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ozeluh\Documents\nabídky\2024\24-A413 - Městys Kamenice - Lesní cesta Zděřiny\02 Rozpočty\"/>
    </mc:Choice>
  </mc:AlternateContent>
  <xr:revisionPtr revIDLastSave="0" documentId="13_ncr:1_{31DC256F-9A2C-4746-8757-12AD43C44C0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kapitulace stavby" sheetId="1" r:id="rId1"/>
    <sheet name="002.52b - Komunikace - vý..." sheetId="2" r:id="rId2"/>
    <sheet name="004.52b - Komunikace - re..." sheetId="3" r:id="rId3"/>
    <sheet name="007.01 - Zlepšení podloží" sheetId="4" r:id="rId4"/>
    <sheet name="007.02 - Drenáž" sheetId="5" r:id="rId5"/>
    <sheet name="007.03 - Hospodářské prop..." sheetId="6" r:id="rId6"/>
    <sheet name="007.06 - Trubní propustek..." sheetId="7" r:id="rId7"/>
    <sheet name="007.08 - Trubní propustek..." sheetId="8" r:id="rId8"/>
    <sheet name="007.16 - Samostatné sjezd..." sheetId="9" r:id="rId9"/>
    <sheet name="007.19 - Lesní sklady" sheetId="10" r:id="rId10"/>
    <sheet name="007.21 - Obratiště" sheetId="11" r:id="rId11"/>
    <sheet name="007.27 - Svodnice" sheetId="12" r:id="rId12"/>
  </sheets>
  <definedNames>
    <definedName name="_xlnm._FilterDatabase" localSheetId="1" hidden="1">'002.52b - Komunikace - vý...'!$C$126:$K$330</definedName>
    <definedName name="_xlnm._FilterDatabase" localSheetId="2" hidden="1">'004.52b - Komunikace - re...'!$C$123:$K$278</definedName>
    <definedName name="_xlnm._FilterDatabase" localSheetId="3" hidden="1">'007.01 - Zlepšení podloží'!$C$117:$K$127</definedName>
    <definedName name="_xlnm._FilterDatabase" localSheetId="4" hidden="1">'007.02 - Drenáž'!$C$120:$K$154</definedName>
    <definedName name="_xlnm._FilterDatabase" localSheetId="5" hidden="1">'007.03 - Hospodářské prop...'!$C$120:$K$159</definedName>
    <definedName name="_xlnm._FilterDatabase" localSheetId="6" hidden="1">'007.06 - Trubní propustek...'!$C$121:$K$224</definedName>
    <definedName name="_xlnm._FilterDatabase" localSheetId="7" hidden="1">'007.08 - Trubní propustek...'!$C$122:$K$238</definedName>
    <definedName name="_xlnm._FilterDatabase" localSheetId="8" hidden="1">'007.16 - Samostatné sjezd...'!$C$118:$K$161</definedName>
    <definedName name="_xlnm._FilterDatabase" localSheetId="9" hidden="1">'007.19 - Lesní sklady'!$C$118:$K$155</definedName>
    <definedName name="_xlnm._FilterDatabase" localSheetId="10" hidden="1">'007.21 - Obratiště'!$C$118:$K$174</definedName>
    <definedName name="_xlnm._FilterDatabase" localSheetId="11" hidden="1">'007.27 - Svodnice'!$C$117:$K$125</definedName>
    <definedName name="_xlnm.Print_Titles" localSheetId="1">'002.52b - Komunikace - vý...'!$126:$126</definedName>
    <definedName name="_xlnm.Print_Titles" localSheetId="2">'004.52b - Komunikace - re...'!$123:$123</definedName>
    <definedName name="_xlnm.Print_Titles" localSheetId="3">'007.01 - Zlepšení podloží'!$117:$117</definedName>
    <definedName name="_xlnm.Print_Titles" localSheetId="4">'007.02 - Drenáž'!$120:$120</definedName>
    <definedName name="_xlnm.Print_Titles" localSheetId="5">'007.03 - Hospodářské prop...'!$120:$120</definedName>
    <definedName name="_xlnm.Print_Titles" localSheetId="6">'007.06 - Trubní propustek...'!$121:$121</definedName>
    <definedName name="_xlnm.Print_Titles" localSheetId="7">'007.08 - Trubní propustek...'!$122:$122</definedName>
    <definedName name="_xlnm.Print_Titles" localSheetId="8">'007.16 - Samostatné sjezd...'!$118:$118</definedName>
    <definedName name="_xlnm.Print_Titles" localSheetId="9">'007.19 - Lesní sklady'!$118:$118</definedName>
    <definedName name="_xlnm.Print_Titles" localSheetId="10">'007.21 - Obratiště'!$118:$118</definedName>
    <definedName name="_xlnm.Print_Titles" localSheetId="11">'007.27 - Svodnice'!$117:$117</definedName>
    <definedName name="_xlnm.Print_Titles" localSheetId="0">'Rekapitulace stavby'!$92:$92</definedName>
    <definedName name="_xlnm.Print_Area" localSheetId="1">'002.52b - Komunikace - vý...'!$C$4:$J$76,'002.52b - Komunikace - vý...'!$C$82:$J$108,'002.52b - Komunikace - vý...'!$C$114:$J$330</definedName>
    <definedName name="_xlnm.Print_Area" localSheetId="2">'004.52b - Komunikace - re...'!$C$4:$J$76,'004.52b - Komunikace - re...'!$C$82:$J$105,'004.52b - Komunikace - re...'!$C$111:$J$278</definedName>
    <definedName name="_xlnm.Print_Area" localSheetId="3">'007.01 - Zlepšení podloží'!$C$4:$J$76,'007.01 - Zlepšení podloží'!$C$82:$J$99,'007.01 - Zlepšení podloží'!$C$105:$J$127</definedName>
    <definedName name="_xlnm.Print_Area" localSheetId="4">'007.02 - Drenáž'!$C$4:$J$76,'007.02 - Drenáž'!$C$82:$J$102,'007.02 - Drenáž'!$C$108:$J$154</definedName>
    <definedName name="_xlnm.Print_Area" localSheetId="5">'007.03 - Hospodářské prop...'!$C$4:$J$76,'007.03 - Hospodářské prop...'!$C$82:$J$102,'007.03 - Hospodářské prop...'!$C$108:$J$159</definedName>
    <definedName name="_xlnm.Print_Area" localSheetId="6">'007.06 - Trubní propustek...'!$C$4:$J$76,'007.06 - Trubní propustek...'!$C$82:$J$103,'007.06 - Trubní propustek...'!$C$109:$J$224</definedName>
    <definedName name="_xlnm.Print_Area" localSheetId="7">'007.08 - Trubní propustek...'!$C$4:$J$76,'007.08 - Trubní propustek...'!$C$82:$J$104,'007.08 - Trubní propustek...'!$C$110:$J$238</definedName>
    <definedName name="_xlnm.Print_Area" localSheetId="8">'007.16 - Samostatné sjezd...'!$C$4:$J$76,'007.16 - Samostatné sjezd...'!$C$82:$J$100,'007.16 - Samostatné sjezd...'!$C$106:$J$161</definedName>
    <definedName name="_xlnm.Print_Area" localSheetId="9">'007.19 - Lesní sklady'!$C$4:$J$76,'007.19 - Lesní sklady'!$C$82:$J$100,'007.19 - Lesní sklady'!$C$106:$J$155</definedName>
    <definedName name="_xlnm.Print_Area" localSheetId="10">'007.21 - Obratiště'!$C$4:$J$76,'007.21 - Obratiště'!$C$82:$J$100,'007.21 - Obratiště'!$C$106:$J$174</definedName>
    <definedName name="_xlnm.Print_Area" localSheetId="11">'007.27 - Svodnice'!$C$4:$J$76,'007.27 - Svodnice'!$C$82:$J$99,'007.27 - Svodnice'!$C$105:$J$125</definedName>
    <definedName name="_xlnm.Print_Area" localSheetId="0">'Rekapitulace stavby'!$D$4:$AO$76,'Rekapitulace stavby'!$C$82:$AQ$106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2" l="1"/>
  <c r="J36" i="12"/>
  <c r="AY105" i="1" s="1"/>
  <c r="J35" i="12"/>
  <c r="AX105" i="1" s="1"/>
  <c r="BI121" i="12"/>
  <c r="F37" i="12" s="1"/>
  <c r="BD105" i="1" s="1"/>
  <c r="BH121" i="12"/>
  <c r="BG121" i="12"/>
  <c r="BF121" i="12"/>
  <c r="J34" i="12" s="1"/>
  <c r="AW105" i="1" s="1"/>
  <c r="T121" i="12"/>
  <c r="T120" i="12" s="1"/>
  <c r="T119" i="12" s="1"/>
  <c r="T118" i="12" s="1"/>
  <c r="R121" i="12"/>
  <c r="R120" i="12" s="1"/>
  <c r="R119" i="12" s="1"/>
  <c r="R118" i="12" s="1"/>
  <c r="P121" i="12"/>
  <c r="P120" i="12"/>
  <c r="P119" i="12"/>
  <c r="P118" i="12"/>
  <c r="AU105" i="1"/>
  <c r="J115" i="12"/>
  <c r="J114" i="12"/>
  <c r="F114" i="12"/>
  <c r="F112" i="12"/>
  <c r="E110" i="12"/>
  <c r="J92" i="12"/>
  <c r="J91" i="12"/>
  <c r="F91" i="12"/>
  <c r="F89" i="12"/>
  <c r="E87" i="12"/>
  <c r="J18" i="12"/>
  <c r="E18" i="12"/>
  <c r="F115" i="12" s="1"/>
  <c r="J17" i="12"/>
  <c r="J12" i="12"/>
  <c r="J112" i="12"/>
  <c r="E7" i="12"/>
  <c r="E108" i="12" s="1"/>
  <c r="J37" i="11"/>
  <c r="J36" i="11"/>
  <c r="AY104" i="1"/>
  <c r="J35" i="11"/>
  <c r="AX104" i="1"/>
  <c r="BI169" i="11"/>
  <c r="BH169" i="11"/>
  <c r="BG169" i="11"/>
  <c r="BF169" i="11"/>
  <c r="T169" i="11"/>
  <c r="R169" i="11"/>
  <c r="P169" i="11"/>
  <c r="BI163" i="11"/>
  <c r="BH163" i="11"/>
  <c r="BG163" i="11"/>
  <c r="BF163" i="11"/>
  <c r="T163" i="11"/>
  <c r="R163" i="11"/>
  <c r="P163" i="11"/>
  <c r="BI158" i="11"/>
  <c r="BH158" i="11"/>
  <c r="BG158" i="11"/>
  <c r="BF158" i="11"/>
  <c r="T158" i="11"/>
  <c r="R158" i="11"/>
  <c r="P158" i="11"/>
  <c r="BI153" i="11"/>
  <c r="BH153" i="11"/>
  <c r="BG153" i="11"/>
  <c r="BF153" i="11"/>
  <c r="T153" i="11"/>
  <c r="R153" i="11"/>
  <c r="P153" i="11"/>
  <c r="BI148" i="11"/>
  <c r="BH148" i="11"/>
  <c r="BG148" i="11"/>
  <c r="BF148" i="11"/>
  <c r="T148" i="11"/>
  <c r="R148" i="11"/>
  <c r="P148" i="11"/>
  <c r="BI143" i="11"/>
  <c r="BH143" i="11"/>
  <c r="BG143" i="11"/>
  <c r="BF143" i="11"/>
  <c r="T143" i="11"/>
  <c r="R143" i="11"/>
  <c r="P143" i="11"/>
  <c r="BI140" i="11"/>
  <c r="BH140" i="11"/>
  <c r="BG140" i="11"/>
  <c r="BF140" i="11"/>
  <c r="T140" i="11"/>
  <c r="R140" i="11"/>
  <c r="P140" i="11"/>
  <c r="BI137" i="11"/>
  <c r="BH137" i="11"/>
  <c r="BG137" i="11"/>
  <c r="BF137" i="11"/>
  <c r="T137" i="11"/>
  <c r="R137" i="11"/>
  <c r="P137" i="11"/>
  <c r="BI134" i="11"/>
  <c r="BH134" i="11"/>
  <c r="BG134" i="11"/>
  <c r="BF134" i="11"/>
  <c r="T134" i="11"/>
  <c r="R134" i="11"/>
  <c r="P134" i="11"/>
  <c r="BI130" i="11"/>
  <c r="BH130" i="11"/>
  <c r="BG130" i="11"/>
  <c r="BF130" i="11"/>
  <c r="T130" i="11"/>
  <c r="R130" i="11"/>
  <c r="P130" i="11"/>
  <c r="BI126" i="11"/>
  <c r="BH126" i="11"/>
  <c r="BG126" i="11"/>
  <c r="BF126" i="11"/>
  <c r="T126" i="11"/>
  <c r="R126" i="11"/>
  <c r="P126" i="11"/>
  <c r="BI122" i="11"/>
  <c r="BH122" i="11"/>
  <c r="BG122" i="11"/>
  <c r="BF122" i="11"/>
  <c r="T122" i="11"/>
  <c r="R122" i="11"/>
  <c r="P122" i="11"/>
  <c r="J116" i="11"/>
  <c r="J115" i="11"/>
  <c r="F115" i="11"/>
  <c r="F113" i="11"/>
  <c r="E111" i="11"/>
  <c r="J92" i="11"/>
  <c r="J91" i="11"/>
  <c r="F91" i="11"/>
  <c r="F89" i="11"/>
  <c r="E87" i="11"/>
  <c r="J18" i="11"/>
  <c r="E18" i="11"/>
  <c r="F116" i="11"/>
  <c r="J17" i="11"/>
  <c r="J12" i="11"/>
  <c r="J89" i="11" s="1"/>
  <c r="E7" i="11"/>
  <c r="E109" i="11" s="1"/>
  <c r="J37" i="10"/>
  <c r="J36" i="10"/>
  <c r="AY103" i="1"/>
  <c r="J35" i="10"/>
  <c r="AX103" i="1"/>
  <c r="BI151" i="10"/>
  <c r="BH151" i="10"/>
  <c r="BG151" i="10"/>
  <c r="BF151" i="10"/>
  <c r="T151" i="10"/>
  <c r="R151" i="10"/>
  <c r="P151" i="10"/>
  <c r="BI147" i="10"/>
  <c r="BH147" i="10"/>
  <c r="BG147" i="10"/>
  <c r="BF147" i="10"/>
  <c r="T147" i="10"/>
  <c r="R147" i="10"/>
  <c r="P147" i="10"/>
  <c r="BI142" i="10"/>
  <c r="BH142" i="10"/>
  <c r="BG142" i="10"/>
  <c r="BF142" i="10"/>
  <c r="T142" i="10"/>
  <c r="R142" i="10"/>
  <c r="P142" i="10"/>
  <c r="BI138" i="10"/>
  <c r="BH138" i="10"/>
  <c r="BG138" i="10"/>
  <c r="BF138" i="10"/>
  <c r="T138" i="10"/>
  <c r="R138" i="10"/>
  <c r="P138" i="10"/>
  <c r="BI134" i="10"/>
  <c r="BH134" i="10"/>
  <c r="BG134" i="10"/>
  <c r="BF134" i="10"/>
  <c r="T134" i="10"/>
  <c r="R134" i="10"/>
  <c r="P134" i="10"/>
  <c r="BI129" i="10"/>
  <c r="BH129" i="10"/>
  <c r="BG129" i="10"/>
  <c r="BF129" i="10"/>
  <c r="T129" i="10"/>
  <c r="R129" i="10"/>
  <c r="P129" i="10"/>
  <c r="BI126" i="10"/>
  <c r="BH126" i="10"/>
  <c r="BG126" i="10"/>
  <c r="BF126" i="10"/>
  <c r="T126" i="10"/>
  <c r="R126" i="10"/>
  <c r="P126" i="10"/>
  <c r="BI122" i="10"/>
  <c r="BH122" i="10"/>
  <c r="BG122" i="10"/>
  <c r="BF122" i="10"/>
  <c r="T122" i="10"/>
  <c r="R122" i="10"/>
  <c r="P122" i="10"/>
  <c r="J116" i="10"/>
  <c r="J115" i="10"/>
  <c r="F115" i="10"/>
  <c r="F113" i="10"/>
  <c r="E111" i="10"/>
  <c r="J92" i="10"/>
  <c r="J91" i="10"/>
  <c r="F91" i="10"/>
  <c r="F89" i="10"/>
  <c r="E87" i="10"/>
  <c r="J18" i="10"/>
  <c r="E18" i="10"/>
  <c r="F116" i="10" s="1"/>
  <c r="J17" i="10"/>
  <c r="J12" i="10"/>
  <c r="J89" i="10"/>
  <c r="E7" i="10"/>
  <c r="E109" i="10"/>
  <c r="J37" i="9"/>
  <c r="J36" i="9"/>
  <c r="AY102" i="1" s="1"/>
  <c r="J35" i="9"/>
  <c r="AX102" i="1" s="1"/>
  <c r="BI158" i="9"/>
  <c r="BH158" i="9"/>
  <c r="BG158" i="9"/>
  <c r="BF158" i="9"/>
  <c r="T158" i="9"/>
  <c r="R158" i="9"/>
  <c r="P158" i="9"/>
  <c r="BI152" i="9"/>
  <c r="BH152" i="9"/>
  <c r="BG152" i="9"/>
  <c r="BF152" i="9"/>
  <c r="T152" i="9"/>
  <c r="R152" i="9"/>
  <c r="P152" i="9"/>
  <c r="BI146" i="9"/>
  <c r="BH146" i="9"/>
  <c r="BG146" i="9"/>
  <c r="BF146" i="9"/>
  <c r="T146" i="9"/>
  <c r="R146" i="9"/>
  <c r="P146" i="9"/>
  <c r="BI141" i="9"/>
  <c r="BH141" i="9"/>
  <c r="BG141" i="9"/>
  <c r="BF141" i="9"/>
  <c r="T141" i="9"/>
  <c r="R141" i="9"/>
  <c r="P141" i="9"/>
  <c r="BI136" i="9"/>
  <c r="BH136" i="9"/>
  <c r="BG136" i="9"/>
  <c r="BF136" i="9"/>
  <c r="T136" i="9"/>
  <c r="R136" i="9"/>
  <c r="P136" i="9"/>
  <c r="BI131" i="9"/>
  <c r="BH131" i="9"/>
  <c r="BG131" i="9"/>
  <c r="BF131" i="9"/>
  <c r="T131" i="9"/>
  <c r="R131" i="9"/>
  <c r="P131" i="9"/>
  <c r="BI127" i="9"/>
  <c r="BH127" i="9"/>
  <c r="BG127" i="9"/>
  <c r="BF127" i="9"/>
  <c r="T127" i="9"/>
  <c r="R127" i="9"/>
  <c r="P127" i="9"/>
  <c r="BI122" i="9"/>
  <c r="BH122" i="9"/>
  <c r="BG122" i="9"/>
  <c r="BF122" i="9"/>
  <c r="T122" i="9"/>
  <c r="R122" i="9"/>
  <c r="P122" i="9"/>
  <c r="J116" i="9"/>
  <c r="J115" i="9"/>
  <c r="F115" i="9"/>
  <c r="F113" i="9"/>
  <c r="E111" i="9"/>
  <c r="J92" i="9"/>
  <c r="J91" i="9"/>
  <c r="F91" i="9"/>
  <c r="F89" i="9"/>
  <c r="E87" i="9"/>
  <c r="J18" i="9"/>
  <c r="E18" i="9"/>
  <c r="F116" i="9"/>
  <c r="J17" i="9"/>
  <c r="J12" i="9"/>
  <c r="J89" i="9" s="1"/>
  <c r="E7" i="9"/>
  <c r="E109" i="9" s="1"/>
  <c r="J37" i="8"/>
  <c r="J36" i="8"/>
  <c r="AY101" i="1"/>
  <c r="J35" i="8"/>
  <c r="AX101" i="1"/>
  <c r="BI236" i="8"/>
  <c r="BH236" i="8"/>
  <c r="BG236" i="8"/>
  <c r="BF236" i="8"/>
  <c r="T236" i="8"/>
  <c r="R236" i="8"/>
  <c r="P236" i="8"/>
  <c r="BI233" i="8"/>
  <c r="BH233" i="8"/>
  <c r="BG233" i="8"/>
  <c r="BF233" i="8"/>
  <c r="T233" i="8"/>
  <c r="R233" i="8"/>
  <c r="P233" i="8"/>
  <c r="BI229" i="8"/>
  <c r="BH229" i="8"/>
  <c r="BG229" i="8"/>
  <c r="BF229" i="8"/>
  <c r="T229" i="8"/>
  <c r="R229" i="8"/>
  <c r="P229" i="8"/>
  <c r="BI227" i="8"/>
  <c r="BH227" i="8"/>
  <c r="BG227" i="8"/>
  <c r="BF227" i="8"/>
  <c r="T227" i="8"/>
  <c r="R227" i="8"/>
  <c r="P227" i="8"/>
  <c r="BI222" i="8"/>
  <c r="BH222" i="8"/>
  <c r="BG222" i="8"/>
  <c r="BF222" i="8"/>
  <c r="T222" i="8"/>
  <c r="R222" i="8"/>
  <c r="P222" i="8"/>
  <c r="BI218" i="8"/>
  <c r="BH218" i="8"/>
  <c r="BG218" i="8"/>
  <c r="BF218" i="8"/>
  <c r="T218" i="8"/>
  <c r="R218" i="8"/>
  <c r="P218" i="8"/>
  <c r="BI214" i="8"/>
  <c r="BH214" i="8"/>
  <c r="BG214" i="8"/>
  <c r="BF214" i="8"/>
  <c r="T214" i="8"/>
  <c r="R214" i="8"/>
  <c r="P214" i="8"/>
  <c r="BI208" i="8"/>
  <c r="BH208" i="8"/>
  <c r="BG208" i="8"/>
  <c r="BF208" i="8"/>
  <c r="T208" i="8"/>
  <c r="R208" i="8"/>
  <c r="P208" i="8"/>
  <c r="BI203" i="8"/>
  <c r="BH203" i="8"/>
  <c r="BG203" i="8"/>
  <c r="BF203" i="8"/>
  <c r="T203" i="8"/>
  <c r="R203" i="8"/>
  <c r="P203" i="8"/>
  <c r="BI200" i="8"/>
  <c r="BH200" i="8"/>
  <c r="BG200" i="8"/>
  <c r="BF200" i="8"/>
  <c r="T200" i="8"/>
  <c r="R200" i="8"/>
  <c r="P200" i="8"/>
  <c r="BI195" i="8"/>
  <c r="BH195" i="8"/>
  <c r="BG195" i="8"/>
  <c r="BF195" i="8"/>
  <c r="T195" i="8"/>
  <c r="T194" i="8"/>
  <c r="R195" i="8"/>
  <c r="R194" i="8" s="1"/>
  <c r="P195" i="8"/>
  <c r="P194" i="8"/>
  <c r="BI191" i="8"/>
  <c r="BH191" i="8"/>
  <c r="BG191" i="8"/>
  <c r="BF191" i="8"/>
  <c r="T191" i="8"/>
  <c r="R191" i="8"/>
  <c r="P191" i="8"/>
  <c r="BI187" i="8"/>
  <c r="BH187" i="8"/>
  <c r="BG187" i="8"/>
  <c r="BF187" i="8"/>
  <c r="T187" i="8"/>
  <c r="R187" i="8"/>
  <c r="P187" i="8"/>
  <c r="BI182" i="8"/>
  <c r="BH182" i="8"/>
  <c r="BG182" i="8"/>
  <c r="BF182" i="8"/>
  <c r="T182" i="8"/>
  <c r="R182" i="8"/>
  <c r="P182" i="8"/>
  <c r="BI177" i="8"/>
  <c r="BH177" i="8"/>
  <c r="BG177" i="8"/>
  <c r="BF177" i="8"/>
  <c r="T177" i="8"/>
  <c r="R177" i="8"/>
  <c r="P177" i="8"/>
  <c r="BI173" i="8"/>
  <c r="BH173" i="8"/>
  <c r="BG173" i="8"/>
  <c r="BF173" i="8"/>
  <c r="T173" i="8"/>
  <c r="R173" i="8"/>
  <c r="P173" i="8"/>
  <c r="BI167" i="8"/>
  <c r="BH167" i="8"/>
  <c r="BG167" i="8"/>
  <c r="BF167" i="8"/>
  <c r="T167" i="8"/>
  <c r="R167" i="8"/>
  <c r="P167" i="8"/>
  <c r="BI163" i="8"/>
  <c r="BH163" i="8"/>
  <c r="BG163" i="8"/>
  <c r="BF163" i="8"/>
  <c r="T163" i="8"/>
  <c r="R163" i="8"/>
  <c r="P163" i="8"/>
  <c r="BI160" i="8"/>
  <c r="BH160" i="8"/>
  <c r="BG160" i="8"/>
  <c r="BF160" i="8"/>
  <c r="T160" i="8"/>
  <c r="R160" i="8"/>
  <c r="P160" i="8"/>
  <c r="BI155" i="8"/>
  <c r="BH155" i="8"/>
  <c r="BG155" i="8"/>
  <c r="BF155" i="8"/>
  <c r="T155" i="8"/>
  <c r="R155" i="8"/>
  <c r="P155" i="8"/>
  <c r="BI151" i="8"/>
  <c r="BH151" i="8"/>
  <c r="BG151" i="8"/>
  <c r="BF151" i="8"/>
  <c r="T151" i="8"/>
  <c r="R151" i="8"/>
  <c r="P151" i="8"/>
  <c r="BI147" i="8"/>
  <c r="BH147" i="8"/>
  <c r="BG147" i="8"/>
  <c r="BF147" i="8"/>
  <c r="T147" i="8"/>
  <c r="R147" i="8"/>
  <c r="P147" i="8"/>
  <c r="BI143" i="8"/>
  <c r="BH143" i="8"/>
  <c r="BG143" i="8"/>
  <c r="BF143" i="8"/>
  <c r="T143" i="8"/>
  <c r="R143" i="8"/>
  <c r="P143" i="8"/>
  <c r="BI139" i="8"/>
  <c r="BH139" i="8"/>
  <c r="BG139" i="8"/>
  <c r="BF139" i="8"/>
  <c r="T139" i="8"/>
  <c r="R139" i="8"/>
  <c r="P139" i="8"/>
  <c r="BI133" i="8"/>
  <c r="BH133" i="8"/>
  <c r="BG133" i="8"/>
  <c r="BF133" i="8"/>
  <c r="T133" i="8"/>
  <c r="R133" i="8"/>
  <c r="P133" i="8"/>
  <c r="BI129" i="8"/>
  <c r="BH129" i="8"/>
  <c r="BG129" i="8"/>
  <c r="BF129" i="8"/>
  <c r="T129" i="8"/>
  <c r="R129" i="8"/>
  <c r="P129" i="8"/>
  <c r="BI126" i="8"/>
  <c r="BH126" i="8"/>
  <c r="BG126" i="8"/>
  <c r="BF126" i="8"/>
  <c r="T126" i="8"/>
  <c r="R126" i="8"/>
  <c r="P126" i="8"/>
  <c r="J120" i="8"/>
  <c r="J119" i="8"/>
  <c r="F119" i="8"/>
  <c r="F117" i="8"/>
  <c r="E115" i="8"/>
  <c r="J92" i="8"/>
  <c r="J91" i="8"/>
  <c r="F91" i="8"/>
  <c r="F89" i="8"/>
  <c r="E87" i="8"/>
  <c r="J18" i="8"/>
  <c r="E18" i="8"/>
  <c r="F92" i="8" s="1"/>
  <c r="J17" i="8"/>
  <c r="J12" i="8"/>
  <c r="J117" i="8"/>
  <c r="E7" i="8"/>
  <c r="E85" i="8" s="1"/>
  <c r="J37" i="7"/>
  <c r="J36" i="7"/>
  <c r="AY100" i="1"/>
  <c r="J35" i="7"/>
  <c r="AX100" i="1"/>
  <c r="BI222" i="7"/>
  <c r="BH222" i="7"/>
  <c r="BG222" i="7"/>
  <c r="BF222" i="7"/>
  <c r="T222" i="7"/>
  <c r="R222" i="7"/>
  <c r="P222" i="7"/>
  <c r="BI219" i="7"/>
  <c r="BH219" i="7"/>
  <c r="BG219" i="7"/>
  <c r="BF219" i="7"/>
  <c r="T219" i="7"/>
  <c r="R219" i="7"/>
  <c r="P219" i="7"/>
  <c r="BI214" i="7"/>
  <c r="BH214" i="7"/>
  <c r="BG214" i="7"/>
  <c r="BF214" i="7"/>
  <c r="T214" i="7"/>
  <c r="R214" i="7"/>
  <c r="P214" i="7"/>
  <c r="BI211" i="7"/>
  <c r="BH211" i="7"/>
  <c r="BG211" i="7"/>
  <c r="BF211" i="7"/>
  <c r="T211" i="7"/>
  <c r="R211" i="7"/>
  <c r="P211" i="7"/>
  <c r="BI203" i="7"/>
  <c r="BH203" i="7"/>
  <c r="BG203" i="7"/>
  <c r="BF203" i="7"/>
  <c r="T203" i="7"/>
  <c r="R203" i="7"/>
  <c r="P203" i="7"/>
  <c r="BI199" i="7"/>
  <c r="BH199" i="7"/>
  <c r="BG199" i="7"/>
  <c r="BF199" i="7"/>
  <c r="T199" i="7"/>
  <c r="R199" i="7"/>
  <c r="P199" i="7"/>
  <c r="BI197" i="7"/>
  <c r="BH197" i="7"/>
  <c r="BG197" i="7"/>
  <c r="BF197" i="7"/>
  <c r="T197" i="7"/>
  <c r="R197" i="7"/>
  <c r="P197" i="7"/>
  <c r="BI191" i="7"/>
  <c r="BH191" i="7"/>
  <c r="BG191" i="7"/>
  <c r="BF191" i="7"/>
  <c r="T191" i="7"/>
  <c r="R191" i="7"/>
  <c r="P191" i="7"/>
  <c r="BI186" i="7"/>
  <c r="BH186" i="7"/>
  <c r="BG186" i="7"/>
  <c r="BF186" i="7"/>
  <c r="T186" i="7"/>
  <c r="R186" i="7"/>
  <c r="P186" i="7"/>
  <c r="BI181" i="7"/>
  <c r="BH181" i="7"/>
  <c r="BG181" i="7"/>
  <c r="BF181" i="7"/>
  <c r="T181" i="7"/>
  <c r="R181" i="7"/>
  <c r="P181" i="7"/>
  <c r="BI177" i="7"/>
  <c r="BH177" i="7"/>
  <c r="BG177" i="7"/>
  <c r="BF177" i="7"/>
  <c r="T177" i="7"/>
  <c r="R177" i="7"/>
  <c r="P177" i="7"/>
  <c r="BI170" i="7"/>
  <c r="BH170" i="7"/>
  <c r="BG170" i="7"/>
  <c r="BF170" i="7"/>
  <c r="T170" i="7"/>
  <c r="R170" i="7"/>
  <c r="P170" i="7"/>
  <c r="BI165" i="7"/>
  <c r="BH165" i="7"/>
  <c r="BG165" i="7"/>
  <c r="BF165" i="7"/>
  <c r="T165" i="7"/>
  <c r="R165" i="7"/>
  <c r="P165" i="7"/>
  <c r="BI159" i="7"/>
  <c r="BH159" i="7"/>
  <c r="BG159" i="7"/>
  <c r="BF159" i="7"/>
  <c r="T159" i="7"/>
  <c r="R159" i="7"/>
  <c r="P159" i="7"/>
  <c r="BI156" i="7"/>
  <c r="BH156" i="7"/>
  <c r="BG156" i="7"/>
  <c r="BF156" i="7"/>
  <c r="T156" i="7"/>
  <c r="R156" i="7"/>
  <c r="P156" i="7"/>
  <c r="BI149" i="7"/>
  <c r="BH149" i="7"/>
  <c r="BG149" i="7"/>
  <c r="BF149" i="7"/>
  <c r="T149" i="7"/>
  <c r="R149" i="7"/>
  <c r="P149" i="7"/>
  <c r="BI145" i="7"/>
  <c r="BH145" i="7"/>
  <c r="BG145" i="7"/>
  <c r="BF145" i="7"/>
  <c r="T145" i="7"/>
  <c r="R145" i="7"/>
  <c r="P145" i="7"/>
  <c r="BI141" i="7"/>
  <c r="BH141" i="7"/>
  <c r="BG141" i="7"/>
  <c r="BF141" i="7"/>
  <c r="T141" i="7"/>
  <c r="R141" i="7"/>
  <c r="P141" i="7"/>
  <c r="BI137" i="7"/>
  <c r="BH137" i="7"/>
  <c r="BG137" i="7"/>
  <c r="BF137" i="7"/>
  <c r="T137" i="7"/>
  <c r="R137" i="7"/>
  <c r="P137" i="7"/>
  <c r="BI131" i="7"/>
  <c r="BH131" i="7"/>
  <c r="BG131" i="7"/>
  <c r="BF131" i="7"/>
  <c r="T131" i="7"/>
  <c r="R131" i="7"/>
  <c r="P131" i="7"/>
  <c r="BI125" i="7"/>
  <c r="BH125" i="7"/>
  <c r="BG125" i="7"/>
  <c r="BF125" i="7"/>
  <c r="T125" i="7"/>
  <c r="R125" i="7"/>
  <c r="P125" i="7"/>
  <c r="J119" i="7"/>
  <c r="J118" i="7"/>
  <c r="F118" i="7"/>
  <c r="F116" i="7"/>
  <c r="E114" i="7"/>
  <c r="J92" i="7"/>
  <c r="J91" i="7"/>
  <c r="F91" i="7"/>
  <c r="F89" i="7"/>
  <c r="E87" i="7"/>
  <c r="J18" i="7"/>
  <c r="E18" i="7"/>
  <c r="F92" i="7" s="1"/>
  <c r="J17" i="7"/>
  <c r="J12" i="7"/>
  <c r="J116" i="7" s="1"/>
  <c r="E7" i="7"/>
  <c r="E112" i="7"/>
  <c r="J37" i="6"/>
  <c r="J36" i="6"/>
  <c r="AY99" i="1"/>
  <c r="J35" i="6"/>
  <c r="AX99" i="1" s="1"/>
  <c r="BI157" i="6"/>
  <c r="BH157" i="6"/>
  <c r="BG157" i="6"/>
  <c r="BF157" i="6"/>
  <c r="T157" i="6"/>
  <c r="R157" i="6"/>
  <c r="P157" i="6"/>
  <c r="BI154" i="6"/>
  <c r="BH154" i="6"/>
  <c r="BG154" i="6"/>
  <c r="BF154" i="6"/>
  <c r="T154" i="6"/>
  <c r="R154" i="6"/>
  <c r="P154" i="6"/>
  <c r="BI151" i="6"/>
  <c r="BH151" i="6"/>
  <c r="BG151" i="6"/>
  <c r="BF151" i="6"/>
  <c r="T151" i="6"/>
  <c r="R151" i="6"/>
  <c r="P151" i="6"/>
  <c r="BI147" i="6"/>
  <c r="BH147" i="6"/>
  <c r="BG147" i="6"/>
  <c r="BF147" i="6"/>
  <c r="T147" i="6"/>
  <c r="R147" i="6"/>
  <c r="P147" i="6"/>
  <c r="BI141" i="6"/>
  <c r="BH141" i="6"/>
  <c r="BG141" i="6"/>
  <c r="BF141" i="6"/>
  <c r="T141" i="6"/>
  <c r="T140" i="6"/>
  <c r="R141" i="6"/>
  <c r="R140" i="6" s="1"/>
  <c r="P141" i="6"/>
  <c r="P140" i="6" s="1"/>
  <c r="BI136" i="6"/>
  <c r="BH136" i="6"/>
  <c r="BG136" i="6"/>
  <c r="BF136" i="6"/>
  <c r="T136" i="6"/>
  <c r="R136" i="6"/>
  <c r="P136" i="6"/>
  <c r="BI133" i="6"/>
  <c r="BH133" i="6"/>
  <c r="BG133" i="6"/>
  <c r="BF133" i="6"/>
  <c r="T133" i="6"/>
  <c r="R133" i="6"/>
  <c r="P133" i="6"/>
  <c r="BI128" i="6"/>
  <c r="BH128" i="6"/>
  <c r="BG128" i="6"/>
  <c r="BF128" i="6"/>
  <c r="T128" i="6"/>
  <c r="R128" i="6"/>
  <c r="P128" i="6"/>
  <c r="BI124" i="6"/>
  <c r="BH124" i="6"/>
  <c r="BG124" i="6"/>
  <c r="BF124" i="6"/>
  <c r="T124" i="6"/>
  <c r="R124" i="6"/>
  <c r="P124" i="6"/>
  <c r="J118" i="6"/>
  <c r="J117" i="6"/>
  <c r="F117" i="6"/>
  <c r="F115" i="6"/>
  <c r="E113" i="6"/>
  <c r="J92" i="6"/>
  <c r="J91" i="6"/>
  <c r="F91" i="6"/>
  <c r="F89" i="6"/>
  <c r="E87" i="6"/>
  <c r="J18" i="6"/>
  <c r="E18" i="6"/>
  <c r="F92" i="6"/>
  <c r="J17" i="6"/>
  <c r="J12" i="6"/>
  <c r="J89" i="6" s="1"/>
  <c r="E7" i="6"/>
  <c r="E85" i="6" s="1"/>
  <c r="J37" i="5"/>
  <c r="J36" i="5"/>
  <c r="AY98" i="1"/>
  <c r="J35" i="5"/>
  <c r="AX98" i="1" s="1"/>
  <c r="BI152" i="5"/>
  <c r="BH152" i="5"/>
  <c r="BG152" i="5"/>
  <c r="BF152" i="5"/>
  <c r="T152" i="5"/>
  <c r="R152" i="5"/>
  <c r="P152" i="5"/>
  <c r="BI149" i="5"/>
  <c r="BH149" i="5"/>
  <c r="BG149" i="5"/>
  <c r="BF149" i="5"/>
  <c r="T149" i="5"/>
  <c r="R149" i="5"/>
  <c r="P149" i="5"/>
  <c r="BI146" i="5"/>
  <c r="BH146" i="5"/>
  <c r="BG146" i="5"/>
  <c r="BF146" i="5"/>
  <c r="T146" i="5"/>
  <c r="R146" i="5"/>
  <c r="P146" i="5"/>
  <c r="BI142" i="5"/>
  <c r="BH142" i="5"/>
  <c r="BG142" i="5"/>
  <c r="BF142" i="5"/>
  <c r="T142" i="5"/>
  <c r="R142" i="5"/>
  <c r="P142" i="5"/>
  <c r="BI137" i="5"/>
  <c r="BH137" i="5"/>
  <c r="BG137" i="5"/>
  <c r="BF137" i="5"/>
  <c r="T137" i="5"/>
  <c r="T136" i="5"/>
  <c r="R137" i="5"/>
  <c r="R136" i="5" s="1"/>
  <c r="P137" i="5"/>
  <c r="P136" i="5"/>
  <c r="BI133" i="5"/>
  <c r="BH133" i="5"/>
  <c r="BG133" i="5"/>
  <c r="BF133" i="5"/>
  <c r="T133" i="5"/>
  <c r="R133" i="5"/>
  <c r="P133" i="5"/>
  <c r="BI129" i="5"/>
  <c r="BH129" i="5"/>
  <c r="BG129" i="5"/>
  <c r="BF129" i="5"/>
  <c r="T129" i="5"/>
  <c r="R129" i="5"/>
  <c r="P129" i="5"/>
  <c r="BI124" i="5"/>
  <c r="BH124" i="5"/>
  <c r="BG124" i="5"/>
  <c r="BF124" i="5"/>
  <c r="T124" i="5"/>
  <c r="R124" i="5"/>
  <c r="P124" i="5"/>
  <c r="J118" i="5"/>
  <c r="J117" i="5"/>
  <c r="F117" i="5"/>
  <c r="F115" i="5"/>
  <c r="E113" i="5"/>
  <c r="J92" i="5"/>
  <c r="J91" i="5"/>
  <c r="F91" i="5"/>
  <c r="F89" i="5"/>
  <c r="E87" i="5"/>
  <c r="J18" i="5"/>
  <c r="E18" i="5"/>
  <c r="F92" i="5" s="1"/>
  <c r="J17" i="5"/>
  <c r="J12" i="5"/>
  <c r="J115" i="5"/>
  <c r="E7" i="5"/>
  <c r="E111" i="5"/>
  <c r="J37" i="4"/>
  <c r="J36" i="4"/>
  <c r="AY97" i="1"/>
  <c r="J35" i="4"/>
  <c r="AX97" i="1"/>
  <c r="BI121" i="4"/>
  <c r="F37" i="4" s="1"/>
  <c r="BD97" i="1" s="1"/>
  <c r="BH121" i="4"/>
  <c r="F36" i="4" s="1"/>
  <c r="BC97" i="1" s="1"/>
  <c r="BG121" i="4"/>
  <c r="F35" i="4"/>
  <c r="BB97" i="1"/>
  <c r="BF121" i="4"/>
  <c r="J34" i="4" s="1"/>
  <c r="AW97" i="1" s="1"/>
  <c r="T121" i="4"/>
  <c r="T120" i="4"/>
  <c r="T119" i="4" s="1"/>
  <c r="T118" i="4" s="1"/>
  <c r="R121" i="4"/>
  <c r="R120" i="4"/>
  <c r="R119" i="4"/>
  <c r="R118" i="4"/>
  <c r="P121" i="4"/>
  <c r="P120" i="4"/>
  <c r="P119" i="4" s="1"/>
  <c r="P118" i="4" s="1"/>
  <c r="AU97" i="1" s="1"/>
  <c r="J115" i="4"/>
  <c r="J114" i="4"/>
  <c r="F114" i="4"/>
  <c r="F112" i="4"/>
  <c r="E110" i="4"/>
  <c r="J92" i="4"/>
  <c r="J91" i="4"/>
  <c r="F91" i="4"/>
  <c r="F89" i="4"/>
  <c r="E87" i="4"/>
  <c r="J18" i="4"/>
  <c r="E18" i="4"/>
  <c r="F92" i="4"/>
  <c r="J17" i="4"/>
  <c r="J12" i="4"/>
  <c r="J89" i="4" s="1"/>
  <c r="E7" i="4"/>
  <c r="E108" i="4"/>
  <c r="J37" i="3"/>
  <c r="J36" i="3"/>
  <c r="AY96" i="1"/>
  <c r="J35" i="3"/>
  <c r="AX96" i="1"/>
  <c r="BI275" i="3"/>
  <c r="BH275" i="3"/>
  <c r="BG275" i="3"/>
  <c r="BF275" i="3"/>
  <c r="T275" i="3"/>
  <c r="T274" i="3"/>
  <c r="R275" i="3"/>
  <c r="R274" i="3"/>
  <c r="P275" i="3"/>
  <c r="P274" i="3"/>
  <c r="BI269" i="3"/>
  <c r="BH269" i="3"/>
  <c r="BG269" i="3"/>
  <c r="BF269" i="3"/>
  <c r="T269" i="3"/>
  <c r="T268" i="3" s="1"/>
  <c r="R269" i="3"/>
  <c r="R268" i="3"/>
  <c r="P269" i="3"/>
  <c r="P268" i="3"/>
  <c r="BI265" i="3"/>
  <c r="BH265" i="3"/>
  <c r="BG265" i="3"/>
  <c r="BF265" i="3"/>
  <c r="T265" i="3"/>
  <c r="R265" i="3"/>
  <c r="P265" i="3"/>
  <c r="BI261" i="3"/>
  <c r="BH261" i="3"/>
  <c r="BG261" i="3"/>
  <c r="BF261" i="3"/>
  <c r="T261" i="3"/>
  <c r="R261" i="3"/>
  <c r="P261" i="3"/>
  <c r="BI256" i="3"/>
  <c r="BH256" i="3"/>
  <c r="BG256" i="3"/>
  <c r="BF256" i="3"/>
  <c r="T256" i="3"/>
  <c r="R256" i="3"/>
  <c r="P256" i="3"/>
  <c r="BI252" i="3"/>
  <c r="BH252" i="3"/>
  <c r="BG252" i="3"/>
  <c r="BF252" i="3"/>
  <c r="T252" i="3"/>
  <c r="R252" i="3"/>
  <c r="P252" i="3"/>
  <c r="BI248" i="3"/>
  <c r="BH248" i="3"/>
  <c r="BG248" i="3"/>
  <c r="BF248" i="3"/>
  <c r="T248" i="3"/>
  <c r="R248" i="3"/>
  <c r="P248" i="3"/>
  <c r="BI240" i="3"/>
  <c r="BH240" i="3"/>
  <c r="BG240" i="3"/>
  <c r="BF240" i="3"/>
  <c r="T240" i="3"/>
  <c r="R240" i="3"/>
  <c r="P240" i="3"/>
  <c r="BI234" i="3"/>
  <c r="BH234" i="3"/>
  <c r="BG234" i="3"/>
  <c r="BF234" i="3"/>
  <c r="T234" i="3"/>
  <c r="R234" i="3"/>
  <c r="P234" i="3"/>
  <c r="BI229" i="3"/>
  <c r="BH229" i="3"/>
  <c r="BG229" i="3"/>
  <c r="BF229" i="3"/>
  <c r="T229" i="3"/>
  <c r="R229" i="3"/>
  <c r="P229" i="3"/>
  <c r="BI224" i="3"/>
  <c r="BH224" i="3"/>
  <c r="BG224" i="3"/>
  <c r="BF224" i="3"/>
  <c r="T224" i="3"/>
  <c r="R224" i="3"/>
  <c r="P224" i="3"/>
  <c r="BI219" i="3"/>
  <c r="BH219" i="3"/>
  <c r="BG219" i="3"/>
  <c r="BF219" i="3"/>
  <c r="T219" i="3"/>
  <c r="R219" i="3"/>
  <c r="P219" i="3"/>
  <c r="BI215" i="3"/>
  <c r="BH215" i="3"/>
  <c r="BG215" i="3"/>
  <c r="BF215" i="3"/>
  <c r="T215" i="3"/>
  <c r="R215" i="3"/>
  <c r="P215" i="3"/>
  <c r="BI211" i="3"/>
  <c r="BH211" i="3"/>
  <c r="BG211" i="3"/>
  <c r="BF211" i="3"/>
  <c r="T211" i="3"/>
  <c r="R211" i="3"/>
  <c r="P211" i="3"/>
  <c r="BI207" i="3"/>
  <c r="BH207" i="3"/>
  <c r="BG207" i="3"/>
  <c r="BF207" i="3"/>
  <c r="T207" i="3"/>
  <c r="R207" i="3"/>
  <c r="P207" i="3"/>
  <c r="BI203" i="3"/>
  <c r="BH203" i="3"/>
  <c r="BG203" i="3"/>
  <c r="BF203" i="3"/>
  <c r="T203" i="3"/>
  <c r="R203" i="3"/>
  <c r="P203" i="3"/>
  <c r="BI198" i="3"/>
  <c r="BH198" i="3"/>
  <c r="BG198" i="3"/>
  <c r="BF198" i="3"/>
  <c r="T198" i="3"/>
  <c r="R198" i="3"/>
  <c r="P198" i="3"/>
  <c r="BI191" i="3"/>
  <c r="BH191" i="3"/>
  <c r="BG191" i="3"/>
  <c r="BF191" i="3"/>
  <c r="T191" i="3"/>
  <c r="R191" i="3"/>
  <c r="P191" i="3"/>
  <c r="BI187" i="3"/>
  <c r="BH187" i="3"/>
  <c r="BG187" i="3"/>
  <c r="BF187" i="3"/>
  <c r="T187" i="3"/>
  <c r="R187" i="3"/>
  <c r="P187" i="3"/>
  <c r="BI183" i="3"/>
  <c r="BH183" i="3"/>
  <c r="BG183" i="3"/>
  <c r="BF183" i="3"/>
  <c r="T183" i="3"/>
  <c r="R183" i="3"/>
  <c r="P183" i="3"/>
  <c r="BI179" i="3"/>
  <c r="BH179" i="3"/>
  <c r="BG179" i="3"/>
  <c r="BF179" i="3"/>
  <c r="T179" i="3"/>
  <c r="R179" i="3"/>
  <c r="P179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59" i="3"/>
  <c r="BH159" i="3"/>
  <c r="BG159" i="3"/>
  <c r="BF159" i="3"/>
  <c r="T159" i="3"/>
  <c r="R159" i="3"/>
  <c r="P159" i="3"/>
  <c r="BI155" i="3"/>
  <c r="BH155" i="3"/>
  <c r="BG155" i="3"/>
  <c r="BF155" i="3"/>
  <c r="T155" i="3"/>
  <c r="R155" i="3"/>
  <c r="P155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BI131" i="3"/>
  <c r="BH131" i="3"/>
  <c r="BG131" i="3"/>
  <c r="BF131" i="3"/>
  <c r="T131" i="3"/>
  <c r="R131" i="3"/>
  <c r="P131" i="3"/>
  <c r="BI127" i="3"/>
  <c r="BH127" i="3"/>
  <c r="BG127" i="3"/>
  <c r="BF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/>
  <c r="J17" i="3"/>
  <c r="J12" i="3"/>
  <c r="J118" i="3" s="1"/>
  <c r="E7" i="3"/>
  <c r="E85" i="3" s="1"/>
  <c r="J37" i="2"/>
  <c r="J36" i="2"/>
  <c r="AY95" i="1"/>
  <c r="J35" i="2"/>
  <c r="AX95" i="1"/>
  <c r="BI327" i="2"/>
  <c r="BH327" i="2"/>
  <c r="BG327" i="2"/>
  <c r="BF327" i="2"/>
  <c r="T327" i="2"/>
  <c r="T326" i="2"/>
  <c r="R327" i="2"/>
  <c r="R326" i="2" s="1"/>
  <c r="P327" i="2"/>
  <c r="P326" i="2"/>
  <c r="BI321" i="2"/>
  <c r="BH321" i="2"/>
  <c r="BG321" i="2"/>
  <c r="BF321" i="2"/>
  <c r="T321" i="2"/>
  <c r="T320" i="2"/>
  <c r="R321" i="2"/>
  <c r="R320" i="2"/>
  <c r="P321" i="2"/>
  <c r="P320" i="2" s="1"/>
  <c r="BI317" i="2"/>
  <c r="BH317" i="2"/>
  <c r="BG317" i="2"/>
  <c r="BF317" i="2"/>
  <c r="T317" i="2"/>
  <c r="R317" i="2"/>
  <c r="P317" i="2"/>
  <c r="BI313" i="2"/>
  <c r="BH313" i="2"/>
  <c r="BG313" i="2"/>
  <c r="BF313" i="2"/>
  <c r="T313" i="2"/>
  <c r="R313" i="2"/>
  <c r="P313" i="2"/>
  <c r="BI308" i="2"/>
  <c r="BH308" i="2"/>
  <c r="BG308" i="2"/>
  <c r="BF308" i="2"/>
  <c r="T308" i="2"/>
  <c r="R308" i="2"/>
  <c r="P308" i="2"/>
  <c r="BI304" i="2"/>
  <c r="BH304" i="2"/>
  <c r="BG304" i="2"/>
  <c r="BF304" i="2"/>
  <c r="T304" i="2"/>
  <c r="R304" i="2"/>
  <c r="P304" i="2"/>
  <c r="BI300" i="2"/>
  <c r="BH300" i="2"/>
  <c r="BG300" i="2"/>
  <c r="BF300" i="2"/>
  <c r="T300" i="2"/>
  <c r="R300" i="2"/>
  <c r="P300" i="2"/>
  <c r="BI295" i="2"/>
  <c r="BH295" i="2"/>
  <c r="BG295" i="2"/>
  <c r="BF295" i="2"/>
  <c r="T295" i="2"/>
  <c r="R295" i="2"/>
  <c r="P295" i="2"/>
  <c r="BI292" i="2"/>
  <c r="BH292" i="2"/>
  <c r="BG292" i="2"/>
  <c r="BF292" i="2"/>
  <c r="T292" i="2"/>
  <c r="R292" i="2"/>
  <c r="P292" i="2"/>
  <c r="BI289" i="2"/>
  <c r="BH289" i="2"/>
  <c r="BG289" i="2"/>
  <c r="BF289" i="2"/>
  <c r="T289" i="2"/>
  <c r="R289" i="2"/>
  <c r="P289" i="2"/>
  <c r="BI286" i="2"/>
  <c r="BH286" i="2"/>
  <c r="BG286" i="2"/>
  <c r="BF286" i="2"/>
  <c r="T286" i="2"/>
  <c r="R286" i="2"/>
  <c r="P286" i="2"/>
  <c r="BI279" i="2"/>
  <c r="BH279" i="2"/>
  <c r="BG279" i="2"/>
  <c r="BF279" i="2"/>
  <c r="T279" i="2"/>
  <c r="R279" i="2"/>
  <c r="P279" i="2"/>
  <c r="BI273" i="2"/>
  <c r="BH273" i="2"/>
  <c r="BG273" i="2"/>
  <c r="BF273" i="2"/>
  <c r="T273" i="2"/>
  <c r="R273" i="2"/>
  <c r="P273" i="2"/>
  <c r="BI268" i="2"/>
  <c r="BH268" i="2"/>
  <c r="BG268" i="2"/>
  <c r="BF268" i="2"/>
  <c r="T268" i="2"/>
  <c r="R268" i="2"/>
  <c r="P268" i="2"/>
  <c r="BI263" i="2"/>
  <c r="BH263" i="2"/>
  <c r="BG263" i="2"/>
  <c r="BF263" i="2"/>
  <c r="T263" i="2"/>
  <c r="R263" i="2"/>
  <c r="P263" i="2"/>
  <c r="BI258" i="2"/>
  <c r="BH258" i="2"/>
  <c r="BG258" i="2"/>
  <c r="BF258" i="2"/>
  <c r="T258" i="2"/>
  <c r="T257" i="2" s="1"/>
  <c r="R258" i="2"/>
  <c r="R257" i="2"/>
  <c r="P258" i="2"/>
  <c r="P257" i="2"/>
  <c r="BI252" i="2"/>
  <c r="BH252" i="2"/>
  <c r="BG252" i="2"/>
  <c r="BF252" i="2"/>
  <c r="T252" i="2"/>
  <c r="T251" i="2" s="1"/>
  <c r="R252" i="2"/>
  <c r="R251" i="2" s="1"/>
  <c r="P252" i="2"/>
  <c r="P251" i="2"/>
  <c r="BI247" i="2"/>
  <c r="BH247" i="2"/>
  <c r="BG247" i="2"/>
  <c r="BF247" i="2"/>
  <c r="T247" i="2"/>
  <c r="R247" i="2"/>
  <c r="P247" i="2"/>
  <c r="BI243" i="2"/>
  <c r="BH243" i="2"/>
  <c r="BG243" i="2"/>
  <c r="BF243" i="2"/>
  <c r="T243" i="2"/>
  <c r="R243" i="2"/>
  <c r="P243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2" i="2"/>
  <c r="BH222" i="2"/>
  <c r="BG222" i="2"/>
  <c r="BF222" i="2"/>
  <c r="T222" i="2"/>
  <c r="R222" i="2"/>
  <c r="P222" i="2"/>
  <c r="BI215" i="2"/>
  <c r="BH215" i="2"/>
  <c r="BG215" i="2"/>
  <c r="BF215" i="2"/>
  <c r="T215" i="2"/>
  <c r="R215" i="2"/>
  <c r="P215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30" i="2"/>
  <c r="BH130" i="2"/>
  <c r="BG130" i="2"/>
  <c r="BF130" i="2"/>
  <c r="T130" i="2"/>
  <c r="R130" i="2"/>
  <c r="P130" i="2"/>
  <c r="J124" i="2"/>
  <c r="J123" i="2"/>
  <c r="F123" i="2"/>
  <c r="F121" i="2"/>
  <c r="E119" i="2"/>
  <c r="J92" i="2"/>
  <c r="J91" i="2"/>
  <c r="F91" i="2"/>
  <c r="F89" i="2"/>
  <c r="E87" i="2"/>
  <c r="J18" i="2"/>
  <c r="E18" i="2"/>
  <c r="F92" i="2"/>
  <c r="J17" i="2"/>
  <c r="J12" i="2"/>
  <c r="J121" i="2" s="1"/>
  <c r="E7" i="2"/>
  <c r="E85" i="2" s="1"/>
  <c r="L90" i="1"/>
  <c r="AM90" i="1"/>
  <c r="AM89" i="1"/>
  <c r="L89" i="1"/>
  <c r="AM87" i="1"/>
  <c r="L87" i="1"/>
  <c r="L85" i="1"/>
  <c r="L84" i="1"/>
  <c r="J258" i="2"/>
  <c r="BK182" i="2"/>
  <c r="BK289" i="2"/>
  <c r="BK158" i="2"/>
  <c r="J247" i="2"/>
  <c r="BK134" i="2"/>
  <c r="J185" i="2"/>
  <c r="J317" i="2"/>
  <c r="J158" i="2"/>
  <c r="BK286" i="2"/>
  <c r="J166" i="2"/>
  <c r="BK317" i="2"/>
  <c r="J227" i="2"/>
  <c r="J162" i="2"/>
  <c r="BK187" i="3"/>
  <c r="J139" i="3"/>
  <c r="J211" i="3"/>
  <c r="BK127" i="3"/>
  <c r="J275" i="3"/>
  <c r="J169" i="3"/>
  <c r="BK163" i="3"/>
  <c r="J207" i="3"/>
  <c r="J215" i="3"/>
  <c r="BK121" i="4"/>
  <c r="BK146" i="5"/>
  <c r="BK137" i="5"/>
  <c r="BK133" i="5"/>
  <c r="J124" i="6"/>
  <c r="BK124" i="6"/>
  <c r="J186" i="7"/>
  <c r="BK186" i="7"/>
  <c r="BK197" i="7"/>
  <c r="BK191" i="7"/>
  <c r="BK218" i="8"/>
  <c r="BK227" i="8"/>
  <c r="BK233" i="8"/>
  <c r="J208" i="8"/>
  <c r="J151" i="8"/>
  <c r="BK126" i="8"/>
  <c r="BK147" i="8"/>
  <c r="J129" i="8"/>
  <c r="BK158" i="9"/>
  <c r="J122" i="10"/>
  <c r="BK138" i="10"/>
  <c r="J134" i="10"/>
  <c r="J158" i="11"/>
  <c r="J130" i="11"/>
  <c r="BK126" i="11"/>
  <c r="F35" i="12"/>
  <c r="BB105" i="1" s="1"/>
  <c r="J286" i="2"/>
  <c r="BK189" i="2"/>
  <c r="BK179" i="2"/>
  <c r="J300" i="2"/>
  <c r="J215" i="2"/>
  <c r="BK292" i="2"/>
  <c r="J150" i="2"/>
  <c r="BK252" i="2"/>
  <c r="BK211" i="2"/>
  <c r="J289" i="2"/>
  <c r="J200" i="2"/>
  <c r="BK321" i="2"/>
  <c r="J235" i="2"/>
  <c r="BK185" i="2"/>
  <c r="BK234" i="3"/>
  <c r="BK265" i="3"/>
  <c r="BK179" i="3"/>
  <c r="BK198" i="3"/>
  <c r="BK183" i="3"/>
  <c r="J198" i="3"/>
  <c r="BK219" i="3"/>
  <c r="J166" i="3"/>
  <c r="BK149" i="5"/>
  <c r="BK157" i="6"/>
  <c r="BK128" i="6"/>
  <c r="BK147" i="6"/>
  <c r="BK159" i="7"/>
  <c r="J125" i="7"/>
  <c r="BK199" i="7"/>
  <c r="J181" i="7"/>
  <c r="J156" i="7"/>
  <c r="BK208" i="8"/>
  <c r="J177" i="8"/>
  <c r="BK203" i="8"/>
  <c r="BK160" i="8"/>
  <c r="BK200" i="8"/>
  <c r="J133" i="8"/>
  <c r="J214" i="8"/>
  <c r="BK136" i="9"/>
  <c r="BK122" i="9"/>
  <c r="J126" i="10"/>
  <c r="J147" i="10"/>
  <c r="BK140" i="11"/>
  <c r="BK122" i="11"/>
  <c r="BK121" i="12"/>
  <c r="J313" i="2"/>
  <c r="BK243" i="2"/>
  <c r="J130" i="2"/>
  <c r="BK170" i="2"/>
  <c r="BK258" i="2"/>
  <c r="BK150" i="2"/>
  <c r="J273" i="2"/>
  <c r="BK142" i="2"/>
  <c r="BK235" i="2"/>
  <c r="J142" i="2"/>
  <c r="J243" i="2"/>
  <c r="J134" i="2"/>
  <c r="BK279" i="2"/>
  <c r="J196" i="2"/>
  <c r="J163" i="3"/>
  <c r="BK256" i="3"/>
  <c r="BK269" i="3"/>
  <c r="BK131" i="3"/>
  <c r="BK191" i="3"/>
  <c r="J131" i="3"/>
  <c r="BK147" i="3"/>
  <c r="BK261" i="3"/>
  <c r="BK143" i="3"/>
  <c r="J152" i="5"/>
  <c r="BK129" i="5"/>
  <c r="BK124" i="5"/>
  <c r="BK141" i="6"/>
  <c r="J133" i="6"/>
  <c r="BK181" i="7"/>
  <c r="BK141" i="7"/>
  <c r="BK145" i="7"/>
  <c r="J222" i="7"/>
  <c r="BK211" i="7"/>
  <c r="BK155" i="8"/>
  <c r="J203" i="8"/>
  <c r="BK236" i="8"/>
  <c r="J155" i="8"/>
  <c r="BK191" i="8"/>
  <c r="BK163" i="8"/>
  <c r="BK133" i="8"/>
  <c r="BK152" i="9"/>
  <c r="BK141" i="9"/>
  <c r="J122" i="9"/>
  <c r="BK142" i="10"/>
  <c r="J129" i="10"/>
  <c r="J126" i="11"/>
  <c r="BK158" i="11"/>
  <c r="J122" i="11"/>
  <c r="J252" i="2"/>
  <c r="BK166" i="2"/>
  <c r="BK247" i="2"/>
  <c r="BK273" i="2"/>
  <c r="J211" i="2"/>
  <c r="J268" i="2"/>
  <c r="J138" i="2"/>
  <c r="BK227" i="2"/>
  <c r="J295" i="2"/>
  <c r="BK208" i="2"/>
  <c r="BK138" i="2"/>
  <c r="BK304" i="2"/>
  <c r="BK200" i="2"/>
  <c r="BK275" i="3"/>
  <c r="BK166" i="3"/>
  <c r="BK240" i="3"/>
  <c r="BK252" i="3"/>
  <c r="J179" i="3"/>
  <c r="J187" i="3"/>
  <c r="BK224" i="3"/>
  <c r="J265" i="3"/>
  <c r="BK139" i="3"/>
  <c r="BK155" i="3"/>
  <c r="J146" i="5"/>
  <c r="BK152" i="5"/>
  <c r="J133" i="5"/>
  <c r="BK151" i="6"/>
  <c r="J141" i="6"/>
  <c r="J197" i="7"/>
  <c r="BK203" i="7"/>
  <c r="BK170" i="7"/>
  <c r="BK149" i="7"/>
  <c r="J145" i="7"/>
  <c r="BK137" i="7"/>
  <c r="J126" i="8"/>
  <c r="J160" i="8"/>
  <c r="J147" i="8"/>
  <c r="J200" i="8"/>
  <c r="BK187" i="8"/>
  <c r="BK151" i="8"/>
  <c r="J233" i="8"/>
  <c r="J152" i="9"/>
  <c r="BK127" i="9"/>
  <c r="BK122" i="10"/>
  <c r="BK126" i="10"/>
  <c r="J153" i="11"/>
  <c r="BK148" i="11"/>
  <c r="J137" i="11"/>
  <c r="F36" i="12"/>
  <c r="BC105" i="1"/>
  <c r="J269" i="3"/>
  <c r="J121" i="4"/>
  <c r="J137" i="5"/>
  <c r="J149" i="5"/>
  <c r="J124" i="5"/>
  <c r="J157" i="6"/>
  <c r="J136" i="6"/>
  <c r="BK222" i="7"/>
  <c r="J219" i="7"/>
  <c r="J199" i="7"/>
  <c r="J177" i="7"/>
  <c r="J159" i="7"/>
  <c r="J149" i="7"/>
  <c r="BK143" i="8"/>
  <c r="J187" i="8"/>
  <c r="BK222" i="8"/>
  <c r="J218" i="8"/>
  <c r="BK229" i="8"/>
  <c r="BK182" i="8"/>
  <c r="J236" i="8"/>
  <c r="J141" i="9"/>
  <c r="J136" i="9"/>
  <c r="BK129" i="10"/>
  <c r="J142" i="10"/>
  <c r="J163" i="11"/>
  <c r="J148" i="11"/>
  <c r="J169" i="11"/>
  <c r="BK137" i="11"/>
  <c r="J304" i="2"/>
  <c r="BK215" i="2"/>
  <c r="J292" i="2"/>
  <c r="BK146" i="2"/>
  <c r="J239" i="2"/>
  <c r="BK313" i="2"/>
  <c r="J263" i="2"/>
  <c r="J327" i="2"/>
  <c r="J170" i="2"/>
  <c r="BK222" i="2"/>
  <c r="BK162" i="2"/>
  <c r="J308" i="2"/>
  <c r="BK231" i="2"/>
  <c r="J176" i="2"/>
  <c r="BK229" i="3"/>
  <c r="BK135" i="3"/>
  <c r="J229" i="3"/>
  <c r="J191" i="3"/>
  <c r="BK159" i="3"/>
  <c r="J219" i="3"/>
  <c r="J183" i="3"/>
  <c r="J256" i="3"/>
  <c r="J252" i="3"/>
  <c r="BK142" i="5"/>
  <c r="J151" i="6"/>
  <c r="J147" i="6"/>
  <c r="J214" i="7"/>
  <c r="J165" i="7"/>
  <c r="J191" i="7"/>
  <c r="BK165" i="7"/>
  <c r="J203" i="7"/>
  <c r="J131" i="7"/>
  <c r="J139" i="8"/>
  <c r="J173" i="8"/>
  <c r="BK173" i="8"/>
  <c r="J227" i="8"/>
  <c r="J167" i="8"/>
  <c r="J146" i="9"/>
  <c r="BK146" i="9"/>
  <c r="BK131" i="9"/>
  <c r="J151" i="10"/>
  <c r="BK130" i="11"/>
  <c r="BK169" i="11"/>
  <c r="BK163" i="11"/>
  <c r="BK308" i="2"/>
  <c r="BK204" i="2"/>
  <c r="BK327" i="2"/>
  <c r="J182" i="2"/>
  <c r="AS94" i="1"/>
  <c r="J321" i="2"/>
  <c r="J204" i="2"/>
  <c r="J146" i="2"/>
  <c r="BK268" i="2"/>
  <c r="J189" i="2"/>
  <c r="J240" i="3"/>
  <c r="J143" i="3"/>
  <c r="J234" i="3"/>
  <c r="J172" i="3"/>
  <c r="J127" i="3"/>
  <c r="J261" i="3"/>
  <c r="J155" i="3"/>
  <c r="J159" i="3"/>
  <c r="BK172" i="3"/>
  <c r="BK203" i="3"/>
  <c r="J129" i="5"/>
  <c r="BK136" i="6"/>
  <c r="J128" i="6"/>
  <c r="J211" i="7"/>
  <c r="BK156" i="7"/>
  <c r="J137" i="7"/>
  <c r="J170" i="7"/>
  <c r="BK125" i="7"/>
  <c r="BK195" i="8"/>
  <c r="BK214" i="8"/>
  <c r="BK139" i="8"/>
  <c r="BK177" i="8"/>
  <c r="J195" i="8"/>
  <c r="BK129" i="8"/>
  <c r="J143" i="8"/>
  <c r="J158" i="9"/>
  <c r="J127" i="9"/>
  <c r="BK134" i="10"/>
  <c r="BK151" i="10"/>
  <c r="J143" i="11"/>
  <c r="BK134" i="11"/>
  <c r="J134" i="11"/>
  <c r="BK300" i="2"/>
  <c r="J208" i="2"/>
  <c r="BK263" i="2"/>
  <c r="BK130" i="2"/>
  <c r="BK196" i="2"/>
  <c r="BK239" i="2"/>
  <c r="J279" i="2"/>
  <c r="J222" i="2"/>
  <c r="J231" i="2"/>
  <c r="BK176" i="2"/>
  <c r="BK295" i="2"/>
  <c r="J179" i="2"/>
  <c r="J248" i="3"/>
  <c r="J147" i="3"/>
  <c r="BK248" i="3"/>
  <c r="J203" i="3"/>
  <c r="J224" i="3"/>
  <c r="BK215" i="3"/>
  <c r="BK207" i="3"/>
  <c r="J135" i="3"/>
  <c r="BK169" i="3"/>
  <c r="BK211" i="3"/>
  <c r="J142" i="5"/>
  <c r="BK154" i="6"/>
  <c r="J154" i="6"/>
  <c r="BK133" i="6"/>
  <c r="BK177" i="7"/>
  <c r="J141" i="7"/>
  <c r="BK214" i="7"/>
  <c r="BK219" i="7"/>
  <c r="BK131" i="7"/>
  <c r="J229" i="8"/>
  <c r="J163" i="8"/>
  <c r="J182" i="8"/>
  <c r="J222" i="8"/>
  <c r="BK167" i="8"/>
  <c r="J191" i="8"/>
  <c r="J131" i="9"/>
  <c r="BK147" i="10"/>
  <c r="J138" i="10"/>
  <c r="J140" i="11"/>
  <c r="BK153" i="11"/>
  <c r="BK143" i="11"/>
  <c r="J121" i="12"/>
  <c r="BK129" i="2" l="1"/>
  <c r="J129" i="2"/>
  <c r="J98" i="2" s="1"/>
  <c r="BK285" i="2"/>
  <c r="J285" i="2"/>
  <c r="J102" i="2"/>
  <c r="R312" i="2"/>
  <c r="T223" i="3"/>
  <c r="R260" i="3"/>
  <c r="BK146" i="6"/>
  <c r="J146" i="6"/>
  <c r="J100" i="6" s="1"/>
  <c r="P124" i="7"/>
  <c r="R169" i="7"/>
  <c r="P210" i="7"/>
  <c r="P172" i="8"/>
  <c r="P226" i="8"/>
  <c r="R135" i="9"/>
  <c r="P146" i="10"/>
  <c r="P120" i="10" s="1"/>
  <c r="P119" i="10" s="1"/>
  <c r="AU103" i="1" s="1"/>
  <c r="R262" i="2"/>
  <c r="P299" i="2"/>
  <c r="BK126" i="3"/>
  <c r="J126" i="3"/>
  <c r="J98" i="3" s="1"/>
  <c r="P247" i="3"/>
  <c r="T123" i="5"/>
  <c r="BK148" i="5"/>
  <c r="J148" i="5" s="1"/>
  <c r="J101" i="5" s="1"/>
  <c r="BK153" i="6"/>
  <c r="J153" i="6"/>
  <c r="J101" i="6" s="1"/>
  <c r="BK124" i="7"/>
  <c r="J124" i="7"/>
  <c r="J98" i="7" s="1"/>
  <c r="R185" i="7"/>
  <c r="T218" i="7"/>
  <c r="BK172" i="8"/>
  <c r="J172" i="8" s="1"/>
  <c r="J99" i="8" s="1"/>
  <c r="BK226" i="8"/>
  <c r="J226" i="8"/>
  <c r="J102" i="8"/>
  <c r="BK121" i="9"/>
  <c r="J121" i="9" s="1"/>
  <c r="J98" i="9" s="1"/>
  <c r="P121" i="10"/>
  <c r="T129" i="2"/>
  <c r="P262" i="2"/>
  <c r="BK299" i="2"/>
  <c r="J299" i="2"/>
  <c r="J104" i="2"/>
  <c r="T126" i="3"/>
  <c r="T125" i="3"/>
  <c r="T247" i="3"/>
  <c r="P123" i="5"/>
  <c r="R148" i="5"/>
  <c r="R123" i="6"/>
  <c r="T146" i="6"/>
  <c r="BK169" i="7"/>
  <c r="J169" i="7" s="1"/>
  <c r="J99" i="7" s="1"/>
  <c r="BK210" i="7"/>
  <c r="J210" i="7"/>
  <c r="J101" i="7" s="1"/>
  <c r="BK125" i="8"/>
  <c r="J125" i="8"/>
  <c r="J98" i="8" s="1"/>
  <c r="P199" i="8"/>
  <c r="T226" i="8"/>
  <c r="P121" i="9"/>
  <c r="T146" i="10"/>
  <c r="R285" i="2"/>
  <c r="T312" i="2"/>
  <c r="P126" i="3"/>
  <c r="BK247" i="3"/>
  <c r="P141" i="5"/>
  <c r="P153" i="6"/>
  <c r="R124" i="7"/>
  <c r="P169" i="7"/>
  <c r="R210" i="7"/>
  <c r="T172" i="8"/>
  <c r="P232" i="8"/>
  <c r="T121" i="9"/>
  <c r="T121" i="10"/>
  <c r="T120" i="10"/>
  <c r="T119" i="10"/>
  <c r="P121" i="11"/>
  <c r="T285" i="2"/>
  <c r="P312" i="2"/>
  <c r="R126" i="3"/>
  <c r="R247" i="3"/>
  <c r="R246" i="3" s="1"/>
  <c r="P148" i="5"/>
  <c r="P123" i="6"/>
  <c r="P122" i="6" s="1"/>
  <c r="P121" i="6" s="1"/>
  <c r="AU99" i="1" s="1"/>
  <c r="P146" i="6"/>
  <c r="P185" i="7"/>
  <c r="T210" i="7"/>
  <c r="T125" i="8"/>
  <c r="T124" i="8"/>
  <c r="T123" i="8" s="1"/>
  <c r="T199" i="8"/>
  <c r="T232" i="8"/>
  <c r="T135" i="9"/>
  <c r="R146" i="10"/>
  <c r="BK152" i="11"/>
  <c r="J152" i="11"/>
  <c r="J99" i="11"/>
  <c r="R129" i="2"/>
  <c r="R128" i="2" s="1"/>
  <c r="T262" i="2"/>
  <c r="T299" i="2"/>
  <c r="T298" i="2" s="1"/>
  <c r="P223" i="3"/>
  <c r="BK260" i="3"/>
  <c r="J260" i="3"/>
  <c r="J102" i="3" s="1"/>
  <c r="BK123" i="5"/>
  <c r="BK141" i="5"/>
  <c r="J141" i="5"/>
  <c r="J100" i="5"/>
  <c r="T148" i="5"/>
  <c r="BK123" i="6"/>
  <c r="T153" i="6"/>
  <c r="T185" i="7"/>
  <c r="R218" i="7"/>
  <c r="R125" i="8"/>
  <c r="BK199" i="8"/>
  <c r="J199" i="8" s="1"/>
  <c r="J101" i="8" s="1"/>
  <c r="R232" i="8"/>
  <c r="P135" i="9"/>
  <c r="BK121" i="10"/>
  <c r="J121" i="10" s="1"/>
  <c r="J98" i="10" s="1"/>
  <c r="P152" i="11"/>
  <c r="P285" i="2"/>
  <c r="P128" i="2" s="1"/>
  <c r="BK312" i="2"/>
  <c r="J312" i="2" s="1"/>
  <c r="J105" i="2" s="1"/>
  <c r="R223" i="3"/>
  <c r="P260" i="3"/>
  <c r="T141" i="5"/>
  <c r="R153" i="6"/>
  <c r="BK185" i="7"/>
  <c r="J185" i="7" s="1"/>
  <c r="J100" i="7" s="1"/>
  <c r="BK218" i="7"/>
  <c r="J218" i="7"/>
  <c r="J102" i="7" s="1"/>
  <c r="R172" i="8"/>
  <c r="R226" i="8"/>
  <c r="BK135" i="9"/>
  <c r="J135" i="9" s="1"/>
  <c r="J99" i="9" s="1"/>
  <c r="R121" i="10"/>
  <c r="R120" i="10"/>
  <c r="R119" i="10" s="1"/>
  <c r="BK121" i="11"/>
  <c r="J121" i="11"/>
  <c r="J98" i="11"/>
  <c r="R152" i="11"/>
  <c r="P129" i="2"/>
  <c r="BK262" i="2"/>
  <c r="J262" i="2" s="1"/>
  <c r="J101" i="2" s="1"/>
  <c r="R299" i="2"/>
  <c r="R298" i="2"/>
  <c r="BK223" i="3"/>
  <c r="J223" i="3"/>
  <c r="J99" i="3"/>
  <c r="T260" i="3"/>
  <c r="R123" i="5"/>
  <c r="R122" i="5" s="1"/>
  <c r="R121" i="5" s="1"/>
  <c r="R141" i="5"/>
  <c r="T123" i="6"/>
  <c r="T122" i="6"/>
  <c r="T121" i="6"/>
  <c r="R146" i="6"/>
  <c r="T124" i="7"/>
  <c r="T169" i="7"/>
  <c r="T123" i="7" s="1"/>
  <c r="T122" i="7" s="1"/>
  <c r="P218" i="7"/>
  <c r="P125" i="8"/>
  <c r="P124" i="8"/>
  <c r="P123" i="8" s="1"/>
  <c r="AU101" i="1" s="1"/>
  <c r="R199" i="8"/>
  <c r="BK232" i="8"/>
  <c r="J232" i="8"/>
  <c r="J103" i="8" s="1"/>
  <c r="R121" i="9"/>
  <c r="R120" i="9"/>
  <c r="R119" i="9"/>
  <c r="BK146" i="10"/>
  <c r="J146" i="10" s="1"/>
  <c r="J99" i="10" s="1"/>
  <c r="R121" i="11"/>
  <c r="R120" i="11" s="1"/>
  <c r="R119" i="11" s="1"/>
  <c r="T121" i="11"/>
  <c r="T152" i="11"/>
  <c r="BK257" i="2"/>
  <c r="J257" i="2"/>
  <c r="J100" i="2" s="1"/>
  <c r="BK251" i="2"/>
  <c r="J251" i="2" s="1"/>
  <c r="J99" i="2" s="1"/>
  <c r="BK194" i="8"/>
  <c r="J194" i="8" s="1"/>
  <c r="J100" i="8" s="1"/>
  <c r="BK320" i="2"/>
  <c r="J320" i="2"/>
  <c r="J106" i="2"/>
  <c r="BK268" i="3"/>
  <c r="J268" i="3"/>
  <c r="J103" i="3" s="1"/>
  <c r="BK140" i="6"/>
  <c r="J140" i="6" s="1"/>
  <c r="J99" i="6" s="1"/>
  <c r="BK326" i="2"/>
  <c r="J326" i="2" s="1"/>
  <c r="J107" i="2" s="1"/>
  <c r="BK274" i="3"/>
  <c r="J274" i="3"/>
  <c r="J104" i="3"/>
  <c r="BK120" i="4"/>
  <c r="J120" i="4"/>
  <c r="J98" i="4" s="1"/>
  <c r="BK136" i="5"/>
  <c r="J136" i="5" s="1"/>
  <c r="J99" i="5" s="1"/>
  <c r="BK120" i="12"/>
  <c r="J120" i="12" s="1"/>
  <c r="J98" i="12" s="1"/>
  <c r="J89" i="12"/>
  <c r="E85" i="12"/>
  <c r="BE121" i="12"/>
  <c r="F33" i="12" s="1"/>
  <c r="AZ105" i="1" s="1"/>
  <c r="F92" i="12"/>
  <c r="E85" i="11"/>
  <c r="F92" i="11"/>
  <c r="J113" i="11"/>
  <c r="BE122" i="11"/>
  <c r="BE158" i="11"/>
  <c r="BE130" i="11"/>
  <c r="BE134" i="11"/>
  <c r="BE169" i="11"/>
  <c r="BE140" i="11"/>
  <c r="BE163" i="11"/>
  <c r="BE143" i="11"/>
  <c r="BE148" i="11"/>
  <c r="BE126" i="11"/>
  <c r="BE137" i="11"/>
  <c r="BE153" i="11"/>
  <c r="BE122" i="10"/>
  <c r="J113" i="10"/>
  <c r="F92" i="10"/>
  <c r="BE134" i="10"/>
  <c r="E85" i="10"/>
  <c r="BE126" i="10"/>
  <c r="BE129" i="10"/>
  <c r="BE147" i="10"/>
  <c r="BE142" i="10"/>
  <c r="BE138" i="10"/>
  <c r="BE151" i="10"/>
  <c r="BE122" i="9"/>
  <c r="BE141" i="9"/>
  <c r="BE127" i="9"/>
  <c r="BE131" i="9"/>
  <c r="BE136" i="9"/>
  <c r="BE158" i="9"/>
  <c r="E85" i="9"/>
  <c r="J113" i="9"/>
  <c r="BE146" i="9"/>
  <c r="BE152" i="9"/>
  <c r="F92" i="9"/>
  <c r="E113" i="8"/>
  <c r="BE143" i="8"/>
  <c r="BE155" i="8"/>
  <c r="BE173" i="8"/>
  <c r="BE200" i="8"/>
  <c r="BE203" i="8"/>
  <c r="BE214" i="8"/>
  <c r="BE218" i="8"/>
  <c r="BE222" i="8"/>
  <c r="BE227" i="8"/>
  <c r="BE139" i="8"/>
  <c r="BE208" i="8"/>
  <c r="F120" i="8"/>
  <c r="BE126" i="8"/>
  <c r="BE129" i="8"/>
  <c r="BE133" i="8"/>
  <c r="BE191" i="8"/>
  <c r="BE229" i="8"/>
  <c r="J89" i="8"/>
  <c r="BE147" i="8"/>
  <c r="BE163" i="8"/>
  <c r="BE182" i="8"/>
  <c r="BE187" i="8"/>
  <c r="BE233" i="8"/>
  <c r="BE195" i="8"/>
  <c r="BE151" i="8"/>
  <c r="BE160" i="8"/>
  <c r="BE167" i="8"/>
  <c r="BE177" i="8"/>
  <c r="BE236" i="8"/>
  <c r="J123" i="6"/>
  <c r="J98" i="6"/>
  <c r="BE181" i="7"/>
  <c r="BE199" i="7"/>
  <c r="BE145" i="7"/>
  <c r="BE222" i="7"/>
  <c r="E85" i="7"/>
  <c r="F119" i="7"/>
  <c r="BE177" i="7"/>
  <c r="BE203" i="7"/>
  <c r="BE211" i="7"/>
  <c r="J89" i="7"/>
  <c r="BE125" i="7"/>
  <c r="BE137" i="7"/>
  <c r="BE141" i="7"/>
  <c r="BE159" i="7"/>
  <c r="BE186" i="7"/>
  <c r="BE165" i="7"/>
  <c r="BE214" i="7"/>
  <c r="BE131" i="7"/>
  <c r="BE191" i="7"/>
  <c r="BE197" i="7"/>
  <c r="BE149" i="7"/>
  <c r="BE156" i="7"/>
  <c r="BE170" i="7"/>
  <c r="BE219" i="7"/>
  <c r="E111" i="6"/>
  <c r="F118" i="6"/>
  <c r="BE147" i="6"/>
  <c r="BE141" i="6"/>
  <c r="J115" i="6"/>
  <c r="BE157" i="6"/>
  <c r="J123" i="5"/>
  <c r="J98" i="5"/>
  <c r="BE154" i="6"/>
  <c r="BE124" i="6"/>
  <c r="BE128" i="6"/>
  <c r="BE133" i="6"/>
  <c r="BE151" i="6"/>
  <c r="BE136" i="6"/>
  <c r="J89" i="5"/>
  <c r="E85" i="5"/>
  <c r="F118" i="5"/>
  <c r="BE129" i="5"/>
  <c r="BE137" i="5"/>
  <c r="BE146" i="5"/>
  <c r="BE124" i="5"/>
  <c r="BE149" i="5"/>
  <c r="BE152" i="5"/>
  <c r="BE133" i="5"/>
  <c r="BE142" i="5"/>
  <c r="J247" i="3"/>
  <c r="J101" i="3" s="1"/>
  <c r="J112" i="4"/>
  <c r="F115" i="4"/>
  <c r="E85" i="4"/>
  <c r="BE121" i="4"/>
  <c r="J33" i="4" s="1"/>
  <c r="AV97" i="1" s="1"/>
  <c r="AT97" i="1" s="1"/>
  <c r="E114" i="3"/>
  <c r="BE127" i="3"/>
  <c r="BE172" i="3"/>
  <c r="BE219" i="3"/>
  <c r="BE229" i="3"/>
  <c r="BE234" i="3"/>
  <c r="J89" i="3"/>
  <c r="BE191" i="3"/>
  <c r="F92" i="3"/>
  <c r="BE269" i="3"/>
  <c r="BE275" i="3"/>
  <c r="BE135" i="3"/>
  <c r="BE139" i="3"/>
  <c r="BE143" i="3"/>
  <c r="BE169" i="3"/>
  <c r="BE187" i="3"/>
  <c r="BE215" i="3"/>
  <c r="BE240" i="3"/>
  <c r="BE248" i="3"/>
  <c r="BE252" i="3"/>
  <c r="BE256" i="3"/>
  <c r="BE261" i="3"/>
  <c r="BE131" i="3"/>
  <c r="BE155" i="3"/>
  <c r="BE159" i="3"/>
  <c r="BE166" i="3"/>
  <c r="BE183" i="3"/>
  <c r="BE211" i="3"/>
  <c r="BE147" i="3"/>
  <c r="BE163" i="3"/>
  <c r="BE179" i="3"/>
  <c r="BE198" i="3"/>
  <c r="BE203" i="3"/>
  <c r="BE207" i="3"/>
  <c r="BE224" i="3"/>
  <c r="BE265" i="3"/>
  <c r="BE182" i="2"/>
  <c r="BE222" i="2"/>
  <c r="BE258" i="2"/>
  <c r="BE313" i="2"/>
  <c r="E117" i="2"/>
  <c r="BE185" i="2"/>
  <c r="BE189" i="2"/>
  <c r="BE196" i="2"/>
  <c r="BE215" i="2"/>
  <c r="BE252" i="2"/>
  <c r="BE263" i="2"/>
  <c r="BE268" i="2"/>
  <c r="BE327" i="2"/>
  <c r="J89" i="2"/>
  <c r="BE130" i="2"/>
  <c r="BE134" i="2"/>
  <c r="BE176" i="2"/>
  <c r="BE179" i="2"/>
  <c r="BE204" i="2"/>
  <c r="BE208" i="2"/>
  <c r="BE300" i="2"/>
  <c r="BE211" i="2"/>
  <c r="BE286" i="2"/>
  <c r="BE289" i="2"/>
  <c r="F124" i="2"/>
  <c r="BE227" i="2"/>
  <c r="BE231" i="2"/>
  <c r="BE292" i="2"/>
  <c r="BE166" i="2"/>
  <c r="BE235" i="2"/>
  <c r="BE239" i="2"/>
  <c r="BE243" i="2"/>
  <c r="BE304" i="2"/>
  <c r="BE308" i="2"/>
  <c r="BE317" i="2"/>
  <c r="BE321" i="2"/>
  <c r="BE138" i="2"/>
  <c r="BE142" i="2"/>
  <c r="BE146" i="2"/>
  <c r="BE150" i="2"/>
  <c r="BE158" i="2"/>
  <c r="BE162" i="2"/>
  <c r="BE170" i="2"/>
  <c r="BE200" i="2"/>
  <c r="BE247" i="2"/>
  <c r="BE273" i="2"/>
  <c r="BE279" i="2"/>
  <c r="BE295" i="2"/>
  <c r="F35" i="2"/>
  <c r="BB95" i="1"/>
  <c r="J34" i="5"/>
  <c r="AW98" i="1"/>
  <c r="J34" i="6"/>
  <c r="AW99" i="1"/>
  <c r="F34" i="8"/>
  <c r="BA101" i="1" s="1"/>
  <c r="F37" i="9"/>
  <c r="BD102" i="1" s="1"/>
  <c r="F34" i="11"/>
  <c r="BA104" i="1"/>
  <c r="F34" i="3"/>
  <c r="BA96" i="1"/>
  <c r="F36" i="3"/>
  <c r="BC96" i="1"/>
  <c r="F36" i="7"/>
  <c r="BC100" i="1"/>
  <c r="J34" i="9"/>
  <c r="AW102" i="1" s="1"/>
  <c r="F36" i="10"/>
  <c r="BC103" i="1" s="1"/>
  <c r="J34" i="11"/>
  <c r="AW104" i="1"/>
  <c r="J34" i="2"/>
  <c r="AW95" i="1"/>
  <c r="F37" i="5"/>
  <c r="BD98" i="1"/>
  <c r="F35" i="6"/>
  <c r="BB99" i="1"/>
  <c r="J34" i="8"/>
  <c r="AW101" i="1" s="1"/>
  <c r="F34" i="10"/>
  <c r="BA103" i="1" s="1"/>
  <c r="F36" i="11"/>
  <c r="BC104" i="1"/>
  <c r="F35" i="3"/>
  <c r="BB96" i="1"/>
  <c r="F37" i="3"/>
  <c r="BD96" i="1"/>
  <c r="F34" i="7"/>
  <c r="BA100" i="1"/>
  <c r="F34" i="9"/>
  <c r="BA102" i="1" s="1"/>
  <c r="J34" i="10"/>
  <c r="AW103" i="1" s="1"/>
  <c r="F37" i="11"/>
  <c r="BD104" i="1"/>
  <c r="F37" i="2"/>
  <c r="BD95" i="1"/>
  <c r="F35" i="5"/>
  <c r="BB98" i="1"/>
  <c r="F36" i="6"/>
  <c r="BC99" i="1"/>
  <c r="F35" i="7"/>
  <c r="BB100" i="1" s="1"/>
  <c r="F35" i="9"/>
  <c r="BB102" i="1" s="1"/>
  <c r="F37" i="10"/>
  <c r="BD103" i="1"/>
  <c r="F35" i="11"/>
  <c r="BB104" i="1"/>
  <c r="J34" i="3"/>
  <c r="AW96" i="1"/>
  <c r="F34" i="4"/>
  <c r="BA97" i="1"/>
  <c r="F34" i="5"/>
  <c r="BA98" i="1" s="1"/>
  <c r="F34" i="6"/>
  <c r="BA99" i="1" s="1"/>
  <c r="J34" i="7"/>
  <c r="AW100" i="1"/>
  <c r="F37" i="8"/>
  <c r="BD101" i="1"/>
  <c r="F34" i="2"/>
  <c r="BA95" i="1"/>
  <c r="F36" i="5"/>
  <c r="BC98" i="1"/>
  <c r="F37" i="6"/>
  <c r="BD99" i="1" s="1"/>
  <c r="F36" i="8"/>
  <c r="BC101" i="1" s="1"/>
  <c r="F36" i="9"/>
  <c r="BC102" i="1"/>
  <c r="F35" i="10"/>
  <c r="BB103" i="1"/>
  <c r="F36" i="2"/>
  <c r="BC95" i="1"/>
  <c r="F37" i="7"/>
  <c r="BD100" i="1"/>
  <c r="F35" i="8"/>
  <c r="BB101" i="1" s="1"/>
  <c r="F34" i="12"/>
  <c r="BA105" i="1" s="1"/>
  <c r="BK120" i="11" l="1"/>
  <c r="J120" i="11" s="1"/>
  <c r="J97" i="11" s="1"/>
  <c r="BK120" i="10"/>
  <c r="BK119" i="10" s="1"/>
  <c r="J119" i="10" s="1"/>
  <c r="BK298" i="2"/>
  <c r="J298" i="2" s="1"/>
  <c r="J103" i="2" s="1"/>
  <c r="BK124" i="8"/>
  <c r="BK123" i="8"/>
  <c r="J123" i="8" s="1"/>
  <c r="J30" i="8" s="1"/>
  <c r="AG101" i="1" s="1"/>
  <c r="T128" i="2"/>
  <c r="T127" i="2" s="1"/>
  <c r="BK246" i="3"/>
  <c r="J246" i="3"/>
  <c r="J100" i="3"/>
  <c r="R122" i="6"/>
  <c r="R121" i="6"/>
  <c r="P120" i="11"/>
  <c r="P119" i="11"/>
  <c r="AU104" i="1" s="1"/>
  <c r="P120" i="9"/>
  <c r="P119" i="9" s="1"/>
  <c r="AU102" i="1" s="1"/>
  <c r="P122" i="5"/>
  <c r="P121" i="5" s="1"/>
  <c r="AU98" i="1" s="1"/>
  <c r="T120" i="11"/>
  <c r="T119" i="11" s="1"/>
  <c r="P125" i="3"/>
  <c r="BK125" i="3"/>
  <c r="BK122" i="6"/>
  <c r="J122" i="6" s="1"/>
  <c r="J97" i="6" s="1"/>
  <c r="R125" i="3"/>
  <c r="R124" i="3"/>
  <c r="T120" i="9"/>
  <c r="T119" i="9" s="1"/>
  <c r="P246" i="3"/>
  <c r="R124" i="8"/>
  <c r="R123" i="8" s="1"/>
  <c r="P298" i="2"/>
  <c r="P127" i="2" s="1"/>
  <c r="AU95" i="1" s="1"/>
  <c r="P123" i="7"/>
  <c r="P122" i="7" s="1"/>
  <c r="AU100" i="1" s="1"/>
  <c r="BK122" i="5"/>
  <c r="J122" i="5" s="1"/>
  <c r="J97" i="5" s="1"/>
  <c r="T122" i="5"/>
  <c r="T121" i="5"/>
  <c r="R127" i="2"/>
  <c r="R123" i="7"/>
  <c r="R122" i="7" s="1"/>
  <c r="T246" i="3"/>
  <c r="T124" i="3" s="1"/>
  <c r="BK123" i="7"/>
  <c r="J123" i="7"/>
  <c r="J97" i="7"/>
  <c r="BK128" i="2"/>
  <c r="J128" i="2"/>
  <c r="J97" i="2" s="1"/>
  <c r="BK120" i="9"/>
  <c r="J120" i="9"/>
  <c r="J97" i="9"/>
  <c r="BK119" i="4"/>
  <c r="J119" i="4"/>
  <c r="J97" i="4" s="1"/>
  <c r="BK119" i="12"/>
  <c r="J119" i="12"/>
  <c r="J97" i="12"/>
  <c r="J120" i="10"/>
  <c r="J97" i="10"/>
  <c r="J124" i="8"/>
  <c r="J97" i="8" s="1"/>
  <c r="J33" i="5"/>
  <c r="AV98" i="1"/>
  <c r="AT98" i="1" s="1"/>
  <c r="F33" i="7"/>
  <c r="AZ100" i="1"/>
  <c r="J33" i="11"/>
  <c r="AV104" i="1"/>
  <c r="AT104" i="1"/>
  <c r="J33" i="3"/>
  <c r="AV96" i="1" s="1"/>
  <c r="AT96" i="1" s="1"/>
  <c r="J33" i="9"/>
  <c r="AV102" i="1" s="1"/>
  <c r="AT102" i="1" s="1"/>
  <c r="J33" i="12"/>
  <c r="AV105" i="1" s="1"/>
  <c r="AT105" i="1" s="1"/>
  <c r="F33" i="2"/>
  <c r="AZ95" i="1"/>
  <c r="F33" i="10"/>
  <c r="AZ103" i="1"/>
  <c r="BA94" i="1"/>
  <c r="W30" i="1"/>
  <c r="F33" i="5"/>
  <c r="AZ98" i="1" s="1"/>
  <c r="J33" i="7"/>
  <c r="AV100" i="1"/>
  <c r="AT100" i="1" s="1"/>
  <c r="F33" i="11"/>
  <c r="AZ104" i="1" s="1"/>
  <c r="F33" i="3"/>
  <c r="AZ96" i="1"/>
  <c r="F33" i="9"/>
  <c r="AZ102" i="1" s="1"/>
  <c r="BD94" i="1"/>
  <c r="W33" i="1"/>
  <c r="F33" i="4"/>
  <c r="AZ97" i="1"/>
  <c r="J33" i="6"/>
  <c r="AV99" i="1" s="1"/>
  <c r="AT99" i="1" s="1"/>
  <c r="F33" i="8"/>
  <c r="AZ101" i="1"/>
  <c r="BB94" i="1"/>
  <c r="W31" i="1"/>
  <c r="J33" i="2"/>
  <c r="AV95" i="1"/>
  <c r="AT95" i="1"/>
  <c r="J33" i="10"/>
  <c r="AV103" i="1"/>
  <c r="AT103" i="1"/>
  <c r="F33" i="6"/>
  <c r="AZ99" i="1" s="1"/>
  <c r="J33" i="8"/>
  <c r="AV101" i="1"/>
  <c r="AT101" i="1"/>
  <c r="BC94" i="1"/>
  <c r="W32" i="1" s="1"/>
  <c r="J30" i="10" l="1"/>
  <c r="AG103" i="1" s="1"/>
  <c r="AN103" i="1" s="1"/>
  <c r="J96" i="10"/>
  <c r="BK119" i="11"/>
  <c r="J119" i="11" s="1"/>
  <c r="J96" i="11" s="1"/>
  <c r="J96" i="8"/>
  <c r="BK127" i="2"/>
  <c r="J127" i="2" s="1"/>
  <c r="J30" i="2" s="1"/>
  <c r="BK124" i="3"/>
  <c r="J124" i="3" s="1"/>
  <c r="P124" i="3"/>
  <c r="AU96" i="1"/>
  <c r="AU94" i="1"/>
  <c r="BK119" i="9"/>
  <c r="J119" i="9"/>
  <c r="J96" i="9"/>
  <c r="BK121" i="5"/>
  <c r="J121" i="5" s="1"/>
  <c r="J96" i="5" s="1"/>
  <c r="BK122" i="7"/>
  <c r="J122" i="7" s="1"/>
  <c r="J30" i="7" s="1"/>
  <c r="AG100" i="1" s="1"/>
  <c r="BK118" i="4"/>
  <c r="J118" i="4"/>
  <c r="J96" i="4" s="1"/>
  <c r="BK121" i="6"/>
  <c r="J121" i="6"/>
  <c r="J30" i="6"/>
  <c r="AG99" i="1" s="1"/>
  <c r="J125" i="3"/>
  <c r="J97" i="3"/>
  <c r="BK118" i="12"/>
  <c r="J118" i="12" s="1"/>
  <c r="J96" i="12" s="1"/>
  <c r="AN101" i="1"/>
  <c r="J39" i="8"/>
  <c r="AX94" i="1"/>
  <c r="AW94" i="1"/>
  <c r="AK30" i="1"/>
  <c r="J30" i="11"/>
  <c r="AG104" i="1"/>
  <c r="AN104" i="1"/>
  <c r="AY94" i="1"/>
  <c r="AZ94" i="1"/>
  <c r="AV94" i="1" s="1"/>
  <c r="AK29" i="1" s="1"/>
  <c r="J30" i="3" l="1"/>
  <c r="AG96" i="1" s="1"/>
  <c r="J96" i="3"/>
  <c r="J39" i="10"/>
  <c r="J96" i="2"/>
  <c r="J39" i="2"/>
  <c r="AG95" i="1"/>
  <c r="AN95" i="1"/>
  <c r="J39" i="3"/>
  <c r="J39" i="6"/>
  <c r="J39" i="7"/>
  <c r="J96" i="6"/>
  <c r="J96" i="7"/>
  <c r="J39" i="11"/>
  <c r="AN96" i="1"/>
  <c r="AN100" i="1"/>
  <c r="AN99" i="1"/>
  <c r="J30" i="9"/>
  <c r="AG102" i="1" s="1"/>
  <c r="J30" i="12"/>
  <c r="AG105" i="1"/>
  <c r="W29" i="1"/>
  <c r="AT94" i="1"/>
  <c r="J30" i="5"/>
  <c r="AG98" i="1"/>
  <c r="AN98" i="1" s="1"/>
  <c r="J30" i="4"/>
  <c r="AG97" i="1"/>
  <c r="AN97" i="1"/>
  <c r="J39" i="5" l="1"/>
  <c r="J39" i="9"/>
  <c r="J39" i="4"/>
  <c r="J39" i="12"/>
  <c r="AN102" i="1"/>
  <c r="AN105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<sst xmlns="http://schemas.openxmlformats.org/spreadsheetml/2006/main" count="7532" uniqueCount="871">
  <si>
    <t>Export Komplet</t>
  </si>
  <si>
    <t/>
  </si>
  <si>
    <t>2.0</t>
  </si>
  <si>
    <t>ZAMOK</t>
  </si>
  <si>
    <t>False</t>
  </si>
  <si>
    <t>{5178d050-5241-4b55-889b-90a760f0398d}</t>
  </si>
  <si>
    <t>0,01</t>
  </si>
  <si>
    <t>21</t>
  </si>
  <si>
    <t>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</si>
  <si>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</si>
  <si>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</si>
  <si>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</si>
  <si>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</si>
  <si>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</si>
  <si>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</si>
  <si>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</si>
  <si>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</si>
  <si>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</si>
  <si>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Lesní cesta Zděřiny</t>
  </si>
  <si>
    <t>KSO:</t>
  </si>
  <si>
    <t>822</t>
  </si>
  <si>
    <t>CC-CZ:</t>
  </si>
  <si>
    <t>Místo:</t>
  </si>
  <si>
    <t>k.ú. Kamenička</t>
  </si>
  <si>
    <t>Datum:</t>
  </si>
  <si>
    <t>Zadavatel:</t>
  </si>
  <si>
    <t>IČ:</t>
  </si>
  <si>
    <t>00286079</t>
  </si>
  <si>
    <t>Městys Kamenice</t>
  </si>
  <si>
    <t>DIČ:</t>
  </si>
  <si>
    <t>Uchazeč:</t>
  </si>
  <si>
    <t>25344447</t>
  </si>
  <si>
    <t>AQUASYS spol. s r.o.</t>
  </si>
  <si>
    <t>CZ25344447</t>
  </si>
  <si>
    <t>Projektant:</t>
  </si>
  <si>
    <t>08363676</t>
  </si>
  <si>
    <t>Ing. Petr Pelikán, Ph.D.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</si>
  <si>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</si>
  <si>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</si>
  <si>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</si>
  <si>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</si>
  <si>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</si>
  <si>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</si>
  <si>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</si>
  <si>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</si>
  <si>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</si>
  <si>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</si>
  <si>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</si>
  <si>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</si>
  <si>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</si>
  <si>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</si>
  <si>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</si>
  <si>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</si>
  <si>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</si>
  <si>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</si>
  <si>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</si>
  <si>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</si>
  <si>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</si>
  <si>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</si>
  <si>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</si>
  <si>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</si>
  <si>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</si>
  <si>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</si>
  <si>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</si>
  <si>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</si>
  <si>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</si>
  <si>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</si>
  <si>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</si>
  <si>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</si>
  <si>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</si>
  <si>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</si>
  <si>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</si>
  <si>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</si>
  <si>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</si>
  <si>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</si>
  <si>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</si>
  <si>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</si>
  <si>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</si>
  <si>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</si>
  <si>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</si>
  <si>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</si>
  <si>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</si>
  <si>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</si>
  <si>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</si>
  <si>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</si>
  <si>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002.52b</t>
  </si>
  <si>
    <t>Komunikace - výstavba</t>
  </si>
  <si>
    <t>STA</t>
  </si>
  <si>
    <t>{75801801-0bf5-4ead-9a9a-3ab4d11233a7}</t>
  </si>
  <si>
    <t>2</t>
  </si>
  <si>
    <t>004.52b</t>
  </si>
  <si>
    <t>Komunikace - rekonstrukce</t>
  </si>
  <si>
    <t>{2a0d5ccc-5b4e-46bf-ac0c-2d5e59cc8960}</t>
  </si>
  <si>
    <t>007.01</t>
  </si>
  <si>
    <t>Zlepšení podloží</t>
  </si>
  <si>
    <t>{55d4024b-3c94-419c-934a-601d23a582d8}</t>
  </si>
  <si>
    <t>007.02</t>
  </si>
  <si>
    <t>Drenáž</t>
  </si>
  <si>
    <t>{aedb8997-f0e1-4caa-b937-fada29338e69}</t>
  </si>
  <si>
    <t>007.03</t>
  </si>
  <si>
    <t>Hospodářské propusti</t>
  </si>
  <si>
    <t>{f89d3c8c-005f-4a75-8ac8-e308529dd06d}</t>
  </si>
  <si>
    <t>007.06</t>
  </si>
  <si>
    <t>Trubní propustek DN600</t>
  </si>
  <si>
    <t>{edde009e-ceba-4c40-acdc-a3cd9889f3b2}</t>
  </si>
  <si>
    <t>007.08</t>
  </si>
  <si>
    <t>Trubní propustek DN800</t>
  </si>
  <si>
    <t>{45fce659-543f-4dc5-b14d-3341b860df4f}</t>
  </si>
  <si>
    <t>007.16</t>
  </si>
  <si>
    <t>Samostatné sjezdy bez TP</t>
  </si>
  <si>
    <t>{6713ad64-0813-4f06-86c8-2d8a00364431}</t>
  </si>
  <si>
    <t>007.19</t>
  </si>
  <si>
    <t>Lesní sklady</t>
  </si>
  <si>
    <t>{e123b938-e44e-4cbd-8088-d548f81df257}</t>
  </si>
  <si>
    <t>007.21</t>
  </si>
  <si>
    <t>Obratiště</t>
  </si>
  <si>
    <t>{68255284-034e-4852-8f60-c94ea17525e7}</t>
  </si>
  <si>
    <t>007.27</t>
  </si>
  <si>
    <t>Svodnice</t>
  </si>
  <si>
    <t>{5feb0a77-8d76-4e77-8d06-02e5c15e6713}</t>
  </si>
  <si>
    <t>KRYCÍ LIST SOUPISU PRACÍ</t>
  </si>
  <si>
    <t>Objekt:</t>
  </si>
  <si>
    <t>002.52b - Komunikace - výstavba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</si>
  <si>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</si>
  <si>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</si>
  <si>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</si>
  <si>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</si>
  <si>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</si>
  <si>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</si>
  <si>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</si>
  <si>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</si>
  <si>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</si>
  <si>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</si>
  <si>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</si>
  <si>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</si>
  <si>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</si>
  <si>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</si>
  <si>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</si>
  <si>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</si>
  <si>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</si>
  <si>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</si>
  <si>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</si>
  <si>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</si>
  <si>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</si>
  <si>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</si>
  <si>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</si>
  <si>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</si>
  <si>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</si>
  <si>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</si>
  <si>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</si>
  <si>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</si>
  <si>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</si>
  <si>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</si>
  <si>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</si>
  <si>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</si>
  <si>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</si>
  <si>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</si>
  <si>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111251202</t>
  </si>
  <si>
    <t>Odstranění křovin a stromů průměru kmene do 100 mm i s kořeny sklonu terénu přes 1:5 z celkové plochy přes 100 do 500 m2 strojně</t>
  </si>
  <si>
    <t>m2</t>
  </si>
  <si>
    <t>4</t>
  </si>
  <si>
    <t>1613773467</t>
  </si>
  <si>
    <t>PP</t>
  </si>
  <si>
    <t>Odstranění křovin a stromů s odstraněním kořenů strojně průměru kmene do 100 mm v rovině nebo ve svahu sklonu terénu přes 1:5, při celkové ploše přes 100 do 500 m2</t>
  </si>
  <si>
    <t>Online PSC</t>
  </si>
  <si>
    <t>https://podminky.urs.cz/item/CS_URS_2021_02/111251202</t>
  </si>
  <si>
    <t>VV</t>
  </si>
  <si>
    <t>250*0,76</t>
  </si>
  <si>
    <t>112251101</t>
  </si>
  <si>
    <t>Odstranění pařezů D přes 100 do 300 mm</t>
  </si>
  <si>
    <t>kus</t>
  </si>
  <si>
    <t>-1156334788</t>
  </si>
  <si>
    <t>Odstranění pařezů strojně s jejich vykopáním, vytrháním nebo odstřelením průměru přes 100 do 300 mm</t>
  </si>
  <si>
    <t>https://podminky.urs.cz/item/CS_URS_2021_02/112251101</t>
  </si>
  <si>
    <t>49</t>
  </si>
  <si>
    <t>3</t>
  </si>
  <si>
    <t>112251102</t>
  </si>
  <si>
    <t>Odstranění pařezů D přes 300 do 500 mm</t>
  </si>
  <si>
    <t>155435828</t>
  </si>
  <si>
    <t>Odstranění pařezů strojně s jejich vykopáním, vytrháním nebo odstřelením průměru přes 300 do 500 mm</t>
  </si>
  <si>
    <t>https://podminky.urs.cz/item/CS_URS_2021_02/112251102</t>
  </si>
  <si>
    <t>79</t>
  </si>
  <si>
    <t>112251103</t>
  </si>
  <si>
    <t>Odstranění pařezů D přes 500 do 700 mm</t>
  </si>
  <si>
    <t>830302262</t>
  </si>
  <si>
    <t>Odstranění pařezů strojně s jejich vykopáním, vytrháním nebo odstřelením průměru přes 500 do 700 mm</t>
  </si>
  <si>
    <t>https://podminky.urs.cz/item/CS_URS_2021_02/112251103</t>
  </si>
  <si>
    <t>5</t>
  </si>
  <si>
    <t>121151223</t>
  </si>
  <si>
    <t>Sejmutí lesní půdy plochy přes 500 m2 tl vrstvy přes 150 do 200 mm strojně</t>
  </si>
  <si>
    <t>1600899348</t>
  </si>
  <si>
    <t>Sejmutí lesní půdy strojně při souvislé ploše přes 500 m2, tl. vrstvy přes 150 do 200 mm</t>
  </si>
  <si>
    <t>https://podminky.urs.cz/item/CS_URS_2021_02/121151223</t>
  </si>
  <si>
    <t>7540*0,76</t>
  </si>
  <si>
    <t>6</t>
  </si>
  <si>
    <t>122251106</t>
  </si>
  <si>
    <t>Odkopávky a prokopávky nezapažené v hornině třídy těžitelnosti I skupiny 3 objem do 5000 m3 strojně</t>
  </si>
  <si>
    <t>m3</t>
  </si>
  <si>
    <t>1464611580</t>
  </si>
  <si>
    <t>Odkopávky a prokopávky nezapažené strojně v hornině třídy těžitelnosti I skupiny 3 přes 1 000 do 5 000 m3</t>
  </si>
  <si>
    <t>https://podminky.urs.cz/item/CS_URS_2021_02/122251106</t>
  </si>
  <si>
    <t>"50 % objemu" 820*0,5</t>
  </si>
  <si>
    <t>380+176</t>
  </si>
  <si>
    <t>32+266</t>
  </si>
  <si>
    <t>Mezisoučet</t>
  </si>
  <si>
    <t>1264*0,76</t>
  </si>
  <si>
    <t>7</t>
  </si>
  <si>
    <t>122351104</t>
  </si>
  <si>
    <t>Odkopávky a prokopávky nezapažené v hornině třídy těžitelnosti II skupiny 4 objem do 500 m3 strojně</t>
  </si>
  <si>
    <t>120766895</t>
  </si>
  <si>
    <t>Odkopávky a prokopávky nezapažené strojně v hornině třídy těžitelnosti II skupiny 4 přes 100 do 500 m3</t>
  </si>
  <si>
    <t>https://podminky.urs.cz/item/CS_URS_2021_02/122351104</t>
  </si>
  <si>
    <t>"40 % objemu" 820*0,4*0,76</t>
  </si>
  <si>
    <t>8</t>
  </si>
  <si>
    <t>122451104</t>
  </si>
  <si>
    <t>Odkopávky a prokopávky nezapažené v hornině třídy těžitelnosti II skupiny 5 objem do 500 m3 strojně</t>
  </si>
  <si>
    <t>-1190605205</t>
  </si>
  <si>
    <t>Odkopávky a prokopávky nezapažené strojně v hornině třídy těžitelnosti II skupiny 5 přes 100 do 500 m3</t>
  </si>
  <si>
    <t>https://podminky.urs.cz/item/CS_URS_2021_02/122451104</t>
  </si>
  <si>
    <t>"10 % objemu" 820*0,1*0,76</t>
  </si>
  <si>
    <t>9</t>
  </si>
  <si>
    <t>132251251</t>
  </si>
  <si>
    <t>Hloubení rýh nezapažených š do 2000 mm v hornině třídy těžitelnosti I skupiny 3 objem do 20 m3 strojně</t>
  </si>
  <si>
    <t>-283275690</t>
  </si>
  <si>
    <t>Hloubení nezapažených rýh šířky přes 800 do 2 000 mm strojně s urovnáním dna do předepsaného profilu a spádu v hornině třídy těžitelnosti I skupiny 3 do 20 m3</t>
  </si>
  <si>
    <t>https://podminky.urs.cz/item/CS_URS_2021_02/132251251</t>
  </si>
  <si>
    <t>"pasy" (0,95*1)*30</t>
  </si>
  <si>
    <t>10</t>
  </si>
  <si>
    <t>132251252</t>
  </si>
  <si>
    <t>Hloubení rýh nezapažených š do 2000 mm v hornině třídy těžitelnosti I skupiny 3 objem do 50 m3 strojně</t>
  </si>
  <si>
    <t>-971490873</t>
  </si>
  <si>
    <t>Hloubení nezapažených rýh šířky přes 800 do 2 000 mm strojně s urovnáním dna do předepsaného profilu a spádu v hornině třídy těžitelnosti I skupiny 3 přes 20 do 50 m3</t>
  </si>
  <si>
    <t>https://podminky.urs.cz/item/CS_URS_2021_02/132251252</t>
  </si>
  <si>
    <t>"rýha" (0,8*7)*3+(0,8*9,5)*1</t>
  </si>
  <si>
    <t>"prokopání odtoku" (1)*4</t>
  </si>
  <si>
    <t>Součet</t>
  </si>
  <si>
    <t>11</t>
  </si>
  <si>
    <t>162201421</t>
  </si>
  <si>
    <t>Vodorovné přemístění pařezů do 1 km D přes 100 do 300 mm</t>
  </si>
  <si>
    <t>-624683360</t>
  </si>
  <si>
    <t>Vodorovné přemístění větví, kmenů nebo pařezů s naložením, složením a dopravou do 1000 m pařezů kmenů, průměru přes 100 do 300 mm</t>
  </si>
  <si>
    <t>https://podminky.urs.cz/item/CS_URS_2021_02/162201421</t>
  </si>
  <si>
    <t>162201422</t>
  </si>
  <si>
    <t>Vodorovné přemístění pařezů do 1 km D přes 300 do 500 mm</t>
  </si>
  <si>
    <t>-2026163285</t>
  </si>
  <si>
    <t>Vodorovné přemístění větví, kmenů nebo pařezů s naložením, složením a dopravou do 1000 m pařezů kmenů, průměru přes 300 do 500 mm</t>
  </si>
  <si>
    <t>https://podminky.urs.cz/item/CS_URS_2021_02/162201422</t>
  </si>
  <si>
    <t>13</t>
  </si>
  <si>
    <t>162201423</t>
  </si>
  <si>
    <t>Vodorovné přemístění pařezů do 1 km D přes 500 do 700 mm</t>
  </si>
  <si>
    <t>1144708733</t>
  </si>
  <si>
    <t>Vodorovné přemístění větví, kmenů nebo pařezů s naložením, složením a dopravou do 1000 m pařezů kmenů, průměru přes 500 do 700 mm</t>
  </si>
  <si>
    <t>https://podminky.urs.cz/item/CS_URS_2021_02/162201423</t>
  </si>
  <si>
    <t>14</t>
  </si>
  <si>
    <t>162251101</t>
  </si>
  <si>
    <t>Vodorovné přemístění do 20 m výkopku/sypaniny z horniny třídy těžitelnosti I skupiny 1 až 3</t>
  </si>
  <si>
    <t>-1300404072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</si>
  <si>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</si>
  <si>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https://podminky.urs.cz/item/CS_URS_2021_02/162251101</t>
  </si>
  <si>
    <t>28,4</t>
  </si>
  <si>
    <t>15</t>
  </si>
  <si>
    <t>162351103</t>
  </si>
  <si>
    <t>Vodorovné přemístění přes 50 do 500 m výkopku/sypaniny z horniny třídy těžitelnosti I skupiny 1 až 3</t>
  </si>
  <si>
    <t>-122046276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</si>
  <si>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</si>
  <si>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https://podminky.urs.cz/item/CS_URS_2021_02/162351103</t>
  </si>
  <si>
    <t>"ornice / lesní půda v rámci stavby" 7540*0,15</t>
  </si>
  <si>
    <t>"přesun zeminy do násypů v rámci stavby" 902</t>
  </si>
  <si>
    <t>2033*0,76</t>
  </si>
  <si>
    <t>16</t>
  </si>
  <si>
    <t>162351104</t>
  </si>
  <si>
    <t>Vodorovné přemístění přes 500 do 1000 m výkopku/sypaniny z horniny třídy těžitelnosti I skupiny 1 až 3</t>
  </si>
  <si>
    <t>-1129548683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</si>
  <si>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</si>
  <si>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https://podminky.urs.cz/item/CS_URS_2021_02/162351104</t>
  </si>
  <si>
    <t>"zemina" 1255*0,76</t>
  </si>
  <si>
    <t>17</t>
  </si>
  <si>
    <t>171151103</t>
  </si>
  <si>
    <t>Uložení sypaniny z hornin soudržných do násypů zhutněných strojně</t>
  </si>
  <si>
    <t>-900838912</t>
  </si>
  <si>
    <t>Uložení sypanin do násypů strojně s rozprostřením sypaniny ve vrstvách a s hrubým urovnáním zhutněných z hornin soudržných jakékoliv třídy těžitelnosti</t>
  </si>
  <si>
    <t>https://podminky.urs.cz/item/CS_URS_2021_02/171151103</t>
  </si>
  <si>
    <t>"80 % objemu" 902*0,8*0,76</t>
  </si>
  <si>
    <t>18</t>
  </si>
  <si>
    <t>171151112</t>
  </si>
  <si>
    <t>Uložení sypaniny z hornin nesoudržných kamenitých do násypů zhutněných strojně</t>
  </si>
  <si>
    <t>315557902</t>
  </si>
  <si>
    <t>Uložení sypanin do násypů strojně s rozprostřením sypaniny ve vrstvách a s hrubým urovnáním zhutněných z hornin nesoudržných kamenitých</t>
  </si>
  <si>
    <t>https://podminky.urs.cz/item/CS_URS_2021_02/171151112</t>
  </si>
  <si>
    <t>"20 % objemu" 902*0,2*0,76</t>
  </si>
  <si>
    <t>19</t>
  </si>
  <si>
    <t>171152501</t>
  </si>
  <si>
    <t>Zhutnění podloží z hornin soudržných nebo nesoudržných pod násypy</t>
  </si>
  <si>
    <t>-904811424</t>
  </si>
  <si>
    <t>Zhutnění podloží pod násypy z rostlé horniny třídy těžitelnosti I a II, skupiny 1 až 4 z hornin soudružných a nesoudržných</t>
  </si>
  <si>
    <t>https://podminky.urs.cz/item/CS_URS_2021_02/171152501</t>
  </si>
  <si>
    <t>20</t>
  </si>
  <si>
    <t>171203111</t>
  </si>
  <si>
    <t>Uložení a hrubé rozhrnutí výkopku bez zhutnění v rovině a ve svahu do 1:5</t>
  </si>
  <si>
    <t>-521554211</t>
  </si>
  <si>
    <t>Uložení výkopku bez zhutnění  s hrubým rozhrnutím v rovině nebo na svahu do 1:5</t>
  </si>
  <si>
    <t>https://podminky.urs.cz/item/CS_URS_2021_02/171203111</t>
  </si>
  <si>
    <t>171251201</t>
  </si>
  <si>
    <t>Uložení sypaniny na skládky nebo meziskládky</t>
  </si>
  <si>
    <t>1763168060</t>
  </si>
  <si>
    <t>Uložení sypaniny na skládky nebo meziskládky bez hutnění s upravením uložené sypaniny do předepsaného tvaru</t>
  </si>
  <si>
    <t>https://podminky.urs.cz/item/CS_URS_2021_02/171251201</t>
  </si>
  <si>
    <t>"ornice / lesní půda" 7540*0,15</t>
  </si>
  <si>
    <t>"zemina" 1264+328+82-902</t>
  </si>
  <si>
    <t>1903*0,76</t>
  </si>
  <si>
    <t>22</t>
  </si>
  <si>
    <t>181951112</t>
  </si>
  <si>
    <t>Úprava pláně v hornině třídy těžitelnosti I skupiny 1 až 3 se zhutněním strojně</t>
  </si>
  <si>
    <t>-1583839325</t>
  </si>
  <si>
    <t>Úprava pláně vyrovnáním výškových rozdílů strojně v hornině třídy těžitelnosti I, skupiny 1 až 3 se zhutněním</t>
  </si>
  <si>
    <t>https://podminky.urs.cz/item/CS_URS_2021_02/181951112</t>
  </si>
  <si>
    <t>"cesta" 6096*0,5*0,76</t>
  </si>
  <si>
    <t>23</t>
  </si>
  <si>
    <t>181951114</t>
  </si>
  <si>
    <t>Úprava pláně v hornině třídy těžitelnosti II skupiny 4 a 5 se zhutněním strojně</t>
  </si>
  <si>
    <t>-1420702226</t>
  </si>
  <si>
    <t>Úprava pláně vyrovnáním výškových rozdílů strojně v hornině třídy těžitelnosti II, skupiny 4 a 5 se zhutněním</t>
  </si>
  <si>
    <t>https://podminky.urs.cz/item/CS_URS_2021_02/181951114</t>
  </si>
  <si>
    <t>6096*0,5*0,76</t>
  </si>
  <si>
    <t>24</t>
  </si>
  <si>
    <t>182151111</t>
  </si>
  <si>
    <t>Svahování v zářezech v hornině třídy těžitelnosti I skupiny 1 až 3 strojně</t>
  </si>
  <si>
    <t>506250612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</si>
  <si>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</si>
  <si>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https://podminky.urs.cz/item/CS_URS_2021_02/182151111</t>
  </si>
  <si>
    <t>1575*0,41*0,76</t>
  </si>
  <si>
    <t>25</t>
  </si>
  <si>
    <t>182151112</t>
  </si>
  <si>
    <t>Svahování v zářezech v hornině třídy těžitelnosti II skupiny 4 a 5 strojně</t>
  </si>
  <si>
    <t>-491097496</t>
  </si>
  <si>
    <t>Svahování trvalých svahů do projektovaných profilů strojně s potřebným přemístěním výkopku při svahování v zářezech v hornině třídy těžitelnosti II, skupiny 4 a 5</t>
  </si>
  <si>
    <t>https://podminky.urs.cz/item/CS_URS_2021_02/182151112</t>
  </si>
  <si>
    <t>26</t>
  </si>
  <si>
    <t>182251101</t>
  </si>
  <si>
    <t>Svahování násypů strojně</t>
  </si>
  <si>
    <t>-199309431</t>
  </si>
  <si>
    <t>Svahování trvalých svahů do projektovaných profilů strojně s potřebným přemístěním výkopku při svahování násypů v jakékoliv hornině</t>
  </si>
  <si>
    <t>https://podminky.urs.cz/item/CS_URS_2021_02/182251101</t>
  </si>
  <si>
    <t>446,89*0,76</t>
  </si>
  <si>
    <t>27</t>
  </si>
  <si>
    <t>182351133</t>
  </si>
  <si>
    <t>Rozprostření ornice pl přes 500 m2 ve svahu nad 1:5 tl vrstvy do 200 mm strojně</t>
  </si>
  <si>
    <t>-85580652</t>
  </si>
  <si>
    <t>Rozprostření a urovnání ornice ve svahu sklonu přes 1:5 strojně při souvislé ploše přes 500 m2, tl. vrstvy do 200 mm</t>
  </si>
  <si>
    <t>https://podminky.urs.cz/item/CS_URS_2021_02/182351133</t>
  </si>
  <si>
    <t>1050*0,685</t>
  </si>
  <si>
    <t>28</t>
  </si>
  <si>
    <t>184818233</t>
  </si>
  <si>
    <t>Ochrana kmene průměru přes 500 do 700 mm bedněním výšky do 2 m</t>
  </si>
  <si>
    <t>-1279740238</t>
  </si>
  <si>
    <t>Ochrana kmene bedněním před poškozením stavebním provozem zřízení včetně odstranění výšky bednění do 2 m průměru kmene přes 500 do 700 mm</t>
  </si>
  <si>
    <t>https://podminky.urs.cz/item/CS_URS_2021_02/184818233</t>
  </si>
  <si>
    <t>"stromořadí km 0,280 - stromy u staveniště" 6</t>
  </si>
  <si>
    <t>Zakládání</t>
  </si>
  <si>
    <t>29</t>
  </si>
  <si>
    <t>211531111</t>
  </si>
  <si>
    <t>Výplň odvodňovacích žeber nebo trativodů kamenivem hrubým drceným frakce 16 až 63 mm</t>
  </si>
  <si>
    <t>-1900947908</t>
  </si>
  <si>
    <t>Výplň kamenivem do rýh odvodňovacích žeber nebo trativodů  bez zhutnění, s úpravou povrchu výplně kamenivem hrubým drceným frakce 16 až 63 mm</t>
  </si>
  <si>
    <t>https://podminky.urs.cz/item/CS_URS_2021_02/211531111</t>
  </si>
  <si>
    <t>P</t>
  </si>
  <si>
    <t>Poznámka k položce:_x000D_
HDK 16/32 mm</t>
  </si>
  <si>
    <t>"pasy" 2,253</t>
  </si>
  <si>
    <t>Vodorovné konstrukce</t>
  </si>
  <si>
    <t>30</t>
  </si>
  <si>
    <t>463211141</t>
  </si>
  <si>
    <t>Rovnanina objemu do 3 m3 z lomového kamene tříděného hm do 80 kg s urovnáním líce</t>
  </si>
  <si>
    <t>768541391</t>
  </si>
  <si>
    <t>Rovnanina z lomového kamene neupraveného pro podélné i příčné objekty objemu do 3 m3 z kamene tříděného, s urovnáním líce a vyklínováním spár úlomky kamene hmotnost jednotlivých kamenů do 80 kg</t>
  </si>
  <si>
    <t>https://podminky.urs.cz/item/CS_URS_2021_02/463211141</t>
  </si>
  <si>
    <t>"pasy" (1)*30</t>
  </si>
  <si>
    <t>Komunikace pozemní</t>
  </si>
  <si>
    <t>31</t>
  </si>
  <si>
    <t>564661111</t>
  </si>
  <si>
    <t>Podklad z kameniva hrubého drceného vel. 63-125 mm tl 200 mm</t>
  </si>
  <si>
    <t>-999583325</t>
  </si>
  <si>
    <t>Podklad z kameniva hrubého drceného  vel. 63-125 mm, s rozprostřením a zhutněním, po zhutnění tl. 200 mm</t>
  </si>
  <si>
    <t>https://podminky.urs.cz/item/CS_URS_2021_02/564661111</t>
  </si>
  <si>
    <t>"cesta" 5,2*951*1,05*0,76</t>
  </si>
  <si>
    <t>32</t>
  </si>
  <si>
    <t>564761111</t>
  </si>
  <si>
    <t>Podklad z kameniva hrubého drceného vel. 32-63 mm tl 200 mm</t>
  </si>
  <si>
    <t>-1020780702</t>
  </si>
  <si>
    <t>Podklad nebo kryt z kameniva hrubého drceného  vel. 32-63 mm s rozprostřením a zhutněním, po zhutnění tl. 200 mm</t>
  </si>
  <si>
    <t>https://podminky.urs.cz/item/CS_URS_2021_02/564761111</t>
  </si>
  <si>
    <t>"cesta" 4,6*951*1,05*0,76</t>
  </si>
  <si>
    <t>33</t>
  </si>
  <si>
    <t>564831111</t>
  </si>
  <si>
    <t>Podklad ze štěrkodrtě ŠD tl 100 mm</t>
  </si>
  <si>
    <t>-2027172923</t>
  </si>
  <si>
    <t>Podklad ze štěrkodrti ŠD  s rozprostřením a zhutněním, po zhutnění tl. 100 mm</t>
  </si>
  <si>
    <t>https://podminky.urs.cz/item/CS_URS_2021_02/564831111</t>
  </si>
  <si>
    <t>Poznámka k položce:_x000D_
ŠD 0/32 mm</t>
  </si>
  <si>
    <t>"cesta" 4,15*951*1,05*0,76</t>
  </si>
  <si>
    <t>34</t>
  </si>
  <si>
    <t>564851111</t>
  </si>
  <si>
    <t>Podklad ze štěrkodrtě ŠD tl 150 mm</t>
  </si>
  <si>
    <t>1535922163</t>
  </si>
  <si>
    <t>Podklad ze štěrkodrti ŠD  s rozprostřením a zhutněním, po zhutnění tl. 150 mm</t>
  </si>
  <si>
    <t>https://podminky.urs.cz/item/CS_URS_2021_02/564851111</t>
  </si>
  <si>
    <t>"cesta" 4,9*951*1,05*0,76</t>
  </si>
  <si>
    <t>998</t>
  </si>
  <si>
    <t>Přesun hmot</t>
  </si>
  <si>
    <t>35</t>
  </si>
  <si>
    <t>998225111</t>
  </si>
  <si>
    <t>Přesun hmot pro pozemní komunikace s krytem z kamene, monolitickým betonovým nebo živičným</t>
  </si>
  <si>
    <t>t</t>
  </si>
  <si>
    <t>1051266863</t>
  </si>
  <si>
    <t>Přesun hmot pro komunikace s krytem z kameniva, monolitickým betonovým nebo živičným  dopravní vzdálenost do 200 m jakékoliv délky objektu</t>
  </si>
  <si>
    <t>https://podminky.urs.cz/item/CS_URS_2021_02/998225111</t>
  </si>
  <si>
    <t>36</t>
  </si>
  <si>
    <t>-1949037901</t>
  </si>
  <si>
    <t>37</t>
  </si>
  <si>
    <t>998225191</t>
  </si>
  <si>
    <t>Příplatek k přesunu hmot pro pozemní komunikace s krytem z kamene, živičným, betonovým do 1000 m</t>
  </si>
  <si>
    <t>-1352468876</t>
  </si>
  <si>
    <t>Přesun hmot pro komunikace s krytem z kameniva, monolitickým betonovým nebo živičným  Příplatek k ceně za zvětšený přesun přes vymezenou největší dopravní vzdálenost do 1000 m</t>
  </si>
  <si>
    <t>https://podminky.urs.cz/item/CS_URS_2021_02/998225191</t>
  </si>
  <si>
    <t>38</t>
  </si>
  <si>
    <t>1448455492</t>
  </si>
  <si>
    <t>VRN</t>
  </si>
  <si>
    <t>Vedlejší rozpočtové náklady</t>
  </si>
  <si>
    <t>VRN1</t>
  </si>
  <si>
    <t>Průzkumné, geodetické a projektové práce</t>
  </si>
  <si>
    <t>39</t>
  </si>
  <si>
    <t>012103000</t>
  </si>
  <si>
    <t>Geodetické práce před výstavbou</t>
  </si>
  <si>
    <t>kpl</t>
  </si>
  <si>
    <t>1024</t>
  </si>
  <si>
    <t>-1294022027</t>
  </si>
  <si>
    <t>https://podminky.urs.cz/item/CS_URS_2021_02/012103000</t>
  </si>
  <si>
    <t>"směrové a výškové vytýčení stavby" 1</t>
  </si>
  <si>
    <t>40</t>
  </si>
  <si>
    <t>012303000</t>
  </si>
  <si>
    <t>Geodetické práce po výstavbě</t>
  </si>
  <si>
    <t>1298825777</t>
  </si>
  <si>
    <t>https://podminky.urs.cz/item/CS_URS_2021_02/012303000</t>
  </si>
  <si>
    <t>"geometrický plán" 1</t>
  </si>
  <si>
    <t>41</t>
  </si>
  <si>
    <t>013254000</t>
  </si>
  <si>
    <t>Dokumentace skutečného provedení stavby</t>
  </si>
  <si>
    <t>-1629071890</t>
  </si>
  <si>
    <t>https://podminky.urs.cz/item/CS_URS_2021_02/013254000</t>
  </si>
  <si>
    <t>"DSPS v rozsahu dle vyhl. 499/2006 Sb., včetně geodetického zaměření" 1</t>
  </si>
  <si>
    <t>VRN3</t>
  </si>
  <si>
    <t>Zařízení staveniště</t>
  </si>
  <si>
    <t>42</t>
  </si>
  <si>
    <t>032002000</t>
  </si>
  <si>
    <t>Vybavení staveniště</t>
  </si>
  <si>
    <t>-1714282792</t>
  </si>
  <si>
    <t>https://podminky.urs.cz/item/CS_URS_2021_02/032002000</t>
  </si>
  <si>
    <t>"zajištění a zabezpečení staveniště, zařízení staveniště, včetně případných přípojek, přístupů, skládek, deponií apod., zřízení a úklid" 1</t>
  </si>
  <si>
    <t>43</t>
  </si>
  <si>
    <t>034303000</t>
  </si>
  <si>
    <t>Dopravní značení na staveništi</t>
  </si>
  <si>
    <t>1782228918</t>
  </si>
  <si>
    <t>https://podminky.urs.cz/item/CS_URS_2021_02/034303000</t>
  </si>
  <si>
    <t>VRN4</t>
  </si>
  <si>
    <t>Inženýrská činnost</t>
  </si>
  <si>
    <t>44</t>
  </si>
  <si>
    <t>043002000</t>
  </si>
  <si>
    <t>Zkoušky a ostatní měření</t>
  </si>
  <si>
    <t>-488126610</t>
  </si>
  <si>
    <t>https://podminky.urs.cz/item/CS_URS_2021_02/043002000</t>
  </si>
  <si>
    <t>Poznámka k položce:_x000D_
statické zatěžovací zkoušky, míra zhutnění, PS apod.</t>
  </si>
  <si>
    <t>"všechny zkoušky dle PD a ČSN, doložení kvality prací, zemní práce, konstrukce vozovky, včetně plánu kontrol a zkoušek" 1</t>
  </si>
  <si>
    <t>VRN9</t>
  </si>
  <si>
    <t>Ostatní náklady</t>
  </si>
  <si>
    <t>45</t>
  </si>
  <si>
    <t>091003000</t>
  </si>
  <si>
    <t>Zajištění trvalé likvidace odpadů</t>
  </si>
  <si>
    <t>192797544</t>
  </si>
  <si>
    <t>Ostatní náklady bez rozlišení</t>
  </si>
  <si>
    <t>https://podminky.urs.cz/item/CS_URS_2021_02/091003000</t>
  </si>
  <si>
    <t>"v souladu se zákonem o odpadech, s doložením likvidace odpadů při předání stavby" 1</t>
  </si>
  <si>
    <t>004.52b - Komunikace - rekonstrukce</t>
  </si>
  <si>
    <t>-140355029</t>
  </si>
  <si>
    <t>250*0,24</t>
  </si>
  <si>
    <t>-1105606658</t>
  </si>
  <si>
    <t>-269583219</t>
  </si>
  <si>
    <t>-2099627051</t>
  </si>
  <si>
    <t>-2054650591</t>
  </si>
  <si>
    <t>7540*0,24</t>
  </si>
  <si>
    <t>-105687529</t>
  </si>
  <si>
    <t>1264*0,24</t>
  </si>
  <si>
    <t>1840314811</t>
  </si>
  <si>
    <t>"40 % objemu" 820*0,4*0,24</t>
  </si>
  <si>
    <t>1959282532</t>
  </si>
  <si>
    <t>"10 % objemu" 820*0,1*0,24</t>
  </si>
  <si>
    <t>-2145746444</t>
  </si>
  <si>
    <t>1001531089</t>
  </si>
  <si>
    <t>-190379547</t>
  </si>
  <si>
    <t>-770534418</t>
  </si>
  <si>
    <t>2033*0,24</t>
  </si>
  <si>
    <t>376277678</t>
  </si>
  <si>
    <t>"zemina" 1255*0,24</t>
  </si>
  <si>
    <t>-1069722654</t>
  </si>
  <si>
    <t>"80 % objemu" 902*0,8*0,24</t>
  </si>
  <si>
    <t>-1440861922</t>
  </si>
  <si>
    <t>"20 % objemu" 902*0,2*0,24</t>
  </si>
  <si>
    <t>-536198921</t>
  </si>
  <si>
    <t>1903*0,24</t>
  </si>
  <si>
    <t>938027818</t>
  </si>
  <si>
    <t>"cesta" 6096*0,5*0,24</t>
  </si>
  <si>
    <t>399275157</t>
  </si>
  <si>
    <t>6096*0,5*0,24</t>
  </si>
  <si>
    <t>-986467543</t>
  </si>
  <si>
    <t>1575*0,41*0,24</t>
  </si>
  <si>
    <t>-1643048714</t>
  </si>
  <si>
    <t>161833908</t>
  </si>
  <si>
    <t>452,69*0,24</t>
  </si>
  <si>
    <t>-566629950</t>
  </si>
  <si>
    <t>1050*0,24</t>
  </si>
  <si>
    <t>-2091886380</t>
  </si>
  <si>
    <t>"cesta" 5,2*951*1,05*0,24</t>
  </si>
  <si>
    <t>-1539061132</t>
  </si>
  <si>
    <t>"cesta" 4,6*951*1,05*0,24</t>
  </si>
  <si>
    <t>1882541100</t>
  </si>
  <si>
    <t>"cesta" 4,15*951*1,05*0,24</t>
  </si>
  <si>
    <t>200047040</t>
  </si>
  <si>
    <t>"cesta" 4,9*951*1,05*0,24</t>
  </si>
  <si>
    <t>-1147697313</t>
  </si>
  <si>
    <t>1096865600</t>
  </si>
  <si>
    <t>-1037508465</t>
  </si>
  <si>
    <t>1719600657</t>
  </si>
  <si>
    <t>1230228732</t>
  </si>
  <si>
    <t>-31380126</t>
  </si>
  <si>
    <t>-206803351</t>
  </si>
  <si>
    <t>007.01 - Zlepšení podloží</t>
  </si>
  <si>
    <t>564871116</t>
  </si>
  <si>
    <t>Podklad ze štěrkodrtě ŠD tl. 300 mm</t>
  </si>
  <si>
    <t>-1930993480</t>
  </si>
  <si>
    <t>Podklad ze štěrkodrti ŠD  s rozprostřením a zhutněním, po zhutnění tl. 300 mm</t>
  </si>
  <si>
    <t>https://podminky.urs.cz/item/CS_URS_2021_02/564871116</t>
  </si>
  <si>
    <t>Poznámka k položce:_x000D_
ŠDb frakce 0/125 mm</t>
  </si>
  <si>
    <t>"sanace km 0,305-0,650" 6,0*345+(66+162)</t>
  </si>
  <si>
    <t>"sanace km 0,650-0,780" 6,0*130+(17)</t>
  </si>
  <si>
    <t>007.02 - Drenáž</t>
  </si>
  <si>
    <t xml:space="preserve">    8 - Trubní vedení</t>
  </si>
  <si>
    <t>-1071999637</t>
  </si>
  <si>
    <t>22,116</t>
  </si>
  <si>
    <t>211971121</t>
  </si>
  <si>
    <t>Zřízení opláštění žeber nebo trativodů geotextilií v rýze nebo zářezu sklonu přes 1:2 š do 2,5 m</t>
  </si>
  <si>
    <t>-74869913</t>
  </si>
  <si>
    <t>Zřízení opláštění výplně z geotextilie odvodňovacích žeber nebo trativodů  v rýze nebo zářezu se stěnami svislými nebo šikmými o sklonu přes 1:2 při rozvinuté šířce opláštění do 2,5 m</t>
  </si>
  <si>
    <t>https://podminky.urs.cz/item/CS_URS_2021_02/211971121</t>
  </si>
  <si>
    <t>(4,5*7)*3+(4,5*9,5)*1</t>
  </si>
  <si>
    <t>M</t>
  </si>
  <si>
    <t>69311068</t>
  </si>
  <si>
    <t>geotextilie netkaná separační, ochranná, filtrační, drenážní PP 300g/m2</t>
  </si>
  <si>
    <t>1731644950</t>
  </si>
  <si>
    <t>137,25*1,1845 'Přepočtené koeficientem množství</t>
  </si>
  <si>
    <t>-2129584503</t>
  </si>
  <si>
    <t>"opevnění výtoku" (0,5)*4</t>
  </si>
  <si>
    <t>Trubní vedení</t>
  </si>
  <si>
    <t>871228111</t>
  </si>
  <si>
    <t>Kladení drenážního potrubí z tvrdého PVC průměru přes 90 do 150 mm</t>
  </si>
  <si>
    <t>m</t>
  </si>
  <si>
    <t>228965315</t>
  </si>
  <si>
    <t>Kladení drenážního potrubí z plastických hmot  do připravené rýhy z tvrdého PVC, průměru přes 90 do 150 mm</t>
  </si>
  <si>
    <t>https://podminky.urs.cz/item/CS_URS_2021_02/871228111</t>
  </si>
  <si>
    <t>(7)*3+(9,5)*1</t>
  </si>
  <si>
    <t>28611224</t>
  </si>
  <si>
    <t>trubka drenážní flexibilní celoperforovaná PVC-U SN 4 DN 125 pro meliorace, dočasné nebo odlehčovací drenáže</t>
  </si>
  <si>
    <t>-996666396</t>
  </si>
  <si>
    <t>-822635882</t>
  </si>
  <si>
    <t>765921492</t>
  </si>
  <si>
    <t>007.03 - Hospodářské propusti</t>
  </si>
  <si>
    <t xml:space="preserve">    9 - Ostatní konstrukce a práce, bourání</t>
  </si>
  <si>
    <t>755255332</t>
  </si>
  <si>
    <t>(0,5*8)*1</t>
  </si>
  <si>
    <t>175151101</t>
  </si>
  <si>
    <t>Obsypání potrubí strojně sypaninou bez prohození, uloženou do 3 m</t>
  </si>
  <si>
    <t>454389514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</si>
  <si>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</si>
  <si>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https://podminky.urs.cz/item/CS_URS_2021_02/175151101</t>
  </si>
  <si>
    <t>Poznámka k položce:_x000D_
hutněno po 15 cm na 95% PS</t>
  </si>
  <si>
    <t>(0,5*7)*1</t>
  </si>
  <si>
    <t>58344171</t>
  </si>
  <si>
    <t>štěrkodrť frakce 0/32</t>
  </si>
  <si>
    <t>2040094033</t>
  </si>
  <si>
    <t>3,5*2 'Přepočtené koeficientem množství</t>
  </si>
  <si>
    <t>-1609782642</t>
  </si>
  <si>
    <t>(1*8)*1</t>
  </si>
  <si>
    <t>451541111</t>
  </si>
  <si>
    <t>Lože pod potrubí otevřený výkop ze štěrkodrtě</t>
  </si>
  <si>
    <t>-1405703192</t>
  </si>
  <si>
    <t>Lože pod potrubí, stoky a drobné objekty v otevřeném výkopu ze štěrkodrtě 0-63 mm</t>
  </si>
  <si>
    <t>https://podminky.urs.cz/item/CS_URS_2021_02/451541111</t>
  </si>
  <si>
    <t>Poznámka k položce:_x000D_
frakce 0/32 mm</t>
  </si>
  <si>
    <t>(0,35*8)*1</t>
  </si>
  <si>
    <t>Ostatní konstrukce a práce, bourání</t>
  </si>
  <si>
    <t>919541121</t>
  </si>
  <si>
    <t>Zřízení propustku nebo sjezdu z trub ocelových DN přes 400 do 700</t>
  </si>
  <si>
    <t>-1494325728</t>
  </si>
  <si>
    <t>Zřízení propustku nebo sjezdu z trub ocelových  DN přes 400 do 700 mm</t>
  </si>
  <si>
    <t>https://podminky.urs.cz/item/CS_URS_2021_02/919541121</t>
  </si>
  <si>
    <t>(8)*1</t>
  </si>
  <si>
    <t>55253120R01</t>
  </si>
  <si>
    <t>Trouba ocelová D 530 mm, tl. stěny 8 mm</t>
  </si>
  <si>
    <t>-130213072</t>
  </si>
  <si>
    <t>Poznámka k položce:_x000D_
včetně dopravy</t>
  </si>
  <si>
    <t>711583734</t>
  </si>
  <si>
    <t>1194601365</t>
  </si>
  <si>
    <t>007.06 - Trubní propustek DN600</t>
  </si>
  <si>
    <t xml:space="preserve">    997 - Přesun sutě</t>
  </si>
  <si>
    <t>122251103</t>
  </si>
  <si>
    <t>Odkopávky a prokopávky nezapažené v hornině třídy těžitelnosti I skupiny 3 objem do 100 m3 strojně</t>
  </si>
  <si>
    <t>2035704999</t>
  </si>
  <si>
    <t>Odkopávky a prokopávky nezapažené strojně v hornině třídy těžitelnosti I skupiny 3 přes 50 do 100 m3</t>
  </si>
  <si>
    <t>https://podminky.urs.cz/item/CS_URS_2021_02/122251103</t>
  </si>
  <si>
    <t>(5+3,03+1,8)*3</t>
  </si>
  <si>
    <t>6,5+4,5+6,5</t>
  </si>
  <si>
    <t>132251253</t>
  </si>
  <si>
    <t>Hloubení rýh nezapažených š do 2000 mm v hornině třídy těžitelnosti I skupiny 3 objem do 100 m3 strojně</t>
  </si>
  <si>
    <t>39131383</t>
  </si>
  <si>
    <t>Hloubení nezapažených rýh šířky přes 800 do 2 000 mm strojně s urovnáním dna do předepsaného profilu a spádu v hornině třídy těžitelnosti I skupiny 3 přes 50 do 100 m3</t>
  </si>
  <si>
    <t>https://podminky.urs.cz/item/CS_URS_2021_02/132251253</t>
  </si>
  <si>
    <t>(1,3*6,8+3+3)*1</t>
  </si>
  <si>
    <t>(1,3*5,8+3+3)*2</t>
  </si>
  <si>
    <t>-2065131050</t>
  </si>
  <si>
    <t>46,99+41,92</t>
  </si>
  <si>
    <t>-957235187</t>
  </si>
  <si>
    <t>174111101</t>
  </si>
  <si>
    <t>Zásyp jam, šachet rýh nebo kolem objektů sypaninou se zhutněním ručně</t>
  </si>
  <si>
    <t>1268190252</t>
  </si>
  <si>
    <t>Zásyp sypaninou z jakékoliv horniny ručně s uložením výkopku ve vrstvách se zhutněním jam, šachet, rýh nebo kolem objektů v těchto vykopávkách</t>
  </si>
  <si>
    <t>https://podminky.urs.cz/item/CS_URS_2021_02/174111101</t>
  </si>
  <si>
    <t>(0,9)*3</t>
  </si>
  <si>
    <t>(0,65*6,8)*1</t>
  </si>
  <si>
    <t>(0,65*5,8)*2</t>
  </si>
  <si>
    <t>11,96*2 'Přepočtené koeficientem množství</t>
  </si>
  <si>
    <t>(2*3+1*6,8)*1</t>
  </si>
  <si>
    <t>(2*3+1*5,8)*2</t>
  </si>
  <si>
    <t>-1223299924</t>
  </si>
  <si>
    <t>(6+4)*3</t>
  </si>
  <si>
    <t>(0,45*6,8)*1</t>
  </si>
  <si>
    <t>(0,45*5,8)*2</t>
  </si>
  <si>
    <t>463211151</t>
  </si>
  <si>
    <t>Rovnanina objemu přes 3 m3 z lomového kamene tříděného hm do 80 kg s urovnáním líce</t>
  </si>
  <si>
    <t>254869632</t>
  </si>
  <si>
    <t>Rovnanina z lomového kamene neupraveného pro podélné i příčné objekty objemu přes 3 m3 z kamene tříděného, s urovnáním líce a vyklínováním spár úlomky kamene hmotnost jednotlivých kamenů do 80 kg</t>
  </si>
  <si>
    <t>https://podminky.urs.cz/item/CS_URS_2021_02/463211151</t>
  </si>
  <si>
    <t>"vtok+výtok" (0,3*(4,9+5,2))*3</t>
  </si>
  <si>
    <t>463211152</t>
  </si>
  <si>
    <t>Rovnanina objemu přes 3 m3 z lomového kamene tříděného hm přes 80 do 200 kg s urovnáním líce</t>
  </si>
  <si>
    <t>1134926441</t>
  </si>
  <si>
    <t>Rovnanina z lomového kamene neupraveného pro podélné i příčné objekty objemu přes 3 m3 z kamene tříděného, s urovnáním líce a vyklínováním spár úlomky kamene hmotnost jednotlivých kamenů přes 80 do 200 kg</t>
  </si>
  <si>
    <t>https://podminky.urs.cz/item/CS_URS_2021_02/463211152</t>
  </si>
  <si>
    <t>"výtok" (0,45*4)*3</t>
  </si>
  <si>
    <t>919441221</t>
  </si>
  <si>
    <t>Čelo propustku z lomového kamene pro propustek z trub DN 600 až 800</t>
  </si>
  <si>
    <t>1481565767</t>
  </si>
  <si>
    <t>Čelo propustku  včetně římsy ze zdiva z lomového kamene, pro propustek z trub DN 600 až 800 mm</t>
  </si>
  <si>
    <t>https://podminky.urs.cz/item/CS_URS_2021_02/919441221</t>
  </si>
  <si>
    <t>Poznámka k položce:_x000D_
bez římsy</t>
  </si>
  <si>
    <t>(2)*3</t>
  </si>
  <si>
    <t>(7)*2</t>
  </si>
  <si>
    <t>966008112</t>
  </si>
  <si>
    <t>Bourání trubního propustku DN přes 300 do 500</t>
  </si>
  <si>
    <t>-1825888593</t>
  </si>
  <si>
    <t>Bourání trubního propustku  s odklizením a uložením vybouraného materiálu na skládku na vzdálenost do 3 m nebo s naložením na dopravní prostředek z trub DN přes 300 do 500 mm</t>
  </si>
  <si>
    <t>https://podminky.urs.cz/item/CS_URS_2021_02/966008112</t>
  </si>
  <si>
    <t>"km 0,037" 6</t>
  </si>
  <si>
    <t>966008113</t>
  </si>
  <si>
    <t>Bourání trubního propustku DN přes 500 do 800</t>
  </si>
  <si>
    <t>1406060293</t>
  </si>
  <si>
    <t>Bourání trubního propustku  s odklizením a uložením vybouraného materiálu na skládku na vzdálenost do 3 m nebo s naložením na dopravní prostředek z trub DN přes 500 do 800 mm</t>
  </si>
  <si>
    <t>https://podminky.urs.cz/item/CS_URS_2021_02/966008113</t>
  </si>
  <si>
    <t>"km 0,002" 6</t>
  </si>
  <si>
    <t>"km 0,008" 6</t>
  </si>
  <si>
    <t>"km 0,420" 7</t>
  </si>
  <si>
    <t>997</t>
  </si>
  <si>
    <t>Přesun sutě</t>
  </si>
  <si>
    <t>997221551</t>
  </si>
  <si>
    <t>Vodorovná doprava suti ze sypkých materiálů do 1 km</t>
  </si>
  <si>
    <t>443900944</t>
  </si>
  <si>
    <t>Vodorovná doprava suti  bez naložení, ale se složením a s hrubým urovnáním ze sypkých materiálů, na vzdálenost do 1 km</t>
  </si>
  <si>
    <t>https://podminky.urs.cz/item/CS_URS_2021_02/997221551</t>
  </si>
  <si>
    <t>997221559</t>
  </si>
  <si>
    <t>Příplatek ZKD 1 km u vodorovné dopravy suti ze sypkých materiálů</t>
  </si>
  <si>
    <t>1653583201</t>
  </si>
  <si>
    <t>Vodorovná doprava suti  bez naložení, ale se složením a s hrubým urovnáním Příplatek k ceně za každý další i započatý 1 km přes 1 km</t>
  </si>
  <si>
    <t>https://podminky.urs.cz/item/CS_URS_2021_02/997221559</t>
  </si>
  <si>
    <t>Poznámka k položce:_x000D_
vzdálenost do 5 km</t>
  </si>
  <si>
    <t>007.08 - Trubní propustek DN800</t>
  </si>
  <si>
    <t xml:space="preserve">    3 - Svislé a kompletní konstrukce</t>
  </si>
  <si>
    <t>115001106</t>
  </si>
  <si>
    <t>Převedení vody potrubím DN přes 600 do 900</t>
  </si>
  <si>
    <t>860041905</t>
  </si>
  <si>
    <t>Převedení vody potrubím průměru DN přes 600 do 900</t>
  </si>
  <si>
    <t>https://podminky.urs.cz/item/CS_URS_2021_02/115001106</t>
  </si>
  <si>
    <t>122251102</t>
  </si>
  <si>
    <t>Odkopávky a prokopávky nezapažené v hornině třídy těžitelnosti I skupiny 3 objem do 50 m3 strojně</t>
  </si>
  <si>
    <t>516921635</t>
  </si>
  <si>
    <t>Odkopávky a prokopávky nezapažené strojně v hornině třídy těžitelnosti I skupiny 3 přes 20 do 50 m3</t>
  </si>
  <si>
    <t>https://podminky.urs.cz/item/CS_URS_2021_02/122251102</t>
  </si>
  <si>
    <t>"napojení koryta toku" 10*0,8+6*0,8</t>
  </si>
  <si>
    <t>1192681784</t>
  </si>
  <si>
    <t>2,8*6+2*4+2*4</t>
  </si>
  <si>
    <t>"betonový práh" 3,8*0,3</t>
  </si>
  <si>
    <t>-629978555</t>
  </si>
  <si>
    <t>33,94</t>
  </si>
  <si>
    <t>171251101</t>
  </si>
  <si>
    <t>Uložení sypaniny do násypů nezhutněných strojně</t>
  </si>
  <si>
    <t>1954806257</t>
  </si>
  <si>
    <t>Uložení sypanin do násypů strojně s rozprostřením sypaniny ve vrstvách a s hrubým urovnáním nezhutněných jakékoliv třídy těžitelnosti</t>
  </si>
  <si>
    <t>https://podminky.urs.cz/item/CS_URS_2021_02/171251101</t>
  </si>
  <si>
    <t>"napojení koryta toku - terénní modelace" 20</t>
  </si>
  <si>
    <t>-1840619652</t>
  </si>
  <si>
    <t>1995132747</t>
  </si>
  <si>
    <t>0,5*4*2</t>
  </si>
  <si>
    <t>-699351556</t>
  </si>
  <si>
    <t>1,6*6</t>
  </si>
  <si>
    <t>200535621</t>
  </si>
  <si>
    <t>9,6*2 'Přepočtené koeficientem množství</t>
  </si>
  <si>
    <t>1175037875</t>
  </si>
  <si>
    <t>2,2*6+1,2*4*2+10</t>
  </si>
  <si>
    <t>-1181835815</t>
  </si>
  <si>
    <t>3,2*10+7,2</t>
  </si>
  <si>
    <t>273311124</t>
  </si>
  <si>
    <t>Základové desky z betonu prostého C 12/15</t>
  </si>
  <si>
    <t>888884361</t>
  </si>
  <si>
    <t>Základové konstrukce z betonu prostého desky ve výkopu nebo na hlavách pilot C 12/15</t>
  </si>
  <si>
    <t>https://podminky.urs.cz/item/CS_URS_2021_02/273311124</t>
  </si>
  <si>
    <t>"podkladní beton" 0,17*6+(0,12*4)*2</t>
  </si>
  <si>
    <t>274311127</t>
  </si>
  <si>
    <t>Základové pasy, prahy, věnce a ostruhy z betonu prostého C 25/30</t>
  </si>
  <si>
    <t>160740755</t>
  </si>
  <si>
    <t>Základové konstrukce z betonu prostého pasy, prahy, věnce a ostruhy ve výkopu nebo na hlavách pilot C 25/30</t>
  </si>
  <si>
    <t>https://podminky.urs.cz/item/CS_URS_2021_02/274311127</t>
  </si>
  <si>
    <t>Poznámka k položce:_x000D_
beton C25/30 XC4 XF3</t>
  </si>
  <si>
    <t>"vtok - betonový práh" 3,8*0,3</t>
  </si>
  <si>
    <t>275311127</t>
  </si>
  <si>
    <t>Základové patky a bloky z betonu prostého C 25/30</t>
  </si>
  <si>
    <t>-2039398711</t>
  </si>
  <si>
    <t>Základové konstrukce z betonu prostého patky a bloky ve výkopu nebo na hlavách pilot C 25/30</t>
  </si>
  <si>
    <t>https://podminky.urs.cz/item/CS_URS_2021_02/275311127</t>
  </si>
  <si>
    <t>"čela - základy" (1*1,1*4)*2</t>
  </si>
  <si>
    <t>275354111</t>
  </si>
  <si>
    <t>Bednění základových patek - zřízení</t>
  </si>
  <si>
    <t>1522375710</t>
  </si>
  <si>
    <t>Bednění základových konstrukcí patek a bloků zřízení</t>
  </si>
  <si>
    <t>https://podminky.urs.cz/item/CS_URS_2021_02/275354111</t>
  </si>
  <si>
    <t>(4*2+1*1,2*2)*2</t>
  </si>
  <si>
    <t>275354211</t>
  </si>
  <si>
    <t>Bednění základových patek - odstranění</t>
  </si>
  <si>
    <t>189831041</t>
  </si>
  <si>
    <t>Bednění základových konstrukcí patek a bloků odstranění bednění</t>
  </si>
  <si>
    <t>https://podminky.urs.cz/item/CS_URS_2021_02/275354211</t>
  </si>
  <si>
    <t>Svislé a kompletní konstrukce</t>
  </si>
  <si>
    <t>321213234</t>
  </si>
  <si>
    <t>Zdivo nadzákladové z lomového kamene vodních staveb rubové se zatřením na maltu MC 25</t>
  </si>
  <si>
    <t>187190538</t>
  </si>
  <si>
    <t>Zdivo nadzákladové z lomového kamene vodních staveb  přehrad, jezů a plavebních komor, spodní stavby vodních elektráren, odběrných věží a výpustných zařízení, opěrných zdí, šachet, šachtic a ostatních konstrukcí rubové z lomového kamene lomařsky upraveného se zatřením spár, na maltu cementovou MC 25</t>
  </si>
  <si>
    <t>https://podminky.urs.cz/item/CS_URS_2021_02/321213234</t>
  </si>
  <si>
    <t>"čela - dřík" (0,8*1,3*4)*2-(0,55*0,8)*2</t>
  </si>
  <si>
    <t>451312111</t>
  </si>
  <si>
    <t>Podklad pod dlažbu z betonu prostého C 20/25 tl přes 100 do 150 mm</t>
  </si>
  <si>
    <t>265269836</t>
  </si>
  <si>
    <t>Podklad pod dlažbu z betonu prostého  bez zvýšených nároků na prostředí tř. C 20/25 tl. přes 100 do 150 mm</t>
  </si>
  <si>
    <t>https://podminky.urs.cz/item/CS_URS_2021_02/451312111</t>
  </si>
  <si>
    <t>452312161</t>
  </si>
  <si>
    <t>Sedlové lože z betonu prostého tř. C 25/30 otevřený výkop</t>
  </si>
  <si>
    <t>749172559</t>
  </si>
  <si>
    <t>Podkladní a zajišťovací konstrukce z betonu prostého v otevřeném výkopu sedlové lože pod potrubí z betonu tř. C 25/30</t>
  </si>
  <si>
    <t>https://podminky.urs.cz/item/CS_URS_2021_02/452312161</t>
  </si>
  <si>
    <t>0,55*6</t>
  </si>
  <si>
    <t>-723271652</t>
  </si>
  <si>
    <t>"výtok - svahy" (0,7+0,7)*0,4*6</t>
  </si>
  <si>
    <t>"opevnění čel" (0,8*0,4)*4</t>
  </si>
  <si>
    <t>-1182490554</t>
  </si>
  <si>
    <t>"výtok - dno" 1*0,5*6</t>
  </si>
  <si>
    <t>463211153</t>
  </si>
  <si>
    <t>Rovnanina objemu přes 3 m3 z lomového kamene tříděného hm přes 200 do 500 kg s urovnáním líce</t>
  </si>
  <si>
    <t>-1649947285</t>
  </si>
  <si>
    <t>Rovnanina z lomového kamene neupraveného pro podélné i příčné objekty objemu přes 3 m3 z kamene tříděného, s urovnáním líce a vyklínováním spár úlomky kamene hmotnost jednotlivých kamenů přes 200 do 500 kg</t>
  </si>
  <si>
    <t>https://podminky.urs.cz/item/CS_URS_2021_02/463211153</t>
  </si>
  <si>
    <t>"opevnění dna - závěrný práh" 0,8*0,5*1,5</t>
  </si>
  <si>
    <t>465513127</t>
  </si>
  <si>
    <t>Dlažba z lomového kamene na cementovou maltu s vyspárováním tl 200 mm</t>
  </si>
  <si>
    <t>1271469374</t>
  </si>
  <si>
    <t>Dlažba z lomového kamene lomařsky upraveného  na cementovou maltu, s vyspárováním cementovou maltou, tl. kamene 200 mm</t>
  </si>
  <si>
    <t>https://podminky.urs.cz/item/CS_URS_2021_02/465513127</t>
  </si>
  <si>
    <t>"vtok" 8,5</t>
  </si>
  <si>
    <t>55253120R02</t>
  </si>
  <si>
    <t>Trouba ocelová D 800 mm, tl. stěny 10 mm</t>
  </si>
  <si>
    <t>1707608354</t>
  </si>
  <si>
    <t>Poznámka k položce:_x000D_
typ 820×10, včetně dopravy</t>
  </si>
  <si>
    <t>919541131</t>
  </si>
  <si>
    <t>Zřízení propustku nebo sjezdu z trub ocelových DN přes 700 do 900</t>
  </si>
  <si>
    <t>-823049621</t>
  </si>
  <si>
    <t>Zřízení propustku nebo sjezdu z trub ocelových  DN přes 700 do 900 mm</t>
  </si>
  <si>
    <t>https://podminky.urs.cz/item/CS_URS_2021_02/919541131</t>
  </si>
  <si>
    <t>368036435</t>
  </si>
  <si>
    <t>-554557936</t>
  </si>
  <si>
    <t>007.16 - Samostatné sjezdy bez TP</t>
  </si>
  <si>
    <t>872352661</t>
  </si>
  <si>
    <t>"sjezdy" 40*6+433</t>
  </si>
  <si>
    <t>-1514848134</t>
  </si>
  <si>
    <t>1575*0,04</t>
  </si>
  <si>
    <t>-322829851</t>
  </si>
  <si>
    <t>-824950711</t>
  </si>
  <si>
    <t>"sjezd" 439</t>
  </si>
  <si>
    <t>-600475735</t>
  </si>
  <si>
    <t>"sjezd" 383,8</t>
  </si>
  <si>
    <t>2108339553</t>
  </si>
  <si>
    <t>"sjezd" 359</t>
  </si>
  <si>
    <t>-686591322</t>
  </si>
  <si>
    <t>"sjezd" 404</t>
  </si>
  <si>
    <t>-444751188</t>
  </si>
  <si>
    <t>"sjezdy" 40*6</t>
  </si>
  <si>
    <t>007.19 - Lesní sklady</t>
  </si>
  <si>
    <t>112251104</t>
  </si>
  <si>
    <t>Odstranění pařezů D přes 700 do 900 mm</t>
  </si>
  <si>
    <t>295106181</t>
  </si>
  <si>
    <t>Odstranění pařezů strojně s jejich vykopáním, vytrháním nebo odstřelením průměru přes 700 do 900 mm</t>
  </si>
  <si>
    <t>https://podminky.urs.cz/item/CS_URS_2021_02/112251104</t>
  </si>
  <si>
    <t>162201424</t>
  </si>
  <si>
    <t>Vodorovné přemístění pařezů do 1 km D přes 700 do 900 mm</t>
  </si>
  <si>
    <t>314989777</t>
  </si>
  <si>
    <t>Vodorovné přemístění větví, kmenů nebo pařezů s naložením, složením a dopravou do 1000 m pařezů kmenů, průměru přes 700 do 900 mm</t>
  </si>
  <si>
    <t>https://podminky.urs.cz/item/CS_URS_2021_02/162201424</t>
  </si>
  <si>
    <t>1134306934</t>
  </si>
  <si>
    <t>"sklady" 179+142</t>
  </si>
  <si>
    <t>1170990931</t>
  </si>
  <si>
    <t>1575*0,05</t>
  </si>
  <si>
    <t>-1775193559</t>
  </si>
  <si>
    <t>1289102618</t>
  </si>
  <si>
    <t>33,05</t>
  </si>
  <si>
    <t>564861111</t>
  </si>
  <si>
    <t>Podklad ze štěrkodrtě ŠD tl 200 mm</t>
  </si>
  <si>
    <t>-17857865</t>
  </si>
  <si>
    <t>Podklad ze štěrkodrti ŠD s rozprostřením a zhutněním, po zhutnění tl. 200 mm</t>
  </si>
  <si>
    <t>https://podminky.urs.cz/item/CS_URS_2021_02/564861111</t>
  </si>
  <si>
    <t>"sklady" 161,5+128,5</t>
  </si>
  <si>
    <t>304579978</t>
  </si>
  <si>
    <t>Poznámka k položce:_x000D_
ŠD 0/125 mm</t>
  </si>
  <si>
    <t>"sklady" 173+137,5</t>
  </si>
  <si>
    <t>007.21 - Obratiště</t>
  </si>
  <si>
    <t>-1449070666</t>
  </si>
  <si>
    <t>-2083532581</t>
  </si>
  <si>
    <t>-15043894</t>
  </si>
  <si>
    <t>-859705522</t>
  </si>
  <si>
    <t>-688032021</t>
  </si>
  <si>
    <t>-1576644014</t>
  </si>
  <si>
    <t>-2088287458</t>
  </si>
  <si>
    <t>"obratiště" 209</t>
  </si>
  <si>
    <t>-1282093873</t>
  </si>
  <si>
    <t>45,09</t>
  </si>
  <si>
    <t>-2060801268</t>
  </si>
  <si>
    <t>"obratiště" 203</t>
  </si>
  <si>
    <t>-1472691974</t>
  </si>
  <si>
    <t>"obratiště" 180,2</t>
  </si>
  <si>
    <t>437047999</t>
  </si>
  <si>
    <t>"obratiště" 168</t>
  </si>
  <si>
    <t>-1052537814</t>
  </si>
  <si>
    <t>"obratiště" 185</t>
  </si>
  <si>
    <t>007.27 - Svodnice</t>
  </si>
  <si>
    <t>597361121</t>
  </si>
  <si>
    <t>Svodnice ocelová š 120 mm kotvená do betonu</t>
  </si>
  <si>
    <t>-1887219100</t>
  </si>
  <si>
    <t>Svodnice vody ocelová šířky 120 mm, kotvená do betonu</t>
  </si>
  <si>
    <t>https://podminky.urs.cz/item/CS_URS_2021_02/597361121</t>
  </si>
  <si>
    <t>Poznámka k položce:_x000D_
žlab 120 mm, profil 5 mm, třída D 400, dodávka + montáž vč. obetonování/lože z betonu a opevnění spadiště rovnaninou z lom. kamene</t>
  </si>
  <si>
    <t>5.5+5.5+5.5+5.5+5.5+5.5+5.5+5.5+5.5+5.5+5.5+8.5+8+5.5+5.5+5.5+5.5+6+5.5+5.5+5.5+8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</si>
</sst>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9" fillId="0" borderId="22" xfId="0" applyFont="1" applyBorder="1" applyAlignment="1">
      <alignment horizontal="center" vertical="center"/>
    </xf>
    <xf numFmtId="49" fontId="39" fillId="0" borderId="22" xfId="0" applyNumberFormat="1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center" vertical="center" wrapText="1"/>
    </xf>
    <xf numFmtId="167" fontId="39" fillId="0" borderId="22" xfId="0" applyNumberFormat="1" applyFont="1" applyBorder="1" applyAlignment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2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/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22" fillId="4" borderId="7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1_02/564861111" TargetMode="External"/><Relationship Id="rId3" Type="http://schemas.openxmlformats.org/officeDocument/2006/relationships/hyperlink" Target="https://podminky.urs.cz/item/CS_URS_2021_02/181951112" TargetMode="External"/><Relationship Id="rId7" Type="http://schemas.openxmlformats.org/officeDocument/2006/relationships/hyperlink" Target="https://podminky.urs.cz/item/CS_URS_2021_02/564861111" TargetMode="External"/><Relationship Id="rId2" Type="http://schemas.openxmlformats.org/officeDocument/2006/relationships/hyperlink" Target="https://podminky.urs.cz/item/CS_URS_2021_02/162201424" TargetMode="External"/><Relationship Id="rId1" Type="http://schemas.openxmlformats.org/officeDocument/2006/relationships/hyperlink" Target="https://podminky.urs.cz/item/CS_URS_2021_02/112251104" TargetMode="External"/><Relationship Id="rId6" Type="http://schemas.openxmlformats.org/officeDocument/2006/relationships/hyperlink" Target="https://podminky.urs.cz/item/CS_URS_2021_02/182251101" TargetMode="External"/><Relationship Id="rId5" Type="http://schemas.openxmlformats.org/officeDocument/2006/relationships/hyperlink" Target="https://podminky.urs.cz/item/CS_URS_2021_02/182151112" TargetMode="External"/><Relationship Id="rId10" Type="http://schemas.openxmlformats.org/officeDocument/2006/relationships/drawing" Target="../drawings/drawing10.xml"/><Relationship Id="rId4" Type="http://schemas.openxmlformats.org/officeDocument/2006/relationships/hyperlink" Target="https://podminky.urs.cz/item/CS_URS_2021_02/182151111" TargetMode="External"/><Relationship Id="rId9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1_02/182251101" TargetMode="External"/><Relationship Id="rId13" Type="http://schemas.openxmlformats.org/officeDocument/2006/relationships/printerSettings" Target="../printerSettings/printerSettings11.bin"/><Relationship Id="rId3" Type="http://schemas.openxmlformats.org/officeDocument/2006/relationships/hyperlink" Target="https://podminky.urs.cz/item/CS_URS_2021_02/112251103" TargetMode="External"/><Relationship Id="rId7" Type="http://schemas.openxmlformats.org/officeDocument/2006/relationships/hyperlink" Target="https://podminky.urs.cz/item/CS_URS_2021_02/181951112" TargetMode="External"/><Relationship Id="rId12" Type="http://schemas.openxmlformats.org/officeDocument/2006/relationships/hyperlink" Target="https://podminky.urs.cz/item/CS_URS_2021_02/564851111" TargetMode="External"/><Relationship Id="rId2" Type="http://schemas.openxmlformats.org/officeDocument/2006/relationships/hyperlink" Target="https://podminky.urs.cz/item/CS_URS_2021_02/112251102" TargetMode="External"/><Relationship Id="rId1" Type="http://schemas.openxmlformats.org/officeDocument/2006/relationships/hyperlink" Target="https://podminky.urs.cz/item/CS_URS_2021_02/112251101" TargetMode="External"/><Relationship Id="rId6" Type="http://schemas.openxmlformats.org/officeDocument/2006/relationships/hyperlink" Target="https://podminky.urs.cz/item/CS_URS_2021_02/162201423" TargetMode="External"/><Relationship Id="rId11" Type="http://schemas.openxmlformats.org/officeDocument/2006/relationships/hyperlink" Target="https://podminky.urs.cz/item/CS_URS_2021_02/564831111" TargetMode="External"/><Relationship Id="rId5" Type="http://schemas.openxmlformats.org/officeDocument/2006/relationships/hyperlink" Target="https://podminky.urs.cz/item/CS_URS_2021_02/162201422" TargetMode="External"/><Relationship Id="rId10" Type="http://schemas.openxmlformats.org/officeDocument/2006/relationships/hyperlink" Target="https://podminky.urs.cz/item/CS_URS_2021_02/564761111" TargetMode="External"/><Relationship Id="rId4" Type="http://schemas.openxmlformats.org/officeDocument/2006/relationships/hyperlink" Target="https://podminky.urs.cz/item/CS_URS_2021_02/162201421" TargetMode="External"/><Relationship Id="rId9" Type="http://schemas.openxmlformats.org/officeDocument/2006/relationships/hyperlink" Target="https://podminky.urs.cz/item/CS_URS_2021_02/564661111" TargetMode="External"/><Relationship Id="rId1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podminky.urs.cz/item/CS_URS_2021_02/59736112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1_02/162201423" TargetMode="External"/><Relationship Id="rId18" Type="http://schemas.openxmlformats.org/officeDocument/2006/relationships/hyperlink" Target="https://podminky.urs.cz/item/CS_URS_2021_02/171151112" TargetMode="External"/><Relationship Id="rId26" Type="http://schemas.openxmlformats.org/officeDocument/2006/relationships/hyperlink" Target="https://podminky.urs.cz/item/CS_URS_2021_02/182251101" TargetMode="External"/><Relationship Id="rId39" Type="http://schemas.openxmlformats.org/officeDocument/2006/relationships/hyperlink" Target="https://podminky.urs.cz/item/CS_URS_2021_02/012103000" TargetMode="External"/><Relationship Id="rId21" Type="http://schemas.openxmlformats.org/officeDocument/2006/relationships/hyperlink" Target="https://podminky.urs.cz/item/CS_URS_2021_02/171251201" TargetMode="External"/><Relationship Id="rId34" Type="http://schemas.openxmlformats.org/officeDocument/2006/relationships/hyperlink" Target="https://podminky.urs.cz/item/CS_URS_2021_02/564851111" TargetMode="External"/><Relationship Id="rId42" Type="http://schemas.openxmlformats.org/officeDocument/2006/relationships/hyperlink" Target="https://podminky.urs.cz/item/CS_URS_2021_02/032002000" TargetMode="External"/><Relationship Id="rId47" Type="http://schemas.openxmlformats.org/officeDocument/2006/relationships/drawing" Target="../drawings/drawing2.xml"/><Relationship Id="rId7" Type="http://schemas.openxmlformats.org/officeDocument/2006/relationships/hyperlink" Target="https://podminky.urs.cz/item/CS_URS_2021_02/122351104" TargetMode="External"/><Relationship Id="rId2" Type="http://schemas.openxmlformats.org/officeDocument/2006/relationships/hyperlink" Target="https://podminky.urs.cz/item/CS_URS_2021_02/112251101" TargetMode="External"/><Relationship Id="rId16" Type="http://schemas.openxmlformats.org/officeDocument/2006/relationships/hyperlink" Target="https://podminky.urs.cz/item/CS_URS_2021_02/162351104" TargetMode="External"/><Relationship Id="rId29" Type="http://schemas.openxmlformats.org/officeDocument/2006/relationships/hyperlink" Target="https://podminky.urs.cz/item/CS_URS_2021_02/211531111" TargetMode="External"/><Relationship Id="rId1" Type="http://schemas.openxmlformats.org/officeDocument/2006/relationships/hyperlink" Target="https://podminky.urs.cz/item/CS_URS_2021_02/111251202" TargetMode="External"/><Relationship Id="rId6" Type="http://schemas.openxmlformats.org/officeDocument/2006/relationships/hyperlink" Target="https://podminky.urs.cz/item/CS_URS_2021_02/122251106" TargetMode="External"/><Relationship Id="rId11" Type="http://schemas.openxmlformats.org/officeDocument/2006/relationships/hyperlink" Target="https://podminky.urs.cz/item/CS_URS_2021_02/162201421" TargetMode="External"/><Relationship Id="rId24" Type="http://schemas.openxmlformats.org/officeDocument/2006/relationships/hyperlink" Target="https://podminky.urs.cz/item/CS_URS_2021_02/182151111" TargetMode="External"/><Relationship Id="rId32" Type="http://schemas.openxmlformats.org/officeDocument/2006/relationships/hyperlink" Target="https://podminky.urs.cz/item/CS_URS_2021_02/564761111" TargetMode="External"/><Relationship Id="rId37" Type="http://schemas.openxmlformats.org/officeDocument/2006/relationships/hyperlink" Target="https://podminky.urs.cz/item/CS_URS_2021_02/998225191" TargetMode="External"/><Relationship Id="rId40" Type="http://schemas.openxmlformats.org/officeDocument/2006/relationships/hyperlink" Target="https://podminky.urs.cz/item/CS_URS_2021_02/012303000" TargetMode="External"/><Relationship Id="rId45" Type="http://schemas.openxmlformats.org/officeDocument/2006/relationships/hyperlink" Target="https://podminky.urs.cz/item/CS_URS_2021_02/091003000" TargetMode="External"/><Relationship Id="rId5" Type="http://schemas.openxmlformats.org/officeDocument/2006/relationships/hyperlink" Target="https://podminky.urs.cz/item/CS_URS_2021_02/121151223" TargetMode="External"/><Relationship Id="rId15" Type="http://schemas.openxmlformats.org/officeDocument/2006/relationships/hyperlink" Target="https://podminky.urs.cz/item/CS_URS_2021_02/162351103" TargetMode="External"/><Relationship Id="rId23" Type="http://schemas.openxmlformats.org/officeDocument/2006/relationships/hyperlink" Target="https://podminky.urs.cz/item/CS_URS_2021_02/181951114" TargetMode="External"/><Relationship Id="rId28" Type="http://schemas.openxmlformats.org/officeDocument/2006/relationships/hyperlink" Target="https://podminky.urs.cz/item/CS_URS_2021_02/184818233" TargetMode="External"/><Relationship Id="rId36" Type="http://schemas.openxmlformats.org/officeDocument/2006/relationships/hyperlink" Target="https://podminky.urs.cz/item/CS_URS_2021_02/998225111" TargetMode="External"/><Relationship Id="rId10" Type="http://schemas.openxmlformats.org/officeDocument/2006/relationships/hyperlink" Target="https://podminky.urs.cz/item/CS_URS_2021_02/132251252" TargetMode="External"/><Relationship Id="rId19" Type="http://schemas.openxmlformats.org/officeDocument/2006/relationships/hyperlink" Target="https://podminky.urs.cz/item/CS_URS_2021_02/171152501" TargetMode="External"/><Relationship Id="rId31" Type="http://schemas.openxmlformats.org/officeDocument/2006/relationships/hyperlink" Target="https://podminky.urs.cz/item/CS_URS_2021_02/564661111" TargetMode="External"/><Relationship Id="rId44" Type="http://schemas.openxmlformats.org/officeDocument/2006/relationships/hyperlink" Target="https://podminky.urs.cz/item/CS_URS_2021_02/043002000" TargetMode="External"/><Relationship Id="rId4" Type="http://schemas.openxmlformats.org/officeDocument/2006/relationships/hyperlink" Target="https://podminky.urs.cz/item/CS_URS_2021_02/112251103" TargetMode="External"/><Relationship Id="rId9" Type="http://schemas.openxmlformats.org/officeDocument/2006/relationships/hyperlink" Target="https://podminky.urs.cz/item/CS_URS_2021_02/132251251" TargetMode="External"/><Relationship Id="rId14" Type="http://schemas.openxmlformats.org/officeDocument/2006/relationships/hyperlink" Target="https://podminky.urs.cz/item/CS_URS_2021_02/162251101" TargetMode="External"/><Relationship Id="rId22" Type="http://schemas.openxmlformats.org/officeDocument/2006/relationships/hyperlink" Target="https://podminky.urs.cz/item/CS_URS_2021_02/181951112" TargetMode="External"/><Relationship Id="rId27" Type="http://schemas.openxmlformats.org/officeDocument/2006/relationships/hyperlink" Target="https://podminky.urs.cz/item/CS_URS_2021_02/182351133" TargetMode="External"/><Relationship Id="rId30" Type="http://schemas.openxmlformats.org/officeDocument/2006/relationships/hyperlink" Target="https://podminky.urs.cz/item/CS_URS_2021_02/463211141" TargetMode="External"/><Relationship Id="rId35" Type="http://schemas.openxmlformats.org/officeDocument/2006/relationships/hyperlink" Target="https://podminky.urs.cz/item/CS_URS_2021_02/998225111" TargetMode="External"/><Relationship Id="rId43" Type="http://schemas.openxmlformats.org/officeDocument/2006/relationships/hyperlink" Target="https://podminky.urs.cz/item/CS_URS_2021_02/034303000" TargetMode="External"/><Relationship Id="rId8" Type="http://schemas.openxmlformats.org/officeDocument/2006/relationships/hyperlink" Target="https://podminky.urs.cz/item/CS_URS_2021_02/122451104" TargetMode="External"/><Relationship Id="rId3" Type="http://schemas.openxmlformats.org/officeDocument/2006/relationships/hyperlink" Target="https://podminky.urs.cz/item/CS_URS_2021_02/112251102" TargetMode="External"/><Relationship Id="rId12" Type="http://schemas.openxmlformats.org/officeDocument/2006/relationships/hyperlink" Target="https://podminky.urs.cz/item/CS_URS_2021_02/162201422" TargetMode="External"/><Relationship Id="rId17" Type="http://schemas.openxmlformats.org/officeDocument/2006/relationships/hyperlink" Target="https://podminky.urs.cz/item/CS_URS_2021_02/171151103" TargetMode="External"/><Relationship Id="rId25" Type="http://schemas.openxmlformats.org/officeDocument/2006/relationships/hyperlink" Target="https://podminky.urs.cz/item/CS_URS_2021_02/182151112" TargetMode="External"/><Relationship Id="rId33" Type="http://schemas.openxmlformats.org/officeDocument/2006/relationships/hyperlink" Target="https://podminky.urs.cz/item/CS_URS_2021_02/564831111" TargetMode="External"/><Relationship Id="rId38" Type="http://schemas.openxmlformats.org/officeDocument/2006/relationships/hyperlink" Target="https://podminky.urs.cz/item/CS_URS_2021_02/998225191" TargetMode="External"/><Relationship Id="rId46" Type="http://schemas.openxmlformats.org/officeDocument/2006/relationships/printerSettings" Target="../printerSettings/printerSettings2.bin"/><Relationship Id="rId20" Type="http://schemas.openxmlformats.org/officeDocument/2006/relationships/hyperlink" Target="https://podminky.urs.cz/item/CS_URS_2021_02/171203111" TargetMode="External"/><Relationship Id="rId41" Type="http://schemas.openxmlformats.org/officeDocument/2006/relationships/hyperlink" Target="https://podminky.urs.cz/item/CS_URS_2021_02/013254000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1_02/162351104" TargetMode="External"/><Relationship Id="rId18" Type="http://schemas.openxmlformats.org/officeDocument/2006/relationships/hyperlink" Target="https://podminky.urs.cz/item/CS_URS_2021_02/181951114" TargetMode="External"/><Relationship Id="rId26" Type="http://schemas.openxmlformats.org/officeDocument/2006/relationships/hyperlink" Target="https://podminky.urs.cz/item/CS_URS_2021_02/564851111" TargetMode="External"/><Relationship Id="rId3" Type="http://schemas.openxmlformats.org/officeDocument/2006/relationships/hyperlink" Target="https://podminky.urs.cz/item/CS_URS_2021_02/112251102" TargetMode="External"/><Relationship Id="rId21" Type="http://schemas.openxmlformats.org/officeDocument/2006/relationships/hyperlink" Target="https://podminky.urs.cz/item/CS_URS_2021_02/182251101" TargetMode="External"/><Relationship Id="rId34" Type="http://schemas.openxmlformats.org/officeDocument/2006/relationships/printerSettings" Target="../printerSettings/printerSettings3.bin"/><Relationship Id="rId7" Type="http://schemas.openxmlformats.org/officeDocument/2006/relationships/hyperlink" Target="https://podminky.urs.cz/item/CS_URS_2021_02/122351104" TargetMode="External"/><Relationship Id="rId12" Type="http://schemas.openxmlformats.org/officeDocument/2006/relationships/hyperlink" Target="https://podminky.urs.cz/item/CS_URS_2021_02/162351103" TargetMode="External"/><Relationship Id="rId17" Type="http://schemas.openxmlformats.org/officeDocument/2006/relationships/hyperlink" Target="https://podminky.urs.cz/item/CS_URS_2021_02/181951112" TargetMode="External"/><Relationship Id="rId25" Type="http://schemas.openxmlformats.org/officeDocument/2006/relationships/hyperlink" Target="https://podminky.urs.cz/item/CS_URS_2021_02/564831111" TargetMode="External"/><Relationship Id="rId33" Type="http://schemas.openxmlformats.org/officeDocument/2006/relationships/hyperlink" Target="https://podminky.urs.cz/item/CS_URS_2021_02/091003000" TargetMode="External"/><Relationship Id="rId2" Type="http://schemas.openxmlformats.org/officeDocument/2006/relationships/hyperlink" Target="https://podminky.urs.cz/item/CS_URS_2021_02/112251101" TargetMode="External"/><Relationship Id="rId16" Type="http://schemas.openxmlformats.org/officeDocument/2006/relationships/hyperlink" Target="https://podminky.urs.cz/item/CS_URS_2021_02/171251201" TargetMode="External"/><Relationship Id="rId20" Type="http://schemas.openxmlformats.org/officeDocument/2006/relationships/hyperlink" Target="https://podminky.urs.cz/item/CS_URS_2021_02/182151112" TargetMode="External"/><Relationship Id="rId29" Type="http://schemas.openxmlformats.org/officeDocument/2006/relationships/hyperlink" Target="https://podminky.urs.cz/item/CS_URS_2021_02/013254000" TargetMode="External"/><Relationship Id="rId1" Type="http://schemas.openxmlformats.org/officeDocument/2006/relationships/hyperlink" Target="https://podminky.urs.cz/item/CS_URS_2021_02/111251202" TargetMode="External"/><Relationship Id="rId6" Type="http://schemas.openxmlformats.org/officeDocument/2006/relationships/hyperlink" Target="https://podminky.urs.cz/item/CS_URS_2021_02/122251106" TargetMode="External"/><Relationship Id="rId11" Type="http://schemas.openxmlformats.org/officeDocument/2006/relationships/hyperlink" Target="https://podminky.urs.cz/item/CS_URS_2021_02/162201423" TargetMode="External"/><Relationship Id="rId24" Type="http://schemas.openxmlformats.org/officeDocument/2006/relationships/hyperlink" Target="https://podminky.urs.cz/item/CS_URS_2021_02/564761111" TargetMode="External"/><Relationship Id="rId32" Type="http://schemas.openxmlformats.org/officeDocument/2006/relationships/hyperlink" Target="https://podminky.urs.cz/item/CS_URS_2021_02/043002000" TargetMode="External"/><Relationship Id="rId5" Type="http://schemas.openxmlformats.org/officeDocument/2006/relationships/hyperlink" Target="https://podminky.urs.cz/item/CS_URS_2021_02/121151223" TargetMode="External"/><Relationship Id="rId15" Type="http://schemas.openxmlformats.org/officeDocument/2006/relationships/hyperlink" Target="https://podminky.urs.cz/item/CS_URS_2021_02/171151112" TargetMode="External"/><Relationship Id="rId23" Type="http://schemas.openxmlformats.org/officeDocument/2006/relationships/hyperlink" Target="https://podminky.urs.cz/item/CS_URS_2021_02/564661111" TargetMode="External"/><Relationship Id="rId28" Type="http://schemas.openxmlformats.org/officeDocument/2006/relationships/hyperlink" Target="https://podminky.urs.cz/item/CS_URS_2021_02/012303000" TargetMode="External"/><Relationship Id="rId10" Type="http://schemas.openxmlformats.org/officeDocument/2006/relationships/hyperlink" Target="https://podminky.urs.cz/item/CS_URS_2021_02/162201422" TargetMode="External"/><Relationship Id="rId19" Type="http://schemas.openxmlformats.org/officeDocument/2006/relationships/hyperlink" Target="https://podminky.urs.cz/item/CS_URS_2021_02/182151111" TargetMode="External"/><Relationship Id="rId31" Type="http://schemas.openxmlformats.org/officeDocument/2006/relationships/hyperlink" Target="https://podminky.urs.cz/item/CS_URS_2021_02/034303000" TargetMode="External"/><Relationship Id="rId4" Type="http://schemas.openxmlformats.org/officeDocument/2006/relationships/hyperlink" Target="https://podminky.urs.cz/item/CS_URS_2021_02/112251103" TargetMode="External"/><Relationship Id="rId9" Type="http://schemas.openxmlformats.org/officeDocument/2006/relationships/hyperlink" Target="https://podminky.urs.cz/item/CS_URS_2021_02/162201421" TargetMode="External"/><Relationship Id="rId14" Type="http://schemas.openxmlformats.org/officeDocument/2006/relationships/hyperlink" Target="https://podminky.urs.cz/item/CS_URS_2021_02/171151103" TargetMode="External"/><Relationship Id="rId22" Type="http://schemas.openxmlformats.org/officeDocument/2006/relationships/hyperlink" Target="https://podminky.urs.cz/item/CS_URS_2021_02/182351133" TargetMode="External"/><Relationship Id="rId27" Type="http://schemas.openxmlformats.org/officeDocument/2006/relationships/hyperlink" Target="https://podminky.urs.cz/item/CS_URS_2021_02/012103000" TargetMode="External"/><Relationship Id="rId30" Type="http://schemas.openxmlformats.org/officeDocument/2006/relationships/hyperlink" Target="https://podminky.urs.cz/item/CS_URS_2021_02/032002000" TargetMode="External"/><Relationship Id="rId35" Type="http://schemas.openxmlformats.org/officeDocument/2006/relationships/drawing" Target="../drawings/drawing3.xml"/><Relationship Id="rId8" Type="http://schemas.openxmlformats.org/officeDocument/2006/relationships/hyperlink" Target="https://podminky.urs.cz/item/CS_URS_2021_02/122451104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odminky.urs.cz/item/CS_URS_2021_02/564871116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https://podminky.urs.cz/item/CS_URS_2021_02/463211141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podminky.urs.cz/item/CS_URS_2021_02/211971121" TargetMode="External"/><Relationship Id="rId1" Type="http://schemas.openxmlformats.org/officeDocument/2006/relationships/hyperlink" Target="https://podminky.urs.cz/item/CS_URS_2021_02/211531111" TargetMode="External"/><Relationship Id="rId6" Type="http://schemas.openxmlformats.org/officeDocument/2006/relationships/hyperlink" Target="https://podminky.urs.cz/item/CS_URS_2021_02/998225191" TargetMode="External"/><Relationship Id="rId5" Type="http://schemas.openxmlformats.org/officeDocument/2006/relationships/hyperlink" Target="https://podminky.urs.cz/item/CS_URS_2021_02/998225111" TargetMode="External"/><Relationship Id="rId4" Type="http://schemas.openxmlformats.org/officeDocument/2006/relationships/hyperlink" Target="https://podminky.urs.cz/item/CS_URS_2021_02/87122811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s://podminky.urs.cz/item/CS_URS_2021_02/181951112" TargetMode="External"/><Relationship Id="rId7" Type="http://schemas.openxmlformats.org/officeDocument/2006/relationships/hyperlink" Target="https://podminky.urs.cz/item/CS_URS_2021_02/998225191" TargetMode="External"/><Relationship Id="rId2" Type="http://schemas.openxmlformats.org/officeDocument/2006/relationships/hyperlink" Target="https://podminky.urs.cz/item/CS_URS_2021_02/175151101" TargetMode="External"/><Relationship Id="rId1" Type="http://schemas.openxmlformats.org/officeDocument/2006/relationships/hyperlink" Target="https://podminky.urs.cz/item/CS_URS_2021_02/132251252" TargetMode="External"/><Relationship Id="rId6" Type="http://schemas.openxmlformats.org/officeDocument/2006/relationships/hyperlink" Target="https://podminky.urs.cz/item/CS_URS_2021_02/998225111" TargetMode="External"/><Relationship Id="rId5" Type="http://schemas.openxmlformats.org/officeDocument/2006/relationships/hyperlink" Target="https://podminky.urs.cz/item/CS_URS_2021_02/919541121" TargetMode="External"/><Relationship Id="rId4" Type="http://schemas.openxmlformats.org/officeDocument/2006/relationships/hyperlink" Target="https://podminky.urs.cz/item/CS_URS_2021_02/451541111" TargetMode="External"/><Relationship Id="rId9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1_02/182151111" TargetMode="External"/><Relationship Id="rId13" Type="http://schemas.openxmlformats.org/officeDocument/2006/relationships/hyperlink" Target="https://podminky.urs.cz/item/CS_URS_2021_02/919541121" TargetMode="External"/><Relationship Id="rId18" Type="http://schemas.openxmlformats.org/officeDocument/2006/relationships/hyperlink" Target="https://podminky.urs.cz/item/CS_URS_2021_02/998225111" TargetMode="External"/><Relationship Id="rId3" Type="http://schemas.openxmlformats.org/officeDocument/2006/relationships/hyperlink" Target="https://podminky.urs.cz/item/CS_URS_2021_02/162251101" TargetMode="External"/><Relationship Id="rId21" Type="http://schemas.openxmlformats.org/officeDocument/2006/relationships/drawing" Target="../drawings/drawing7.xml"/><Relationship Id="rId7" Type="http://schemas.openxmlformats.org/officeDocument/2006/relationships/hyperlink" Target="https://podminky.urs.cz/item/CS_URS_2021_02/181951112" TargetMode="External"/><Relationship Id="rId12" Type="http://schemas.openxmlformats.org/officeDocument/2006/relationships/hyperlink" Target="https://podminky.urs.cz/item/CS_URS_2021_02/919441221" TargetMode="External"/><Relationship Id="rId17" Type="http://schemas.openxmlformats.org/officeDocument/2006/relationships/hyperlink" Target="https://podminky.urs.cz/item/CS_URS_2021_02/997221559" TargetMode="External"/><Relationship Id="rId2" Type="http://schemas.openxmlformats.org/officeDocument/2006/relationships/hyperlink" Target="https://podminky.urs.cz/item/CS_URS_2021_02/132251253" TargetMode="External"/><Relationship Id="rId16" Type="http://schemas.openxmlformats.org/officeDocument/2006/relationships/hyperlink" Target="https://podminky.urs.cz/item/CS_URS_2021_02/997221551" TargetMode="External"/><Relationship Id="rId20" Type="http://schemas.openxmlformats.org/officeDocument/2006/relationships/printerSettings" Target="../printerSettings/printerSettings7.bin"/><Relationship Id="rId1" Type="http://schemas.openxmlformats.org/officeDocument/2006/relationships/hyperlink" Target="https://podminky.urs.cz/item/CS_URS_2021_02/122251103" TargetMode="External"/><Relationship Id="rId6" Type="http://schemas.openxmlformats.org/officeDocument/2006/relationships/hyperlink" Target="https://podminky.urs.cz/item/CS_URS_2021_02/175151101" TargetMode="External"/><Relationship Id="rId11" Type="http://schemas.openxmlformats.org/officeDocument/2006/relationships/hyperlink" Target="https://podminky.urs.cz/item/CS_URS_2021_02/463211152" TargetMode="External"/><Relationship Id="rId5" Type="http://schemas.openxmlformats.org/officeDocument/2006/relationships/hyperlink" Target="https://podminky.urs.cz/item/CS_URS_2021_02/174111101" TargetMode="External"/><Relationship Id="rId15" Type="http://schemas.openxmlformats.org/officeDocument/2006/relationships/hyperlink" Target="https://podminky.urs.cz/item/CS_URS_2021_02/966008113" TargetMode="External"/><Relationship Id="rId10" Type="http://schemas.openxmlformats.org/officeDocument/2006/relationships/hyperlink" Target="https://podminky.urs.cz/item/CS_URS_2021_02/463211151" TargetMode="External"/><Relationship Id="rId19" Type="http://schemas.openxmlformats.org/officeDocument/2006/relationships/hyperlink" Target="https://podminky.urs.cz/item/CS_URS_2021_02/998225191" TargetMode="External"/><Relationship Id="rId4" Type="http://schemas.openxmlformats.org/officeDocument/2006/relationships/hyperlink" Target="https://podminky.urs.cz/item/CS_URS_2021_02/171251201" TargetMode="External"/><Relationship Id="rId9" Type="http://schemas.openxmlformats.org/officeDocument/2006/relationships/hyperlink" Target="https://podminky.urs.cz/item/CS_URS_2021_02/451541111" TargetMode="External"/><Relationship Id="rId14" Type="http://schemas.openxmlformats.org/officeDocument/2006/relationships/hyperlink" Target="https://podminky.urs.cz/item/CS_URS_2021_02/966008112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1_02/175151101" TargetMode="External"/><Relationship Id="rId13" Type="http://schemas.openxmlformats.org/officeDocument/2006/relationships/hyperlink" Target="https://podminky.urs.cz/item/CS_URS_2021_02/275311127" TargetMode="External"/><Relationship Id="rId18" Type="http://schemas.openxmlformats.org/officeDocument/2006/relationships/hyperlink" Target="https://podminky.urs.cz/item/CS_URS_2021_02/452312161" TargetMode="External"/><Relationship Id="rId26" Type="http://schemas.openxmlformats.org/officeDocument/2006/relationships/printerSettings" Target="../printerSettings/printerSettings8.bin"/><Relationship Id="rId3" Type="http://schemas.openxmlformats.org/officeDocument/2006/relationships/hyperlink" Target="https://podminky.urs.cz/item/CS_URS_2021_02/132251252" TargetMode="External"/><Relationship Id="rId21" Type="http://schemas.openxmlformats.org/officeDocument/2006/relationships/hyperlink" Target="https://podminky.urs.cz/item/CS_URS_2021_02/463211153" TargetMode="External"/><Relationship Id="rId7" Type="http://schemas.openxmlformats.org/officeDocument/2006/relationships/hyperlink" Target="https://podminky.urs.cz/item/CS_URS_2021_02/174111101" TargetMode="External"/><Relationship Id="rId12" Type="http://schemas.openxmlformats.org/officeDocument/2006/relationships/hyperlink" Target="https://podminky.urs.cz/item/CS_URS_2021_02/274311127" TargetMode="External"/><Relationship Id="rId17" Type="http://schemas.openxmlformats.org/officeDocument/2006/relationships/hyperlink" Target="https://podminky.urs.cz/item/CS_URS_2021_02/451312111" TargetMode="External"/><Relationship Id="rId25" Type="http://schemas.openxmlformats.org/officeDocument/2006/relationships/hyperlink" Target="https://podminky.urs.cz/item/CS_URS_2021_02/998225191" TargetMode="External"/><Relationship Id="rId2" Type="http://schemas.openxmlformats.org/officeDocument/2006/relationships/hyperlink" Target="https://podminky.urs.cz/item/CS_URS_2021_02/122251102" TargetMode="External"/><Relationship Id="rId16" Type="http://schemas.openxmlformats.org/officeDocument/2006/relationships/hyperlink" Target="https://podminky.urs.cz/item/CS_URS_2021_02/321213234" TargetMode="External"/><Relationship Id="rId20" Type="http://schemas.openxmlformats.org/officeDocument/2006/relationships/hyperlink" Target="https://podminky.urs.cz/item/CS_URS_2021_02/463211152" TargetMode="External"/><Relationship Id="rId1" Type="http://schemas.openxmlformats.org/officeDocument/2006/relationships/hyperlink" Target="https://podminky.urs.cz/item/CS_URS_2021_02/115001106" TargetMode="External"/><Relationship Id="rId6" Type="http://schemas.openxmlformats.org/officeDocument/2006/relationships/hyperlink" Target="https://podminky.urs.cz/item/CS_URS_2021_02/171251201" TargetMode="External"/><Relationship Id="rId11" Type="http://schemas.openxmlformats.org/officeDocument/2006/relationships/hyperlink" Target="https://podminky.urs.cz/item/CS_URS_2021_02/273311124" TargetMode="External"/><Relationship Id="rId24" Type="http://schemas.openxmlformats.org/officeDocument/2006/relationships/hyperlink" Target="https://podminky.urs.cz/item/CS_URS_2021_02/998225111" TargetMode="External"/><Relationship Id="rId5" Type="http://schemas.openxmlformats.org/officeDocument/2006/relationships/hyperlink" Target="https://podminky.urs.cz/item/CS_URS_2021_02/171251101" TargetMode="External"/><Relationship Id="rId15" Type="http://schemas.openxmlformats.org/officeDocument/2006/relationships/hyperlink" Target="https://podminky.urs.cz/item/CS_URS_2021_02/275354211" TargetMode="External"/><Relationship Id="rId23" Type="http://schemas.openxmlformats.org/officeDocument/2006/relationships/hyperlink" Target="https://podminky.urs.cz/item/CS_URS_2021_02/919541131" TargetMode="External"/><Relationship Id="rId10" Type="http://schemas.openxmlformats.org/officeDocument/2006/relationships/hyperlink" Target="https://podminky.urs.cz/item/CS_URS_2021_02/182151111" TargetMode="External"/><Relationship Id="rId19" Type="http://schemas.openxmlformats.org/officeDocument/2006/relationships/hyperlink" Target="https://podminky.urs.cz/item/CS_URS_2021_02/463211151" TargetMode="External"/><Relationship Id="rId4" Type="http://schemas.openxmlformats.org/officeDocument/2006/relationships/hyperlink" Target="https://podminky.urs.cz/item/CS_URS_2021_02/162251101" TargetMode="External"/><Relationship Id="rId9" Type="http://schemas.openxmlformats.org/officeDocument/2006/relationships/hyperlink" Target="https://podminky.urs.cz/item/CS_URS_2021_02/181951112" TargetMode="External"/><Relationship Id="rId14" Type="http://schemas.openxmlformats.org/officeDocument/2006/relationships/hyperlink" Target="https://podminky.urs.cz/item/CS_URS_2021_02/275354111" TargetMode="External"/><Relationship Id="rId22" Type="http://schemas.openxmlformats.org/officeDocument/2006/relationships/hyperlink" Target="https://podminky.urs.cz/item/CS_URS_2021_02/465513127" TargetMode="External"/><Relationship Id="rId27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1_02/564871116" TargetMode="External"/><Relationship Id="rId3" Type="http://schemas.openxmlformats.org/officeDocument/2006/relationships/hyperlink" Target="https://podminky.urs.cz/item/CS_URS_2021_02/182151112" TargetMode="External"/><Relationship Id="rId7" Type="http://schemas.openxmlformats.org/officeDocument/2006/relationships/hyperlink" Target="https://podminky.urs.cz/item/CS_URS_2021_02/564851111" TargetMode="External"/><Relationship Id="rId2" Type="http://schemas.openxmlformats.org/officeDocument/2006/relationships/hyperlink" Target="https://podminky.urs.cz/item/CS_URS_2021_02/182151111" TargetMode="External"/><Relationship Id="rId1" Type="http://schemas.openxmlformats.org/officeDocument/2006/relationships/hyperlink" Target="https://podminky.urs.cz/item/CS_URS_2021_02/181951112" TargetMode="External"/><Relationship Id="rId6" Type="http://schemas.openxmlformats.org/officeDocument/2006/relationships/hyperlink" Target="https://podminky.urs.cz/item/CS_URS_2021_02/564831111" TargetMode="External"/><Relationship Id="rId5" Type="http://schemas.openxmlformats.org/officeDocument/2006/relationships/hyperlink" Target="https://podminky.urs.cz/item/CS_URS_2021_02/564761111" TargetMode="External"/><Relationship Id="rId10" Type="http://schemas.openxmlformats.org/officeDocument/2006/relationships/drawing" Target="../drawings/drawing9.xml"/><Relationship Id="rId4" Type="http://schemas.openxmlformats.org/officeDocument/2006/relationships/hyperlink" Target="https://podminky.urs.cz/item/CS_URS_2021_02/564661111" TargetMode="External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7"/>
  <sheetViews>
    <sheetView showGridLines="0" tabSelected="1" workbookViewId="0">
      <selection activeCell="V20" sqref="V20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8</v>
      </c>
      <c r="BT3" s="16" t="s">
        <v>9</v>
      </c>
    </row>
    <row r="4" spans="1:74" ht="24.95" customHeight="1">
      <c r="B4" s="19"/>
      <c r="D4" s="20" t="s">
        <v>10</v>
      </c>
      <c r="AR4" s="19"/>
      <c r="AS4" s="21" t="s">
        <v>11</v>
      </c>
      <c r="BE4" s="22" t="s">
        <v>12</v>
      </c>
      <c r="BS4" s="16" t="s">
        <v>13</v>
      </c>
    </row>
    <row r="5" spans="1:74" ht="12" customHeight="1">
      <c r="B5" s="19"/>
      <c r="D5" s="23" t="s">
        <v>14</v>
      </c>
      <c r="K5" s="205" t="s">
        <v>15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R5" s="19"/>
      <c r="BE5" s="202" t="s">
        <v>16</v>
      </c>
      <c r="BS5" s="16" t="s">
        <v>6</v>
      </c>
    </row>
    <row r="6" spans="1:74" ht="36.950000000000003" customHeight="1">
      <c r="B6" s="19"/>
      <c r="D6" s="25" t="s">
        <v>17</v>
      </c>
      <c r="K6" s="206" t="s">
        <v>18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R6" s="19"/>
      <c r="BE6" s="203"/>
      <c r="BS6" s="16" t="s">
        <v>6</v>
      </c>
    </row>
    <row r="7" spans="1:74" ht="12" customHeight="1">
      <c r="B7" s="19"/>
      <c r="D7" s="26" t="s">
        <v>19</v>
      </c>
      <c r="K7" s="24" t="s">
        <v>20</v>
      </c>
      <c r="AK7" s="26" t="s">
        <v>21</v>
      </c>
      <c r="AN7" s="24" t="s">
        <v>1</v>
      </c>
      <c r="AR7" s="19"/>
      <c r="BE7" s="203"/>
      <c r="BS7" s="16" t="s">
        <v>6</v>
      </c>
    </row>
    <row r="8" spans="1:74" ht="12" customHeight="1">
      <c r="B8" s="19"/>
      <c r="D8" s="26" t="s">
        <v>22</v>
      </c>
      <c r="K8" s="24" t="s">
        <v>23</v>
      </c>
      <c r="AK8" s="26" t="s">
        <v>24</v>
      </c>
      <c r="AN8" s="27">
        <v>45544</v>
      </c>
      <c r="AR8" s="19"/>
      <c r="BE8" s="203"/>
      <c r="BS8" s="16" t="s">
        <v>6</v>
      </c>
    </row>
    <row r="9" spans="1:74" ht="14.45" customHeight="1">
      <c r="B9" s="19"/>
      <c r="AR9" s="19"/>
      <c r="BE9" s="203"/>
      <c r="BS9" s="16" t="s">
        <v>6</v>
      </c>
    </row>
    <row r="10" spans="1:74" ht="12" customHeight="1">
      <c r="B10" s="19"/>
      <c r="D10" s="26" t="s">
        <v>25</v>
      </c>
      <c r="AK10" s="26" t="s">
        <v>26</v>
      </c>
      <c r="AN10" s="24" t="s">
        <v>27</v>
      </c>
      <c r="AR10" s="19"/>
      <c r="BE10" s="203"/>
      <c r="BS10" s="16" t="s">
        <v>6</v>
      </c>
    </row>
    <row r="11" spans="1:74" ht="18.399999999999999" customHeight="1">
      <c r="B11" s="19"/>
      <c r="E11" s="24" t="s">
        <v>28</v>
      </c>
      <c r="AK11" s="26" t="s">
        <v>29</v>
      </c>
      <c r="AN11" s="24" t="s">
        <v>1</v>
      </c>
      <c r="AR11" s="19"/>
      <c r="BE11" s="203"/>
      <c r="BS11" s="16" t="s">
        <v>6</v>
      </c>
    </row>
    <row r="12" spans="1:74" ht="6.95" customHeight="1">
      <c r="B12" s="19"/>
      <c r="AR12" s="19"/>
      <c r="BE12" s="203"/>
      <c r="BS12" s="16" t="s">
        <v>6</v>
      </c>
    </row>
    <row r="13" spans="1:74" ht="12" customHeight="1">
      <c r="B13" s="19"/>
      <c r="D13" s="26" t="s">
        <v>30</v>
      </c>
      <c r="AK13" s="26" t="s">
        <v>26</v>
      </c>
      <c r="AN13" s="28" t="s">
        <v>31</v>
      </c>
      <c r="AR13" s="19"/>
      <c r="BE13" s="203"/>
      <c r="BS13" s="16" t="s">
        <v>6</v>
      </c>
    </row>
    <row r="14" spans="1:74" ht="12.75">
      <c r="B14" s="19"/>
      <c r="E14" s="207" t="s">
        <v>32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6" t="s">
        <v>29</v>
      </c>
      <c r="AN14" s="28" t="s">
        <v>33</v>
      </c>
      <c r="AR14" s="19"/>
      <c r="BE14" s="203"/>
      <c r="BS14" s="16" t="s">
        <v>6</v>
      </c>
    </row>
    <row r="15" spans="1:74" ht="6.95" customHeight="1">
      <c r="B15" s="19"/>
      <c r="AR15" s="19"/>
      <c r="BE15" s="203"/>
      <c r="BS15" s="16" t="s">
        <v>4</v>
      </c>
    </row>
    <row r="16" spans="1:74" ht="12" customHeight="1">
      <c r="B16" s="19"/>
      <c r="D16" s="26" t="s">
        <v>34</v>
      </c>
      <c r="AK16" s="26" t="s">
        <v>26</v>
      </c>
      <c r="AN16" s="24" t="s">
        <v>35</v>
      </c>
      <c r="AR16" s="19"/>
      <c r="BE16" s="203"/>
      <c r="BS16" s="16" t="s">
        <v>4</v>
      </c>
    </row>
    <row r="17" spans="2:71" ht="18.399999999999999" customHeight="1">
      <c r="B17" s="19"/>
      <c r="E17" s="24" t="s">
        <v>36</v>
      </c>
      <c r="AK17" s="26" t="s">
        <v>29</v>
      </c>
      <c r="AN17" s="24" t="s">
        <v>1</v>
      </c>
      <c r="AR17" s="19"/>
      <c r="BE17" s="203"/>
      <c r="BS17" s="16" t="s">
        <v>37</v>
      </c>
    </row>
    <row r="18" spans="2:71" ht="6.95" customHeight="1">
      <c r="B18" s="19"/>
      <c r="AR18" s="19"/>
      <c r="BE18" s="203"/>
      <c r="BS18" s="16" t="s">
        <v>8</v>
      </c>
    </row>
    <row r="19" spans="2:71" ht="12" customHeight="1">
      <c r="B19" s="19"/>
      <c r="D19" s="26" t="s">
        <v>38</v>
      </c>
      <c r="AK19" s="26" t="s">
        <v>26</v>
      </c>
      <c r="AN19" s="24" t="s">
        <v>35</v>
      </c>
      <c r="AR19" s="19"/>
      <c r="BE19" s="203"/>
      <c r="BS19" s="16" t="s">
        <v>8</v>
      </c>
    </row>
    <row r="20" spans="2:71" ht="18.399999999999999" customHeight="1">
      <c r="B20" s="19"/>
      <c r="E20" s="24" t="s">
        <v>36</v>
      </c>
      <c r="AK20" s="26" t="s">
        <v>29</v>
      </c>
      <c r="AN20" s="24" t="s">
        <v>1</v>
      </c>
      <c r="AR20" s="19"/>
      <c r="BE20" s="203"/>
      <c r="BS20" s="16" t="s">
        <v>37</v>
      </c>
    </row>
    <row r="21" spans="2:71" ht="6.95" customHeight="1">
      <c r="B21" s="19"/>
      <c r="AR21" s="19"/>
      <c r="BE21" s="203"/>
    </row>
    <row r="22" spans="2:71" ht="12" customHeight="1">
      <c r="B22" s="19"/>
      <c r="D22" s="26" t="s">
        <v>39</v>
      </c>
      <c r="AR22" s="19"/>
      <c r="BE22" s="203"/>
    </row>
    <row r="23" spans="2:71" ht="16.5" customHeight="1">
      <c r="B23" s="19"/>
      <c r="E23" s="209" t="s">
        <v>1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19"/>
      <c r="BE23" s="203"/>
    </row>
    <row r="24" spans="2:71" ht="6.95" customHeight="1">
      <c r="B24" s="19"/>
      <c r="AR24" s="19"/>
      <c r="BE24" s="203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3"/>
    </row>
    <row r="26" spans="2:71" s="1" customFormat="1" ht="25.9" customHeight="1">
      <c r="B26" s="31"/>
      <c r="D26" s="32" t="s">
        <v>40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0">
        <f>ROUND(AG94,0)</f>
        <v>6184700</v>
      </c>
      <c r="AL26" s="211"/>
      <c r="AM26" s="211"/>
      <c r="AN26" s="211"/>
      <c r="AO26" s="211"/>
      <c r="AR26" s="31"/>
      <c r="BE26" s="203"/>
    </row>
    <row r="27" spans="2:71" s="1" customFormat="1" ht="6.95" customHeight="1">
      <c r="B27" s="31"/>
      <c r="AR27" s="31"/>
      <c r="BE27" s="203"/>
    </row>
    <row r="28" spans="2:71" s="1" customFormat="1" ht="12.75">
      <c r="B28" s="31"/>
      <c r="L28" s="212" t="s">
        <v>41</v>
      </c>
      <c r="M28" s="212"/>
      <c r="N28" s="212"/>
      <c r="O28" s="212"/>
      <c r="P28" s="212"/>
      <c r="W28" s="212" t="s">
        <v>42</v>
      </c>
      <c r="X28" s="212"/>
      <c r="Y28" s="212"/>
      <c r="Z28" s="212"/>
      <c r="AA28" s="212"/>
      <c r="AB28" s="212"/>
      <c r="AC28" s="212"/>
      <c r="AD28" s="212"/>
      <c r="AE28" s="212"/>
      <c r="AK28" s="212" t="s">
        <v>43</v>
      </c>
      <c r="AL28" s="212"/>
      <c r="AM28" s="212"/>
      <c r="AN28" s="212"/>
      <c r="AO28" s="212"/>
      <c r="AR28" s="31"/>
      <c r="BE28" s="203"/>
    </row>
    <row r="29" spans="2:71" s="2" customFormat="1" ht="14.45" customHeight="1">
      <c r="B29" s="35"/>
      <c r="D29" s="26" t="s">
        <v>44</v>
      </c>
      <c r="F29" s="26" t="s">
        <v>45</v>
      </c>
      <c r="L29" s="215">
        <v>0.21</v>
      </c>
      <c r="M29" s="214"/>
      <c r="N29" s="214"/>
      <c r="O29" s="214"/>
      <c r="P29" s="214"/>
      <c r="W29" s="213">
        <f>ROUND(AZ94, 0)</f>
        <v>6184700</v>
      </c>
      <c r="X29" s="214"/>
      <c r="Y29" s="214"/>
      <c r="Z29" s="214"/>
      <c r="AA29" s="214"/>
      <c r="AB29" s="214"/>
      <c r="AC29" s="214"/>
      <c r="AD29" s="214"/>
      <c r="AE29" s="214"/>
      <c r="AK29" s="213">
        <f>ROUND(AV94, 0)</f>
        <v>1298787</v>
      </c>
      <c r="AL29" s="214"/>
      <c r="AM29" s="214"/>
      <c r="AN29" s="214"/>
      <c r="AO29" s="214"/>
      <c r="AR29" s="35"/>
      <c r="BE29" s="204"/>
    </row>
    <row r="30" spans="2:71" s="2" customFormat="1" ht="14.45" customHeight="1">
      <c r="B30" s="35"/>
      <c r="F30" s="26" t="s">
        <v>46</v>
      </c>
      <c r="L30" s="215">
        <v>0.12</v>
      </c>
      <c r="M30" s="214"/>
      <c r="N30" s="214"/>
      <c r="O30" s="214"/>
      <c r="P30" s="214"/>
      <c r="W30" s="213">
        <f>ROUND(BA94, 0)</f>
        <v>0</v>
      </c>
      <c r="X30" s="214"/>
      <c r="Y30" s="214"/>
      <c r="Z30" s="214"/>
      <c r="AA30" s="214"/>
      <c r="AB30" s="214"/>
      <c r="AC30" s="214"/>
      <c r="AD30" s="214"/>
      <c r="AE30" s="214"/>
      <c r="AK30" s="213">
        <f>ROUND(AW94, 0)</f>
        <v>0</v>
      </c>
      <c r="AL30" s="214"/>
      <c r="AM30" s="214"/>
      <c r="AN30" s="214"/>
      <c r="AO30" s="214"/>
      <c r="AR30" s="35"/>
      <c r="BE30" s="204"/>
    </row>
    <row r="31" spans="2:71" s="2" customFormat="1" ht="14.45" hidden="1" customHeight="1">
      <c r="B31" s="35"/>
      <c r="F31" s="26" t="s">
        <v>47</v>
      </c>
      <c r="L31" s="215">
        <v>0.21</v>
      </c>
      <c r="M31" s="214"/>
      <c r="N31" s="214"/>
      <c r="O31" s="214"/>
      <c r="P31" s="214"/>
      <c r="W31" s="213">
        <f>ROUND(BB94, 0)</f>
        <v>0</v>
      </c>
      <c r="X31" s="214"/>
      <c r="Y31" s="214"/>
      <c r="Z31" s="214"/>
      <c r="AA31" s="214"/>
      <c r="AB31" s="214"/>
      <c r="AC31" s="214"/>
      <c r="AD31" s="214"/>
      <c r="AE31" s="214"/>
      <c r="AK31" s="213">
        <v>0</v>
      </c>
      <c r="AL31" s="214"/>
      <c r="AM31" s="214"/>
      <c r="AN31" s="214"/>
      <c r="AO31" s="214"/>
      <c r="AR31" s="35"/>
      <c r="BE31" s="204"/>
    </row>
    <row r="32" spans="2:71" s="2" customFormat="1" ht="14.45" hidden="1" customHeight="1">
      <c r="B32" s="35"/>
      <c r="F32" s="26" t="s">
        <v>48</v>
      </c>
      <c r="L32" s="215">
        <v>0.12</v>
      </c>
      <c r="M32" s="214"/>
      <c r="N32" s="214"/>
      <c r="O32" s="214"/>
      <c r="P32" s="214"/>
      <c r="W32" s="213">
        <f>ROUND(BC94, 0)</f>
        <v>0</v>
      </c>
      <c r="X32" s="214"/>
      <c r="Y32" s="214"/>
      <c r="Z32" s="214"/>
      <c r="AA32" s="214"/>
      <c r="AB32" s="214"/>
      <c r="AC32" s="214"/>
      <c r="AD32" s="214"/>
      <c r="AE32" s="214"/>
      <c r="AK32" s="213">
        <v>0</v>
      </c>
      <c r="AL32" s="214"/>
      <c r="AM32" s="214"/>
      <c r="AN32" s="214"/>
      <c r="AO32" s="214"/>
      <c r="AR32" s="35"/>
      <c r="BE32" s="204"/>
    </row>
    <row r="33" spans="2:57" s="2" customFormat="1" ht="14.45" hidden="1" customHeight="1">
      <c r="B33" s="35"/>
      <c r="F33" s="26" t="s">
        <v>49</v>
      </c>
      <c r="L33" s="215">
        <v>0</v>
      </c>
      <c r="M33" s="214"/>
      <c r="N33" s="214"/>
      <c r="O33" s="214"/>
      <c r="P33" s="214"/>
      <c r="W33" s="213">
        <f>ROUND(BD94, 0)</f>
        <v>0</v>
      </c>
      <c r="X33" s="214"/>
      <c r="Y33" s="214"/>
      <c r="Z33" s="214"/>
      <c r="AA33" s="214"/>
      <c r="AB33" s="214"/>
      <c r="AC33" s="214"/>
      <c r="AD33" s="214"/>
      <c r="AE33" s="214"/>
      <c r="AK33" s="213">
        <v>0</v>
      </c>
      <c r="AL33" s="214"/>
      <c r="AM33" s="214"/>
      <c r="AN33" s="214"/>
      <c r="AO33" s="214"/>
      <c r="AR33" s="35"/>
      <c r="BE33" s="204"/>
    </row>
    <row r="34" spans="2:57" s="1" customFormat="1" ht="6.95" customHeight="1">
      <c r="B34" s="31"/>
      <c r="AR34" s="31"/>
      <c r="BE34" s="203"/>
    </row>
    <row r="35" spans="2:57" s="1" customFormat="1" ht="25.9" customHeight="1">
      <c r="B35" s="31"/>
      <c r="C35" s="36"/>
      <c r="D35" s="37" t="s">
        <v>50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51</v>
      </c>
      <c r="U35" s="38"/>
      <c r="V35" s="38"/>
      <c r="W35" s="38"/>
      <c r="X35" s="219" t="s">
        <v>52</v>
      </c>
      <c r="Y35" s="217"/>
      <c r="Z35" s="217"/>
      <c r="AA35" s="217"/>
      <c r="AB35" s="217"/>
      <c r="AC35" s="38"/>
      <c r="AD35" s="38"/>
      <c r="AE35" s="38"/>
      <c r="AF35" s="38"/>
      <c r="AG35" s="38"/>
      <c r="AH35" s="38"/>
      <c r="AI35" s="38"/>
      <c r="AJ35" s="38"/>
      <c r="AK35" s="216">
        <f>SUM(AK26:AK33)</f>
        <v>7483487</v>
      </c>
      <c r="AL35" s="217"/>
      <c r="AM35" s="217"/>
      <c r="AN35" s="217"/>
      <c r="AO35" s="21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54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55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56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55</v>
      </c>
      <c r="AI60" s="33"/>
      <c r="AJ60" s="33"/>
      <c r="AK60" s="33"/>
      <c r="AL60" s="33"/>
      <c r="AM60" s="42" t="s">
        <v>56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57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58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55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56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55</v>
      </c>
      <c r="AI75" s="33"/>
      <c r="AJ75" s="33"/>
      <c r="AK75" s="33"/>
      <c r="AL75" s="33"/>
      <c r="AM75" s="42" t="s">
        <v>56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59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14</v>
      </c>
      <c r="L84" s="3" t="str">
        <f>K5</f>
        <v>101</v>
      </c>
      <c r="AR84" s="47"/>
    </row>
    <row r="85" spans="1:91" s="4" customFormat="1" ht="36.950000000000003" customHeight="1">
      <c r="B85" s="48"/>
      <c r="C85" s="49" t="s">
        <v>17</v>
      </c>
      <c r="L85" s="199" t="str">
        <f>K6</f>
        <v>Lesní cesta Zděřiny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22</v>
      </c>
      <c r="L87" s="50" t="str">
        <f>IF(K8="","",K8)</f>
        <v>k.ú. Kamenička</v>
      </c>
      <c r="AI87" s="26" t="s">
        <v>24</v>
      </c>
      <c r="AM87" s="226">
        <f>IF(AN8= "","",AN8)</f>
        <v>45544</v>
      </c>
      <c r="AN87" s="226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25</v>
      </c>
      <c r="L89" s="3" t="str">
        <f>IF(E11= "","",E11)</f>
        <v>Městys Kamenice</v>
      </c>
      <c r="AI89" s="26" t="s">
        <v>34</v>
      </c>
      <c r="AM89" s="224" t="str">
        <f>IF(E17="","",E17)</f>
        <v>Ing. Petr Pelikán, Ph.D.</v>
      </c>
      <c r="AN89" s="225"/>
      <c r="AO89" s="225"/>
      <c r="AP89" s="225"/>
      <c r="AR89" s="31"/>
      <c r="AS89" s="229" t="s">
        <v>60</v>
      </c>
      <c r="AT89" s="23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30</v>
      </c>
      <c r="L90" s="3" t="str">
        <f>IF(E14= "Vyplň údaj","",E14)</f>
        <v>AQUASYS spol. s r.o.</v>
      </c>
      <c r="AI90" s="26" t="s">
        <v>38</v>
      </c>
      <c r="AM90" s="224" t="str">
        <f>IF(E20="","",E20)</f>
        <v>Ing. Petr Pelikán, Ph.D.</v>
      </c>
      <c r="AN90" s="225"/>
      <c r="AO90" s="225"/>
      <c r="AP90" s="225"/>
      <c r="AR90" s="31"/>
      <c r="AS90" s="231"/>
      <c r="AT90" s="232"/>
      <c r="BD90" s="55"/>
    </row>
    <row r="91" spans="1:91" s="1" customFormat="1" ht="10.9" customHeight="1">
      <c r="B91" s="31"/>
      <c r="AR91" s="31"/>
      <c r="AS91" s="231"/>
      <c r="AT91" s="232"/>
      <c r="BD91" s="55"/>
    </row>
    <row r="92" spans="1:91" s="1" customFormat="1" ht="29.25" customHeight="1">
      <c r="B92" s="31"/>
      <c r="C92" s="195" t="s">
        <v>61</v>
      </c>
      <c r="D92" s="196"/>
      <c r="E92" s="196"/>
      <c r="F92" s="196"/>
      <c r="G92" s="196"/>
      <c r="H92" s="56"/>
      <c r="I92" s="198" t="s">
        <v>62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223" t="s">
        <v>63</v>
      </c>
      <c r="AH92" s="196"/>
      <c r="AI92" s="196"/>
      <c r="AJ92" s="196"/>
      <c r="AK92" s="196"/>
      <c r="AL92" s="196"/>
      <c r="AM92" s="196"/>
      <c r="AN92" s="198" t="s">
        <v>64</v>
      </c>
      <c r="AO92" s="196"/>
      <c r="AP92" s="227"/>
      <c r="AQ92" s="57" t="s">
        <v>65</v>
      </c>
      <c r="AR92" s="31"/>
      <c r="AS92" s="58" t="s">
        <v>66</v>
      </c>
      <c r="AT92" s="59" t="s">
        <v>67</v>
      </c>
      <c r="AU92" s="59" t="s">
        <v>68</v>
      </c>
      <c r="AV92" s="59" t="s">
        <v>69</v>
      </c>
      <c r="AW92" s="59" t="s">
        <v>70</v>
      </c>
      <c r="AX92" s="59" t="s">
        <v>71</v>
      </c>
      <c r="AY92" s="59" t="s">
        <v>72</v>
      </c>
      <c r="AZ92" s="59" t="s">
        <v>73</v>
      </c>
      <c r="BA92" s="59" t="s">
        <v>74</v>
      </c>
      <c r="BB92" s="59" t="s">
        <v>75</v>
      </c>
      <c r="BC92" s="59" t="s">
        <v>76</v>
      </c>
      <c r="BD92" s="60" t="s">
        <v>77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22">
        <f>ROUND(SUM(AG95:AG105),0)</f>
        <v>6184700</v>
      </c>
      <c r="AH94" s="222"/>
      <c r="AI94" s="222"/>
      <c r="AJ94" s="222"/>
      <c r="AK94" s="222"/>
      <c r="AL94" s="222"/>
      <c r="AM94" s="222"/>
      <c r="AN94" s="228">
        <f t="shared" ref="AN94:AN105" si="0">SUM(AG94,AT94)</f>
        <v>7483487</v>
      </c>
      <c r="AO94" s="228"/>
      <c r="AP94" s="228"/>
      <c r="AQ94" s="66" t="s">
        <v>1</v>
      </c>
      <c r="AR94" s="62"/>
      <c r="AS94" s="67">
        <f>ROUND(SUM(AS95:AS105),0)</f>
        <v>0</v>
      </c>
      <c r="AT94" s="68">
        <f t="shared" ref="AT94:AT105" si="1">ROUND(SUM(AV94:AW94),0)</f>
        <v>1298787</v>
      </c>
      <c r="AU94" s="69">
        <f>ROUND(SUM(AU95:AU105),5)</f>
        <v>0</v>
      </c>
      <c r="AV94" s="68">
        <f>ROUND(AZ94*L29,0)</f>
        <v>1298787</v>
      </c>
      <c r="AW94" s="68">
        <f>ROUND(BA94*L30,0)</f>
        <v>0</v>
      </c>
      <c r="AX94" s="68">
        <f>ROUND(BB94*L29,0)</f>
        <v>0</v>
      </c>
      <c r="AY94" s="68">
        <f>ROUND(BC94*L30,0)</f>
        <v>0</v>
      </c>
      <c r="AZ94" s="68">
        <f>ROUND(SUM(AZ95:AZ105),0)</f>
        <v>6184700</v>
      </c>
      <c r="BA94" s="68">
        <f>ROUND(SUM(BA95:BA105),0)</f>
        <v>0</v>
      </c>
      <c r="BB94" s="68">
        <f>ROUND(SUM(BB95:BB105),0)</f>
        <v>0</v>
      </c>
      <c r="BC94" s="68">
        <f>ROUND(SUM(BC95:BC105),0)</f>
        <v>0</v>
      </c>
      <c r="BD94" s="70">
        <f>ROUND(SUM(BD95:BD105),0)</f>
        <v>0</v>
      </c>
      <c r="BS94" s="71" t="s">
        <v>79</v>
      </c>
      <c r="BT94" s="71" t="s">
        <v>80</v>
      </c>
      <c r="BU94" s="72" t="s">
        <v>81</v>
      </c>
      <c r="BV94" s="71" t="s">
        <v>82</v>
      </c>
      <c r="BW94" s="71" t="s">
        <v>5</v>
      </c>
      <c r="BX94" s="71" t="s">
        <v>83</v>
      </c>
      <c r="CL94" s="71" t="s">
        <v>20</v>
      </c>
    </row>
    <row r="95" spans="1:91" s="6" customFormat="1" ht="16.5" customHeight="1">
      <c r="A95" s="73" t="s">
        <v>84</v>
      </c>
      <c r="B95" s="74"/>
      <c r="C95" s="75"/>
      <c r="D95" s="197" t="s">
        <v>85</v>
      </c>
      <c r="E95" s="197"/>
      <c r="F95" s="197"/>
      <c r="G95" s="197"/>
      <c r="H95" s="197"/>
      <c r="I95" s="76"/>
      <c r="J95" s="197" t="s">
        <v>86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220">
        <f>'002.52b - Komunikace - vý...'!J30</f>
        <v>3048223</v>
      </c>
      <c r="AH95" s="221"/>
      <c r="AI95" s="221"/>
      <c r="AJ95" s="221"/>
      <c r="AK95" s="221"/>
      <c r="AL95" s="221"/>
      <c r="AM95" s="221"/>
      <c r="AN95" s="220">
        <f t="shared" si="0"/>
        <v>3688350</v>
      </c>
      <c r="AO95" s="221"/>
      <c r="AP95" s="221"/>
      <c r="AQ95" s="77" t="s">
        <v>87</v>
      </c>
      <c r="AR95" s="74"/>
      <c r="AS95" s="78">
        <v>0</v>
      </c>
      <c r="AT95" s="79">
        <f t="shared" si="1"/>
        <v>640127</v>
      </c>
      <c r="AU95" s="80">
        <f>'002.52b - Komunikace - vý...'!P127</f>
        <v>0</v>
      </c>
      <c r="AV95" s="79">
        <f>'002.52b - Komunikace - vý...'!J33</f>
        <v>640127</v>
      </c>
      <c r="AW95" s="79">
        <f>'002.52b - Komunikace - vý...'!J34</f>
        <v>0</v>
      </c>
      <c r="AX95" s="79">
        <f>'002.52b - Komunikace - vý...'!J35</f>
        <v>0</v>
      </c>
      <c r="AY95" s="79">
        <f>'002.52b - Komunikace - vý...'!J36</f>
        <v>0</v>
      </c>
      <c r="AZ95" s="79">
        <f>'002.52b - Komunikace - vý...'!F33</f>
        <v>3048223</v>
      </c>
      <c r="BA95" s="79">
        <f>'002.52b - Komunikace - vý...'!F34</f>
        <v>0</v>
      </c>
      <c r="BB95" s="79">
        <f>'002.52b - Komunikace - vý...'!F35</f>
        <v>0</v>
      </c>
      <c r="BC95" s="79">
        <f>'002.52b - Komunikace - vý...'!F36</f>
        <v>0</v>
      </c>
      <c r="BD95" s="81">
        <f>'002.52b - Komunikace - vý...'!F37</f>
        <v>0</v>
      </c>
      <c r="BT95" s="82" t="s">
        <v>8</v>
      </c>
      <c r="BV95" s="82" t="s">
        <v>82</v>
      </c>
      <c r="BW95" s="82" t="s">
        <v>88</v>
      </c>
      <c r="BX95" s="82" t="s">
        <v>5</v>
      </c>
      <c r="CL95" s="82" t="s">
        <v>20</v>
      </c>
      <c r="CM95" s="82" t="s">
        <v>89</v>
      </c>
    </row>
    <row r="96" spans="1:91" s="6" customFormat="1" ht="16.5" customHeight="1">
      <c r="A96" s="73" t="s">
        <v>84</v>
      </c>
      <c r="B96" s="74"/>
      <c r="C96" s="75"/>
      <c r="D96" s="197" t="s">
        <v>90</v>
      </c>
      <c r="E96" s="197"/>
      <c r="F96" s="197"/>
      <c r="G96" s="197"/>
      <c r="H96" s="197"/>
      <c r="I96" s="76"/>
      <c r="J96" s="197" t="s">
        <v>91</v>
      </c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220">
        <f>'004.52b - Komunikace - re...'!J30</f>
        <v>931014</v>
      </c>
      <c r="AH96" s="221"/>
      <c r="AI96" s="221"/>
      <c r="AJ96" s="221"/>
      <c r="AK96" s="221"/>
      <c r="AL96" s="221"/>
      <c r="AM96" s="221"/>
      <c r="AN96" s="220">
        <f t="shared" si="0"/>
        <v>1126527</v>
      </c>
      <c r="AO96" s="221"/>
      <c r="AP96" s="221"/>
      <c r="AQ96" s="77" t="s">
        <v>87</v>
      </c>
      <c r="AR96" s="74"/>
      <c r="AS96" s="78">
        <v>0</v>
      </c>
      <c r="AT96" s="79">
        <f t="shared" si="1"/>
        <v>195513</v>
      </c>
      <c r="AU96" s="80">
        <f>'004.52b - Komunikace - re...'!P124</f>
        <v>0</v>
      </c>
      <c r="AV96" s="79">
        <f>'004.52b - Komunikace - re...'!J33</f>
        <v>195513</v>
      </c>
      <c r="AW96" s="79">
        <f>'004.52b - Komunikace - re...'!J34</f>
        <v>0</v>
      </c>
      <c r="AX96" s="79">
        <f>'004.52b - Komunikace - re...'!J35</f>
        <v>0</v>
      </c>
      <c r="AY96" s="79">
        <f>'004.52b - Komunikace - re...'!J36</f>
        <v>0</v>
      </c>
      <c r="AZ96" s="79">
        <f>'004.52b - Komunikace - re...'!F33</f>
        <v>931014</v>
      </c>
      <c r="BA96" s="79">
        <f>'004.52b - Komunikace - re...'!F34</f>
        <v>0</v>
      </c>
      <c r="BB96" s="79">
        <f>'004.52b - Komunikace - re...'!F35</f>
        <v>0</v>
      </c>
      <c r="BC96" s="79">
        <f>'004.52b - Komunikace - re...'!F36</f>
        <v>0</v>
      </c>
      <c r="BD96" s="81">
        <f>'004.52b - Komunikace - re...'!F37</f>
        <v>0</v>
      </c>
      <c r="BT96" s="82" t="s">
        <v>8</v>
      </c>
      <c r="BV96" s="82" t="s">
        <v>82</v>
      </c>
      <c r="BW96" s="82" t="s">
        <v>92</v>
      </c>
      <c r="BX96" s="82" t="s">
        <v>5</v>
      </c>
      <c r="CL96" s="82" t="s">
        <v>20</v>
      </c>
      <c r="CM96" s="82" t="s">
        <v>89</v>
      </c>
    </row>
    <row r="97" spans="1:91" s="6" customFormat="1" ht="16.5" customHeight="1">
      <c r="A97" s="73" t="s">
        <v>84</v>
      </c>
      <c r="B97" s="74"/>
      <c r="C97" s="75"/>
      <c r="D97" s="197" t="s">
        <v>93</v>
      </c>
      <c r="E97" s="197"/>
      <c r="F97" s="197"/>
      <c r="G97" s="197"/>
      <c r="H97" s="197"/>
      <c r="I97" s="76"/>
      <c r="J97" s="197" t="s">
        <v>94</v>
      </c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220">
        <f>'007.01 - Zlepšení podloží'!J30</f>
        <v>649950</v>
      </c>
      <c r="AH97" s="221"/>
      <c r="AI97" s="221"/>
      <c r="AJ97" s="221"/>
      <c r="AK97" s="221"/>
      <c r="AL97" s="221"/>
      <c r="AM97" s="221"/>
      <c r="AN97" s="220">
        <f t="shared" si="0"/>
        <v>786440</v>
      </c>
      <c r="AO97" s="221"/>
      <c r="AP97" s="221"/>
      <c r="AQ97" s="77" t="s">
        <v>87</v>
      </c>
      <c r="AR97" s="74"/>
      <c r="AS97" s="78">
        <v>0</v>
      </c>
      <c r="AT97" s="79">
        <f t="shared" si="1"/>
        <v>136490</v>
      </c>
      <c r="AU97" s="80">
        <f>'007.01 - Zlepšení podloží'!P118</f>
        <v>0</v>
      </c>
      <c r="AV97" s="79">
        <f>'007.01 - Zlepšení podloží'!J33</f>
        <v>136490</v>
      </c>
      <c r="AW97" s="79">
        <f>'007.01 - Zlepšení podloží'!J34</f>
        <v>0</v>
      </c>
      <c r="AX97" s="79">
        <f>'007.01 - Zlepšení podloží'!J35</f>
        <v>0</v>
      </c>
      <c r="AY97" s="79">
        <f>'007.01 - Zlepšení podloží'!J36</f>
        <v>0</v>
      </c>
      <c r="AZ97" s="79">
        <f>'007.01 - Zlepšení podloží'!F33</f>
        <v>649950</v>
      </c>
      <c r="BA97" s="79">
        <f>'007.01 - Zlepšení podloží'!F34</f>
        <v>0</v>
      </c>
      <c r="BB97" s="79">
        <f>'007.01 - Zlepšení podloží'!F35</f>
        <v>0</v>
      </c>
      <c r="BC97" s="79">
        <f>'007.01 - Zlepšení podloží'!F36</f>
        <v>0</v>
      </c>
      <c r="BD97" s="81">
        <f>'007.01 - Zlepšení podloží'!F37</f>
        <v>0</v>
      </c>
      <c r="BT97" s="82" t="s">
        <v>8</v>
      </c>
      <c r="BV97" s="82" t="s">
        <v>82</v>
      </c>
      <c r="BW97" s="82" t="s">
        <v>95</v>
      </c>
      <c r="BX97" s="82" t="s">
        <v>5</v>
      </c>
      <c r="CL97" s="82" t="s">
        <v>20</v>
      </c>
      <c r="CM97" s="82" t="s">
        <v>89</v>
      </c>
    </row>
    <row r="98" spans="1:91" s="6" customFormat="1" ht="16.5" customHeight="1">
      <c r="A98" s="73" t="s">
        <v>84</v>
      </c>
      <c r="B98" s="74"/>
      <c r="C98" s="75"/>
      <c r="D98" s="197" t="s">
        <v>96</v>
      </c>
      <c r="E98" s="197"/>
      <c r="F98" s="197"/>
      <c r="G98" s="197"/>
      <c r="H98" s="197"/>
      <c r="I98" s="76"/>
      <c r="J98" s="197" t="s">
        <v>97</v>
      </c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220">
        <f>'007.02 - Drenáž'!J30</f>
        <v>40663</v>
      </c>
      <c r="AH98" s="221"/>
      <c r="AI98" s="221"/>
      <c r="AJ98" s="221"/>
      <c r="AK98" s="221"/>
      <c r="AL98" s="221"/>
      <c r="AM98" s="221"/>
      <c r="AN98" s="220">
        <f t="shared" si="0"/>
        <v>49202</v>
      </c>
      <c r="AO98" s="221"/>
      <c r="AP98" s="221"/>
      <c r="AQ98" s="77" t="s">
        <v>87</v>
      </c>
      <c r="AR98" s="74"/>
      <c r="AS98" s="78">
        <v>0</v>
      </c>
      <c r="AT98" s="79">
        <f t="shared" si="1"/>
        <v>8539</v>
      </c>
      <c r="AU98" s="80">
        <f>'007.02 - Drenáž'!P121</f>
        <v>0</v>
      </c>
      <c r="AV98" s="79">
        <f>'007.02 - Drenáž'!J33</f>
        <v>8539</v>
      </c>
      <c r="AW98" s="79">
        <f>'007.02 - Drenáž'!J34</f>
        <v>0</v>
      </c>
      <c r="AX98" s="79">
        <f>'007.02 - Drenáž'!J35</f>
        <v>0</v>
      </c>
      <c r="AY98" s="79">
        <f>'007.02 - Drenáž'!J36</f>
        <v>0</v>
      </c>
      <c r="AZ98" s="79">
        <f>'007.02 - Drenáž'!F33</f>
        <v>40663</v>
      </c>
      <c r="BA98" s="79">
        <f>'007.02 - Drenáž'!F34</f>
        <v>0</v>
      </c>
      <c r="BB98" s="79">
        <f>'007.02 - Drenáž'!F35</f>
        <v>0</v>
      </c>
      <c r="BC98" s="79">
        <f>'007.02 - Drenáž'!F36</f>
        <v>0</v>
      </c>
      <c r="BD98" s="81">
        <f>'007.02 - Drenáž'!F37</f>
        <v>0</v>
      </c>
      <c r="BT98" s="82" t="s">
        <v>8</v>
      </c>
      <c r="BV98" s="82" t="s">
        <v>82</v>
      </c>
      <c r="BW98" s="82" t="s">
        <v>98</v>
      </c>
      <c r="BX98" s="82" t="s">
        <v>5</v>
      </c>
      <c r="CL98" s="82" t="s">
        <v>20</v>
      </c>
      <c r="CM98" s="82" t="s">
        <v>89</v>
      </c>
    </row>
    <row r="99" spans="1:91" s="6" customFormat="1" ht="16.5" customHeight="1">
      <c r="A99" s="73" t="s">
        <v>84</v>
      </c>
      <c r="B99" s="74"/>
      <c r="C99" s="75"/>
      <c r="D99" s="197" t="s">
        <v>99</v>
      </c>
      <c r="E99" s="197"/>
      <c r="F99" s="197"/>
      <c r="G99" s="197"/>
      <c r="H99" s="197"/>
      <c r="I99" s="76"/>
      <c r="J99" s="197" t="s">
        <v>100</v>
      </c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220">
        <f>'007.03 - Hospodářské prop...'!J30</f>
        <v>33489</v>
      </c>
      <c r="AH99" s="221"/>
      <c r="AI99" s="221"/>
      <c r="AJ99" s="221"/>
      <c r="AK99" s="221"/>
      <c r="AL99" s="221"/>
      <c r="AM99" s="221"/>
      <c r="AN99" s="220">
        <f t="shared" si="0"/>
        <v>40522</v>
      </c>
      <c r="AO99" s="221"/>
      <c r="AP99" s="221"/>
      <c r="AQ99" s="77" t="s">
        <v>87</v>
      </c>
      <c r="AR99" s="74"/>
      <c r="AS99" s="78">
        <v>0</v>
      </c>
      <c r="AT99" s="79">
        <f t="shared" si="1"/>
        <v>7033</v>
      </c>
      <c r="AU99" s="80">
        <f>'007.03 - Hospodářské prop...'!P121</f>
        <v>0</v>
      </c>
      <c r="AV99" s="79">
        <f>'007.03 - Hospodářské prop...'!J33</f>
        <v>7033</v>
      </c>
      <c r="AW99" s="79">
        <f>'007.03 - Hospodářské prop...'!J34</f>
        <v>0</v>
      </c>
      <c r="AX99" s="79">
        <f>'007.03 - Hospodářské prop...'!J35</f>
        <v>0</v>
      </c>
      <c r="AY99" s="79">
        <f>'007.03 - Hospodářské prop...'!J36</f>
        <v>0</v>
      </c>
      <c r="AZ99" s="79">
        <f>'007.03 - Hospodářské prop...'!F33</f>
        <v>33489</v>
      </c>
      <c r="BA99" s="79">
        <f>'007.03 - Hospodářské prop...'!F34</f>
        <v>0</v>
      </c>
      <c r="BB99" s="79">
        <f>'007.03 - Hospodářské prop...'!F35</f>
        <v>0</v>
      </c>
      <c r="BC99" s="79">
        <f>'007.03 - Hospodářské prop...'!F36</f>
        <v>0</v>
      </c>
      <c r="BD99" s="81">
        <f>'007.03 - Hospodářské prop...'!F37</f>
        <v>0</v>
      </c>
      <c r="BT99" s="82" t="s">
        <v>8</v>
      </c>
      <c r="BV99" s="82" t="s">
        <v>82</v>
      </c>
      <c r="BW99" s="82" t="s">
        <v>101</v>
      </c>
      <c r="BX99" s="82" t="s">
        <v>5</v>
      </c>
      <c r="CL99" s="82" t="s">
        <v>20</v>
      </c>
      <c r="CM99" s="82" t="s">
        <v>89</v>
      </c>
    </row>
    <row r="100" spans="1:91" s="6" customFormat="1" ht="16.5" customHeight="1">
      <c r="A100" s="73" t="s">
        <v>84</v>
      </c>
      <c r="B100" s="74"/>
      <c r="C100" s="75"/>
      <c r="D100" s="197" t="s">
        <v>102</v>
      </c>
      <c r="E100" s="197"/>
      <c r="F100" s="197"/>
      <c r="G100" s="197"/>
      <c r="H100" s="197"/>
      <c r="I100" s="76"/>
      <c r="J100" s="197" t="s">
        <v>103</v>
      </c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220">
        <f>'007.06 - Trubní propustek...'!J30</f>
        <v>394366</v>
      </c>
      <c r="AH100" s="221"/>
      <c r="AI100" s="221"/>
      <c r="AJ100" s="221"/>
      <c r="AK100" s="221"/>
      <c r="AL100" s="221"/>
      <c r="AM100" s="221"/>
      <c r="AN100" s="220">
        <f t="shared" si="0"/>
        <v>477183</v>
      </c>
      <c r="AO100" s="221"/>
      <c r="AP100" s="221"/>
      <c r="AQ100" s="77" t="s">
        <v>87</v>
      </c>
      <c r="AR100" s="74"/>
      <c r="AS100" s="78">
        <v>0</v>
      </c>
      <c r="AT100" s="79">
        <f t="shared" si="1"/>
        <v>82817</v>
      </c>
      <c r="AU100" s="80">
        <f>'007.06 - Trubní propustek...'!P122</f>
        <v>0</v>
      </c>
      <c r="AV100" s="79">
        <f>'007.06 - Trubní propustek...'!J33</f>
        <v>82817</v>
      </c>
      <c r="AW100" s="79">
        <f>'007.06 - Trubní propustek...'!J34</f>
        <v>0</v>
      </c>
      <c r="AX100" s="79">
        <f>'007.06 - Trubní propustek...'!J35</f>
        <v>0</v>
      </c>
      <c r="AY100" s="79">
        <f>'007.06 - Trubní propustek...'!J36</f>
        <v>0</v>
      </c>
      <c r="AZ100" s="79">
        <f>'007.06 - Trubní propustek...'!F33</f>
        <v>394366</v>
      </c>
      <c r="BA100" s="79">
        <f>'007.06 - Trubní propustek...'!F34</f>
        <v>0</v>
      </c>
      <c r="BB100" s="79">
        <f>'007.06 - Trubní propustek...'!F35</f>
        <v>0</v>
      </c>
      <c r="BC100" s="79">
        <f>'007.06 - Trubní propustek...'!F36</f>
        <v>0</v>
      </c>
      <c r="BD100" s="81">
        <f>'007.06 - Trubní propustek...'!F37</f>
        <v>0</v>
      </c>
      <c r="BT100" s="82" t="s">
        <v>8</v>
      </c>
      <c r="BV100" s="82" t="s">
        <v>82</v>
      </c>
      <c r="BW100" s="82" t="s">
        <v>104</v>
      </c>
      <c r="BX100" s="82" t="s">
        <v>5</v>
      </c>
      <c r="CL100" s="82" t="s">
        <v>20</v>
      </c>
      <c r="CM100" s="82" t="s">
        <v>89</v>
      </c>
    </row>
    <row r="101" spans="1:91" s="6" customFormat="1" ht="16.5" customHeight="1">
      <c r="A101" s="73" t="s">
        <v>84</v>
      </c>
      <c r="B101" s="74"/>
      <c r="C101" s="75"/>
      <c r="D101" s="197" t="s">
        <v>105</v>
      </c>
      <c r="E101" s="197"/>
      <c r="F101" s="197"/>
      <c r="G101" s="197"/>
      <c r="H101" s="197"/>
      <c r="I101" s="76"/>
      <c r="J101" s="197" t="s">
        <v>106</v>
      </c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220">
        <f>'007.08 - Trubní propustek...'!J30</f>
        <v>318802</v>
      </c>
      <c r="AH101" s="221"/>
      <c r="AI101" s="221"/>
      <c r="AJ101" s="221"/>
      <c r="AK101" s="221"/>
      <c r="AL101" s="221"/>
      <c r="AM101" s="221"/>
      <c r="AN101" s="220">
        <f t="shared" si="0"/>
        <v>385750</v>
      </c>
      <c r="AO101" s="221"/>
      <c r="AP101" s="221"/>
      <c r="AQ101" s="77" t="s">
        <v>87</v>
      </c>
      <c r="AR101" s="74"/>
      <c r="AS101" s="78">
        <v>0</v>
      </c>
      <c r="AT101" s="79">
        <f t="shared" si="1"/>
        <v>66948</v>
      </c>
      <c r="AU101" s="80">
        <f>'007.08 - Trubní propustek...'!P123</f>
        <v>0</v>
      </c>
      <c r="AV101" s="79">
        <f>'007.08 - Trubní propustek...'!J33</f>
        <v>66948</v>
      </c>
      <c r="AW101" s="79">
        <f>'007.08 - Trubní propustek...'!J34</f>
        <v>0</v>
      </c>
      <c r="AX101" s="79">
        <f>'007.08 - Trubní propustek...'!J35</f>
        <v>0</v>
      </c>
      <c r="AY101" s="79">
        <f>'007.08 - Trubní propustek...'!J36</f>
        <v>0</v>
      </c>
      <c r="AZ101" s="79">
        <f>'007.08 - Trubní propustek...'!F33</f>
        <v>318802</v>
      </c>
      <c r="BA101" s="79">
        <f>'007.08 - Trubní propustek...'!F34</f>
        <v>0</v>
      </c>
      <c r="BB101" s="79">
        <f>'007.08 - Trubní propustek...'!F35</f>
        <v>0</v>
      </c>
      <c r="BC101" s="79">
        <f>'007.08 - Trubní propustek...'!F36</f>
        <v>0</v>
      </c>
      <c r="BD101" s="81">
        <f>'007.08 - Trubní propustek...'!F37</f>
        <v>0</v>
      </c>
      <c r="BT101" s="82" t="s">
        <v>8</v>
      </c>
      <c r="BV101" s="82" t="s">
        <v>82</v>
      </c>
      <c r="BW101" s="82" t="s">
        <v>107</v>
      </c>
      <c r="BX101" s="82" t="s">
        <v>5</v>
      </c>
      <c r="CL101" s="82" t="s">
        <v>20</v>
      </c>
      <c r="CM101" s="82" t="s">
        <v>89</v>
      </c>
    </row>
    <row r="102" spans="1:91" s="6" customFormat="1" ht="16.5" customHeight="1">
      <c r="A102" s="73" t="s">
        <v>84</v>
      </c>
      <c r="B102" s="74"/>
      <c r="C102" s="75"/>
      <c r="D102" s="197" t="s">
        <v>108</v>
      </c>
      <c r="E102" s="197"/>
      <c r="F102" s="197"/>
      <c r="G102" s="197"/>
      <c r="H102" s="197"/>
      <c r="I102" s="76"/>
      <c r="J102" s="197" t="s">
        <v>109</v>
      </c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220">
        <f>'007.16 - Samostatné sjezd...'!J30</f>
        <v>304925</v>
      </c>
      <c r="AH102" s="221"/>
      <c r="AI102" s="221"/>
      <c r="AJ102" s="221"/>
      <c r="AK102" s="221"/>
      <c r="AL102" s="221"/>
      <c r="AM102" s="221"/>
      <c r="AN102" s="220">
        <f t="shared" si="0"/>
        <v>368959</v>
      </c>
      <c r="AO102" s="221"/>
      <c r="AP102" s="221"/>
      <c r="AQ102" s="77" t="s">
        <v>87</v>
      </c>
      <c r="AR102" s="74"/>
      <c r="AS102" s="78">
        <v>0</v>
      </c>
      <c r="AT102" s="79">
        <f t="shared" si="1"/>
        <v>64034</v>
      </c>
      <c r="AU102" s="80">
        <f>'007.16 - Samostatné sjezd...'!P119</f>
        <v>0</v>
      </c>
      <c r="AV102" s="79">
        <f>'007.16 - Samostatné sjezd...'!J33</f>
        <v>64034</v>
      </c>
      <c r="AW102" s="79">
        <f>'007.16 - Samostatné sjezd...'!J34</f>
        <v>0</v>
      </c>
      <c r="AX102" s="79">
        <f>'007.16 - Samostatné sjezd...'!J35</f>
        <v>0</v>
      </c>
      <c r="AY102" s="79">
        <f>'007.16 - Samostatné sjezd...'!J36</f>
        <v>0</v>
      </c>
      <c r="AZ102" s="79">
        <f>'007.16 - Samostatné sjezd...'!F33</f>
        <v>304925</v>
      </c>
      <c r="BA102" s="79">
        <f>'007.16 - Samostatné sjezd...'!F34</f>
        <v>0</v>
      </c>
      <c r="BB102" s="79">
        <f>'007.16 - Samostatné sjezd...'!F35</f>
        <v>0</v>
      </c>
      <c r="BC102" s="79">
        <f>'007.16 - Samostatné sjezd...'!F36</f>
        <v>0</v>
      </c>
      <c r="BD102" s="81">
        <f>'007.16 - Samostatné sjezd...'!F37</f>
        <v>0</v>
      </c>
      <c r="BT102" s="82" t="s">
        <v>8</v>
      </c>
      <c r="BV102" s="82" t="s">
        <v>82</v>
      </c>
      <c r="BW102" s="82" t="s">
        <v>110</v>
      </c>
      <c r="BX102" s="82" t="s">
        <v>5</v>
      </c>
      <c r="CL102" s="82" t="s">
        <v>20</v>
      </c>
      <c r="CM102" s="82" t="s">
        <v>89</v>
      </c>
    </row>
    <row r="103" spans="1:91" s="6" customFormat="1" ht="16.5" customHeight="1">
      <c r="A103" s="73" t="s">
        <v>84</v>
      </c>
      <c r="B103" s="74"/>
      <c r="C103" s="75"/>
      <c r="D103" s="197" t="s">
        <v>111</v>
      </c>
      <c r="E103" s="197"/>
      <c r="F103" s="197"/>
      <c r="G103" s="197"/>
      <c r="H103" s="197"/>
      <c r="I103" s="76"/>
      <c r="J103" s="197" t="s">
        <v>112</v>
      </c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220">
        <f>'007.19 - Lesní sklady'!J30</f>
        <v>115932</v>
      </c>
      <c r="AH103" s="221"/>
      <c r="AI103" s="221"/>
      <c r="AJ103" s="221"/>
      <c r="AK103" s="221"/>
      <c r="AL103" s="221"/>
      <c r="AM103" s="221"/>
      <c r="AN103" s="220">
        <f t="shared" si="0"/>
        <v>140278</v>
      </c>
      <c r="AO103" s="221"/>
      <c r="AP103" s="221"/>
      <c r="AQ103" s="77" t="s">
        <v>87</v>
      </c>
      <c r="AR103" s="74"/>
      <c r="AS103" s="78">
        <v>0</v>
      </c>
      <c r="AT103" s="79">
        <f t="shared" si="1"/>
        <v>24346</v>
      </c>
      <c r="AU103" s="80">
        <f>'007.19 - Lesní sklady'!P119</f>
        <v>0</v>
      </c>
      <c r="AV103" s="79">
        <f>'007.19 - Lesní sklady'!J33</f>
        <v>24346</v>
      </c>
      <c r="AW103" s="79">
        <f>'007.19 - Lesní sklady'!J34</f>
        <v>0</v>
      </c>
      <c r="AX103" s="79">
        <f>'007.19 - Lesní sklady'!J35</f>
        <v>0</v>
      </c>
      <c r="AY103" s="79">
        <f>'007.19 - Lesní sklady'!J36</f>
        <v>0</v>
      </c>
      <c r="AZ103" s="79">
        <f>'007.19 - Lesní sklady'!F33</f>
        <v>115932</v>
      </c>
      <c r="BA103" s="79">
        <f>'007.19 - Lesní sklady'!F34</f>
        <v>0</v>
      </c>
      <c r="BB103" s="79">
        <f>'007.19 - Lesní sklady'!F35</f>
        <v>0</v>
      </c>
      <c r="BC103" s="79">
        <f>'007.19 - Lesní sklady'!F36</f>
        <v>0</v>
      </c>
      <c r="BD103" s="81">
        <f>'007.19 - Lesní sklady'!F37</f>
        <v>0</v>
      </c>
      <c r="BT103" s="82" t="s">
        <v>8</v>
      </c>
      <c r="BV103" s="82" t="s">
        <v>82</v>
      </c>
      <c r="BW103" s="82" t="s">
        <v>113</v>
      </c>
      <c r="BX103" s="82" t="s">
        <v>5</v>
      </c>
      <c r="CL103" s="82" t="s">
        <v>20</v>
      </c>
      <c r="CM103" s="82" t="s">
        <v>89</v>
      </c>
    </row>
    <row r="104" spans="1:91" s="6" customFormat="1" ht="16.5" customHeight="1">
      <c r="A104" s="73" t="s">
        <v>84</v>
      </c>
      <c r="B104" s="74"/>
      <c r="C104" s="75"/>
      <c r="D104" s="197" t="s">
        <v>114</v>
      </c>
      <c r="E104" s="197"/>
      <c r="F104" s="197"/>
      <c r="G104" s="197"/>
      <c r="H104" s="197"/>
      <c r="I104" s="76"/>
      <c r="J104" s="197" t="s">
        <v>115</v>
      </c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220">
        <f>'007.21 - Obratiště'!J30</f>
        <v>127833</v>
      </c>
      <c r="AH104" s="221"/>
      <c r="AI104" s="221"/>
      <c r="AJ104" s="221"/>
      <c r="AK104" s="221"/>
      <c r="AL104" s="221"/>
      <c r="AM104" s="221"/>
      <c r="AN104" s="220">
        <f t="shared" si="0"/>
        <v>154678</v>
      </c>
      <c r="AO104" s="221"/>
      <c r="AP104" s="221"/>
      <c r="AQ104" s="77" t="s">
        <v>87</v>
      </c>
      <c r="AR104" s="74"/>
      <c r="AS104" s="78">
        <v>0</v>
      </c>
      <c r="AT104" s="79">
        <f t="shared" si="1"/>
        <v>26845</v>
      </c>
      <c r="AU104" s="80">
        <f>'007.21 - Obratiště'!P119</f>
        <v>0</v>
      </c>
      <c r="AV104" s="79">
        <f>'007.21 - Obratiště'!J33</f>
        <v>26845</v>
      </c>
      <c r="AW104" s="79">
        <f>'007.21 - Obratiště'!J34</f>
        <v>0</v>
      </c>
      <c r="AX104" s="79">
        <f>'007.21 - Obratiště'!J35</f>
        <v>0</v>
      </c>
      <c r="AY104" s="79">
        <f>'007.21 - Obratiště'!J36</f>
        <v>0</v>
      </c>
      <c r="AZ104" s="79">
        <f>'007.21 - Obratiště'!F33</f>
        <v>127833</v>
      </c>
      <c r="BA104" s="79">
        <f>'007.21 - Obratiště'!F34</f>
        <v>0</v>
      </c>
      <c r="BB104" s="79">
        <f>'007.21 - Obratiště'!F35</f>
        <v>0</v>
      </c>
      <c r="BC104" s="79">
        <f>'007.21 - Obratiště'!F36</f>
        <v>0</v>
      </c>
      <c r="BD104" s="81">
        <f>'007.21 - Obratiště'!F37</f>
        <v>0</v>
      </c>
      <c r="BT104" s="82" t="s">
        <v>8</v>
      </c>
      <c r="BV104" s="82" t="s">
        <v>82</v>
      </c>
      <c r="BW104" s="82" t="s">
        <v>116</v>
      </c>
      <c r="BX104" s="82" t="s">
        <v>5</v>
      </c>
      <c r="CL104" s="82" t="s">
        <v>20</v>
      </c>
      <c r="CM104" s="82" t="s">
        <v>89</v>
      </c>
    </row>
    <row r="105" spans="1:91" s="6" customFormat="1" ht="16.5" customHeight="1">
      <c r="A105" s="73" t="s">
        <v>84</v>
      </c>
      <c r="B105" s="74"/>
      <c r="C105" s="75"/>
      <c r="D105" s="197" t="s">
        <v>117</v>
      </c>
      <c r="E105" s="197"/>
      <c r="F105" s="197"/>
      <c r="G105" s="197"/>
      <c r="H105" s="197"/>
      <c r="I105" s="76"/>
      <c r="J105" s="197" t="s">
        <v>118</v>
      </c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  <c r="AF105" s="197"/>
      <c r="AG105" s="220">
        <f>'007.27 - Svodnice'!J30</f>
        <v>219503</v>
      </c>
      <c r="AH105" s="221"/>
      <c r="AI105" s="221"/>
      <c r="AJ105" s="221"/>
      <c r="AK105" s="221"/>
      <c r="AL105" s="221"/>
      <c r="AM105" s="221"/>
      <c r="AN105" s="220">
        <f t="shared" si="0"/>
        <v>265599</v>
      </c>
      <c r="AO105" s="221"/>
      <c r="AP105" s="221"/>
      <c r="AQ105" s="77" t="s">
        <v>87</v>
      </c>
      <c r="AR105" s="74"/>
      <c r="AS105" s="83">
        <v>0</v>
      </c>
      <c r="AT105" s="84">
        <f t="shared" si="1"/>
        <v>46096</v>
      </c>
      <c r="AU105" s="85">
        <f>'007.27 - Svodnice'!P118</f>
        <v>0</v>
      </c>
      <c r="AV105" s="84">
        <f>'007.27 - Svodnice'!J33</f>
        <v>46096</v>
      </c>
      <c r="AW105" s="84">
        <f>'007.27 - Svodnice'!J34</f>
        <v>0</v>
      </c>
      <c r="AX105" s="84">
        <f>'007.27 - Svodnice'!J35</f>
        <v>0</v>
      </c>
      <c r="AY105" s="84">
        <f>'007.27 - Svodnice'!J36</f>
        <v>0</v>
      </c>
      <c r="AZ105" s="84">
        <f>'007.27 - Svodnice'!F33</f>
        <v>219503</v>
      </c>
      <c r="BA105" s="84">
        <f>'007.27 - Svodnice'!F34</f>
        <v>0</v>
      </c>
      <c r="BB105" s="84">
        <f>'007.27 - Svodnice'!F35</f>
        <v>0</v>
      </c>
      <c r="BC105" s="84">
        <f>'007.27 - Svodnice'!F36</f>
        <v>0</v>
      </c>
      <c r="BD105" s="86">
        <f>'007.27 - Svodnice'!F37</f>
        <v>0</v>
      </c>
      <c r="BT105" s="82" t="s">
        <v>8</v>
      </c>
      <c r="BV105" s="82" t="s">
        <v>82</v>
      </c>
      <c r="BW105" s="82" t="s">
        <v>119</v>
      </c>
      <c r="BX105" s="82" t="s">
        <v>5</v>
      </c>
      <c r="CL105" s="82" t="s">
        <v>20</v>
      </c>
      <c r="CM105" s="82" t="s">
        <v>89</v>
      </c>
    </row>
    <row r="106" spans="1:91" s="1" customFormat="1" ht="30" customHeight="1">
      <c r="B106" s="31"/>
      <c r="AR106" s="31"/>
    </row>
    <row r="107" spans="1:91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31"/>
    </row>
  </sheetData>
  <sheetProtection algorithmName="SHA-512" hashValue="ZXyYe4mpAonycaLuEtyikMYBelFMH9Pz74Os1MdSswnfEHVVB98ZS+38ayPz9FYw1XYfX9rcK3XaWTeEwP5cfQ==" saltValue="INPG7tHfzo9HY6iyrQgiD+lk33Jx8RZMCnQBye+shzvbSDxQY/zOt4oLgtDqhaBKGhyHIq1O8r56TtqQ9WY4nw==" spinCount="100000" sheet="1" objects="1" scenarios="1" formatColumns="0" formatRows="0"/>
  <mergeCells count="82">
    <mergeCell ref="AS89:AT91"/>
    <mergeCell ref="AG105:AM105"/>
    <mergeCell ref="AG98:AM98"/>
    <mergeCell ref="AG101:AM101"/>
    <mergeCell ref="AG92:AM92"/>
    <mergeCell ref="AM89:AP89"/>
    <mergeCell ref="AM90:AP90"/>
    <mergeCell ref="AN104:AP104"/>
    <mergeCell ref="AN99:AP99"/>
    <mergeCell ref="AN102:AP102"/>
    <mergeCell ref="AN96:AP96"/>
    <mergeCell ref="AN101:AP101"/>
    <mergeCell ref="AN97:AP97"/>
    <mergeCell ref="AN98:AP98"/>
    <mergeCell ref="AN100:AP100"/>
    <mergeCell ref="AN103:AP103"/>
    <mergeCell ref="AN105:AP105"/>
    <mergeCell ref="AG104:AM104"/>
    <mergeCell ref="AG94:AM94"/>
    <mergeCell ref="AG97:AM97"/>
    <mergeCell ref="AG96:AM96"/>
    <mergeCell ref="AG100:AM100"/>
    <mergeCell ref="L30:P30"/>
    <mergeCell ref="AG102:AM102"/>
    <mergeCell ref="AG103:AM103"/>
    <mergeCell ref="AG99:AM99"/>
    <mergeCell ref="AG95:AM95"/>
    <mergeCell ref="AM87:AN87"/>
    <mergeCell ref="AN95:AP95"/>
    <mergeCell ref="AN92:AP92"/>
    <mergeCell ref="AN94:AP94"/>
    <mergeCell ref="L33:P33"/>
    <mergeCell ref="W33:AE33"/>
    <mergeCell ref="AK33:AO33"/>
    <mergeCell ref="AK35:AO35"/>
    <mergeCell ref="X35:AB35"/>
    <mergeCell ref="AK31:AO31"/>
    <mergeCell ref="W31:AE31"/>
    <mergeCell ref="L31:P31"/>
    <mergeCell ref="L32:P32"/>
    <mergeCell ref="W32:AE32"/>
    <mergeCell ref="AK32:AO32"/>
    <mergeCell ref="L85:AO85"/>
    <mergeCell ref="AR2:BE2"/>
    <mergeCell ref="BE5:BE34"/>
    <mergeCell ref="K5:AO5"/>
    <mergeCell ref="K6:AO6"/>
    <mergeCell ref="E14:AJ14"/>
    <mergeCell ref="E23:AN23"/>
    <mergeCell ref="AK26:AO26"/>
    <mergeCell ref="AK28:AO28"/>
    <mergeCell ref="L28:P28"/>
    <mergeCell ref="W28:AE28"/>
    <mergeCell ref="AK29:AO29"/>
    <mergeCell ref="W29:AE29"/>
    <mergeCell ref="L29:P29"/>
    <mergeCell ref="W30:AE30"/>
    <mergeCell ref="AK30:AO30"/>
    <mergeCell ref="J104:AF104"/>
    <mergeCell ref="J105:AF105"/>
    <mergeCell ref="J99:AF99"/>
    <mergeCell ref="J95:AF95"/>
    <mergeCell ref="J102:AF102"/>
    <mergeCell ref="I92:AF92"/>
    <mergeCell ref="J103:AF103"/>
    <mergeCell ref="J98:AF98"/>
    <mergeCell ref="J96:AF96"/>
    <mergeCell ref="J101:AF101"/>
    <mergeCell ref="J100:AF100"/>
    <mergeCell ref="J97:AF97"/>
    <mergeCell ref="D101:H101"/>
    <mergeCell ref="D95:H95"/>
    <mergeCell ref="D102:H102"/>
    <mergeCell ref="D105:H105"/>
    <mergeCell ref="D103:H103"/>
    <mergeCell ref="D104:H104"/>
    <mergeCell ref="C92:G92"/>
    <mergeCell ref="D99:H99"/>
    <mergeCell ref="D98:H98"/>
    <mergeCell ref="D100:H100"/>
    <mergeCell ref="D97:H97"/>
    <mergeCell ref="D96:H96"/>
  </mergeCells>
  <hyperlinks>
    <hyperlink ref="A95" location="'002.52b - Komunikace - vý...'!C2" display="/" xr:uid="{00000000-0004-0000-0000-000000000000}"/>
    <hyperlink ref="A96" location="'004.52b - Komunikace - re...'!C2" display="/" xr:uid="{00000000-0004-0000-0000-000001000000}"/>
    <hyperlink ref="A97" location="'007.01 - Zlepšení podloží'!C2" display="/" xr:uid="{00000000-0004-0000-0000-000002000000}"/>
    <hyperlink ref="A98" location="'007.02 - Drenáž'!C2" display="/" xr:uid="{00000000-0004-0000-0000-000003000000}"/>
    <hyperlink ref="A99" location="'007.03 - Hospodářské prop...'!C2" display="/" xr:uid="{00000000-0004-0000-0000-000004000000}"/>
    <hyperlink ref="A100" location="'007.06 - Trubní propustek...'!C2" display="/" xr:uid="{00000000-0004-0000-0000-000005000000}"/>
    <hyperlink ref="A101" location="'007.08 - Trubní propustek...'!C2" display="/" xr:uid="{00000000-0004-0000-0000-000006000000}"/>
    <hyperlink ref="A102" location="'007.16 - Samostatné sjezd...'!C2" display="/" xr:uid="{00000000-0004-0000-0000-000007000000}"/>
    <hyperlink ref="A103" location="'007.19 - Lesní sklady'!C2" display="/" xr:uid="{00000000-0004-0000-0000-000008000000}"/>
    <hyperlink ref="A104" location="'007.21 - Obratiště'!C2" display="/" xr:uid="{00000000-0004-0000-0000-000009000000}"/>
    <hyperlink ref="A105" location="'007.27 - Svodnice'!C2" display="/" xr:uid="{00000000-0004-0000-0000-00000A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5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113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120</v>
      </c>
      <c r="L4" s="19"/>
      <c r="M4" s="87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234" t="str">
        <f>'Rekapitulace stavby'!K6</f>
        <v>Lesní cesta Zděřiny</v>
      </c>
      <c r="F7" s="235"/>
      <c r="G7" s="235"/>
      <c r="H7" s="235"/>
      <c r="L7" s="19"/>
    </row>
    <row r="8" spans="2:46" s="1" customFormat="1" ht="12" customHeight="1">
      <c r="B8" s="31"/>
      <c r="D8" s="26" t="s">
        <v>121</v>
      </c>
      <c r="L8" s="31"/>
    </row>
    <row r="9" spans="2:46" s="1" customFormat="1" ht="16.5" customHeight="1">
      <c r="B9" s="31"/>
      <c r="E9" s="199" t="s">
        <v>817</v>
      </c>
      <c r="F9" s="233"/>
      <c r="G9" s="233"/>
      <c r="H9" s="23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19</v>
      </c>
      <c r="F11" s="24" t="s">
        <v>20</v>
      </c>
      <c r="I11" s="26" t="s">
        <v>21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>
        <f>'Rekapitulace stavby'!AN8</f>
        <v>45544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26</v>
      </c>
      <c r="J17" s="88" t="str">
        <f>'Rekapitulace stavby'!AN13</f>
        <v>25344447</v>
      </c>
      <c r="L17" s="31"/>
    </row>
    <row r="18" spans="2:12" s="1" customFormat="1" ht="18" customHeight="1">
      <c r="B18" s="31"/>
      <c r="E18" s="236" t="str">
        <f>'Rekapitulace stavby'!E14</f>
        <v>AQUASYS spol. s r.o.</v>
      </c>
      <c r="F18" s="205"/>
      <c r="G18" s="205"/>
      <c r="H18" s="205"/>
      <c r="I18" s="26" t="s">
        <v>29</v>
      </c>
      <c r="J18" s="88" t="str">
        <f>'Rekapitulace stavby'!AN14</f>
        <v>CZ25344447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26</v>
      </c>
      <c r="J20" s="24" t="s">
        <v>35</v>
      </c>
      <c r="L20" s="31"/>
    </row>
    <row r="21" spans="2:12" s="1" customFormat="1" ht="18" customHeight="1">
      <c r="B21" s="31"/>
      <c r="E21" s="24" t="s">
        <v>36</v>
      </c>
      <c r="I21" s="26" t="s">
        <v>29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38</v>
      </c>
      <c r="I23" s="26" t="s">
        <v>26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29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9"/>
      <c r="E27" s="209" t="s">
        <v>1</v>
      </c>
      <c r="F27" s="209"/>
      <c r="G27" s="209"/>
      <c r="H27" s="20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40</v>
      </c>
      <c r="J30" s="65">
        <f>ROUND(J119, 0)</f>
        <v>115932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1">
        <f>ROUND((SUM(BE119:BE155)),  0)</f>
        <v>115932</v>
      </c>
      <c r="I33" s="92">
        <v>0.21</v>
      </c>
      <c r="J33" s="91">
        <f>ROUND(((SUM(BE119:BE155))*I33),  0)</f>
        <v>24346</v>
      </c>
      <c r="L33" s="31"/>
    </row>
    <row r="34" spans="2:12" s="1" customFormat="1" ht="14.45" customHeight="1">
      <c r="B34" s="31"/>
      <c r="E34" s="26" t="s">
        <v>46</v>
      </c>
      <c r="F34" s="91">
        <f>ROUND((SUM(BF119:BF155)),  0)</f>
        <v>0</v>
      </c>
      <c r="I34" s="92">
        <v>0.12</v>
      </c>
      <c r="J34" s="91">
        <f>ROUND(((SUM(BF119:BF155))*I34),  0)</f>
        <v>0</v>
      </c>
      <c r="L34" s="31"/>
    </row>
    <row r="35" spans="2:12" s="1" customFormat="1" ht="14.45" hidden="1" customHeight="1">
      <c r="B35" s="31"/>
      <c r="E35" s="26" t="s">
        <v>47</v>
      </c>
      <c r="F35" s="91">
        <f>ROUND((SUM(BG119:BG155)),  0)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1">
        <f>ROUND((SUM(BH119:BH155)),  0)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1">
        <f>ROUND((SUM(BI119:BI155)),  0)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50</v>
      </c>
      <c r="E39" s="56"/>
      <c r="F39" s="56"/>
      <c r="G39" s="95" t="s">
        <v>51</v>
      </c>
      <c r="H39" s="96" t="s">
        <v>52</v>
      </c>
      <c r="I39" s="56"/>
      <c r="J39" s="97">
        <f>SUM(J30:J37)</f>
        <v>140278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9" t="s">
        <v>56</v>
      </c>
      <c r="G61" s="42" t="s">
        <v>55</v>
      </c>
      <c r="H61" s="33"/>
      <c r="I61" s="33"/>
      <c r="J61" s="100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9" t="s">
        <v>56</v>
      </c>
      <c r="G76" s="42" t="s">
        <v>55</v>
      </c>
      <c r="H76" s="33"/>
      <c r="I76" s="33"/>
      <c r="J76" s="100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17</v>
      </c>
      <c r="L84" s="31"/>
    </row>
    <row r="85" spans="2:47" s="1" customFormat="1" ht="16.5" customHeight="1">
      <c r="B85" s="31"/>
      <c r="E85" s="234" t="str">
        <f>E7</f>
        <v>Lesní cesta Zděřiny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121</v>
      </c>
      <c r="L86" s="31"/>
    </row>
    <row r="87" spans="2:47" s="1" customFormat="1" ht="16.5" customHeight="1">
      <c r="B87" s="31"/>
      <c r="E87" s="199" t="str">
        <f>E9</f>
        <v>007.19 - Lesní sklady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k.ú. Kamenička</v>
      </c>
      <c r="I89" s="26" t="s">
        <v>24</v>
      </c>
      <c r="J89" s="51">
        <f>IF(J12="","",J12)</f>
        <v>45544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25</v>
      </c>
      <c r="F91" s="24" t="str">
        <f>E15</f>
        <v>Městys Kamenice</v>
      </c>
      <c r="I91" s="26" t="s">
        <v>34</v>
      </c>
      <c r="J91" s="29" t="str">
        <f>E21</f>
        <v>Ing. Petr Pelikán, Ph.D.</v>
      </c>
      <c r="L91" s="31"/>
    </row>
    <row r="92" spans="2:47" s="1" customFormat="1" ht="25.7" customHeight="1">
      <c r="B92" s="31"/>
      <c r="C92" s="26" t="s">
        <v>30</v>
      </c>
      <c r="F92" s="24" t="str">
        <f>IF(E18="","",E18)</f>
        <v>AQUASYS spol. s r.o.</v>
      </c>
      <c r="I92" s="26" t="s">
        <v>38</v>
      </c>
      <c r="J92" s="29" t="str">
        <f>E24</f>
        <v>Ing. Petr Pelikán, Ph.D.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124</v>
      </c>
      <c r="D94" s="93"/>
      <c r="E94" s="93"/>
      <c r="F94" s="93"/>
      <c r="G94" s="93"/>
      <c r="H94" s="93"/>
      <c r="I94" s="93"/>
      <c r="J94" s="102" t="s">
        <v>125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126</v>
      </c>
      <c r="J96" s="65">
        <f>J119</f>
        <v>115932</v>
      </c>
      <c r="L96" s="31"/>
      <c r="AU96" s="16" t="s">
        <v>127</v>
      </c>
    </row>
    <row r="97" spans="2:12" s="8" customFormat="1" ht="24.95" customHeight="1">
      <c r="B97" s="104"/>
      <c r="D97" s="105" t="s">
        <v>128</v>
      </c>
      <c r="E97" s="106"/>
      <c r="F97" s="106"/>
      <c r="G97" s="106"/>
      <c r="H97" s="106"/>
      <c r="I97" s="106"/>
      <c r="J97" s="107">
        <f>J120</f>
        <v>115932</v>
      </c>
      <c r="L97" s="104"/>
    </row>
    <row r="98" spans="2:12" s="9" customFormat="1" ht="19.899999999999999" customHeight="1">
      <c r="B98" s="108"/>
      <c r="D98" s="109" t="s">
        <v>129</v>
      </c>
      <c r="E98" s="110"/>
      <c r="F98" s="110"/>
      <c r="G98" s="110"/>
      <c r="H98" s="110"/>
      <c r="I98" s="110"/>
      <c r="J98" s="111">
        <f>J121</f>
        <v>18651</v>
      </c>
      <c r="L98" s="108"/>
    </row>
    <row r="99" spans="2:12" s="9" customFormat="1" ht="19.899999999999999" customHeight="1">
      <c r="B99" s="108"/>
      <c r="D99" s="109" t="s">
        <v>132</v>
      </c>
      <c r="E99" s="110"/>
      <c r="F99" s="110"/>
      <c r="G99" s="110"/>
      <c r="H99" s="110"/>
      <c r="I99" s="110"/>
      <c r="J99" s="111">
        <f>J146</f>
        <v>97281</v>
      </c>
      <c r="L99" s="108"/>
    </row>
    <row r="100" spans="2:12" s="1" customFormat="1" ht="21.75" customHeight="1">
      <c r="B100" s="31"/>
      <c r="L100" s="31"/>
    </row>
    <row r="101" spans="2:12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12" s="1" customFormat="1" ht="24.95" customHeight="1">
      <c r="B106" s="31"/>
      <c r="C106" s="20" t="s">
        <v>139</v>
      </c>
      <c r="L106" s="31"/>
    </row>
    <row r="107" spans="2:12" s="1" customFormat="1" ht="6.95" customHeight="1">
      <c r="B107" s="31"/>
      <c r="L107" s="31"/>
    </row>
    <row r="108" spans="2:12" s="1" customFormat="1" ht="12" customHeight="1">
      <c r="B108" s="31"/>
      <c r="C108" s="26" t="s">
        <v>17</v>
      </c>
      <c r="L108" s="31"/>
    </row>
    <row r="109" spans="2:12" s="1" customFormat="1" ht="16.5" customHeight="1">
      <c r="B109" s="31"/>
      <c r="E109" s="234" t="str">
        <f>E7</f>
        <v>Lesní cesta Zděřiny</v>
      </c>
      <c r="F109" s="235"/>
      <c r="G109" s="235"/>
      <c r="H109" s="235"/>
      <c r="L109" s="31"/>
    </row>
    <row r="110" spans="2:12" s="1" customFormat="1" ht="12" customHeight="1">
      <c r="B110" s="31"/>
      <c r="C110" s="26" t="s">
        <v>121</v>
      </c>
      <c r="L110" s="31"/>
    </row>
    <row r="111" spans="2:12" s="1" customFormat="1" ht="16.5" customHeight="1">
      <c r="B111" s="31"/>
      <c r="E111" s="199" t="str">
        <f>E9</f>
        <v>007.19 - Lesní sklady</v>
      </c>
      <c r="F111" s="233"/>
      <c r="G111" s="233"/>
      <c r="H111" s="233"/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22</v>
      </c>
      <c r="F113" s="24" t="str">
        <f>F12</f>
        <v>k.ú. Kamenička</v>
      </c>
      <c r="I113" s="26" t="s">
        <v>24</v>
      </c>
      <c r="J113" s="51">
        <f>IF(J12="","",J12)</f>
        <v>45544</v>
      </c>
      <c r="L113" s="31"/>
    </row>
    <row r="114" spans="2:65" s="1" customFormat="1" ht="6.95" customHeight="1">
      <c r="B114" s="31"/>
      <c r="L114" s="31"/>
    </row>
    <row r="115" spans="2:65" s="1" customFormat="1" ht="25.7" customHeight="1">
      <c r="B115" s="31"/>
      <c r="C115" s="26" t="s">
        <v>25</v>
      </c>
      <c r="F115" s="24" t="str">
        <f>E15</f>
        <v>Městys Kamenice</v>
      </c>
      <c r="I115" s="26" t="s">
        <v>34</v>
      </c>
      <c r="J115" s="29" t="str">
        <f>E21</f>
        <v>Ing. Petr Pelikán, Ph.D.</v>
      </c>
      <c r="L115" s="31"/>
    </row>
    <row r="116" spans="2:65" s="1" customFormat="1" ht="25.7" customHeight="1">
      <c r="B116" s="31"/>
      <c r="C116" s="26" t="s">
        <v>30</v>
      </c>
      <c r="F116" s="24" t="str">
        <f>IF(E18="","",E18)</f>
        <v>AQUASYS spol. s r.o.</v>
      </c>
      <c r="I116" s="26" t="s">
        <v>38</v>
      </c>
      <c r="J116" s="29" t="str">
        <f>E24</f>
        <v>Ing. Petr Pelikán, Ph.D.</v>
      </c>
      <c r="L116" s="31"/>
    </row>
    <row r="117" spans="2:65" s="1" customFormat="1" ht="10.35" customHeight="1">
      <c r="B117" s="31"/>
      <c r="L117" s="31"/>
    </row>
    <row r="118" spans="2:65" s="10" customFormat="1" ht="29.25" customHeight="1">
      <c r="B118" s="112"/>
      <c r="C118" s="113" t="s">
        <v>140</v>
      </c>
      <c r="D118" s="114" t="s">
        <v>65</v>
      </c>
      <c r="E118" s="114" t="s">
        <v>61</v>
      </c>
      <c r="F118" s="114" t="s">
        <v>62</v>
      </c>
      <c r="G118" s="114" t="s">
        <v>141</v>
      </c>
      <c r="H118" s="114" t="s">
        <v>142</v>
      </c>
      <c r="I118" s="114" t="s">
        <v>143</v>
      </c>
      <c r="J118" s="115" t="s">
        <v>125</v>
      </c>
      <c r="K118" s="116" t="s">
        <v>144</v>
      </c>
      <c r="L118" s="112"/>
      <c r="M118" s="58" t="s">
        <v>1</v>
      </c>
      <c r="N118" s="59" t="s">
        <v>44</v>
      </c>
      <c r="O118" s="59" t="s">
        <v>145</v>
      </c>
      <c r="P118" s="59" t="s">
        <v>146</v>
      </c>
      <c r="Q118" s="59" t="s">
        <v>147</v>
      </c>
      <c r="R118" s="59" t="s">
        <v>148</v>
      </c>
      <c r="S118" s="59" t="s">
        <v>149</v>
      </c>
      <c r="T118" s="60" t="s">
        <v>150</v>
      </c>
    </row>
    <row r="119" spans="2:65" s="1" customFormat="1" ht="22.9" customHeight="1">
      <c r="B119" s="31"/>
      <c r="C119" s="63" t="s">
        <v>151</v>
      </c>
      <c r="J119" s="117">
        <f>BK119</f>
        <v>115932</v>
      </c>
      <c r="L119" s="31"/>
      <c r="M119" s="61"/>
      <c r="N119" s="52"/>
      <c r="O119" s="52"/>
      <c r="P119" s="118">
        <f>P120</f>
        <v>0</v>
      </c>
      <c r="Q119" s="52"/>
      <c r="R119" s="118">
        <f>R120</f>
        <v>0</v>
      </c>
      <c r="S119" s="52"/>
      <c r="T119" s="119">
        <f>T120</f>
        <v>0</v>
      </c>
      <c r="AT119" s="16" t="s">
        <v>79</v>
      </c>
      <c r="AU119" s="16" t="s">
        <v>127</v>
      </c>
      <c r="BK119" s="120">
        <f>BK120</f>
        <v>115932</v>
      </c>
    </row>
    <row r="120" spans="2:65" s="11" customFormat="1" ht="25.9" customHeight="1">
      <c r="B120" s="121"/>
      <c r="D120" s="122" t="s">
        <v>79</v>
      </c>
      <c r="E120" s="123" t="s">
        <v>152</v>
      </c>
      <c r="F120" s="123" t="s">
        <v>153</v>
      </c>
      <c r="I120" s="124"/>
      <c r="J120" s="125">
        <f>BK120</f>
        <v>115932</v>
      </c>
      <c r="L120" s="121"/>
      <c r="M120" s="126"/>
      <c r="P120" s="127">
        <f>P121+P146</f>
        <v>0</v>
      </c>
      <c r="R120" s="127">
        <f>R121+R146</f>
        <v>0</v>
      </c>
      <c r="T120" s="128">
        <f>T121+T146</f>
        <v>0</v>
      </c>
      <c r="AR120" s="122" t="s">
        <v>8</v>
      </c>
      <c r="AT120" s="129" t="s">
        <v>79</v>
      </c>
      <c r="AU120" s="129" t="s">
        <v>80</v>
      </c>
      <c r="AY120" s="122" t="s">
        <v>154</v>
      </c>
      <c r="BK120" s="130">
        <f>BK121+BK146</f>
        <v>115932</v>
      </c>
    </row>
    <row r="121" spans="2:65" s="11" customFormat="1" ht="22.9" customHeight="1">
      <c r="B121" s="121"/>
      <c r="D121" s="122" t="s">
        <v>79</v>
      </c>
      <c r="E121" s="131" t="s">
        <v>8</v>
      </c>
      <c r="F121" s="131" t="s">
        <v>155</v>
      </c>
      <c r="I121" s="124"/>
      <c r="J121" s="132">
        <f>BK121</f>
        <v>18651</v>
      </c>
      <c r="L121" s="121"/>
      <c r="M121" s="126"/>
      <c r="P121" s="127">
        <f>SUM(P122:P145)</f>
        <v>0</v>
      </c>
      <c r="R121" s="127">
        <f>SUM(R122:R145)</f>
        <v>0</v>
      </c>
      <c r="T121" s="128">
        <f>SUM(T122:T145)</f>
        <v>0</v>
      </c>
      <c r="AR121" s="122" t="s">
        <v>8</v>
      </c>
      <c r="AT121" s="129" t="s">
        <v>79</v>
      </c>
      <c r="AU121" s="129" t="s">
        <v>8</v>
      </c>
      <c r="AY121" s="122" t="s">
        <v>154</v>
      </c>
      <c r="BK121" s="130">
        <f>SUM(BK122:BK145)</f>
        <v>18651</v>
      </c>
    </row>
    <row r="122" spans="2:65" s="1" customFormat="1" ht="16.5" customHeight="1">
      <c r="B122" s="31"/>
      <c r="C122" s="133" t="s">
        <v>8</v>
      </c>
      <c r="D122" s="133" t="s">
        <v>156</v>
      </c>
      <c r="E122" s="134" t="s">
        <v>818</v>
      </c>
      <c r="F122" s="135" t="s">
        <v>819</v>
      </c>
      <c r="G122" s="136" t="s">
        <v>170</v>
      </c>
      <c r="H122" s="137">
        <v>2</v>
      </c>
      <c r="I122" s="138">
        <v>1307</v>
      </c>
      <c r="J122" s="139">
        <f>ROUND(I122*H122,0)</f>
        <v>2614</v>
      </c>
      <c r="K122" s="140"/>
      <c r="L122" s="31"/>
      <c r="M122" s="141" t="s">
        <v>1</v>
      </c>
      <c r="N122" s="142" t="s">
        <v>45</v>
      </c>
      <c r="P122" s="143">
        <f>O122*H122</f>
        <v>0</v>
      </c>
      <c r="Q122" s="143">
        <v>0</v>
      </c>
      <c r="R122" s="143">
        <f>Q122*H122</f>
        <v>0</v>
      </c>
      <c r="S122" s="143">
        <v>0</v>
      </c>
      <c r="T122" s="144">
        <f>S122*H122</f>
        <v>0</v>
      </c>
      <c r="AR122" s="145" t="s">
        <v>160</v>
      </c>
      <c r="AT122" s="145" t="s">
        <v>156</v>
      </c>
      <c r="AU122" s="145" t="s">
        <v>89</v>
      </c>
      <c r="AY122" s="16" t="s">
        <v>154</v>
      </c>
      <c r="BE122" s="146">
        <f>IF(N122="základní",J122,0)</f>
        <v>2614</v>
      </c>
      <c r="BF122" s="146">
        <f>IF(N122="snížená",J122,0)</f>
        <v>0</v>
      </c>
      <c r="BG122" s="146">
        <f>IF(N122="zákl. přenesená",J122,0)</f>
        <v>0</v>
      </c>
      <c r="BH122" s="146">
        <f>IF(N122="sníž. přenesená",J122,0)</f>
        <v>0</v>
      </c>
      <c r="BI122" s="146">
        <f>IF(N122="nulová",J122,0)</f>
        <v>0</v>
      </c>
      <c r="BJ122" s="16" t="s">
        <v>8</v>
      </c>
      <c r="BK122" s="146">
        <f>ROUND(I122*H122,0)</f>
        <v>2614</v>
      </c>
      <c r="BL122" s="16" t="s">
        <v>160</v>
      </c>
      <c r="BM122" s="145" t="s">
        <v>820</v>
      </c>
    </row>
    <row r="123" spans="2:65" s="1" customFormat="1" ht="19.5">
      <c r="B123" s="31"/>
      <c r="D123" s="147" t="s">
        <v>162</v>
      </c>
      <c r="F123" s="148" t="s">
        <v>821</v>
      </c>
      <c r="I123" s="149"/>
      <c r="L123" s="31"/>
      <c r="M123" s="150"/>
      <c r="T123" s="55"/>
      <c r="AT123" s="16" t="s">
        <v>162</v>
      </c>
      <c r="AU123" s="16" t="s">
        <v>89</v>
      </c>
    </row>
    <row r="124" spans="2:65" s="1" customFormat="1" ht="11.25">
      <c r="B124" s="31"/>
      <c r="D124" s="151" t="s">
        <v>164</v>
      </c>
      <c r="F124" s="152" t="s">
        <v>822</v>
      </c>
      <c r="I124" s="149"/>
      <c r="L124" s="31"/>
      <c r="M124" s="150"/>
      <c r="T124" s="55"/>
      <c r="AT124" s="16" t="s">
        <v>164</v>
      </c>
      <c r="AU124" s="16" t="s">
        <v>89</v>
      </c>
    </row>
    <row r="125" spans="2:65" s="12" customFormat="1" ht="11.25">
      <c r="B125" s="153"/>
      <c r="D125" s="147" t="s">
        <v>166</v>
      </c>
      <c r="E125" s="154" t="s">
        <v>1</v>
      </c>
      <c r="F125" s="155" t="s">
        <v>89</v>
      </c>
      <c r="H125" s="156">
        <v>2</v>
      </c>
      <c r="I125" s="157"/>
      <c r="L125" s="153"/>
      <c r="M125" s="158"/>
      <c r="T125" s="159"/>
      <c r="AT125" s="154" t="s">
        <v>166</v>
      </c>
      <c r="AU125" s="154" t="s">
        <v>89</v>
      </c>
      <c r="AV125" s="12" t="s">
        <v>89</v>
      </c>
      <c r="AW125" s="12" t="s">
        <v>37</v>
      </c>
      <c r="AX125" s="12" t="s">
        <v>8</v>
      </c>
      <c r="AY125" s="154" t="s">
        <v>154</v>
      </c>
    </row>
    <row r="126" spans="2:65" s="1" customFormat="1" ht="24.2" customHeight="1">
      <c r="B126" s="31"/>
      <c r="C126" s="133" t="s">
        <v>89</v>
      </c>
      <c r="D126" s="133" t="s">
        <v>156</v>
      </c>
      <c r="E126" s="134" t="s">
        <v>823</v>
      </c>
      <c r="F126" s="135" t="s">
        <v>824</v>
      </c>
      <c r="G126" s="136" t="s">
        <v>170</v>
      </c>
      <c r="H126" s="137">
        <v>2</v>
      </c>
      <c r="I126" s="138">
        <v>895</v>
      </c>
      <c r="J126" s="139">
        <f>ROUND(I126*H126,0)</f>
        <v>1790</v>
      </c>
      <c r="K126" s="140"/>
      <c r="L126" s="31"/>
      <c r="M126" s="141" t="s">
        <v>1</v>
      </c>
      <c r="N126" s="142" t="s">
        <v>45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160</v>
      </c>
      <c r="AT126" s="145" t="s">
        <v>156</v>
      </c>
      <c r="AU126" s="145" t="s">
        <v>89</v>
      </c>
      <c r="AY126" s="16" t="s">
        <v>154</v>
      </c>
      <c r="BE126" s="146">
        <f>IF(N126="základní",J126,0)</f>
        <v>1790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6" t="s">
        <v>8</v>
      </c>
      <c r="BK126" s="146">
        <f>ROUND(I126*H126,0)</f>
        <v>1790</v>
      </c>
      <c r="BL126" s="16" t="s">
        <v>160</v>
      </c>
      <c r="BM126" s="145" t="s">
        <v>825</v>
      </c>
    </row>
    <row r="127" spans="2:65" s="1" customFormat="1" ht="29.25">
      <c r="B127" s="31"/>
      <c r="D127" s="147" t="s">
        <v>162</v>
      </c>
      <c r="F127" s="148" t="s">
        <v>826</v>
      </c>
      <c r="I127" s="149"/>
      <c r="L127" s="31"/>
      <c r="M127" s="150"/>
      <c r="T127" s="55"/>
      <c r="AT127" s="16" t="s">
        <v>162</v>
      </c>
      <c r="AU127" s="16" t="s">
        <v>89</v>
      </c>
    </row>
    <row r="128" spans="2:65" s="1" customFormat="1" ht="11.25">
      <c r="B128" s="31"/>
      <c r="D128" s="151" t="s">
        <v>164</v>
      </c>
      <c r="F128" s="152" t="s">
        <v>827</v>
      </c>
      <c r="I128" s="149"/>
      <c r="L128" s="31"/>
      <c r="M128" s="150"/>
      <c r="T128" s="55"/>
      <c r="AT128" s="16" t="s">
        <v>164</v>
      </c>
      <c r="AU128" s="16" t="s">
        <v>89</v>
      </c>
    </row>
    <row r="129" spans="2:65" s="1" customFormat="1" ht="24.2" customHeight="1">
      <c r="B129" s="31"/>
      <c r="C129" s="133" t="s">
        <v>175</v>
      </c>
      <c r="D129" s="133" t="s">
        <v>156</v>
      </c>
      <c r="E129" s="134" t="s">
        <v>311</v>
      </c>
      <c r="F129" s="135" t="s">
        <v>312</v>
      </c>
      <c r="G129" s="136" t="s">
        <v>159</v>
      </c>
      <c r="H129" s="137">
        <v>321</v>
      </c>
      <c r="I129" s="138">
        <v>14</v>
      </c>
      <c r="J129" s="139">
        <f>ROUND(I129*H129,0)</f>
        <v>4494</v>
      </c>
      <c r="K129" s="140"/>
      <c r="L129" s="31"/>
      <c r="M129" s="141" t="s">
        <v>1</v>
      </c>
      <c r="N129" s="142" t="s">
        <v>45</v>
      </c>
      <c r="P129" s="143">
        <f>O129*H129</f>
        <v>0</v>
      </c>
      <c r="Q129" s="143">
        <v>0</v>
      </c>
      <c r="R129" s="143">
        <f>Q129*H129</f>
        <v>0</v>
      </c>
      <c r="S129" s="143">
        <v>0</v>
      </c>
      <c r="T129" s="144">
        <f>S129*H129</f>
        <v>0</v>
      </c>
      <c r="AR129" s="145" t="s">
        <v>160</v>
      </c>
      <c r="AT129" s="145" t="s">
        <v>156</v>
      </c>
      <c r="AU129" s="145" t="s">
        <v>89</v>
      </c>
      <c r="AY129" s="16" t="s">
        <v>154</v>
      </c>
      <c r="BE129" s="146">
        <f>IF(N129="základní",J129,0)</f>
        <v>4494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6" t="s">
        <v>8</v>
      </c>
      <c r="BK129" s="146">
        <f>ROUND(I129*H129,0)</f>
        <v>4494</v>
      </c>
      <c r="BL129" s="16" t="s">
        <v>160</v>
      </c>
      <c r="BM129" s="145" t="s">
        <v>828</v>
      </c>
    </row>
    <row r="130" spans="2:65" s="1" customFormat="1" ht="19.5">
      <c r="B130" s="31"/>
      <c r="D130" s="147" t="s">
        <v>162</v>
      </c>
      <c r="F130" s="148" t="s">
        <v>314</v>
      </c>
      <c r="I130" s="149"/>
      <c r="L130" s="31"/>
      <c r="M130" s="150"/>
      <c r="T130" s="55"/>
      <c r="AT130" s="16" t="s">
        <v>162</v>
      </c>
      <c r="AU130" s="16" t="s">
        <v>89</v>
      </c>
    </row>
    <row r="131" spans="2:65" s="1" customFormat="1" ht="11.25">
      <c r="B131" s="31"/>
      <c r="D131" s="151" t="s">
        <v>164</v>
      </c>
      <c r="F131" s="152" t="s">
        <v>315</v>
      </c>
      <c r="I131" s="149"/>
      <c r="L131" s="31"/>
      <c r="M131" s="150"/>
      <c r="T131" s="55"/>
      <c r="AT131" s="16" t="s">
        <v>164</v>
      </c>
      <c r="AU131" s="16" t="s">
        <v>89</v>
      </c>
    </row>
    <row r="132" spans="2:65" s="12" customFormat="1" ht="11.25">
      <c r="B132" s="153"/>
      <c r="D132" s="147" t="s">
        <v>166</v>
      </c>
      <c r="E132" s="154" t="s">
        <v>1</v>
      </c>
      <c r="F132" s="155" t="s">
        <v>829</v>
      </c>
      <c r="H132" s="156">
        <v>321</v>
      </c>
      <c r="I132" s="157"/>
      <c r="L132" s="153"/>
      <c r="M132" s="158"/>
      <c r="T132" s="159"/>
      <c r="AT132" s="154" t="s">
        <v>166</v>
      </c>
      <c r="AU132" s="154" t="s">
        <v>89</v>
      </c>
      <c r="AV132" s="12" t="s">
        <v>89</v>
      </c>
      <c r="AW132" s="12" t="s">
        <v>37</v>
      </c>
      <c r="AX132" s="12" t="s">
        <v>80</v>
      </c>
      <c r="AY132" s="154" t="s">
        <v>154</v>
      </c>
    </row>
    <row r="133" spans="2:65" s="14" customFormat="1" ht="11.25">
      <c r="B133" s="167"/>
      <c r="D133" s="147" t="s">
        <v>166</v>
      </c>
      <c r="E133" s="168" t="s">
        <v>1</v>
      </c>
      <c r="F133" s="169" t="s">
        <v>235</v>
      </c>
      <c r="H133" s="170">
        <v>321</v>
      </c>
      <c r="I133" s="171"/>
      <c r="L133" s="167"/>
      <c r="M133" s="172"/>
      <c r="T133" s="173"/>
      <c r="AT133" s="168" t="s">
        <v>166</v>
      </c>
      <c r="AU133" s="168" t="s">
        <v>89</v>
      </c>
      <c r="AV133" s="14" t="s">
        <v>160</v>
      </c>
      <c r="AW133" s="14" t="s">
        <v>37</v>
      </c>
      <c r="AX133" s="14" t="s">
        <v>8</v>
      </c>
      <c r="AY133" s="168" t="s">
        <v>154</v>
      </c>
    </row>
    <row r="134" spans="2:65" s="1" customFormat="1" ht="24.2" customHeight="1">
      <c r="B134" s="31"/>
      <c r="C134" s="133" t="s">
        <v>160</v>
      </c>
      <c r="D134" s="133" t="s">
        <v>156</v>
      </c>
      <c r="E134" s="134" t="s">
        <v>325</v>
      </c>
      <c r="F134" s="135" t="s">
        <v>326</v>
      </c>
      <c r="G134" s="136" t="s">
        <v>159</v>
      </c>
      <c r="H134" s="137">
        <v>78.75</v>
      </c>
      <c r="I134" s="138">
        <v>43</v>
      </c>
      <c r="J134" s="139">
        <f>ROUND(I134*H134,0)</f>
        <v>3386</v>
      </c>
      <c r="K134" s="140"/>
      <c r="L134" s="31"/>
      <c r="M134" s="141" t="s">
        <v>1</v>
      </c>
      <c r="N134" s="142" t="s">
        <v>45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160</v>
      </c>
      <c r="AT134" s="145" t="s">
        <v>156</v>
      </c>
      <c r="AU134" s="145" t="s">
        <v>89</v>
      </c>
      <c r="AY134" s="16" t="s">
        <v>154</v>
      </c>
      <c r="BE134" s="146">
        <f>IF(N134="základní",J134,0)</f>
        <v>3386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6" t="s">
        <v>8</v>
      </c>
      <c r="BK134" s="146">
        <f>ROUND(I134*H134,0)</f>
        <v>3386</v>
      </c>
      <c r="BL134" s="16" t="s">
        <v>160</v>
      </c>
      <c r="BM134" s="145" t="s">
        <v>830</v>
      </c>
    </row>
    <row r="135" spans="2:65" s="1" customFormat="1" ht="29.25">
      <c r="B135" s="31"/>
      <c r="D135" s="147" t="s">
        <v>162</v>
      </c>
      <c r="F135" s="148" t="s">
        <v>328</v>
      </c>
      <c r="I135" s="149"/>
      <c r="L135" s="31"/>
      <c r="M135" s="150"/>
      <c r="T135" s="55"/>
      <c r="AT135" s="16" t="s">
        <v>162</v>
      </c>
      <c r="AU135" s="16" t="s">
        <v>89</v>
      </c>
    </row>
    <row r="136" spans="2:65" s="1" customFormat="1" ht="11.25">
      <c r="B136" s="31"/>
      <c r="D136" s="151" t="s">
        <v>164</v>
      </c>
      <c r="F136" s="152" t="s">
        <v>329</v>
      </c>
      <c r="I136" s="149"/>
      <c r="L136" s="31"/>
      <c r="M136" s="150"/>
      <c r="T136" s="55"/>
      <c r="AT136" s="16" t="s">
        <v>164</v>
      </c>
      <c r="AU136" s="16" t="s">
        <v>89</v>
      </c>
    </row>
    <row r="137" spans="2:65" s="12" customFormat="1" ht="11.25">
      <c r="B137" s="153"/>
      <c r="D137" s="147" t="s">
        <v>166</v>
      </c>
      <c r="E137" s="154" t="s">
        <v>1</v>
      </c>
      <c r="F137" s="155" t="s">
        <v>831</v>
      </c>
      <c r="H137" s="156">
        <v>78.75</v>
      </c>
      <c r="I137" s="157"/>
      <c r="L137" s="153"/>
      <c r="M137" s="158"/>
      <c r="T137" s="159"/>
      <c r="AT137" s="154" t="s">
        <v>166</v>
      </c>
      <c r="AU137" s="154" t="s">
        <v>89</v>
      </c>
      <c r="AV137" s="12" t="s">
        <v>89</v>
      </c>
      <c r="AW137" s="12" t="s">
        <v>37</v>
      </c>
      <c r="AX137" s="12" t="s">
        <v>8</v>
      </c>
      <c r="AY137" s="154" t="s">
        <v>154</v>
      </c>
    </row>
    <row r="138" spans="2:65" s="1" customFormat="1" ht="24.2" customHeight="1">
      <c r="B138" s="31"/>
      <c r="C138" s="133" t="s">
        <v>187</v>
      </c>
      <c r="D138" s="133" t="s">
        <v>156</v>
      </c>
      <c r="E138" s="134" t="s">
        <v>332</v>
      </c>
      <c r="F138" s="135" t="s">
        <v>333</v>
      </c>
      <c r="G138" s="136" t="s">
        <v>159</v>
      </c>
      <c r="H138" s="137">
        <v>78.75</v>
      </c>
      <c r="I138" s="138">
        <v>67</v>
      </c>
      <c r="J138" s="139">
        <f>ROUND(I138*H138,0)</f>
        <v>5276</v>
      </c>
      <c r="K138" s="140"/>
      <c r="L138" s="31"/>
      <c r="M138" s="141" t="s">
        <v>1</v>
      </c>
      <c r="N138" s="142" t="s">
        <v>45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160</v>
      </c>
      <c r="AT138" s="145" t="s">
        <v>156</v>
      </c>
      <c r="AU138" s="145" t="s">
        <v>89</v>
      </c>
      <c r="AY138" s="16" t="s">
        <v>154</v>
      </c>
      <c r="BE138" s="146">
        <f>IF(N138="základní",J138,0)</f>
        <v>5276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6" t="s">
        <v>8</v>
      </c>
      <c r="BK138" s="146">
        <f>ROUND(I138*H138,0)</f>
        <v>5276</v>
      </c>
      <c r="BL138" s="16" t="s">
        <v>160</v>
      </c>
      <c r="BM138" s="145" t="s">
        <v>832</v>
      </c>
    </row>
    <row r="139" spans="2:65" s="1" customFormat="1" ht="29.25">
      <c r="B139" s="31"/>
      <c r="D139" s="147" t="s">
        <v>162</v>
      </c>
      <c r="F139" s="148" t="s">
        <v>335</v>
      </c>
      <c r="I139" s="149"/>
      <c r="L139" s="31"/>
      <c r="M139" s="150"/>
      <c r="T139" s="55"/>
      <c r="AT139" s="16" t="s">
        <v>162</v>
      </c>
      <c r="AU139" s="16" t="s">
        <v>89</v>
      </c>
    </row>
    <row r="140" spans="2:65" s="1" customFormat="1" ht="11.25">
      <c r="B140" s="31"/>
      <c r="D140" s="151" t="s">
        <v>164</v>
      </c>
      <c r="F140" s="152" t="s">
        <v>336</v>
      </c>
      <c r="I140" s="149"/>
      <c r="L140" s="31"/>
      <c r="M140" s="150"/>
      <c r="T140" s="55"/>
      <c r="AT140" s="16" t="s">
        <v>164</v>
      </c>
      <c r="AU140" s="16" t="s">
        <v>89</v>
      </c>
    </row>
    <row r="141" spans="2:65" s="12" customFormat="1" ht="11.25">
      <c r="B141" s="153"/>
      <c r="D141" s="147" t="s">
        <v>166</v>
      </c>
      <c r="E141" s="154" t="s">
        <v>1</v>
      </c>
      <c r="F141" s="155" t="s">
        <v>831</v>
      </c>
      <c r="H141" s="156">
        <v>78.75</v>
      </c>
      <c r="I141" s="157"/>
      <c r="L141" s="153"/>
      <c r="M141" s="158"/>
      <c r="T141" s="159"/>
      <c r="AT141" s="154" t="s">
        <v>166</v>
      </c>
      <c r="AU141" s="154" t="s">
        <v>89</v>
      </c>
      <c r="AV141" s="12" t="s">
        <v>89</v>
      </c>
      <c r="AW141" s="12" t="s">
        <v>37</v>
      </c>
      <c r="AX141" s="12" t="s">
        <v>8</v>
      </c>
      <c r="AY141" s="154" t="s">
        <v>154</v>
      </c>
    </row>
    <row r="142" spans="2:65" s="1" customFormat="1" ht="16.5" customHeight="1">
      <c r="B142" s="31"/>
      <c r="C142" s="133" t="s">
        <v>194</v>
      </c>
      <c r="D142" s="133" t="s">
        <v>156</v>
      </c>
      <c r="E142" s="134" t="s">
        <v>338</v>
      </c>
      <c r="F142" s="135" t="s">
        <v>339</v>
      </c>
      <c r="G142" s="136" t="s">
        <v>159</v>
      </c>
      <c r="H142" s="137">
        <v>33.049999999999997</v>
      </c>
      <c r="I142" s="138">
        <v>33</v>
      </c>
      <c r="J142" s="139">
        <f>ROUND(I142*H142,0)</f>
        <v>1091</v>
      </c>
      <c r="K142" s="140"/>
      <c r="L142" s="31"/>
      <c r="M142" s="141" t="s">
        <v>1</v>
      </c>
      <c r="N142" s="142" t="s">
        <v>45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160</v>
      </c>
      <c r="AT142" s="145" t="s">
        <v>156</v>
      </c>
      <c r="AU142" s="145" t="s">
        <v>89</v>
      </c>
      <c r="AY142" s="16" t="s">
        <v>154</v>
      </c>
      <c r="BE142" s="146">
        <f>IF(N142="základní",J142,0)</f>
        <v>1091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6" t="s">
        <v>8</v>
      </c>
      <c r="BK142" s="146">
        <f>ROUND(I142*H142,0)</f>
        <v>1091</v>
      </c>
      <c r="BL142" s="16" t="s">
        <v>160</v>
      </c>
      <c r="BM142" s="145" t="s">
        <v>833</v>
      </c>
    </row>
    <row r="143" spans="2:65" s="1" customFormat="1" ht="29.25">
      <c r="B143" s="31"/>
      <c r="D143" s="147" t="s">
        <v>162</v>
      </c>
      <c r="F143" s="148" t="s">
        <v>341</v>
      </c>
      <c r="I143" s="149"/>
      <c r="L143" s="31"/>
      <c r="M143" s="150"/>
      <c r="T143" s="55"/>
      <c r="AT143" s="16" t="s">
        <v>162</v>
      </c>
      <c r="AU143" s="16" t="s">
        <v>89</v>
      </c>
    </row>
    <row r="144" spans="2:65" s="1" customFormat="1" ht="11.25">
      <c r="B144" s="31"/>
      <c r="D144" s="151" t="s">
        <v>164</v>
      </c>
      <c r="F144" s="152" t="s">
        <v>342</v>
      </c>
      <c r="I144" s="149"/>
      <c r="L144" s="31"/>
      <c r="M144" s="150"/>
      <c r="T144" s="55"/>
      <c r="AT144" s="16" t="s">
        <v>164</v>
      </c>
      <c r="AU144" s="16" t="s">
        <v>89</v>
      </c>
    </row>
    <row r="145" spans="2:65" s="12" customFormat="1" ht="11.25">
      <c r="B145" s="153"/>
      <c r="D145" s="147" t="s">
        <v>166</v>
      </c>
      <c r="E145" s="154" t="s">
        <v>1</v>
      </c>
      <c r="F145" s="155" t="s">
        <v>834</v>
      </c>
      <c r="H145" s="156">
        <v>33.049999999999997</v>
      </c>
      <c r="I145" s="157"/>
      <c r="L145" s="153"/>
      <c r="M145" s="158"/>
      <c r="T145" s="159"/>
      <c r="AT145" s="154" t="s">
        <v>166</v>
      </c>
      <c r="AU145" s="154" t="s">
        <v>89</v>
      </c>
      <c r="AV145" s="12" t="s">
        <v>89</v>
      </c>
      <c r="AW145" s="12" t="s">
        <v>37</v>
      </c>
      <c r="AX145" s="12" t="s">
        <v>8</v>
      </c>
      <c r="AY145" s="154" t="s">
        <v>154</v>
      </c>
    </row>
    <row r="146" spans="2:65" s="11" customFormat="1" ht="22.9" customHeight="1">
      <c r="B146" s="121"/>
      <c r="D146" s="122" t="s">
        <v>79</v>
      </c>
      <c r="E146" s="131" t="s">
        <v>187</v>
      </c>
      <c r="F146" s="131" t="s">
        <v>376</v>
      </c>
      <c r="I146" s="124"/>
      <c r="J146" s="132">
        <f>BK146</f>
        <v>97281</v>
      </c>
      <c r="L146" s="121"/>
      <c r="M146" s="126"/>
      <c r="P146" s="127">
        <f>SUM(P147:P155)</f>
        <v>0</v>
      </c>
      <c r="R146" s="127">
        <f>SUM(R147:R155)</f>
        <v>0</v>
      </c>
      <c r="T146" s="128">
        <f>SUM(T147:T155)</f>
        <v>0</v>
      </c>
      <c r="AR146" s="122" t="s">
        <v>8</v>
      </c>
      <c r="AT146" s="129" t="s">
        <v>79</v>
      </c>
      <c r="AU146" s="129" t="s">
        <v>8</v>
      </c>
      <c r="AY146" s="122" t="s">
        <v>154</v>
      </c>
      <c r="BK146" s="130">
        <f>SUM(BK147:BK155)</f>
        <v>97281</v>
      </c>
    </row>
    <row r="147" spans="2:65" s="1" customFormat="1" ht="16.5" customHeight="1">
      <c r="B147" s="31"/>
      <c r="C147" s="133" t="s">
        <v>206</v>
      </c>
      <c r="D147" s="133" t="s">
        <v>156</v>
      </c>
      <c r="E147" s="134" t="s">
        <v>835</v>
      </c>
      <c r="F147" s="135" t="s">
        <v>836</v>
      </c>
      <c r="G147" s="136" t="s">
        <v>159</v>
      </c>
      <c r="H147" s="137">
        <v>290</v>
      </c>
      <c r="I147" s="138">
        <v>162</v>
      </c>
      <c r="J147" s="139">
        <f>ROUND(I147*H147,0)</f>
        <v>46980</v>
      </c>
      <c r="K147" s="140"/>
      <c r="L147" s="31"/>
      <c r="M147" s="141" t="s">
        <v>1</v>
      </c>
      <c r="N147" s="142" t="s">
        <v>45</v>
      </c>
      <c r="P147" s="143">
        <f>O147*H147</f>
        <v>0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160</v>
      </c>
      <c r="AT147" s="145" t="s">
        <v>156</v>
      </c>
      <c r="AU147" s="145" t="s">
        <v>89</v>
      </c>
      <c r="AY147" s="16" t="s">
        <v>154</v>
      </c>
      <c r="BE147" s="146">
        <f>IF(N147="základní",J147,0)</f>
        <v>46980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6" t="s">
        <v>8</v>
      </c>
      <c r="BK147" s="146">
        <f>ROUND(I147*H147,0)</f>
        <v>46980</v>
      </c>
      <c r="BL147" s="16" t="s">
        <v>160</v>
      </c>
      <c r="BM147" s="145" t="s">
        <v>837</v>
      </c>
    </row>
    <row r="148" spans="2:65" s="1" customFormat="1" ht="19.5">
      <c r="B148" s="31"/>
      <c r="D148" s="147" t="s">
        <v>162</v>
      </c>
      <c r="F148" s="148" t="s">
        <v>838</v>
      </c>
      <c r="I148" s="149"/>
      <c r="L148" s="31"/>
      <c r="M148" s="150"/>
      <c r="T148" s="55"/>
      <c r="AT148" s="16" t="s">
        <v>162</v>
      </c>
      <c r="AU148" s="16" t="s">
        <v>89</v>
      </c>
    </row>
    <row r="149" spans="2:65" s="1" customFormat="1" ht="11.25">
      <c r="B149" s="31"/>
      <c r="D149" s="151" t="s">
        <v>164</v>
      </c>
      <c r="F149" s="152" t="s">
        <v>839</v>
      </c>
      <c r="I149" s="149"/>
      <c r="L149" s="31"/>
      <c r="M149" s="150"/>
      <c r="T149" s="55"/>
      <c r="AT149" s="16" t="s">
        <v>164</v>
      </c>
      <c r="AU149" s="16" t="s">
        <v>89</v>
      </c>
    </row>
    <row r="150" spans="2:65" s="12" customFormat="1" ht="11.25">
      <c r="B150" s="153"/>
      <c r="D150" s="147" t="s">
        <v>166</v>
      </c>
      <c r="E150" s="154" t="s">
        <v>1</v>
      </c>
      <c r="F150" s="155" t="s">
        <v>840</v>
      </c>
      <c r="H150" s="156">
        <v>290</v>
      </c>
      <c r="I150" s="157"/>
      <c r="L150" s="153"/>
      <c r="M150" s="158"/>
      <c r="T150" s="159"/>
      <c r="AT150" s="154" t="s">
        <v>166</v>
      </c>
      <c r="AU150" s="154" t="s">
        <v>89</v>
      </c>
      <c r="AV150" s="12" t="s">
        <v>89</v>
      </c>
      <c r="AW150" s="12" t="s">
        <v>37</v>
      </c>
      <c r="AX150" s="12" t="s">
        <v>8</v>
      </c>
      <c r="AY150" s="154" t="s">
        <v>154</v>
      </c>
    </row>
    <row r="151" spans="2:65" s="1" customFormat="1" ht="16.5" customHeight="1">
      <c r="B151" s="31"/>
      <c r="C151" s="133" t="s">
        <v>213</v>
      </c>
      <c r="D151" s="133" t="s">
        <v>156</v>
      </c>
      <c r="E151" s="134" t="s">
        <v>835</v>
      </c>
      <c r="F151" s="135" t="s">
        <v>836</v>
      </c>
      <c r="G151" s="136" t="s">
        <v>159</v>
      </c>
      <c r="H151" s="137">
        <v>310.5</v>
      </c>
      <c r="I151" s="138">
        <v>162</v>
      </c>
      <c r="J151" s="139">
        <f>ROUND(I151*H151,0)</f>
        <v>50301</v>
      </c>
      <c r="K151" s="140"/>
      <c r="L151" s="31"/>
      <c r="M151" s="141" t="s">
        <v>1</v>
      </c>
      <c r="N151" s="142" t="s">
        <v>45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160</v>
      </c>
      <c r="AT151" s="145" t="s">
        <v>156</v>
      </c>
      <c r="AU151" s="145" t="s">
        <v>89</v>
      </c>
      <c r="AY151" s="16" t="s">
        <v>154</v>
      </c>
      <c r="BE151" s="146">
        <f>IF(N151="základní",J151,0)</f>
        <v>50301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6" t="s">
        <v>8</v>
      </c>
      <c r="BK151" s="146">
        <f>ROUND(I151*H151,0)</f>
        <v>50301</v>
      </c>
      <c r="BL151" s="16" t="s">
        <v>160</v>
      </c>
      <c r="BM151" s="145" t="s">
        <v>841</v>
      </c>
    </row>
    <row r="152" spans="2:65" s="1" customFormat="1" ht="19.5">
      <c r="B152" s="31"/>
      <c r="D152" s="147" t="s">
        <v>162</v>
      </c>
      <c r="F152" s="148" t="s">
        <v>838</v>
      </c>
      <c r="I152" s="149"/>
      <c r="L152" s="31"/>
      <c r="M152" s="150"/>
      <c r="T152" s="55"/>
      <c r="AT152" s="16" t="s">
        <v>162</v>
      </c>
      <c r="AU152" s="16" t="s">
        <v>89</v>
      </c>
    </row>
    <row r="153" spans="2:65" s="1" customFormat="1" ht="11.25">
      <c r="B153" s="31"/>
      <c r="D153" s="151" t="s">
        <v>164</v>
      </c>
      <c r="F153" s="152" t="s">
        <v>839</v>
      </c>
      <c r="I153" s="149"/>
      <c r="L153" s="31"/>
      <c r="M153" s="150"/>
      <c r="T153" s="55"/>
      <c r="AT153" s="16" t="s">
        <v>164</v>
      </c>
      <c r="AU153" s="16" t="s">
        <v>89</v>
      </c>
    </row>
    <row r="154" spans="2:65" s="1" customFormat="1" ht="19.5">
      <c r="B154" s="31"/>
      <c r="D154" s="147" t="s">
        <v>365</v>
      </c>
      <c r="F154" s="174" t="s">
        <v>842</v>
      </c>
      <c r="I154" s="149"/>
      <c r="L154" s="31"/>
      <c r="M154" s="150"/>
      <c r="T154" s="55"/>
      <c r="AT154" s="16" t="s">
        <v>365</v>
      </c>
      <c r="AU154" s="16" t="s">
        <v>89</v>
      </c>
    </row>
    <row r="155" spans="2:65" s="12" customFormat="1" ht="11.25">
      <c r="B155" s="153"/>
      <c r="D155" s="147" t="s">
        <v>166</v>
      </c>
      <c r="E155" s="154" t="s">
        <v>1</v>
      </c>
      <c r="F155" s="155" t="s">
        <v>843</v>
      </c>
      <c r="H155" s="156">
        <v>310.5</v>
      </c>
      <c r="I155" s="157"/>
      <c r="L155" s="153"/>
      <c r="M155" s="175"/>
      <c r="N155" s="176"/>
      <c r="O155" s="176"/>
      <c r="P155" s="176"/>
      <c r="Q155" s="176"/>
      <c r="R155" s="176"/>
      <c r="S155" s="176"/>
      <c r="T155" s="177"/>
      <c r="AT155" s="154" t="s">
        <v>166</v>
      </c>
      <c r="AU155" s="154" t="s">
        <v>89</v>
      </c>
      <c r="AV155" s="12" t="s">
        <v>89</v>
      </c>
      <c r="AW155" s="12" t="s">
        <v>37</v>
      </c>
      <c r="AX155" s="12" t="s">
        <v>8</v>
      </c>
      <c r="AY155" s="154" t="s">
        <v>154</v>
      </c>
    </row>
    <row r="156" spans="2:65" s="1" customFormat="1" ht="6.95" customHeight="1">
      <c r="B156" s="43"/>
      <c r="C156" s="44"/>
      <c r="D156" s="44"/>
      <c r="E156" s="44"/>
      <c r="F156" s="44"/>
      <c r="G156" s="44"/>
      <c r="H156" s="44"/>
      <c r="I156" s="44"/>
      <c r="J156" s="44"/>
      <c r="K156" s="44"/>
      <c r="L156" s="31"/>
    </row>
  </sheetData>
  <sheetProtection algorithmName="SHA-512" hashValue="pgPT/fD/qAI+n5+a3bLeQNlAk1dFJhEzrG1kakmX5sqlZyXpsz0D98AIxjR58GwRY/XyXdGBf56O4E2K+56QVg==" saltValue="lSHqHSEisgKSIeyyXcnk+R4U3HC1epVKINacXyRzNiom26QSdxmy0rkKK38MjQuZQRj+9aD5peaM36blwTP3TA==" spinCount="100000" sheet="1" objects="1" scenarios="1" formatColumns="0" formatRows="0" autoFilter="0"/>
  <autoFilter ref="C118:K155" xr:uid="{00000000-0009-0000-0000-000009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900-000000000000}"/>
    <hyperlink ref="F128" r:id="rId2" xr:uid="{00000000-0004-0000-0900-000001000000}"/>
    <hyperlink ref="F131" r:id="rId3" xr:uid="{00000000-0004-0000-0900-000002000000}"/>
    <hyperlink ref="F136" r:id="rId4" xr:uid="{00000000-0004-0000-0900-000003000000}"/>
    <hyperlink ref="F140" r:id="rId5" xr:uid="{00000000-0004-0000-0900-000004000000}"/>
    <hyperlink ref="F144" r:id="rId6" xr:uid="{00000000-0004-0000-0900-000005000000}"/>
    <hyperlink ref="F149" r:id="rId7" xr:uid="{00000000-0004-0000-0900-000006000000}"/>
    <hyperlink ref="F153" r:id="rId8" xr:uid="{00000000-0004-0000-0900-000007000000}"/>
  </hyperlinks>
  <pageMargins left="0.39374999999999999" right="0.39374999999999999" top="0.39374999999999999" bottom="0.39374999999999999" header="0" footer="0"/>
  <pageSetup paperSize="9" scale="88" fitToHeight="100" orientation="portrait" blackAndWhite="1" r:id="rId9"/>
  <headerFooter>
    <oddFooter>&amp;CStrana &amp;P z &amp;N</oddFooter>
  </headerFooter>
  <drawing r:id="rId1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7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116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120</v>
      </c>
      <c r="L4" s="19"/>
      <c r="M4" s="87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234" t="str">
        <f>'Rekapitulace stavby'!K6</f>
        <v>Lesní cesta Zděřiny</v>
      </c>
      <c r="F7" s="235"/>
      <c r="G7" s="235"/>
      <c r="H7" s="235"/>
      <c r="L7" s="19"/>
    </row>
    <row r="8" spans="2:46" s="1" customFormat="1" ht="12" customHeight="1">
      <c r="B8" s="31"/>
      <c r="D8" s="26" t="s">
        <v>121</v>
      </c>
      <c r="L8" s="31"/>
    </row>
    <row r="9" spans="2:46" s="1" customFormat="1" ht="16.5" customHeight="1">
      <c r="B9" s="31"/>
      <c r="E9" s="199" t="s">
        <v>844</v>
      </c>
      <c r="F9" s="233"/>
      <c r="G9" s="233"/>
      <c r="H9" s="23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19</v>
      </c>
      <c r="F11" s="24" t="s">
        <v>20</v>
      </c>
      <c r="I11" s="26" t="s">
        <v>21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>
        <f>'Rekapitulace stavby'!AN8</f>
        <v>45544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26</v>
      </c>
      <c r="J17" s="88" t="str">
        <f>'Rekapitulace stavby'!AN13</f>
        <v>25344447</v>
      </c>
      <c r="L17" s="31"/>
    </row>
    <row r="18" spans="2:12" s="1" customFormat="1" ht="18" customHeight="1">
      <c r="B18" s="31"/>
      <c r="E18" s="236" t="str">
        <f>'Rekapitulace stavby'!E14</f>
        <v>AQUASYS spol. s r.o.</v>
      </c>
      <c r="F18" s="205"/>
      <c r="G18" s="205"/>
      <c r="H18" s="205"/>
      <c r="I18" s="26" t="s">
        <v>29</v>
      </c>
      <c r="J18" s="88" t="str">
        <f>'Rekapitulace stavby'!AN14</f>
        <v>CZ25344447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26</v>
      </c>
      <c r="J20" s="24" t="s">
        <v>35</v>
      </c>
      <c r="L20" s="31"/>
    </row>
    <row r="21" spans="2:12" s="1" customFormat="1" ht="18" customHeight="1">
      <c r="B21" s="31"/>
      <c r="E21" s="24" t="s">
        <v>36</v>
      </c>
      <c r="I21" s="26" t="s">
        <v>29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38</v>
      </c>
      <c r="I23" s="26" t="s">
        <v>26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29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9"/>
      <c r="E27" s="209" t="s">
        <v>1</v>
      </c>
      <c r="F27" s="209"/>
      <c r="G27" s="209"/>
      <c r="H27" s="20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40</v>
      </c>
      <c r="J30" s="65">
        <f>ROUND(J119, 0)</f>
        <v>127833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1">
        <f>ROUND((SUM(BE119:BE174)),  0)</f>
        <v>127833</v>
      </c>
      <c r="I33" s="92">
        <v>0.21</v>
      </c>
      <c r="J33" s="91">
        <f>ROUND(((SUM(BE119:BE174))*I33),  0)</f>
        <v>26845</v>
      </c>
      <c r="L33" s="31"/>
    </row>
    <row r="34" spans="2:12" s="1" customFormat="1" ht="14.45" customHeight="1">
      <c r="B34" s="31"/>
      <c r="E34" s="26" t="s">
        <v>46</v>
      </c>
      <c r="F34" s="91">
        <f>ROUND((SUM(BF119:BF174)),  0)</f>
        <v>0</v>
      </c>
      <c r="I34" s="92">
        <v>0.12</v>
      </c>
      <c r="J34" s="91">
        <f>ROUND(((SUM(BF119:BF174))*I34),  0)</f>
        <v>0</v>
      </c>
      <c r="L34" s="31"/>
    </row>
    <row r="35" spans="2:12" s="1" customFormat="1" ht="14.45" hidden="1" customHeight="1">
      <c r="B35" s="31"/>
      <c r="E35" s="26" t="s">
        <v>47</v>
      </c>
      <c r="F35" s="91">
        <f>ROUND((SUM(BG119:BG174)),  0)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1">
        <f>ROUND((SUM(BH119:BH174)),  0)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1">
        <f>ROUND((SUM(BI119:BI174)),  0)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50</v>
      </c>
      <c r="E39" s="56"/>
      <c r="F39" s="56"/>
      <c r="G39" s="95" t="s">
        <v>51</v>
      </c>
      <c r="H39" s="96" t="s">
        <v>52</v>
      </c>
      <c r="I39" s="56"/>
      <c r="J39" s="97">
        <f>SUM(J30:J37)</f>
        <v>154678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9" t="s">
        <v>56</v>
      </c>
      <c r="G61" s="42" t="s">
        <v>55</v>
      </c>
      <c r="H61" s="33"/>
      <c r="I61" s="33"/>
      <c r="J61" s="100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9" t="s">
        <v>56</v>
      </c>
      <c r="G76" s="42" t="s">
        <v>55</v>
      </c>
      <c r="H76" s="33"/>
      <c r="I76" s="33"/>
      <c r="J76" s="100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17</v>
      </c>
      <c r="L84" s="31"/>
    </row>
    <row r="85" spans="2:47" s="1" customFormat="1" ht="16.5" customHeight="1">
      <c r="B85" s="31"/>
      <c r="E85" s="234" t="str">
        <f>E7</f>
        <v>Lesní cesta Zděřiny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121</v>
      </c>
      <c r="L86" s="31"/>
    </row>
    <row r="87" spans="2:47" s="1" customFormat="1" ht="16.5" customHeight="1">
      <c r="B87" s="31"/>
      <c r="E87" s="199" t="str">
        <f>E9</f>
        <v>007.21 - Obratiště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k.ú. Kamenička</v>
      </c>
      <c r="I89" s="26" t="s">
        <v>24</v>
      </c>
      <c r="J89" s="51">
        <f>IF(J12="","",J12)</f>
        <v>45544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25</v>
      </c>
      <c r="F91" s="24" t="str">
        <f>E15</f>
        <v>Městys Kamenice</v>
      </c>
      <c r="I91" s="26" t="s">
        <v>34</v>
      </c>
      <c r="J91" s="29" t="str">
        <f>E21</f>
        <v>Ing. Petr Pelikán, Ph.D.</v>
      </c>
      <c r="L91" s="31"/>
    </row>
    <row r="92" spans="2:47" s="1" customFormat="1" ht="25.7" customHeight="1">
      <c r="B92" s="31"/>
      <c r="C92" s="26" t="s">
        <v>30</v>
      </c>
      <c r="F92" s="24" t="str">
        <f>IF(E18="","",E18)</f>
        <v>AQUASYS spol. s r.o.</v>
      </c>
      <c r="I92" s="26" t="s">
        <v>38</v>
      </c>
      <c r="J92" s="29" t="str">
        <f>E24</f>
        <v>Ing. Petr Pelikán, Ph.D.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124</v>
      </c>
      <c r="D94" s="93"/>
      <c r="E94" s="93"/>
      <c r="F94" s="93"/>
      <c r="G94" s="93"/>
      <c r="H94" s="93"/>
      <c r="I94" s="93"/>
      <c r="J94" s="102" t="s">
        <v>125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126</v>
      </c>
      <c r="J96" s="65">
        <f>J119</f>
        <v>127833</v>
      </c>
      <c r="L96" s="31"/>
      <c r="AU96" s="16" t="s">
        <v>127</v>
      </c>
    </row>
    <row r="97" spans="2:12" s="8" customFormat="1" ht="24.95" customHeight="1">
      <c r="B97" s="104"/>
      <c r="D97" s="105" t="s">
        <v>128</v>
      </c>
      <c r="E97" s="106"/>
      <c r="F97" s="106"/>
      <c r="G97" s="106"/>
      <c r="H97" s="106"/>
      <c r="I97" s="106"/>
      <c r="J97" s="107">
        <f>J120</f>
        <v>127833</v>
      </c>
      <c r="L97" s="104"/>
    </row>
    <row r="98" spans="2:12" s="9" customFormat="1" ht="19.899999999999999" customHeight="1">
      <c r="B98" s="108"/>
      <c r="D98" s="109" t="s">
        <v>129</v>
      </c>
      <c r="E98" s="110"/>
      <c r="F98" s="110"/>
      <c r="G98" s="110"/>
      <c r="H98" s="110"/>
      <c r="I98" s="110"/>
      <c r="J98" s="111">
        <f>J121</f>
        <v>17218</v>
      </c>
      <c r="L98" s="108"/>
    </row>
    <row r="99" spans="2:12" s="9" customFormat="1" ht="19.899999999999999" customHeight="1">
      <c r="B99" s="108"/>
      <c r="D99" s="109" t="s">
        <v>132</v>
      </c>
      <c r="E99" s="110"/>
      <c r="F99" s="110"/>
      <c r="G99" s="110"/>
      <c r="H99" s="110"/>
      <c r="I99" s="110"/>
      <c r="J99" s="111">
        <f>J152</f>
        <v>110615</v>
      </c>
      <c r="L99" s="108"/>
    </row>
    <row r="100" spans="2:12" s="1" customFormat="1" ht="21.75" customHeight="1">
      <c r="B100" s="31"/>
      <c r="L100" s="31"/>
    </row>
    <row r="101" spans="2:12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12" s="1" customFormat="1" ht="24.95" customHeight="1">
      <c r="B106" s="31"/>
      <c r="C106" s="20" t="s">
        <v>139</v>
      </c>
      <c r="L106" s="31"/>
    </row>
    <row r="107" spans="2:12" s="1" customFormat="1" ht="6.95" customHeight="1">
      <c r="B107" s="31"/>
      <c r="L107" s="31"/>
    </row>
    <row r="108" spans="2:12" s="1" customFormat="1" ht="12" customHeight="1">
      <c r="B108" s="31"/>
      <c r="C108" s="26" t="s">
        <v>17</v>
      </c>
      <c r="L108" s="31"/>
    </row>
    <row r="109" spans="2:12" s="1" customFormat="1" ht="16.5" customHeight="1">
      <c r="B109" s="31"/>
      <c r="E109" s="234" t="str">
        <f>E7</f>
        <v>Lesní cesta Zděřiny</v>
      </c>
      <c r="F109" s="235"/>
      <c r="G109" s="235"/>
      <c r="H109" s="235"/>
      <c r="L109" s="31"/>
    </row>
    <row r="110" spans="2:12" s="1" customFormat="1" ht="12" customHeight="1">
      <c r="B110" s="31"/>
      <c r="C110" s="26" t="s">
        <v>121</v>
      </c>
      <c r="L110" s="31"/>
    </row>
    <row r="111" spans="2:12" s="1" customFormat="1" ht="16.5" customHeight="1">
      <c r="B111" s="31"/>
      <c r="E111" s="199" t="str">
        <f>E9</f>
        <v>007.21 - Obratiště</v>
      </c>
      <c r="F111" s="233"/>
      <c r="G111" s="233"/>
      <c r="H111" s="233"/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22</v>
      </c>
      <c r="F113" s="24" t="str">
        <f>F12</f>
        <v>k.ú. Kamenička</v>
      </c>
      <c r="I113" s="26" t="s">
        <v>24</v>
      </c>
      <c r="J113" s="51">
        <f>IF(J12="","",J12)</f>
        <v>45544</v>
      </c>
      <c r="L113" s="31"/>
    </row>
    <row r="114" spans="2:65" s="1" customFormat="1" ht="6.95" customHeight="1">
      <c r="B114" s="31"/>
      <c r="L114" s="31"/>
    </row>
    <row r="115" spans="2:65" s="1" customFormat="1" ht="25.7" customHeight="1">
      <c r="B115" s="31"/>
      <c r="C115" s="26" t="s">
        <v>25</v>
      </c>
      <c r="F115" s="24" t="str">
        <f>E15</f>
        <v>Městys Kamenice</v>
      </c>
      <c r="I115" s="26" t="s">
        <v>34</v>
      </c>
      <c r="J115" s="29" t="str">
        <f>E21</f>
        <v>Ing. Petr Pelikán, Ph.D.</v>
      </c>
      <c r="L115" s="31"/>
    </row>
    <row r="116" spans="2:65" s="1" customFormat="1" ht="25.7" customHeight="1">
      <c r="B116" s="31"/>
      <c r="C116" s="26" t="s">
        <v>30</v>
      </c>
      <c r="F116" s="24" t="str">
        <f>IF(E18="","",E18)</f>
        <v>AQUASYS spol. s r.o.</v>
      </c>
      <c r="I116" s="26" t="s">
        <v>38</v>
      </c>
      <c r="J116" s="29" t="str">
        <f>E24</f>
        <v>Ing. Petr Pelikán, Ph.D.</v>
      </c>
      <c r="L116" s="31"/>
    </row>
    <row r="117" spans="2:65" s="1" customFormat="1" ht="10.35" customHeight="1">
      <c r="B117" s="31"/>
      <c r="L117" s="31"/>
    </row>
    <row r="118" spans="2:65" s="10" customFormat="1" ht="29.25" customHeight="1">
      <c r="B118" s="112"/>
      <c r="C118" s="113" t="s">
        <v>140</v>
      </c>
      <c r="D118" s="114" t="s">
        <v>65</v>
      </c>
      <c r="E118" s="114" t="s">
        <v>61</v>
      </c>
      <c r="F118" s="114" t="s">
        <v>62</v>
      </c>
      <c r="G118" s="114" t="s">
        <v>141</v>
      </c>
      <c r="H118" s="114" t="s">
        <v>142</v>
      </c>
      <c r="I118" s="114" t="s">
        <v>143</v>
      </c>
      <c r="J118" s="115" t="s">
        <v>125</v>
      </c>
      <c r="K118" s="116" t="s">
        <v>144</v>
      </c>
      <c r="L118" s="112"/>
      <c r="M118" s="58" t="s">
        <v>1</v>
      </c>
      <c r="N118" s="59" t="s">
        <v>44</v>
      </c>
      <c r="O118" s="59" t="s">
        <v>145</v>
      </c>
      <c r="P118" s="59" t="s">
        <v>146</v>
      </c>
      <c r="Q118" s="59" t="s">
        <v>147</v>
      </c>
      <c r="R118" s="59" t="s">
        <v>148</v>
      </c>
      <c r="S118" s="59" t="s">
        <v>149</v>
      </c>
      <c r="T118" s="60" t="s">
        <v>150</v>
      </c>
    </row>
    <row r="119" spans="2:65" s="1" customFormat="1" ht="22.9" customHeight="1">
      <c r="B119" s="31"/>
      <c r="C119" s="63" t="s">
        <v>151</v>
      </c>
      <c r="J119" s="117">
        <f>BK119</f>
        <v>127833</v>
      </c>
      <c r="L119" s="31"/>
      <c r="M119" s="61"/>
      <c r="N119" s="52"/>
      <c r="O119" s="52"/>
      <c r="P119" s="118">
        <f>P120</f>
        <v>0</v>
      </c>
      <c r="Q119" s="52"/>
      <c r="R119" s="118">
        <f>R120</f>
        <v>0</v>
      </c>
      <c r="S119" s="52"/>
      <c r="T119" s="119">
        <f>T120</f>
        <v>0</v>
      </c>
      <c r="AT119" s="16" t="s">
        <v>79</v>
      </c>
      <c r="AU119" s="16" t="s">
        <v>127</v>
      </c>
      <c r="BK119" s="120">
        <f>BK120</f>
        <v>127833</v>
      </c>
    </row>
    <row r="120" spans="2:65" s="11" customFormat="1" ht="25.9" customHeight="1">
      <c r="B120" s="121"/>
      <c r="D120" s="122" t="s">
        <v>79</v>
      </c>
      <c r="E120" s="123" t="s">
        <v>152</v>
      </c>
      <c r="F120" s="123" t="s">
        <v>153</v>
      </c>
      <c r="I120" s="124"/>
      <c r="J120" s="125">
        <f>BK120</f>
        <v>127833</v>
      </c>
      <c r="L120" s="121"/>
      <c r="M120" s="126"/>
      <c r="P120" s="127">
        <f>P121+P152</f>
        <v>0</v>
      </c>
      <c r="R120" s="127">
        <f>R121+R152</f>
        <v>0</v>
      </c>
      <c r="T120" s="128">
        <f>T121+T152</f>
        <v>0</v>
      </c>
      <c r="AR120" s="122" t="s">
        <v>8</v>
      </c>
      <c r="AT120" s="129" t="s">
        <v>79</v>
      </c>
      <c r="AU120" s="129" t="s">
        <v>80</v>
      </c>
      <c r="AY120" s="122" t="s">
        <v>154</v>
      </c>
      <c r="BK120" s="130">
        <f>BK121+BK152</f>
        <v>127833</v>
      </c>
    </row>
    <row r="121" spans="2:65" s="11" customFormat="1" ht="22.9" customHeight="1">
      <c r="B121" s="121"/>
      <c r="D121" s="122" t="s">
        <v>79</v>
      </c>
      <c r="E121" s="131" t="s">
        <v>8</v>
      </c>
      <c r="F121" s="131" t="s">
        <v>155</v>
      </c>
      <c r="I121" s="124"/>
      <c r="J121" s="132">
        <f>BK121</f>
        <v>17218</v>
      </c>
      <c r="L121" s="121"/>
      <c r="M121" s="126"/>
      <c r="P121" s="127">
        <f>SUM(P122:P151)</f>
        <v>0</v>
      </c>
      <c r="R121" s="127">
        <f>SUM(R122:R151)</f>
        <v>0</v>
      </c>
      <c r="T121" s="128">
        <f>SUM(T122:T151)</f>
        <v>0</v>
      </c>
      <c r="AR121" s="122" t="s">
        <v>8</v>
      </c>
      <c r="AT121" s="129" t="s">
        <v>79</v>
      </c>
      <c r="AU121" s="129" t="s">
        <v>8</v>
      </c>
      <c r="AY121" s="122" t="s">
        <v>154</v>
      </c>
      <c r="BK121" s="130">
        <f>SUM(BK122:BK151)</f>
        <v>17218</v>
      </c>
    </row>
    <row r="122" spans="2:65" s="1" customFormat="1" ht="16.5" customHeight="1">
      <c r="B122" s="31"/>
      <c r="C122" s="133" t="s">
        <v>8</v>
      </c>
      <c r="D122" s="133" t="s">
        <v>156</v>
      </c>
      <c r="E122" s="134" t="s">
        <v>168</v>
      </c>
      <c r="F122" s="135" t="s">
        <v>169</v>
      </c>
      <c r="G122" s="136" t="s">
        <v>170</v>
      </c>
      <c r="H122" s="137">
        <v>6</v>
      </c>
      <c r="I122" s="138">
        <v>168</v>
      </c>
      <c r="J122" s="139">
        <f>ROUND(I122*H122,0)</f>
        <v>1008</v>
      </c>
      <c r="K122" s="140"/>
      <c r="L122" s="31"/>
      <c r="M122" s="141" t="s">
        <v>1</v>
      </c>
      <c r="N122" s="142" t="s">
        <v>45</v>
      </c>
      <c r="P122" s="143">
        <f>O122*H122</f>
        <v>0</v>
      </c>
      <c r="Q122" s="143">
        <v>0</v>
      </c>
      <c r="R122" s="143">
        <f>Q122*H122</f>
        <v>0</v>
      </c>
      <c r="S122" s="143">
        <v>0</v>
      </c>
      <c r="T122" s="144">
        <f>S122*H122</f>
        <v>0</v>
      </c>
      <c r="AR122" s="145" t="s">
        <v>160</v>
      </c>
      <c r="AT122" s="145" t="s">
        <v>156</v>
      </c>
      <c r="AU122" s="145" t="s">
        <v>89</v>
      </c>
      <c r="AY122" s="16" t="s">
        <v>154</v>
      </c>
      <c r="BE122" s="146">
        <f>IF(N122="základní",J122,0)</f>
        <v>1008</v>
      </c>
      <c r="BF122" s="146">
        <f>IF(N122="snížená",J122,0)</f>
        <v>0</v>
      </c>
      <c r="BG122" s="146">
        <f>IF(N122="zákl. přenesená",J122,0)</f>
        <v>0</v>
      </c>
      <c r="BH122" s="146">
        <f>IF(N122="sníž. přenesená",J122,0)</f>
        <v>0</v>
      </c>
      <c r="BI122" s="146">
        <f>IF(N122="nulová",J122,0)</f>
        <v>0</v>
      </c>
      <c r="BJ122" s="16" t="s">
        <v>8</v>
      </c>
      <c r="BK122" s="146">
        <f>ROUND(I122*H122,0)</f>
        <v>1008</v>
      </c>
      <c r="BL122" s="16" t="s">
        <v>160</v>
      </c>
      <c r="BM122" s="145" t="s">
        <v>845</v>
      </c>
    </row>
    <row r="123" spans="2:65" s="1" customFormat="1" ht="19.5">
      <c r="B123" s="31"/>
      <c r="D123" s="147" t="s">
        <v>162</v>
      </c>
      <c r="F123" s="148" t="s">
        <v>172</v>
      </c>
      <c r="I123" s="149"/>
      <c r="L123" s="31"/>
      <c r="M123" s="150"/>
      <c r="T123" s="55"/>
      <c r="AT123" s="16" t="s">
        <v>162</v>
      </c>
      <c r="AU123" s="16" t="s">
        <v>89</v>
      </c>
    </row>
    <row r="124" spans="2:65" s="1" customFormat="1" ht="11.25">
      <c r="B124" s="31"/>
      <c r="D124" s="151" t="s">
        <v>164</v>
      </c>
      <c r="F124" s="152" t="s">
        <v>173</v>
      </c>
      <c r="I124" s="149"/>
      <c r="L124" s="31"/>
      <c r="M124" s="150"/>
      <c r="T124" s="55"/>
      <c r="AT124" s="16" t="s">
        <v>164</v>
      </c>
      <c r="AU124" s="16" t="s">
        <v>89</v>
      </c>
    </row>
    <row r="125" spans="2:65" s="12" customFormat="1" ht="11.25">
      <c r="B125" s="153"/>
      <c r="D125" s="147" t="s">
        <v>166</v>
      </c>
      <c r="E125" s="154" t="s">
        <v>1</v>
      </c>
      <c r="F125" s="155" t="s">
        <v>194</v>
      </c>
      <c r="H125" s="156">
        <v>6</v>
      </c>
      <c r="I125" s="157"/>
      <c r="L125" s="153"/>
      <c r="M125" s="158"/>
      <c r="T125" s="159"/>
      <c r="AT125" s="154" t="s">
        <v>166</v>
      </c>
      <c r="AU125" s="154" t="s">
        <v>89</v>
      </c>
      <c r="AV125" s="12" t="s">
        <v>89</v>
      </c>
      <c r="AW125" s="12" t="s">
        <v>37</v>
      </c>
      <c r="AX125" s="12" t="s">
        <v>8</v>
      </c>
      <c r="AY125" s="154" t="s">
        <v>154</v>
      </c>
    </row>
    <row r="126" spans="2:65" s="1" customFormat="1" ht="16.5" customHeight="1">
      <c r="B126" s="31"/>
      <c r="C126" s="133" t="s">
        <v>89</v>
      </c>
      <c r="D126" s="133" t="s">
        <v>156</v>
      </c>
      <c r="E126" s="134" t="s">
        <v>176</v>
      </c>
      <c r="F126" s="135" t="s">
        <v>177</v>
      </c>
      <c r="G126" s="136" t="s">
        <v>170</v>
      </c>
      <c r="H126" s="137">
        <v>15</v>
      </c>
      <c r="I126" s="138">
        <v>336</v>
      </c>
      <c r="J126" s="139">
        <f>ROUND(I126*H126,0)</f>
        <v>5040</v>
      </c>
      <c r="K126" s="140"/>
      <c r="L126" s="31"/>
      <c r="M126" s="141" t="s">
        <v>1</v>
      </c>
      <c r="N126" s="142" t="s">
        <v>45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160</v>
      </c>
      <c r="AT126" s="145" t="s">
        <v>156</v>
      </c>
      <c r="AU126" s="145" t="s">
        <v>89</v>
      </c>
      <c r="AY126" s="16" t="s">
        <v>154</v>
      </c>
      <c r="BE126" s="146">
        <f>IF(N126="základní",J126,0)</f>
        <v>5040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6" t="s">
        <v>8</v>
      </c>
      <c r="BK126" s="146">
        <f>ROUND(I126*H126,0)</f>
        <v>5040</v>
      </c>
      <c r="BL126" s="16" t="s">
        <v>160</v>
      </c>
      <c r="BM126" s="145" t="s">
        <v>846</v>
      </c>
    </row>
    <row r="127" spans="2:65" s="1" customFormat="1" ht="19.5">
      <c r="B127" s="31"/>
      <c r="D127" s="147" t="s">
        <v>162</v>
      </c>
      <c r="F127" s="148" t="s">
        <v>179</v>
      </c>
      <c r="I127" s="149"/>
      <c r="L127" s="31"/>
      <c r="M127" s="150"/>
      <c r="T127" s="55"/>
      <c r="AT127" s="16" t="s">
        <v>162</v>
      </c>
      <c r="AU127" s="16" t="s">
        <v>89</v>
      </c>
    </row>
    <row r="128" spans="2:65" s="1" customFormat="1" ht="11.25">
      <c r="B128" s="31"/>
      <c r="D128" s="151" t="s">
        <v>164</v>
      </c>
      <c r="F128" s="152" t="s">
        <v>180</v>
      </c>
      <c r="I128" s="149"/>
      <c r="L128" s="31"/>
      <c r="M128" s="150"/>
      <c r="T128" s="55"/>
      <c r="AT128" s="16" t="s">
        <v>164</v>
      </c>
      <c r="AU128" s="16" t="s">
        <v>89</v>
      </c>
    </row>
    <row r="129" spans="2:65" s="12" customFormat="1" ht="11.25">
      <c r="B129" s="153"/>
      <c r="D129" s="147" t="s">
        <v>166</v>
      </c>
      <c r="E129" s="154" t="s">
        <v>1</v>
      </c>
      <c r="F129" s="155" t="s">
        <v>260</v>
      </c>
      <c r="H129" s="156">
        <v>15</v>
      </c>
      <c r="I129" s="157"/>
      <c r="L129" s="153"/>
      <c r="M129" s="158"/>
      <c r="T129" s="159"/>
      <c r="AT129" s="154" t="s">
        <v>166</v>
      </c>
      <c r="AU129" s="154" t="s">
        <v>89</v>
      </c>
      <c r="AV129" s="12" t="s">
        <v>89</v>
      </c>
      <c r="AW129" s="12" t="s">
        <v>37</v>
      </c>
      <c r="AX129" s="12" t="s">
        <v>8</v>
      </c>
      <c r="AY129" s="154" t="s">
        <v>154</v>
      </c>
    </row>
    <row r="130" spans="2:65" s="1" customFormat="1" ht="16.5" customHeight="1">
      <c r="B130" s="31"/>
      <c r="C130" s="133" t="s">
        <v>175</v>
      </c>
      <c r="D130" s="133" t="s">
        <v>156</v>
      </c>
      <c r="E130" s="134" t="s">
        <v>182</v>
      </c>
      <c r="F130" s="135" t="s">
        <v>183</v>
      </c>
      <c r="G130" s="136" t="s">
        <v>170</v>
      </c>
      <c r="H130" s="137">
        <v>2</v>
      </c>
      <c r="I130" s="138">
        <v>840</v>
      </c>
      <c r="J130" s="139">
        <f>ROUND(I130*H130,0)</f>
        <v>1680</v>
      </c>
      <c r="K130" s="140"/>
      <c r="L130" s="31"/>
      <c r="M130" s="141" t="s">
        <v>1</v>
      </c>
      <c r="N130" s="142" t="s">
        <v>45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160</v>
      </c>
      <c r="AT130" s="145" t="s">
        <v>156</v>
      </c>
      <c r="AU130" s="145" t="s">
        <v>89</v>
      </c>
      <c r="AY130" s="16" t="s">
        <v>154</v>
      </c>
      <c r="BE130" s="146">
        <f>IF(N130="základní",J130,0)</f>
        <v>1680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6" t="s">
        <v>8</v>
      </c>
      <c r="BK130" s="146">
        <f>ROUND(I130*H130,0)</f>
        <v>1680</v>
      </c>
      <c r="BL130" s="16" t="s">
        <v>160</v>
      </c>
      <c r="BM130" s="145" t="s">
        <v>847</v>
      </c>
    </row>
    <row r="131" spans="2:65" s="1" customFormat="1" ht="19.5">
      <c r="B131" s="31"/>
      <c r="D131" s="147" t="s">
        <v>162</v>
      </c>
      <c r="F131" s="148" t="s">
        <v>185</v>
      </c>
      <c r="I131" s="149"/>
      <c r="L131" s="31"/>
      <c r="M131" s="150"/>
      <c r="T131" s="55"/>
      <c r="AT131" s="16" t="s">
        <v>162</v>
      </c>
      <c r="AU131" s="16" t="s">
        <v>89</v>
      </c>
    </row>
    <row r="132" spans="2:65" s="1" customFormat="1" ht="11.25">
      <c r="B132" s="31"/>
      <c r="D132" s="151" t="s">
        <v>164</v>
      </c>
      <c r="F132" s="152" t="s">
        <v>186</v>
      </c>
      <c r="I132" s="149"/>
      <c r="L132" s="31"/>
      <c r="M132" s="150"/>
      <c r="T132" s="55"/>
      <c r="AT132" s="16" t="s">
        <v>164</v>
      </c>
      <c r="AU132" s="16" t="s">
        <v>89</v>
      </c>
    </row>
    <row r="133" spans="2:65" s="12" customFormat="1" ht="11.25">
      <c r="B133" s="153"/>
      <c r="D133" s="147" t="s">
        <v>166</v>
      </c>
      <c r="E133" s="154" t="s">
        <v>1</v>
      </c>
      <c r="F133" s="155" t="s">
        <v>89</v>
      </c>
      <c r="H133" s="156">
        <v>2</v>
      </c>
      <c r="I133" s="157"/>
      <c r="L133" s="153"/>
      <c r="M133" s="158"/>
      <c r="T133" s="159"/>
      <c r="AT133" s="154" t="s">
        <v>166</v>
      </c>
      <c r="AU133" s="154" t="s">
        <v>89</v>
      </c>
      <c r="AV133" s="12" t="s">
        <v>89</v>
      </c>
      <c r="AW133" s="12" t="s">
        <v>37</v>
      </c>
      <c r="AX133" s="12" t="s">
        <v>8</v>
      </c>
      <c r="AY133" s="154" t="s">
        <v>154</v>
      </c>
    </row>
    <row r="134" spans="2:65" s="1" customFormat="1" ht="24.2" customHeight="1">
      <c r="B134" s="31"/>
      <c r="C134" s="133" t="s">
        <v>160</v>
      </c>
      <c r="D134" s="133" t="s">
        <v>156</v>
      </c>
      <c r="E134" s="134" t="s">
        <v>237</v>
      </c>
      <c r="F134" s="135" t="s">
        <v>238</v>
      </c>
      <c r="G134" s="136" t="s">
        <v>170</v>
      </c>
      <c r="H134" s="137">
        <v>6</v>
      </c>
      <c r="I134" s="138">
        <v>100</v>
      </c>
      <c r="J134" s="139">
        <f>ROUND(I134*H134,0)</f>
        <v>600</v>
      </c>
      <c r="K134" s="140"/>
      <c r="L134" s="31"/>
      <c r="M134" s="141" t="s">
        <v>1</v>
      </c>
      <c r="N134" s="142" t="s">
        <v>45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160</v>
      </c>
      <c r="AT134" s="145" t="s">
        <v>156</v>
      </c>
      <c r="AU134" s="145" t="s">
        <v>89</v>
      </c>
      <c r="AY134" s="16" t="s">
        <v>154</v>
      </c>
      <c r="BE134" s="146">
        <f>IF(N134="základní",J134,0)</f>
        <v>600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6" t="s">
        <v>8</v>
      </c>
      <c r="BK134" s="146">
        <f>ROUND(I134*H134,0)</f>
        <v>600</v>
      </c>
      <c r="BL134" s="16" t="s">
        <v>160</v>
      </c>
      <c r="BM134" s="145" t="s">
        <v>848</v>
      </c>
    </row>
    <row r="135" spans="2:65" s="1" customFormat="1" ht="29.25">
      <c r="B135" s="31"/>
      <c r="D135" s="147" t="s">
        <v>162</v>
      </c>
      <c r="F135" s="148" t="s">
        <v>240</v>
      </c>
      <c r="I135" s="149"/>
      <c r="L135" s="31"/>
      <c r="M135" s="150"/>
      <c r="T135" s="55"/>
      <c r="AT135" s="16" t="s">
        <v>162</v>
      </c>
      <c r="AU135" s="16" t="s">
        <v>89</v>
      </c>
    </row>
    <row r="136" spans="2:65" s="1" customFormat="1" ht="11.25">
      <c r="B136" s="31"/>
      <c r="D136" s="151" t="s">
        <v>164</v>
      </c>
      <c r="F136" s="152" t="s">
        <v>241</v>
      </c>
      <c r="I136" s="149"/>
      <c r="L136" s="31"/>
      <c r="M136" s="150"/>
      <c r="T136" s="55"/>
      <c r="AT136" s="16" t="s">
        <v>164</v>
      </c>
      <c r="AU136" s="16" t="s">
        <v>89</v>
      </c>
    </row>
    <row r="137" spans="2:65" s="1" customFormat="1" ht="24.2" customHeight="1">
      <c r="B137" s="31"/>
      <c r="C137" s="133" t="s">
        <v>187</v>
      </c>
      <c r="D137" s="133" t="s">
        <v>156</v>
      </c>
      <c r="E137" s="134" t="s">
        <v>242</v>
      </c>
      <c r="F137" s="135" t="s">
        <v>243</v>
      </c>
      <c r="G137" s="136" t="s">
        <v>170</v>
      </c>
      <c r="H137" s="137">
        <v>15</v>
      </c>
      <c r="I137" s="138">
        <v>202</v>
      </c>
      <c r="J137" s="139">
        <f>ROUND(I137*H137,0)</f>
        <v>3030</v>
      </c>
      <c r="K137" s="140"/>
      <c r="L137" s="31"/>
      <c r="M137" s="141" t="s">
        <v>1</v>
      </c>
      <c r="N137" s="142" t="s">
        <v>45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160</v>
      </c>
      <c r="AT137" s="145" t="s">
        <v>156</v>
      </c>
      <c r="AU137" s="145" t="s">
        <v>89</v>
      </c>
      <c r="AY137" s="16" t="s">
        <v>154</v>
      </c>
      <c r="BE137" s="146">
        <f>IF(N137="základní",J137,0)</f>
        <v>3030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6" t="s">
        <v>8</v>
      </c>
      <c r="BK137" s="146">
        <f>ROUND(I137*H137,0)</f>
        <v>3030</v>
      </c>
      <c r="BL137" s="16" t="s">
        <v>160</v>
      </c>
      <c r="BM137" s="145" t="s">
        <v>849</v>
      </c>
    </row>
    <row r="138" spans="2:65" s="1" customFormat="1" ht="29.25">
      <c r="B138" s="31"/>
      <c r="D138" s="147" t="s">
        <v>162</v>
      </c>
      <c r="F138" s="148" t="s">
        <v>245</v>
      </c>
      <c r="I138" s="149"/>
      <c r="L138" s="31"/>
      <c r="M138" s="150"/>
      <c r="T138" s="55"/>
      <c r="AT138" s="16" t="s">
        <v>162</v>
      </c>
      <c r="AU138" s="16" t="s">
        <v>89</v>
      </c>
    </row>
    <row r="139" spans="2:65" s="1" customFormat="1" ht="11.25">
      <c r="B139" s="31"/>
      <c r="D139" s="151" t="s">
        <v>164</v>
      </c>
      <c r="F139" s="152" t="s">
        <v>246</v>
      </c>
      <c r="I139" s="149"/>
      <c r="L139" s="31"/>
      <c r="M139" s="150"/>
      <c r="T139" s="55"/>
      <c r="AT139" s="16" t="s">
        <v>164</v>
      </c>
      <c r="AU139" s="16" t="s">
        <v>89</v>
      </c>
    </row>
    <row r="140" spans="2:65" s="1" customFormat="1" ht="24.2" customHeight="1">
      <c r="B140" s="31"/>
      <c r="C140" s="133" t="s">
        <v>194</v>
      </c>
      <c r="D140" s="133" t="s">
        <v>156</v>
      </c>
      <c r="E140" s="134" t="s">
        <v>248</v>
      </c>
      <c r="F140" s="135" t="s">
        <v>249</v>
      </c>
      <c r="G140" s="136" t="s">
        <v>170</v>
      </c>
      <c r="H140" s="137">
        <v>2</v>
      </c>
      <c r="I140" s="138">
        <v>723</v>
      </c>
      <c r="J140" s="139">
        <f>ROUND(I140*H140,0)</f>
        <v>1446</v>
      </c>
      <c r="K140" s="140"/>
      <c r="L140" s="31"/>
      <c r="M140" s="141" t="s">
        <v>1</v>
      </c>
      <c r="N140" s="142" t="s">
        <v>45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160</v>
      </c>
      <c r="AT140" s="145" t="s">
        <v>156</v>
      </c>
      <c r="AU140" s="145" t="s">
        <v>89</v>
      </c>
      <c r="AY140" s="16" t="s">
        <v>154</v>
      </c>
      <c r="BE140" s="146">
        <f>IF(N140="základní",J140,0)</f>
        <v>1446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6" t="s">
        <v>8</v>
      </c>
      <c r="BK140" s="146">
        <f>ROUND(I140*H140,0)</f>
        <v>1446</v>
      </c>
      <c r="BL140" s="16" t="s">
        <v>160</v>
      </c>
      <c r="BM140" s="145" t="s">
        <v>850</v>
      </c>
    </row>
    <row r="141" spans="2:65" s="1" customFormat="1" ht="29.25">
      <c r="B141" s="31"/>
      <c r="D141" s="147" t="s">
        <v>162</v>
      </c>
      <c r="F141" s="148" t="s">
        <v>251</v>
      </c>
      <c r="I141" s="149"/>
      <c r="L141" s="31"/>
      <c r="M141" s="150"/>
      <c r="T141" s="55"/>
      <c r="AT141" s="16" t="s">
        <v>162</v>
      </c>
      <c r="AU141" s="16" t="s">
        <v>89</v>
      </c>
    </row>
    <row r="142" spans="2:65" s="1" customFormat="1" ht="11.25">
      <c r="B142" s="31"/>
      <c r="D142" s="151" t="s">
        <v>164</v>
      </c>
      <c r="F142" s="152" t="s">
        <v>252</v>
      </c>
      <c r="I142" s="149"/>
      <c r="L142" s="31"/>
      <c r="M142" s="150"/>
      <c r="T142" s="55"/>
      <c r="AT142" s="16" t="s">
        <v>164</v>
      </c>
      <c r="AU142" s="16" t="s">
        <v>89</v>
      </c>
    </row>
    <row r="143" spans="2:65" s="1" customFormat="1" ht="24.2" customHeight="1">
      <c r="B143" s="31"/>
      <c r="C143" s="133" t="s">
        <v>206</v>
      </c>
      <c r="D143" s="133" t="s">
        <v>156</v>
      </c>
      <c r="E143" s="134" t="s">
        <v>311</v>
      </c>
      <c r="F143" s="135" t="s">
        <v>312</v>
      </c>
      <c r="G143" s="136" t="s">
        <v>159</v>
      </c>
      <c r="H143" s="137">
        <v>209</v>
      </c>
      <c r="I143" s="138">
        <v>14</v>
      </c>
      <c r="J143" s="139">
        <f>ROUND(I143*H143,0)</f>
        <v>2926</v>
      </c>
      <c r="K143" s="140"/>
      <c r="L143" s="31"/>
      <c r="M143" s="141" t="s">
        <v>1</v>
      </c>
      <c r="N143" s="142" t="s">
        <v>45</v>
      </c>
      <c r="P143" s="143">
        <f>O143*H143</f>
        <v>0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AR143" s="145" t="s">
        <v>160</v>
      </c>
      <c r="AT143" s="145" t="s">
        <v>156</v>
      </c>
      <c r="AU143" s="145" t="s">
        <v>89</v>
      </c>
      <c r="AY143" s="16" t="s">
        <v>154</v>
      </c>
      <c r="BE143" s="146">
        <f>IF(N143="základní",J143,0)</f>
        <v>2926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6" t="s">
        <v>8</v>
      </c>
      <c r="BK143" s="146">
        <f>ROUND(I143*H143,0)</f>
        <v>2926</v>
      </c>
      <c r="BL143" s="16" t="s">
        <v>160</v>
      </c>
      <c r="BM143" s="145" t="s">
        <v>851</v>
      </c>
    </row>
    <row r="144" spans="2:65" s="1" customFormat="1" ht="19.5">
      <c r="B144" s="31"/>
      <c r="D144" s="147" t="s">
        <v>162</v>
      </c>
      <c r="F144" s="148" t="s">
        <v>314</v>
      </c>
      <c r="I144" s="149"/>
      <c r="L144" s="31"/>
      <c r="M144" s="150"/>
      <c r="T144" s="55"/>
      <c r="AT144" s="16" t="s">
        <v>162</v>
      </c>
      <c r="AU144" s="16" t="s">
        <v>89</v>
      </c>
    </row>
    <row r="145" spans="2:65" s="1" customFormat="1" ht="11.25">
      <c r="B145" s="31"/>
      <c r="D145" s="151" t="s">
        <v>164</v>
      </c>
      <c r="F145" s="152" t="s">
        <v>315</v>
      </c>
      <c r="I145" s="149"/>
      <c r="L145" s="31"/>
      <c r="M145" s="150"/>
      <c r="T145" s="55"/>
      <c r="AT145" s="16" t="s">
        <v>164</v>
      </c>
      <c r="AU145" s="16" t="s">
        <v>89</v>
      </c>
    </row>
    <row r="146" spans="2:65" s="12" customFormat="1" ht="11.25">
      <c r="B146" s="153"/>
      <c r="D146" s="147" t="s">
        <v>166</v>
      </c>
      <c r="E146" s="154" t="s">
        <v>1</v>
      </c>
      <c r="F146" s="155" t="s">
        <v>852</v>
      </c>
      <c r="H146" s="156">
        <v>209</v>
      </c>
      <c r="I146" s="157"/>
      <c r="L146" s="153"/>
      <c r="M146" s="158"/>
      <c r="T146" s="159"/>
      <c r="AT146" s="154" t="s">
        <v>166</v>
      </c>
      <c r="AU146" s="154" t="s">
        <v>89</v>
      </c>
      <c r="AV146" s="12" t="s">
        <v>89</v>
      </c>
      <c r="AW146" s="12" t="s">
        <v>37</v>
      </c>
      <c r="AX146" s="12" t="s">
        <v>80</v>
      </c>
      <c r="AY146" s="154" t="s">
        <v>154</v>
      </c>
    </row>
    <row r="147" spans="2:65" s="14" customFormat="1" ht="11.25">
      <c r="B147" s="167"/>
      <c r="D147" s="147" t="s">
        <v>166</v>
      </c>
      <c r="E147" s="168" t="s">
        <v>1</v>
      </c>
      <c r="F147" s="169" t="s">
        <v>235</v>
      </c>
      <c r="H147" s="170">
        <v>209</v>
      </c>
      <c r="I147" s="171"/>
      <c r="L147" s="167"/>
      <c r="M147" s="172"/>
      <c r="T147" s="173"/>
      <c r="AT147" s="168" t="s">
        <v>166</v>
      </c>
      <c r="AU147" s="168" t="s">
        <v>89</v>
      </c>
      <c r="AV147" s="14" t="s">
        <v>160</v>
      </c>
      <c r="AW147" s="14" t="s">
        <v>37</v>
      </c>
      <c r="AX147" s="14" t="s">
        <v>8</v>
      </c>
      <c r="AY147" s="168" t="s">
        <v>154</v>
      </c>
    </row>
    <row r="148" spans="2:65" s="1" customFormat="1" ht="16.5" customHeight="1">
      <c r="B148" s="31"/>
      <c r="C148" s="133" t="s">
        <v>213</v>
      </c>
      <c r="D148" s="133" t="s">
        <v>156</v>
      </c>
      <c r="E148" s="134" t="s">
        <v>338</v>
      </c>
      <c r="F148" s="135" t="s">
        <v>339</v>
      </c>
      <c r="G148" s="136" t="s">
        <v>159</v>
      </c>
      <c r="H148" s="137">
        <v>45.09</v>
      </c>
      <c r="I148" s="138">
        <v>33</v>
      </c>
      <c r="J148" s="139">
        <f>ROUND(I148*H148,0)</f>
        <v>1488</v>
      </c>
      <c r="K148" s="140"/>
      <c r="L148" s="31"/>
      <c r="M148" s="141" t="s">
        <v>1</v>
      </c>
      <c r="N148" s="142" t="s">
        <v>45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160</v>
      </c>
      <c r="AT148" s="145" t="s">
        <v>156</v>
      </c>
      <c r="AU148" s="145" t="s">
        <v>89</v>
      </c>
      <c r="AY148" s="16" t="s">
        <v>154</v>
      </c>
      <c r="BE148" s="146">
        <f>IF(N148="základní",J148,0)</f>
        <v>1488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6" t="s">
        <v>8</v>
      </c>
      <c r="BK148" s="146">
        <f>ROUND(I148*H148,0)</f>
        <v>1488</v>
      </c>
      <c r="BL148" s="16" t="s">
        <v>160</v>
      </c>
      <c r="BM148" s="145" t="s">
        <v>853</v>
      </c>
    </row>
    <row r="149" spans="2:65" s="1" customFormat="1" ht="29.25">
      <c r="B149" s="31"/>
      <c r="D149" s="147" t="s">
        <v>162</v>
      </c>
      <c r="F149" s="148" t="s">
        <v>341</v>
      </c>
      <c r="I149" s="149"/>
      <c r="L149" s="31"/>
      <c r="M149" s="150"/>
      <c r="T149" s="55"/>
      <c r="AT149" s="16" t="s">
        <v>162</v>
      </c>
      <c r="AU149" s="16" t="s">
        <v>89</v>
      </c>
    </row>
    <row r="150" spans="2:65" s="1" customFormat="1" ht="11.25">
      <c r="B150" s="31"/>
      <c r="D150" s="151" t="s">
        <v>164</v>
      </c>
      <c r="F150" s="152" t="s">
        <v>342</v>
      </c>
      <c r="I150" s="149"/>
      <c r="L150" s="31"/>
      <c r="M150" s="150"/>
      <c r="T150" s="55"/>
      <c r="AT150" s="16" t="s">
        <v>164</v>
      </c>
      <c r="AU150" s="16" t="s">
        <v>89</v>
      </c>
    </row>
    <row r="151" spans="2:65" s="12" customFormat="1" ht="11.25">
      <c r="B151" s="153"/>
      <c r="D151" s="147" t="s">
        <v>166</v>
      </c>
      <c r="E151" s="154" t="s">
        <v>1</v>
      </c>
      <c r="F151" s="155" t="s">
        <v>854</v>
      </c>
      <c r="H151" s="156">
        <v>45.09</v>
      </c>
      <c r="I151" s="157"/>
      <c r="L151" s="153"/>
      <c r="M151" s="158"/>
      <c r="T151" s="159"/>
      <c r="AT151" s="154" t="s">
        <v>166</v>
      </c>
      <c r="AU151" s="154" t="s">
        <v>89</v>
      </c>
      <c r="AV151" s="12" t="s">
        <v>89</v>
      </c>
      <c r="AW151" s="12" t="s">
        <v>37</v>
      </c>
      <c r="AX151" s="12" t="s">
        <v>8</v>
      </c>
      <c r="AY151" s="154" t="s">
        <v>154</v>
      </c>
    </row>
    <row r="152" spans="2:65" s="11" customFormat="1" ht="22.9" customHeight="1">
      <c r="B152" s="121"/>
      <c r="D152" s="122" t="s">
        <v>79</v>
      </c>
      <c r="E152" s="131" t="s">
        <v>187</v>
      </c>
      <c r="F152" s="131" t="s">
        <v>376</v>
      </c>
      <c r="I152" s="124"/>
      <c r="J152" s="132">
        <f>BK152</f>
        <v>110615</v>
      </c>
      <c r="L152" s="121"/>
      <c r="M152" s="126"/>
      <c r="P152" s="127">
        <f>SUM(P153:P174)</f>
        <v>0</v>
      </c>
      <c r="R152" s="127">
        <f>SUM(R153:R174)</f>
        <v>0</v>
      </c>
      <c r="T152" s="128">
        <f>SUM(T153:T174)</f>
        <v>0</v>
      </c>
      <c r="AR152" s="122" t="s">
        <v>8</v>
      </c>
      <c r="AT152" s="129" t="s">
        <v>79</v>
      </c>
      <c r="AU152" s="129" t="s">
        <v>8</v>
      </c>
      <c r="AY152" s="122" t="s">
        <v>154</v>
      </c>
      <c r="BK152" s="130">
        <f>SUM(BK153:BK174)</f>
        <v>110615</v>
      </c>
    </row>
    <row r="153" spans="2:65" s="1" customFormat="1" ht="24.2" customHeight="1">
      <c r="B153" s="31"/>
      <c r="C153" s="133" t="s">
        <v>220</v>
      </c>
      <c r="D153" s="133" t="s">
        <v>156</v>
      </c>
      <c r="E153" s="134" t="s">
        <v>378</v>
      </c>
      <c r="F153" s="135" t="s">
        <v>379</v>
      </c>
      <c r="G153" s="136" t="s">
        <v>159</v>
      </c>
      <c r="H153" s="137">
        <v>203</v>
      </c>
      <c r="I153" s="138">
        <v>185</v>
      </c>
      <c r="J153" s="139">
        <f>ROUND(I153*H153,0)</f>
        <v>37555</v>
      </c>
      <c r="K153" s="140"/>
      <c r="L153" s="31"/>
      <c r="M153" s="141" t="s">
        <v>1</v>
      </c>
      <c r="N153" s="142" t="s">
        <v>45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160</v>
      </c>
      <c r="AT153" s="145" t="s">
        <v>156</v>
      </c>
      <c r="AU153" s="145" t="s">
        <v>89</v>
      </c>
      <c r="AY153" s="16" t="s">
        <v>154</v>
      </c>
      <c r="BE153" s="146">
        <f>IF(N153="základní",J153,0)</f>
        <v>37555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6" t="s">
        <v>8</v>
      </c>
      <c r="BK153" s="146">
        <f>ROUND(I153*H153,0)</f>
        <v>37555</v>
      </c>
      <c r="BL153" s="16" t="s">
        <v>160</v>
      </c>
      <c r="BM153" s="145" t="s">
        <v>855</v>
      </c>
    </row>
    <row r="154" spans="2:65" s="1" customFormat="1" ht="19.5">
      <c r="B154" s="31"/>
      <c r="D154" s="147" t="s">
        <v>162</v>
      </c>
      <c r="F154" s="148" t="s">
        <v>381</v>
      </c>
      <c r="I154" s="149"/>
      <c r="L154" s="31"/>
      <c r="M154" s="150"/>
      <c r="T154" s="55"/>
      <c r="AT154" s="16" t="s">
        <v>162</v>
      </c>
      <c r="AU154" s="16" t="s">
        <v>89</v>
      </c>
    </row>
    <row r="155" spans="2:65" s="1" customFormat="1" ht="11.25">
      <c r="B155" s="31"/>
      <c r="D155" s="151" t="s">
        <v>164</v>
      </c>
      <c r="F155" s="152" t="s">
        <v>382</v>
      </c>
      <c r="I155" s="149"/>
      <c r="L155" s="31"/>
      <c r="M155" s="150"/>
      <c r="T155" s="55"/>
      <c r="AT155" s="16" t="s">
        <v>164</v>
      </c>
      <c r="AU155" s="16" t="s">
        <v>89</v>
      </c>
    </row>
    <row r="156" spans="2:65" s="12" customFormat="1" ht="11.25">
      <c r="B156" s="153"/>
      <c r="D156" s="147" t="s">
        <v>166</v>
      </c>
      <c r="E156" s="154" t="s">
        <v>1</v>
      </c>
      <c r="F156" s="155" t="s">
        <v>856</v>
      </c>
      <c r="H156" s="156">
        <v>203</v>
      </c>
      <c r="I156" s="157"/>
      <c r="L156" s="153"/>
      <c r="M156" s="158"/>
      <c r="T156" s="159"/>
      <c r="AT156" s="154" t="s">
        <v>166</v>
      </c>
      <c r="AU156" s="154" t="s">
        <v>89</v>
      </c>
      <c r="AV156" s="12" t="s">
        <v>89</v>
      </c>
      <c r="AW156" s="12" t="s">
        <v>37</v>
      </c>
      <c r="AX156" s="12" t="s">
        <v>80</v>
      </c>
      <c r="AY156" s="154" t="s">
        <v>154</v>
      </c>
    </row>
    <row r="157" spans="2:65" s="14" customFormat="1" ht="11.25">
      <c r="B157" s="167"/>
      <c r="D157" s="147" t="s">
        <v>166</v>
      </c>
      <c r="E157" s="168" t="s">
        <v>1</v>
      </c>
      <c r="F157" s="169" t="s">
        <v>235</v>
      </c>
      <c r="H157" s="170">
        <v>203</v>
      </c>
      <c r="I157" s="171"/>
      <c r="L157" s="167"/>
      <c r="M157" s="172"/>
      <c r="T157" s="173"/>
      <c r="AT157" s="168" t="s">
        <v>166</v>
      </c>
      <c r="AU157" s="168" t="s">
        <v>89</v>
      </c>
      <c r="AV157" s="14" t="s">
        <v>160</v>
      </c>
      <c r="AW157" s="14" t="s">
        <v>37</v>
      </c>
      <c r="AX157" s="14" t="s">
        <v>8</v>
      </c>
      <c r="AY157" s="168" t="s">
        <v>154</v>
      </c>
    </row>
    <row r="158" spans="2:65" s="1" customFormat="1" ht="24.2" customHeight="1">
      <c r="B158" s="31"/>
      <c r="C158" s="133" t="s">
        <v>227</v>
      </c>
      <c r="D158" s="133" t="s">
        <v>156</v>
      </c>
      <c r="E158" s="134" t="s">
        <v>385</v>
      </c>
      <c r="F158" s="135" t="s">
        <v>386</v>
      </c>
      <c r="G158" s="136" t="s">
        <v>159</v>
      </c>
      <c r="H158" s="137">
        <v>180.2</v>
      </c>
      <c r="I158" s="138">
        <v>196</v>
      </c>
      <c r="J158" s="139">
        <f>ROUND(I158*H158,0)</f>
        <v>35319</v>
      </c>
      <c r="K158" s="140"/>
      <c r="L158" s="31"/>
      <c r="M158" s="141" t="s">
        <v>1</v>
      </c>
      <c r="N158" s="142" t="s">
        <v>45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160</v>
      </c>
      <c r="AT158" s="145" t="s">
        <v>156</v>
      </c>
      <c r="AU158" s="145" t="s">
        <v>89</v>
      </c>
      <c r="AY158" s="16" t="s">
        <v>154</v>
      </c>
      <c r="BE158" s="146">
        <f>IF(N158="základní",J158,0)</f>
        <v>35319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6" t="s">
        <v>8</v>
      </c>
      <c r="BK158" s="146">
        <f>ROUND(I158*H158,0)</f>
        <v>35319</v>
      </c>
      <c r="BL158" s="16" t="s">
        <v>160</v>
      </c>
      <c r="BM158" s="145" t="s">
        <v>857</v>
      </c>
    </row>
    <row r="159" spans="2:65" s="1" customFormat="1" ht="19.5">
      <c r="B159" s="31"/>
      <c r="D159" s="147" t="s">
        <v>162</v>
      </c>
      <c r="F159" s="148" t="s">
        <v>388</v>
      </c>
      <c r="I159" s="149"/>
      <c r="L159" s="31"/>
      <c r="M159" s="150"/>
      <c r="T159" s="55"/>
      <c r="AT159" s="16" t="s">
        <v>162</v>
      </c>
      <c r="AU159" s="16" t="s">
        <v>89</v>
      </c>
    </row>
    <row r="160" spans="2:65" s="1" customFormat="1" ht="11.25">
      <c r="B160" s="31"/>
      <c r="D160" s="151" t="s">
        <v>164</v>
      </c>
      <c r="F160" s="152" t="s">
        <v>389</v>
      </c>
      <c r="I160" s="149"/>
      <c r="L160" s="31"/>
      <c r="M160" s="150"/>
      <c r="T160" s="55"/>
      <c r="AT160" s="16" t="s">
        <v>164</v>
      </c>
      <c r="AU160" s="16" t="s">
        <v>89</v>
      </c>
    </row>
    <row r="161" spans="2:65" s="12" customFormat="1" ht="11.25">
      <c r="B161" s="153"/>
      <c r="D161" s="147" t="s">
        <v>166</v>
      </c>
      <c r="E161" s="154" t="s">
        <v>1</v>
      </c>
      <c r="F161" s="155" t="s">
        <v>858</v>
      </c>
      <c r="H161" s="156">
        <v>180.2</v>
      </c>
      <c r="I161" s="157"/>
      <c r="L161" s="153"/>
      <c r="M161" s="158"/>
      <c r="T161" s="159"/>
      <c r="AT161" s="154" t="s">
        <v>166</v>
      </c>
      <c r="AU161" s="154" t="s">
        <v>89</v>
      </c>
      <c r="AV161" s="12" t="s">
        <v>89</v>
      </c>
      <c r="AW161" s="12" t="s">
        <v>37</v>
      </c>
      <c r="AX161" s="12" t="s">
        <v>80</v>
      </c>
      <c r="AY161" s="154" t="s">
        <v>154</v>
      </c>
    </row>
    <row r="162" spans="2:65" s="14" customFormat="1" ht="11.25">
      <c r="B162" s="167"/>
      <c r="D162" s="147" t="s">
        <v>166</v>
      </c>
      <c r="E162" s="168" t="s">
        <v>1</v>
      </c>
      <c r="F162" s="169" t="s">
        <v>235</v>
      </c>
      <c r="H162" s="170">
        <v>180.2</v>
      </c>
      <c r="I162" s="171"/>
      <c r="L162" s="167"/>
      <c r="M162" s="172"/>
      <c r="T162" s="173"/>
      <c r="AT162" s="168" t="s">
        <v>166</v>
      </c>
      <c r="AU162" s="168" t="s">
        <v>89</v>
      </c>
      <c r="AV162" s="14" t="s">
        <v>160</v>
      </c>
      <c r="AW162" s="14" t="s">
        <v>37</v>
      </c>
      <c r="AX162" s="14" t="s">
        <v>8</v>
      </c>
      <c r="AY162" s="168" t="s">
        <v>154</v>
      </c>
    </row>
    <row r="163" spans="2:65" s="1" customFormat="1" ht="16.5" customHeight="1">
      <c r="B163" s="31"/>
      <c r="C163" s="133" t="s">
        <v>236</v>
      </c>
      <c r="D163" s="133" t="s">
        <v>156</v>
      </c>
      <c r="E163" s="134" t="s">
        <v>392</v>
      </c>
      <c r="F163" s="135" t="s">
        <v>393</v>
      </c>
      <c r="G163" s="136" t="s">
        <v>159</v>
      </c>
      <c r="H163" s="137">
        <v>168</v>
      </c>
      <c r="I163" s="138">
        <v>87</v>
      </c>
      <c r="J163" s="139">
        <f>ROUND(I163*H163,0)</f>
        <v>14616</v>
      </c>
      <c r="K163" s="140"/>
      <c r="L163" s="31"/>
      <c r="M163" s="141" t="s">
        <v>1</v>
      </c>
      <c r="N163" s="142" t="s">
        <v>45</v>
      </c>
      <c r="P163" s="143">
        <f>O163*H163</f>
        <v>0</v>
      </c>
      <c r="Q163" s="143">
        <v>0</v>
      </c>
      <c r="R163" s="143">
        <f>Q163*H163</f>
        <v>0</v>
      </c>
      <c r="S163" s="143">
        <v>0</v>
      </c>
      <c r="T163" s="144">
        <f>S163*H163</f>
        <v>0</v>
      </c>
      <c r="AR163" s="145" t="s">
        <v>160</v>
      </c>
      <c r="AT163" s="145" t="s">
        <v>156</v>
      </c>
      <c r="AU163" s="145" t="s">
        <v>89</v>
      </c>
      <c r="AY163" s="16" t="s">
        <v>154</v>
      </c>
      <c r="BE163" s="146">
        <f>IF(N163="základní",J163,0)</f>
        <v>14616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6" t="s">
        <v>8</v>
      </c>
      <c r="BK163" s="146">
        <f>ROUND(I163*H163,0)</f>
        <v>14616</v>
      </c>
      <c r="BL163" s="16" t="s">
        <v>160</v>
      </c>
      <c r="BM163" s="145" t="s">
        <v>859</v>
      </c>
    </row>
    <row r="164" spans="2:65" s="1" customFormat="1" ht="19.5">
      <c r="B164" s="31"/>
      <c r="D164" s="147" t="s">
        <v>162</v>
      </c>
      <c r="F164" s="148" t="s">
        <v>395</v>
      </c>
      <c r="I164" s="149"/>
      <c r="L164" s="31"/>
      <c r="M164" s="150"/>
      <c r="T164" s="55"/>
      <c r="AT164" s="16" t="s">
        <v>162</v>
      </c>
      <c r="AU164" s="16" t="s">
        <v>89</v>
      </c>
    </row>
    <row r="165" spans="2:65" s="1" customFormat="1" ht="11.25">
      <c r="B165" s="31"/>
      <c r="D165" s="151" t="s">
        <v>164</v>
      </c>
      <c r="F165" s="152" t="s">
        <v>396</v>
      </c>
      <c r="I165" s="149"/>
      <c r="L165" s="31"/>
      <c r="M165" s="150"/>
      <c r="T165" s="55"/>
      <c r="AT165" s="16" t="s">
        <v>164</v>
      </c>
      <c r="AU165" s="16" t="s">
        <v>89</v>
      </c>
    </row>
    <row r="166" spans="2:65" s="1" customFormat="1" ht="19.5">
      <c r="B166" s="31"/>
      <c r="D166" s="147" t="s">
        <v>365</v>
      </c>
      <c r="F166" s="174" t="s">
        <v>397</v>
      </c>
      <c r="I166" s="149"/>
      <c r="L166" s="31"/>
      <c r="M166" s="150"/>
      <c r="T166" s="55"/>
      <c r="AT166" s="16" t="s">
        <v>365</v>
      </c>
      <c r="AU166" s="16" t="s">
        <v>89</v>
      </c>
    </row>
    <row r="167" spans="2:65" s="12" customFormat="1" ht="11.25">
      <c r="B167" s="153"/>
      <c r="D167" s="147" t="s">
        <v>166</v>
      </c>
      <c r="E167" s="154" t="s">
        <v>1</v>
      </c>
      <c r="F167" s="155" t="s">
        <v>860</v>
      </c>
      <c r="H167" s="156">
        <v>168</v>
      </c>
      <c r="I167" s="157"/>
      <c r="L167" s="153"/>
      <c r="M167" s="158"/>
      <c r="T167" s="159"/>
      <c r="AT167" s="154" t="s">
        <v>166</v>
      </c>
      <c r="AU167" s="154" t="s">
        <v>89</v>
      </c>
      <c r="AV167" s="12" t="s">
        <v>89</v>
      </c>
      <c r="AW167" s="12" t="s">
        <v>37</v>
      </c>
      <c r="AX167" s="12" t="s">
        <v>80</v>
      </c>
      <c r="AY167" s="154" t="s">
        <v>154</v>
      </c>
    </row>
    <row r="168" spans="2:65" s="14" customFormat="1" ht="11.25">
      <c r="B168" s="167"/>
      <c r="D168" s="147" t="s">
        <v>166</v>
      </c>
      <c r="E168" s="168" t="s">
        <v>1</v>
      </c>
      <c r="F168" s="169" t="s">
        <v>235</v>
      </c>
      <c r="H168" s="170">
        <v>168</v>
      </c>
      <c r="I168" s="171"/>
      <c r="L168" s="167"/>
      <c r="M168" s="172"/>
      <c r="T168" s="173"/>
      <c r="AT168" s="168" t="s">
        <v>166</v>
      </c>
      <c r="AU168" s="168" t="s">
        <v>89</v>
      </c>
      <c r="AV168" s="14" t="s">
        <v>160</v>
      </c>
      <c r="AW168" s="14" t="s">
        <v>37</v>
      </c>
      <c r="AX168" s="14" t="s">
        <v>8</v>
      </c>
      <c r="AY168" s="168" t="s">
        <v>154</v>
      </c>
    </row>
    <row r="169" spans="2:65" s="1" customFormat="1" ht="16.5" customHeight="1">
      <c r="B169" s="31"/>
      <c r="C169" s="133" t="s">
        <v>9</v>
      </c>
      <c r="D169" s="133" t="s">
        <v>156</v>
      </c>
      <c r="E169" s="134" t="s">
        <v>400</v>
      </c>
      <c r="F169" s="135" t="s">
        <v>401</v>
      </c>
      <c r="G169" s="136" t="s">
        <v>159</v>
      </c>
      <c r="H169" s="137">
        <v>185</v>
      </c>
      <c r="I169" s="138">
        <v>125</v>
      </c>
      <c r="J169" s="139">
        <f>ROUND(I169*H169,0)</f>
        <v>23125</v>
      </c>
      <c r="K169" s="140"/>
      <c r="L169" s="31"/>
      <c r="M169" s="141" t="s">
        <v>1</v>
      </c>
      <c r="N169" s="142" t="s">
        <v>45</v>
      </c>
      <c r="P169" s="143">
        <f>O169*H169</f>
        <v>0</v>
      </c>
      <c r="Q169" s="143">
        <v>0</v>
      </c>
      <c r="R169" s="143">
        <f>Q169*H169</f>
        <v>0</v>
      </c>
      <c r="S169" s="143">
        <v>0</v>
      </c>
      <c r="T169" s="144">
        <f>S169*H169</f>
        <v>0</v>
      </c>
      <c r="AR169" s="145" t="s">
        <v>160</v>
      </c>
      <c r="AT169" s="145" t="s">
        <v>156</v>
      </c>
      <c r="AU169" s="145" t="s">
        <v>89</v>
      </c>
      <c r="AY169" s="16" t="s">
        <v>154</v>
      </c>
      <c r="BE169" s="146">
        <f>IF(N169="základní",J169,0)</f>
        <v>23125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6" t="s">
        <v>8</v>
      </c>
      <c r="BK169" s="146">
        <f>ROUND(I169*H169,0)</f>
        <v>23125</v>
      </c>
      <c r="BL169" s="16" t="s">
        <v>160</v>
      </c>
      <c r="BM169" s="145" t="s">
        <v>861</v>
      </c>
    </row>
    <row r="170" spans="2:65" s="1" customFormat="1" ht="19.5">
      <c r="B170" s="31"/>
      <c r="D170" s="147" t="s">
        <v>162</v>
      </c>
      <c r="F170" s="148" t="s">
        <v>403</v>
      </c>
      <c r="I170" s="149"/>
      <c r="L170" s="31"/>
      <c r="M170" s="150"/>
      <c r="T170" s="55"/>
      <c r="AT170" s="16" t="s">
        <v>162</v>
      </c>
      <c r="AU170" s="16" t="s">
        <v>89</v>
      </c>
    </row>
    <row r="171" spans="2:65" s="1" customFormat="1" ht="11.25">
      <c r="B171" s="31"/>
      <c r="D171" s="151" t="s">
        <v>164</v>
      </c>
      <c r="F171" s="152" t="s">
        <v>404</v>
      </c>
      <c r="I171" s="149"/>
      <c r="L171" s="31"/>
      <c r="M171" s="150"/>
      <c r="T171" s="55"/>
      <c r="AT171" s="16" t="s">
        <v>164</v>
      </c>
      <c r="AU171" s="16" t="s">
        <v>89</v>
      </c>
    </row>
    <row r="172" spans="2:65" s="1" customFormat="1" ht="19.5">
      <c r="B172" s="31"/>
      <c r="D172" s="147" t="s">
        <v>365</v>
      </c>
      <c r="F172" s="174" t="s">
        <v>397</v>
      </c>
      <c r="I172" s="149"/>
      <c r="L172" s="31"/>
      <c r="M172" s="150"/>
      <c r="T172" s="55"/>
      <c r="AT172" s="16" t="s">
        <v>365</v>
      </c>
      <c r="AU172" s="16" t="s">
        <v>89</v>
      </c>
    </row>
    <row r="173" spans="2:65" s="12" customFormat="1" ht="11.25">
      <c r="B173" s="153"/>
      <c r="D173" s="147" t="s">
        <v>166</v>
      </c>
      <c r="E173" s="154" t="s">
        <v>1</v>
      </c>
      <c r="F173" s="155" t="s">
        <v>862</v>
      </c>
      <c r="H173" s="156">
        <v>185</v>
      </c>
      <c r="I173" s="157"/>
      <c r="L173" s="153"/>
      <c r="M173" s="158"/>
      <c r="T173" s="159"/>
      <c r="AT173" s="154" t="s">
        <v>166</v>
      </c>
      <c r="AU173" s="154" t="s">
        <v>89</v>
      </c>
      <c r="AV173" s="12" t="s">
        <v>89</v>
      </c>
      <c r="AW173" s="12" t="s">
        <v>37</v>
      </c>
      <c r="AX173" s="12" t="s">
        <v>80</v>
      </c>
      <c r="AY173" s="154" t="s">
        <v>154</v>
      </c>
    </row>
    <row r="174" spans="2:65" s="14" customFormat="1" ht="11.25">
      <c r="B174" s="167"/>
      <c r="D174" s="147" t="s">
        <v>166</v>
      </c>
      <c r="E174" s="168" t="s">
        <v>1</v>
      </c>
      <c r="F174" s="169" t="s">
        <v>235</v>
      </c>
      <c r="H174" s="170">
        <v>185</v>
      </c>
      <c r="I174" s="171"/>
      <c r="L174" s="167"/>
      <c r="M174" s="178"/>
      <c r="N174" s="179"/>
      <c r="O174" s="179"/>
      <c r="P174" s="179"/>
      <c r="Q174" s="179"/>
      <c r="R174" s="179"/>
      <c r="S174" s="179"/>
      <c r="T174" s="180"/>
      <c r="AT174" s="168" t="s">
        <v>166</v>
      </c>
      <c r="AU174" s="168" t="s">
        <v>89</v>
      </c>
      <c r="AV174" s="14" t="s">
        <v>160</v>
      </c>
      <c r="AW174" s="14" t="s">
        <v>37</v>
      </c>
      <c r="AX174" s="14" t="s">
        <v>8</v>
      </c>
      <c r="AY174" s="168" t="s">
        <v>154</v>
      </c>
    </row>
    <row r="175" spans="2:65" s="1" customFormat="1" ht="6.95" customHeight="1">
      <c r="B175" s="43"/>
      <c r="C175" s="44"/>
      <c r="D175" s="44"/>
      <c r="E175" s="44"/>
      <c r="F175" s="44"/>
      <c r="G175" s="44"/>
      <c r="H175" s="44"/>
      <c r="I175" s="44"/>
      <c r="J175" s="44"/>
      <c r="K175" s="44"/>
      <c r="L175" s="31"/>
    </row>
  </sheetData>
  <sheetProtection algorithmName="SHA-512" hashValue="KMlUbit4FFsxNrqQtqP+tBPov96ud3HVoc4cXpJJj/qlGn3sDrqng3eBptg6FV0qwErA8CRckfhFFNzlNgiIwA==" saltValue="cmxQWHj2+8aaRSomsQWw0G/DiC+WqPzparcNizjQc+dykDbn15hZh6PNTRCKD5mHbhoxbcNaKTfNfa26ZTnVhQ==" spinCount="100000" sheet="1" objects="1" scenarios="1" formatColumns="0" formatRows="0" autoFilter="0"/>
  <autoFilter ref="C118:K174" xr:uid="{00000000-0009-0000-0000-00000A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A00-000000000000}"/>
    <hyperlink ref="F128" r:id="rId2" xr:uid="{00000000-0004-0000-0A00-000001000000}"/>
    <hyperlink ref="F132" r:id="rId3" xr:uid="{00000000-0004-0000-0A00-000002000000}"/>
    <hyperlink ref="F136" r:id="rId4" xr:uid="{00000000-0004-0000-0A00-000003000000}"/>
    <hyperlink ref="F139" r:id="rId5" xr:uid="{00000000-0004-0000-0A00-000004000000}"/>
    <hyperlink ref="F142" r:id="rId6" xr:uid="{00000000-0004-0000-0A00-000005000000}"/>
    <hyperlink ref="F145" r:id="rId7" xr:uid="{00000000-0004-0000-0A00-000006000000}"/>
    <hyperlink ref="F150" r:id="rId8" xr:uid="{00000000-0004-0000-0A00-000007000000}"/>
    <hyperlink ref="F155" r:id="rId9" xr:uid="{00000000-0004-0000-0A00-000008000000}"/>
    <hyperlink ref="F160" r:id="rId10" xr:uid="{00000000-0004-0000-0A00-000009000000}"/>
    <hyperlink ref="F165" r:id="rId11" xr:uid="{00000000-0004-0000-0A00-00000A000000}"/>
    <hyperlink ref="F171" r:id="rId12" xr:uid="{00000000-0004-0000-0A00-00000B000000}"/>
  </hyperlinks>
  <pageMargins left="0.39374999999999999" right="0.39374999999999999" top="0.39374999999999999" bottom="0.39374999999999999" header="0" footer="0"/>
  <pageSetup paperSize="9" scale="88" fitToHeight="100" orientation="portrait" blackAndWhite="1" r:id="rId13"/>
  <headerFooter>
    <oddFooter>&amp;CStrana &amp;P z &amp;N</oddFooter>
  </headerFooter>
  <drawing r:id="rId1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2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119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120</v>
      </c>
      <c r="L4" s="19"/>
      <c r="M4" s="87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234" t="str">
        <f>'Rekapitulace stavby'!K6</f>
        <v>Lesní cesta Zděřiny</v>
      </c>
      <c r="F7" s="235"/>
      <c r="G7" s="235"/>
      <c r="H7" s="235"/>
      <c r="L7" s="19"/>
    </row>
    <row r="8" spans="2:46" s="1" customFormat="1" ht="12" customHeight="1">
      <c r="B8" s="31"/>
      <c r="D8" s="26" t="s">
        <v>121</v>
      </c>
      <c r="L8" s="31"/>
    </row>
    <row r="9" spans="2:46" s="1" customFormat="1" ht="16.5" customHeight="1">
      <c r="B9" s="31"/>
      <c r="E9" s="199" t="s">
        <v>863</v>
      </c>
      <c r="F9" s="233"/>
      <c r="G9" s="233"/>
      <c r="H9" s="23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19</v>
      </c>
      <c r="F11" s="24" t="s">
        <v>20</v>
      </c>
      <c r="I11" s="26" t="s">
        <v>21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>
        <f>'Rekapitulace stavby'!AN8</f>
        <v>45544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26</v>
      </c>
      <c r="J17" s="88" t="str">
        <f>'Rekapitulace stavby'!AN13</f>
        <v>25344447</v>
      </c>
      <c r="L17" s="31"/>
    </row>
    <row r="18" spans="2:12" s="1" customFormat="1" ht="18" customHeight="1">
      <c r="B18" s="31"/>
      <c r="E18" s="236" t="str">
        <f>'Rekapitulace stavby'!E14</f>
        <v>AQUASYS spol. s r.o.</v>
      </c>
      <c r="F18" s="205"/>
      <c r="G18" s="205"/>
      <c r="H18" s="205"/>
      <c r="I18" s="26" t="s">
        <v>29</v>
      </c>
      <c r="J18" s="88" t="str">
        <f>'Rekapitulace stavby'!AN14</f>
        <v>CZ25344447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26</v>
      </c>
      <c r="J20" s="24" t="s">
        <v>35</v>
      </c>
      <c r="L20" s="31"/>
    </row>
    <row r="21" spans="2:12" s="1" customFormat="1" ht="18" customHeight="1">
      <c r="B21" s="31"/>
      <c r="E21" s="24" t="s">
        <v>36</v>
      </c>
      <c r="I21" s="26" t="s">
        <v>29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38</v>
      </c>
      <c r="I23" s="26" t="s">
        <v>26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29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9"/>
      <c r="E27" s="209" t="s">
        <v>1</v>
      </c>
      <c r="F27" s="209"/>
      <c r="G27" s="209"/>
      <c r="H27" s="20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40</v>
      </c>
      <c r="J30" s="65">
        <f>ROUND(J118, 0)</f>
        <v>219503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1">
        <f>ROUND((SUM(BE118:BE125)),  0)</f>
        <v>219503</v>
      </c>
      <c r="I33" s="92">
        <v>0.21</v>
      </c>
      <c r="J33" s="91">
        <f>ROUND(((SUM(BE118:BE125))*I33),  0)</f>
        <v>46096</v>
      </c>
      <c r="L33" s="31"/>
    </row>
    <row r="34" spans="2:12" s="1" customFormat="1" ht="14.45" customHeight="1">
      <c r="B34" s="31"/>
      <c r="E34" s="26" t="s">
        <v>46</v>
      </c>
      <c r="F34" s="91">
        <f>ROUND((SUM(BF118:BF125)),  0)</f>
        <v>0</v>
      </c>
      <c r="I34" s="92">
        <v>0.12</v>
      </c>
      <c r="J34" s="91">
        <f>ROUND(((SUM(BF118:BF125))*I34),  0)</f>
        <v>0</v>
      </c>
      <c r="L34" s="31"/>
    </row>
    <row r="35" spans="2:12" s="1" customFormat="1" ht="14.45" hidden="1" customHeight="1">
      <c r="B35" s="31"/>
      <c r="E35" s="26" t="s">
        <v>47</v>
      </c>
      <c r="F35" s="91">
        <f>ROUND((SUM(BG118:BG125)),  0)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1">
        <f>ROUND((SUM(BH118:BH125)),  0)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1">
        <f>ROUND((SUM(BI118:BI125)),  0)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50</v>
      </c>
      <c r="E39" s="56"/>
      <c r="F39" s="56"/>
      <c r="G39" s="95" t="s">
        <v>51</v>
      </c>
      <c r="H39" s="96" t="s">
        <v>52</v>
      </c>
      <c r="I39" s="56"/>
      <c r="J39" s="97">
        <f>SUM(J30:J37)</f>
        <v>265599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9" t="s">
        <v>56</v>
      </c>
      <c r="G61" s="42" t="s">
        <v>55</v>
      </c>
      <c r="H61" s="33"/>
      <c r="I61" s="33"/>
      <c r="J61" s="100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9" t="s">
        <v>56</v>
      </c>
      <c r="G76" s="42" t="s">
        <v>55</v>
      </c>
      <c r="H76" s="33"/>
      <c r="I76" s="33"/>
      <c r="J76" s="100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17</v>
      </c>
      <c r="L84" s="31"/>
    </row>
    <row r="85" spans="2:47" s="1" customFormat="1" ht="16.5" customHeight="1">
      <c r="B85" s="31"/>
      <c r="E85" s="234" t="str">
        <f>E7</f>
        <v>Lesní cesta Zděřiny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121</v>
      </c>
      <c r="L86" s="31"/>
    </row>
    <row r="87" spans="2:47" s="1" customFormat="1" ht="16.5" customHeight="1">
      <c r="B87" s="31"/>
      <c r="E87" s="199" t="str">
        <f>E9</f>
        <v>007.27 - Svodnice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k.ú. Kamenička</v>
      </c>
      <c r="I89" s="26" t="s">
        <v>24</v>
      </c>
      <c r="J89" s="51">
        <f>IF(J12="","",J12)</f>
        <v>45544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25</v>
      </c>
      <c r="F91" s="24" t="str">
        <f>E15</f>
        <v>Městys Kamenice</v>
      </c>
      <c r="I91" s="26" t="s">
        <v>34</v>
      </c>
      <c r="J91" s="29" t="str">
        <f>E21</f>
        <v>Ing. Petr Pelikán, Ph.D.</v>
      </c>
      <c r="L91" s="31"/>
    </row>
    <row r="92" spans="2:47" s="1" customFormat="1" ht="25.7" customHeight="1">
      <c r="B92" s="31"/>
      <c r="C92" s="26" t="s">
        <v>30</v>
      </c>
      <c r="F92" s="24" t="str">
        <f>IF(E18="","",E18)</f>
        <v>AQUASYS spol. s r.o.</v>
      </c>
      <c r="I92" s="26" t="s">
        <v>38</v>
      </c>
      <c r="J92" s="29" t="str">
        <f>E24</f>
        <v>Ing. Petr Pelikán, Ph.D.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124</v>
      </c>
      <c r="D94" s="93"/>
      <c r="E94" s="93"/>
      <c r="F94" s="93"/>
      <c r="G94" s="93"/>
      <c r="H94" s="93"/>
      <c r="I94" s="93"/>
      <c r="J94" s="102" t="s">
        <v>125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126</v>
      </c>
      <c r="J96" s="65">
        <f>J118</f>
        <v>219503</v>
      </c>
      <c r="L96" s="31"/>
      <c r="AU96" s="16" t="s">
        <v>127</v>
      </c>
    </row>
    <row r="97" spans="2:12" s="8" customFormat="1" ht="24.95" customHeight="1">
      <c r="B97" s="104"/>
      <c r="D97" s="105" t="s">
        <v>128</v>
      </c>
      <c r="E97" s="106"/>
      <c r="F97" s="106"/>
      <c r="G97" s="106"/>
      <c r="H97" s="106"/>
      <c r="I97" s="106"/>
      <c r="J97" s="107">
        <f>J119</f>
        <v>219503</v>
      </c>
      <c r="L97" s="104"/>
    </row>
    <row r="98" spans="2:12" s="9" customFormat="1" ht="19.899999999999999" customHeight="1">
      <c r="B98" s="108"/>
      <c r="D98" s="109" t="s">
        <v>132</v>
      </c>
      <c r="E98" s="110"/>
      <c r="F98" s="110"/>
      <c r="G98" s="110"/>
      <c r="H98" s="110"/>
      <c r="I98" s="110"/>
      <c r="J98" s="111">
        <f>J120</f>
        <v>219503</v>
      </c>
      <c r="L98" s="108"/>
    </row>
    <row r="99" spans="2:12" s="1" customFormat="1" ht="21.75" customHeight="1">
      <c r="B99" s="31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1"/>
    </row>
    <row r="105" spans="2:12" s="1" customFormat="1" ht="24.95" customHeight="1">
      <c r="B105" s="31"/>
      <c r="C105" s="20" t="s">
        <v>139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17</v>
      </c>
      <c r="L107" s="31"/>
    </row>
    <row r="108" spans="2:12" s="1" customFormat="1" ht="16.5" customHeight="1">
      <c r="B108" s="31"/>
      <c r="E108" s="234" t="str">
        <f>E7</f>
        <v>Lesní cesta Zděřiny</v>
      </c>
      <c r="F108" s="235"/>
      <c r="G108" s="235"/>
      <c r="H108" s="235"/>
      <c r="L108" s="31"/>
    </row>
    <row r="109" spans="2:12" s="1" customFormat="1" ht="12" customHeight="1">
      <c r="B109" s="31"/>
      <c r="C109" s="26" t="s">
        <v>121</v>
      </c>
      <c r="L109" s="31"/>
    </row>
    <row r="110" spans="2:12" s="1" customFormat="1" ht="16.5" customHeight="1">
      <c r="B110" s="31"/>
      <c r="E110" s="199" t="str">
        <f>E9</f>
        <v>007.27 - Svodnice</v>
      </c>
      <c r="F110" s="233"/>
      <c r="G110" s="233"/>
      <c r="H110" s="233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22</v>
      </c>
      <c r="F112" s="24" t="str">
        <f>F12</f>
        <v>k.ú. Kamenička</v>
      </c>
      <c r="I112" s="26" t="s">
        <v>24</v>
      </c>
      <c r="J112" s="51">
        <f>IF(J12="","",J12)</f>
        <v>45544</v>
      </c>
      <c r="L112" s="31"/>
    </row>
    <row r="113" spans="2:65" s="1" customFormat="1" ht="6.95" customHeight="1">
      <c r="B113" s="31"/>
      <c r="L113" s="31"/>
    </row>
    <row r="114" spans="2:65" s="1" customFormat="1" ht="25.7" customHeight="1">
      <c r="B114" s="31"/>
      <c r="C114" s="26" t="s">
        <v>25</v>
      </c>
      <c r="F114" s="24" t="str">
        <f>E15</f>
        <v>Městys Kamenice</v>
      </c>
      <c r="I114" s="26" t="s">
        <v>34</v>
      </c>
      <c r="J114" s="29" t="str">
        <f>E21</f>
        <v>Ing. Petr Pelikán, Ph.D.</v>
      </c>
      <c r="L114" s="31"/>
    </row>
    <row r="115" spans="2:65" s="1" customFormat="1" ht="25.7" customHeight="1">
      <c r="B115" s="31"/>
      <c r="C115" s="26" t="s">
        <v>30</v>
      </c>
      <c r="F115" s="24" t="str">
        <f>IF(E18="","",E18)</f>
        <v>AQUASYS spol. s r.o.</v>
      </c>
      <c r="I115" s="26" t="s">
        <v>38</v>
      </c>
      <c r="J115" s="29" t="str">
        <f>E24</f>
        <v>Ing. Petr Pelikán, Ph.D.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2"/>
      <c r="C117" s="113" t="s">
        <v>140</v>
      </c>
      <c r="D117" s="114" t="s">
        <v>65</v>
      </c>
      <c r="E117" s="114" t="s">
        <v>61</v>
      </c>
      <c r="F117" s="114" t="s">
        <v>62</v>
      </c>
      <c r="G117" s="114" t="s">
        <v>141</v>
      </c>
      <c r="H117" s="114" t="s">
        <v>142</v>
      </c>
      <c r="I117" s="114" t="s">
        <v>143</v>
      </c>
      <c r="J117" s="115" t="s">
        <v>125</v>
      </c>
      <c r="K117" s="116" t="s">
        <v>144</v>
      </c>
      <c r="L117" s="112"/>
      <c r="M117" s="58" t="s">
        <v>1</v>
      </c>
      <c r="N117" s="59" t="s">
        <v>44</v>
      </c>
      <c r="O117" s="59" t="s">
        <v>145</v>
      </c>
      <c r="P117" s="59" t="s">
        <v>146</v>
      </c>
      <c r="Q117" s="59" t="s">
        <v>147</v>
      </c>
      <c r="R117" s="59" t="s">
        <v>148</v>
      </c>
      <c r="S117" s="59" t="s">
        <v>149</v>
      </c>
      <c r="T117" s="60" t="s">
        <v>150</v>
      </c>
    </row>
    <row r="118" spans="2:65" s="1" customFormat="1" ht="22.9" customHeight="1">
      <c r="B118" s="31"/>
      <c r="C118" s="63" t="s">
        <v>151</v>
      </c>
      <c r="J118" s="117">
        <f>BK118</f>
        <v>219503</v>
      </c>
      <c r="L118" s="31"/>
      <c r="M118" s="61"/>
      <c r="N118" s="52"/>
      <c r="O118" s="52"/>
      <c r="P118" s="118">
        <f>P119</f>
        <v>0</v>
      </c>
      <c r="Q118" s="52"/>
      <c r="R118" s="118">
        <f>R119</f>
        <v>14.18802</v>
      </c>
      <c r="S118" s="52"/>
      <c r="T118" s="119">
        <f>T119</f>
        <v>0</v>
      </c>
      <c r="AT118" s="16" t="s">
        <v>79</v>
      </c>
      <c r="AU118" s="16" t="s">
        <v>127</v>
      </c>
      <c r="BK118" s="120">
        <f>BK119</f>
        <v>219503</v>
      </c>
    </row>
    <row r="119" spans="2:65" s="11" customFormat="1" ht="25.9" customHeight="1">
      <c r="B119" s="121"/>
      <c r="D119" s="122" t="s">
        <v>79</v>
      </c>
      <c r="E119" s="123" t="s">
        <v>152</v>
      </c>
      <c r="F119" s="123" t="s">
        <v>153</v>
      </c>
      <c r="I119" s="124"/>
      <c r="J119" s="125">
        <f>BK119</f>
        <v>219503</v>
      </c>
      <c r="L119" s="121"/>
      <c r="M119" s="126"/>
      <c r="P119" s="127">
        <f>P120</f>
        <v>0</v>
      </c>
      <c r="R119" s="127">
        <f>R120</f>
        <v>14.18802</v>
      </c>
      <c r="T119" s="128">
        <f>T120</f>
        <v>0</v>
      </c>
      <c r="AR119" s="122" t="s">
        <v>8</v>
      </c>
      <c r="AT119" s="129" t="s">
        <v>79</v>
      </c>
      <c r="AU119" s="129" t="s">
        <v>80</v>
      </c>
      <c r="AY119" s="122" t="s">
        <v>154</v>
      </c>
      <c r="BK119" s="130">
        <f>BK120</f>
        <v>219503</v>
      </c>
    </row>
    <row r="120" spans="2:65" s="11" customFormat="1" ht="22.9" customHeight="1">
      <c r="B120" s="121"/>
      <c r="D120" s="122" t="s">
        <v>79</v>
      </c>
      <c r="E120" s="131" t="s">
        <v>187</v>
      </c>
      <c r="F120" s="131" t="s">
        <v>376</v>
      </c>
      <c r="I120" s="124"/>
      <c r="J120" s="132">
        <f>BK120</f>
        <v>219503</v>
      </c>
      <c r="L120" s="121"/>
      <c r="M120" s="126"/>
      <c r="P120" s="127">
        <f>SUM(P121:P125)</f>
        <v>0</v>
      </c>
      <c r="R120" s="127">
        <f>SUM(R121:R125)</f>
        <v>14.18802</v>
      </c>
      <c r="T120" s="128">
        <f>SUM(T121:T125)</f>
        <v>0</v>
      </c>
      <c r="AR120" s="122" t="s">
        <v>8</v>
      </c>
      <c r="AT120" s="129" t="s">
        <v>79</v>
      </c>
      <c r="AU120" s="129" t="s">
        <v>8</v>
      </c>
      <c r="AY120" s="122" t="s">
        <v>154</v>
      </c>
      <c r="BK120" s="130">
        <f>SUM(BK121:BK125)</f>
        <v>219503</v>
      </c>
    </row>
    <row r="121" spans="2:65" s="1" customFormat="1" ht="16.5" customHeight="1">
      <c r="B121" s="31"/>
      <c r="C121" s="133" t="s">
        <v>8</v>
      </c>
      <c r="D121" s="133" t="s">
        <v>156</v>
      </c>
      <c r="E121" s="134" t="s">
        <v>864</v>
      </c>
      <c r="F121" s="135" t="s">
        <v>865</v>
      </c>
      <c r="G121" s="136" t="s">
        <v>562</v>
      </c>
      <c r="H121" s="137">
        <v>129.5</v>
      </c>
      <c r="I121" s="138">
        <v>1695</v>
      </c>
      <c r="J121" s="139">
        <f>ROUND(I121*H121,0)</f>
        <v>219503</v>
      </c>
      <c r="K121" s="140"/>
      <c r="L121" s="31"/>
      <c r="M121" s="141" t="s">
        <v>1</v>
      </c>
      <c r="N121" s="142" t="s">
        <v>45</v>
      </c>
      <c r="P121" s="143">
        <f>O121*H121</f>
        <v>0</v>
      </c>
      <c r="Q121" s="143">
        <v>0.10956</v>
      </c>
      <c r="R121" s="143">
        <f>Q121*H121</f>
        <v>14.18802</v>
      </c>
      <c r="S121" s="143">
        <v>0</v>
      </c>
      <c r="T121" s="144">
        <f>S121*H121</f>
        <v>0</v>
      </c>
      <c r="AR121" s="145" t="s">
        <v>160</v>
      </c>
      <c r="AT121" s="145" t="s">
        <v>156</v>
      </c>
      <c r="AU121" s="145" t="s">
        <v>89</v>
      </c>
      <c r="AY121" s="16" t="s">
        <v>154</v>
      </c>
      <c r="BE121" s="146">
        <f>IF(N121="základní",J121,0)</f>
        <v>219503</v>
      </c>
      <c r="BF121" s="146">
        <f>IF(N121="snížená",J121,0)</f>
        <v>0</v>
      </c>
      <c r="BG121" s="146">
        <f>IF(N121="zákl. přenesená",J121,0)</f>
        <v>0</v>
      </c>
      <c r="BH121" s="146">
        <f>IF(N121="sníž. přenesená",J121,0)</f>
        <v>0</v>
      </c>
      <c r="BI121" s="146">
        <f>IF(N121="nulová",J121,0)</f>
        <v>0</v>
      </c>
      <c r="BJ121" s="16" t="s">
        <v>8</v>
      </c>
      <c r="BK121" s="146">
        <f>ROUND(I121*H121,0)</f>
        <v>219503</v>
      </c>
      <c r="BL121" s="16" t="s">
        <v>160</v>
      </c>
      <c r="BM121" s="145" t="s">
        <v>866</v>
      </c>
    </row>
    <row r="122" spans="2:65" s="1" customFormat="1" ht="11.25">
      <c r="B122" s="31"/>
      <c r="D122" s="147" t="s">
        <v>162</v>
      </c>
      <c r="F122" s="148" t="s">
        <v>867</v>
      </c>
      <c r="I122" s="149"/>
      <c r="L122" s="31"/>
      <c r="M122" s="150"/>
      <c r="T122" s="55"/>
      <c r="AT122" s="16" t="s">
        <v>162</v>
      </c>
      <c r="AU122" s="16" t="s">
        <v>89</v>
      </c>
    </row>
    <row r="123" spans="2:65" s="1" customFormat="1" ht="11.25">
      <c r="B123" s="31"/>
      <c r="D123" s="151" t="s">
        <v>164</v>
      </c>
      <c r="F123" s="152" t="s">
        <v>868</v>
      </c>
      <c r="I123" s="149"/>
      <c r="L123" s="31"/>
      <c r="M123" s="150"/>
      <c r="T123" s="55"/>
      <c r="AT123" s="16" t="s">
        <v>164</v>
      </c>
      <c r="AU123" s="16" t="s">
        <v>89</v>
      </c>
    </row>
    <row r="124" spans="2:65" s="1" customFormat="1" ht="39">
      <c r="B124" s="31"/>
      <c r="D124" s="147" t="s">
        <v>365</v>
      </c>
      <c r="F124" s="174" t="s">
        <v>869</v>
      </c>
      <c r="I124" s="149"/>
      <c r="L124" s="31"/>
      <c r="M124" s="150"/>
      <c r="T124" s="55"/>
      <c r="AT124" s="16" t="s">
        <v>365</v>
      </c>
      <c r="AU124" s="16" t="s">
        <v>89</v>
      </c>
    </row>
    <row r="125" spans="2:65" s="12" customFormat="1" ht="22.5">
      <c r="B125" s="153"/>
      <c r="D125" s="147" t="s">
        <v>166</v>
      </c>
      <c r="E125" s="154" t="s">
        <v>1</v>
      </c>
      <c r="F125" s="155" t="s">
        <v>870</v>
      </c>
      <c r="H125" s="156">
        <v>129.5</v>
      </c>
      <c r="I125" s="157"/>
      <c r="L125" s="153"/>
      <c r="M125" s="175"/>
      <c r="N125" s="176"/>
      <c r="O125" s="176"/>
      <c r="P125" s="176"/>
      <c r="Q125" s="176"/>
      <c r="R125" s="176"/>
      <c r="S125" s="176"/>
      <c r="T125" s="177"/>
      <c r="AT125" s="154" t="s">
        <v>166</v>
      </c>
      <c r="AU125" s="154" t="s">
        <v>89</v>
      </c>
      <c r="AV125" s="12" t="s">
        <v>89</v>
      </c>
      <c r="AW125" s="12" t="s">
        <v>37</v>
      </c>
      <c r="AX125" s="12" t="s">
        <v>8</v>
      </c>
      <c r="AY125" s="154" t="s">
        <v>154</v>
      </c>
    </row>
    <row r="126" spans="2:65" s="1" customFormat="1" ht="6.95" customHeight="1"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31"/>
    </row>
  </sheetData>
  <sheetProtection algorithmName="SHA-512" hashValue="aweeQMnYX8/WT8hLUYWp8+o77ijTIwiS+iXgFvgelwlNWVJxl5SIyGvxnHq5tZOUSz/2VJ36mqc+L1UAkvcjpA==" saltValue="hwH8JrXIKONiqsljSlo8LAOV7gMUv7bsyBD5U7IQHzMdswzUoX4wZ+WhrdR6W4UK8YlCCbACmBzGk2bbbaGsoA==" spinCount="100000" sheet="1" objects="1" scenarios="1" formatColumns="0" formatRows="0" autoFilter="0"/>
  <autoFilter ref="C117:K125" xr:uid="{00000000-0009-0000-0000-00000B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hyperlinks>
    <hyperlink ref="F123" r:id="rId1" xr:uid="{00000000-0004-0000-0B00-000000000000}"/>
  </hyperlinks>
  <pageMargins left="0.39374999999999999" right="0.39374999999999999" top="0.39374999999999999" bottom="0.39374999999999999" header="0" footer="0"/>
  <pageSetup paperSize="9" scale="88" fitToHeight="100" orientation="portrait" blackAndWhite="1" r:id="rId2"/>
  <headerFooter>
    <oddFooter>&amp;CStrana &amp;P z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31"/>
  <sheetViews>
    <sheetView showGridLines="0" topLeftCell="A179" workbookViewId="0">
      <selection activeCell="F189" sqref="F189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88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120</v>
      </c>
      <c r="L4" s="19"/>
      <c r="M4" s="87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234" t="str">
        <f>'Rekapitulace stavby'!K6</f>
        <v>Lesní cesta Zděřiny</v>
      </c>
      <c r="F7" s="235"/>
      <c r="G7" s="235"/>
      <c r="H7" s="235"/>
      <c r="L7" s="19"/>
    </row>
    <row r="8" spans="2:46" s="1" customFormat="1" ht="12" customHeight="1">
      <c r="B8" s="31"/>
      <c r="D8" s="26" t="s">
        <v>121</v>
      </c>
      <c r="L8" s="31"/>
    </row>
    <row r="9" spans="2:46" s="1" customFormat="1" ht="16.5" customHeight="1">
      <c r="B9" s="31"/>
      <c r="E9" s="199" t="s">
        <v>122</v>
      </c>
      <c r="F9" s="233"/>
      <c r="G9" s="233"/>
      <c r="H9" s="23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19</v>
      </c>
      <c r="F11" s="24" t="s">
        <v>20</v>
      </c>
      <c r="I11" s="26" t="s">
        <v>21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>
        <f>'Rekapitulace stavby'!AN8</f>
        <v>45544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26</v>
      </c>
      <c r="J17" s="88" t="str">
        <f>'Rekapitulace stavby'!AN13</f>
        <v>25344447</v>
      </c>
      <c r="L17" s="31"/>
    </row>
    <row r="18" spans="2:12" s="1" customFormat="1" ht="18" customHeight="1">
      <c r="B18" s="31"/>
      <c r="E18" s="236" t="str">
        <f>'Rekapitulace stavby'!E14</f>
        <v>AQUASYS spol. s r.o.</v>
      </c>
      <c r="F18" s="205"/>
      <c r="G18" s="205"/>
      <c r="H18" s="205"/>
      <c r="I18" s="26" t="s">
        <v>29</v>
      </c>
      <c r="J18" s="88" t="str">
        <f>'Rekapitulace stavby'!AN14</f>
        <v>CZ25344447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26</v>
      </c>
      <c r="J20" s="24" t="s">
        <v>35</v>
      </c>
      <c r="L20" s="31"/>
    </row>
    <row r="21" spans="2:12" s="1" customFormat="1" ht="18" customHeight="1">
      <c r="B21" s="31"/>
      <c r="E21" s="24" t="s">
        <v>36</v>
      </c>
      <c r="I21" s="26" t="s">
        <v>29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38</v>
      </c>
      <c r="I23" s="26" t="s">
        <v>26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29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9"/>
      <c r="E27" s="209" t="s">
        <v>1</v>
      </c>
      <c r="F27" s="209"/>
      <c r="G27" s="209"/>
      <c r="H27" s="20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40</v>
      </c>
      <c r="J30" s="65">
        <f>ROUND(J127, 0)</f>
        <v>3048223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1">
        <f>ROUND((SUM(BE127:BE330)),  0)</f>
        <v>3048223</v>
      </c>
      <c r="I33" s="92">
        <v>0.21</v>
      </c>
      <c r="J33" s="91">
        <f>ROUND(((SUM(BE127:BE330))*I33),  0)</f>
        <v>640127</v>
      </c>
      <c r="L33" s="31"/>
    </row>
    <row r="34" spans="2:12" s="1" customFormat="1" ht="14.45" customHeight="1">
      <c r="B34" s="31"/>
      <c r="E34" s="26" t="s">
        <v>46</v>
      </c>
      <c r="F34" s="91">
        <f>ROUND((SUM(BF127:BF330)),  0)</f>
        <v>0</v>
      </c>
      <c r="I34" s="92">
        <v>0.12</v>
      </c>
      <c r="J34" s="91">
        <f>ROUND(((SUM(BF127:BF330))*I34),  0)</f>
        <v>0</v>
      </c>
      <c r="L34" s="31"/>
    </row>
    <row r="35" spans="2:12" s="1" customFormat="1" ht="14.45" hidden="1" customHeight="1">
      <c r="B35" s="31"/>
      <c r="E35" s="26" t="s">
        <v>47</v>
      </c>
      <c r="F35" s="91">
        <f>ROUND((SUM(BG127:BG330)),  0)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1">
        <f>ROUND((SUM(BH127:BH330)),  0)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1">
        <f>ROUND((SUM(BI127:BI330)),  0)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50</v>
      </c>
      <c r="E39" s="56"/>
      <c r="F39" s="56"/>
      <c r="G39" s="95" t="s">
        <v>51</v>
      </c>
      <c r="H39" s="96" t="s">
        <v>52</v>
      </c>
      <c r="I39" s="56"/>
      <c r="J39" s="97">
        <f>SUM(J30:J37)</f>
        <v>3688350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9" t="s">
        <v>56</v>
      </c>
      <c r="G61" s="42" t="s">
        <v>55</v>
      </c>
      <c r="H61" s="33"/>
      <c r="I61" s="33"/>
      <c r="J61" s="100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9" t="s">
        <v>56</v>
      </c>
      <c r="G76" s="42" t="s">
        <v>55</v>
      </c>
      <c r="H76" s="33"/>
      <c r="I76" s="33"/>
      <c r="J76" s="100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17</v>
      </c>
      <c r="L84" s="31"/>
    </row>
    <row r="85" spans="2:47" s="1" customFormat="1" ht="16.5" customHeight="1">
      <c r="B85" s="31"/>
      <c r="E85" s="234" t="str">
        <f>E7</f>
        <v>Lesní cesta Zděřiny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121</v>
      </c>
      <c r="L86" s="31"/>
    </row>
    <row r="87" spans="2:47" s="1" customFormat="1" ht="16.5" customHeight="1">
      <c r="B87" s="31"/>
      <c r="E87" s="199" t="str">
        <f>E9</f>
        <v>002.52b - Komunikace - výstavba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k.ú. Kamenička</v>
      </c>
      <c r="I89" s="26" t="s">
        <v>24</v>
      </c>
      <c r="J89" s="51">
        <f>IF(J12="","",J12)</f>
        <v>45544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25</v>
      </c>
      <c r="F91" s="24" t="str">
        <f>E15</f>
        <v>Městys Kamenice</v>
      </c>
      <c r="I91" s="26" t="s">
        <v>34</v>
      </c>
      <c r="J91" s="29" t="str">
        <f>E21</f>
        <v>Ing. Petr Pelikán, Ph.D.</v>
      </c>
      <c r="L91" s="31"/>
    </row>
    <row r="92" spans="2:47" s="1" customFormat="1" ht="25.7" customHeight="1">
      <c r="B92" s="31"/>
      <c r="C92" s="26" t="s">
        <v>30</v>
      </c>
      <c r="F92" s="24" t="str">
        <f>IF(E18="","",E18)</f>
        <v>AQUASYS spol. s r.o.</v>
      </c>
      <c r="I92" s="26" t="s">
        <v>38</v>
      </c>
      <c r="J92" s="29" t="str">
        <f>E24</f>
        <v>Ing. Petr Pelikán, Ph.D.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124</v>
      </c>
      <c r="D94" s="93"/>
      <c r="E94" s="93"/>
      <c r="F94" s="93"/>
      <c r="G94" s="93"/>
      <c r="H94" s="93"/>
      <c r="I94" s="93"/>
      <c r="J94" s="102" t="s">
        <v>125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126</v>
      </c>
      <c r="J96" s="65">
        <f>J127</f>
        <v>3048223</v>
      </c>
      <c r="L96" s="31"/>
      <c r="AU96" s="16" t="s">
        <v>127</v>
      </c>
    </row>
    <row r="97" spans="2:12" s="8" customFormat="1" ht="24.95" customHeight="1">
      <c r="B97" s="104"/>
      <c r="D97" s="105" t="s">
        <v>128</v>
      </c>
      <c r="E97" s="106"/>
      <c r="F97" s="106"/>
      <c r="G97" s="106"/>
      <c r="H97" s="106"/>
      <c r="I97" s="106"/>
      <c r="J97" s="107">
        <f>J128</f>
        <v>2975755</v>
      </c>
      <c r="L97" s="104"/>
    </row>
    <row r="98" spans="2:12" s="9" customFormat="1" ht="19.899999999999999" customHeight="1">
      <c r="B98" s="108"/>
      <c r="D98" s="109" t="s">
        <v>129</v>
      </c>
      <c r="E98" s="110"/>
      <c r="F98" s="110"/>
      <c r="G98" s="110"/>
      <c r="H98" s="110"/>
      <c r="I98" s="110"/>
      <c r="J98" s="111">
        <f>J129</f>
        <v>752017</v>
      </c>
      <c r="L98" s="108"/>
    </row>
    <row r="99" spans="2:12" s="9" customFormat="1" ht="19.899999999999999" customHeight="1">
      <c r="B99" s="108"/>
      <c r="D99" s="109" t="s">
        <v>130</v>
      </c>
      <c r="E99" s="110"/>
      <c r="F99" s="110"/>
      <c r="G99" s="110"/>
      <c r="H99" s="110"/>
      <c r="I99" s="110"/>
      <c r="J99" s="111">
        <f>J251</f>
        <v>2451</v>
      </c>
      <c r="L99" s="108"/>
    </row>
    <row r="100" spans="2:12" s="9" customFormat="1" ht="19.899999999999999" customHeight="1">
      <c r="B100" s="108"/>
      <c r="D100" s="109" t="s">
        <v>131</v>
      </c>
      <c r="E100" s="110"/>
      <c r="F100" s="110"/>
      <c r="G100" s="110"/>
      <c r="H100" s="110"/>
      <c r="I100" s="110"/>
      <c r="J100" s="111">
        <f>J257</f>
        <v>57660</v>
      </c>
      <c r="L100" s="108"/>
    </row>
    <row r="101" spans="2:12" s="9" customFormat="1" ht="19.899999999999999" customHeight="1">
      <c r="B101" s="108"/>
      <c r="D101" s="109" t="s">
        <v>132</v>
      </c>
      <c r="E101" s="110"/>
      <c r="F101" s="110"/>
      <c r="G101" s="110"/>
      <c r="H101" s="110"/>
      <c r="I101" s="110"/>
      <c r="J101" s="111">
        <f>J262</f>
        <v>2153107</v>
      </c>
      <c r="L101" s="108"/>
    </row>
    <row r="102" spans="2:12" s="9" customFormat="1" ht="19.899999999999999" customHeight="1">
      <c r="B102" s="108"/>
      <c r="D102" s="109" t="s">
        <v>133</v>
      </c>
      <c r="E102" s="110"/>
      <c r="F102" s="110"/>
      <c r="G102" s="110"/>
      <c r="H102" s="110"/>
      <c r="I102" s="110"/>
      <c r="J102" s="111">
        <f>J285</f>
        <v>10520</v>
      </c>
      <c r="L102" s="108"/>
    </row>
    <row r="103" spans="2:12" s="8" customFormat="1" ht="24.95" customHeight="1">
      <c r="B103" s="104"/>
      <c r="D103" s="105" t="s">
        <v>134</v>
      </c>
      <c r="E103" s="106"/>
      <c r="F103" s="106"/>
      <c r="G103" s="106"/>
      <c r="H103" s="106"/>
      <c r="I103" s="106"/>
      <c r="J103" s="107">
        <f>J298</f>
        <v>72468</v>
      </c>
      <c r="L103" s="104"/>
    </row>
    <row r="104" spans="2:12" s="9" customFormat="1" ht="19.899999999999999" customHeight="1">
      <c r="B104" s="108"/>
      <c r="D104" s="109" t="s">
        <v>135</v>
      </c>
      <c r="E104" s="110"/>
      <c r="F104" s="110"/>
      <c r="G104" s="110"/>
      <c r="H104" s="110"/>
      <c r="I104" s="110"/>
      <c r="J104" s="111">
        <f>J299</f>
        <v>38968</v>
      </c>
      <c r="L104" s="108"/>
    </row>
    <row r="105" spans="2:12" s="9" customFormat="1" ht="19.899999999999999" customHeight="1">
      <c r="B105" s="108"/>
      <c r="D105" s="109" t="s">
        <v>136</v>
      </c>
      <c r="E105" s="110"/>
      <c r="F105" s="110"/>
      <c r="G105" s="110"/>
      <c r="H105" s="110"/>
      <c r="I105" s="110"/>
      <c r="J105" s="111">
        <f>J312</f>
        <v>14500</v>
      </c>
      <c r="L105" s="108"/>
    </row>
    <row r="106" spans="2:12" s="9" customFormat="1" ht="19.899999999999999" customHeight="1">
      <c r="B106" s="108"/>
      <c r="D106" s="109" t="s">
        <v>137</v>
      </c>
      <c r="E106" s="110"/>
      <c r="F106" s="110"/>
      <c r="G106" s="110"/>
      <c r="H106" s="110"/>
      <c r="I106" s="110"/>
      <c r="J106" s="111">
        <f>J320</f>
        <v>14000</v>
      </c>
      <c r="L106" s="108"/>
    </row>
    <row r="107" spans="2:12" s="9" customFormat="1" ht="19.899999999999999" customHeight="1">
      <c r="B107" s="108"/>
      <c r="D107" s="109" t="s">
        <v>138</v>
      </c>
      <c r="E107" s="110"/>
      <c r="F107" s="110"/>
      <c r="G107" s="110"/>
      <c r="H107" s="110"/>
      <c r="I107" s="110"/>
      <c r="J107" s="111">
        <f>J326</f>
        <v>5000</v>
      </c>
      <c r="L107" s="108"/>
    </row>
    <row r="108" spans="2:12" s="1" customFormat="1" ht="21.75" customHeight="1">
      <c r="B108" s="31"/>
      <c r="L108" s="31"/>
    </row>
    <row r="109" spans="2:12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1"/>
    </row>
    <row r="113" spans="2:63" s="1" customFormat="1" ht="6.95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31"/>
    </row>
    <row r="114" spans="2:63" s="1" customFormat="1" ht="24.95" customHeight="1">
      <c r="B114" s="31"/>
      <c r="C114" s="20" t="s">
        <v>139</v>
      </c>
      <c r="L114" s="31"/>
    </row>
    <row r="115" spans="2:63" s="1" customFormat="1" ht="6.95" customHeight="1">
      <c r="B115" s="31"/>
      <c r="L115" s="31"/>
    </row>
    <row r="116" spans="2:63" s="1" customFormat="1" ht="12" customHeight="1">
      <c r="B116" s="31"/>
      <c r="C116" s="26" t="s">
        <v>17</v>
      </c>
      <c r="L116" s="31"/>
    </row>
    <row r="117" spans="2:63" s="1" customFormat="1" ht="16.5" customHeight="1">
      <c r="B117" s="31"/>
      <c r="E117" s="234" t="str">
        <f>E7</f>
        <v>Lesní cesta Zděřiny</v>
      </c>
      <c r="F117" s="235"/>
      <c r="G117" s="235"/>
      <c r="H117" s="235"/>
      <c r="L117" s="31"/>
    </row>
    <row r="118" spans="2:63" s="1" customFormat="1" ht="12" customHeight="1">
      <c r="B118" s="31"/>
      <c r="C118" s="26" t="s">
        <v>121</v>
      </c>
      <c r="L118" s="31"/>
    </row>
    <row r="119" spans="2:63" s="1" customFormat="1" ht="16.5" customHeight="1">
      <c r="B119" s="31"/>
      <c r="E119" s="199" t="str">
        <f>E9</f>
        <v>002.52b - Komunikace - výstavba</v>
      </c>
      <c r="F119" s="233"/>
      <c r="G119" s="233"/>
      <c r="H119" s="233"/>
      <c r="L119" s="31"/>
    </row>
    <row r="120" spans="2:63" s="1" customFormat="1" ht="6.95" customHeight="1">
      <c r="B120" s="31"/>
      <c r="L120" s="31"/>
    </row>
    <row r="121" spans="2:63" s="1" customFormat="1" ht="12" customHeight="1">
      <c r="B121" s="31"/>
      <c r="C121" s="26" t="s">
        <v>22</v>
      </c>
      <c r="F121" s="24" t="str">
        <f>F12</f>
        <v>k.ú. Kamenička</v>
      </c>
      <c r="I121" s="26" t="s">
        <v>24</v>
      </c>
      <c r="J121" s="51">
        <f>IF(J12="","",J12)</f>
        <v>45544</v>
      </c>
      <c r="L121" s="31"/>
    </row>
    <row r="122" spans="2:63" s="1" customFormat="1" ht="6.95" customHeight="1">
      <c r="B122" s="31"/>
      <c r="L122" s="31"/>
    </row>
    <row r="123" spans="2:63" s="1" customFormat="1" ht="25.7" customHeight="1">
      <c r="B123" s="31"/>
      <c r="C123" s="26" t="s">
        <v>25</v>
      </c>
      <c r="F123" s="24" t="str">
        <f>E15</f>
        <v>Městys Kamenice</v>
      </c>
      <c r="I123" s="26" t="s">
        <v>34</v>
      </c>
      <c r="J123" s="29" t="str">
        <f>E21</f>
        <v>Ing. Petr Pelikán, Ph.D.</v>
      </c>
      <c r="L123" s="31"/>
    </row>
    <row r="124" spans="2:63" s="1" customFormat="1" ht="25.7" customHeight="1">
      <c r="B124" s="31"/>
      <c r="C124" s="26" t="s">
        <v>30</v>
      </c>
      <c r="F124" s="24" t="str">
        <f>IF(E18="","",E18)</f>
        <v>AQUASYS spol. s r.o.</v>
      </c>
      <c r="I124" s="26" t="s">
        <v>38</v>
      </c>
      <c r="J124" s="29" t="str">
        <f>E24</f>
        <v>Ing. Petr Pelikán, Ph.D.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2"/>
      <c r="C126" s="113" t="s">
        <v>140</v>
      </c>
      <c r="D126" s="114" t="s">
        <v>65</v>
      </c>
      <c r="E126" s="114" t="s">
        <v>61</v>
      </c>
      <c r="F126" s="114" t="s">
        <v>62</v>
      </c>
      <c r="G126" s="114" t="s">
        <v>141</v>
      </c>
      <c r="H126" s="114" t="s">
        <v>142</v>
      </c>
      <c r="I126" s="114" t="s">
        <v>143</v>
      </c>
      <c r="J126" s="115" t="s">
        <v>125</v>
      </c>
      <c r="K126" s="116" t="s">
        <v>144</v>
      </c>
      <c r="L126" s="112"/>
      <c r="M126" s="58" t="s">
        <v>1</v>
      </c>
      <c r="N126" s="59" t="s">
        <v>44</v>
      </c>
      <c r="O126" s="59" t="s">
        <v>145</v>
      </c>
      <c r="P126" s="59" t="s">
        <v>146</v>
      </c>
      <c r="Q126" s="59" t="s">
        <v>147</v>
      </c>
      <c r="R126" s="59" t="s">
        <v>148</v>
      </c>
      <c r="S126" s="59" t="s">
        <v>149</v>
      </c>
      <c r="T126" s="60" t="s">
        <v>150</v>
      </c>
    </row>
    <row r="127" spans="2:63" s="1" customFormat="1" ht="22.9" customHeight="1">
      <c r="B127" s="31"/>
      <c r="C127" s="63" t="s">
        <v>151</v>
      </c>
      <c r="J127" s="117">
        <f>BK127</f>
        <v>3048223</v>
      </c>
      <c r="L127" s="31"/>
      <c r="M127" s="61"/>
      <c r="N127" s="52"/>
      <c r="O127" s="52"/>
      <c r="P127" s="118">
        <f>P128+P298</f>
        <v>0</v>
      </c>
      <c r="Q127" s="52"/>
      <c r="R127" s="118">
        <f>R128+R298</f>
        <v>61.163339999999998</v>
      </c>
      <c r="S127" s="52"/>
      <c r="T127" s="119">
        <f>T128+T298</f>
        <v>0</v>
      </c>
      <c r="AT127" s="16" t="s">
        <v>79</v>
      </c>
      <c r="AU127" s="16" t="s">
        <v>127</v>
      </c>
      <c r="BK127" s="120">
        <f>BK128+BK298</f>
        <v>3048223</v>
      </c>
    </row>
    <row r="128" spans="2:63" s="11" customFormat="1" ht="25.9" customHeight="1">
      <c r="B128" s="121"/>
      <c r="D128" s="122" t="s">
        <v>79</v>
      </c>
      <c r="E128" s="123" t="s">
        <v>152</v>
      </c>
      <c r="F128" s="123" t="s">
        <v>153</v>
      </c>
      <c r="I128" s="124"/>
      <c r="J128" s="125">
        <f>BK128</f>
        <v>2975755</v>
      </c>
      <c r="L128" s="121"/>
      <c r="M128" s="126"/>
      <c r="P128" s="127">
        <f>P129+P251+P257+P262+P285</f>
        <v>0</v>
      </c>
      <c r="R128" s="127">
        <f>R129+R251+R257+R262+R285</f>
        <v>61.163339999999998</v>
      </c>
      <c r="T128" s="128">
        <f>T129+T251+T257+T262+T285</f>
        <v>0</v>
      </c>
      <c r="AR128" s="122" t="s">
        <v>8</v>
      </c>
      <c r="AT128" s="129" t="s">
        <v>79</v>
      </c>
      <c r="AU128" s="129" t="s">
        <v>80</v>
      </c>
      <c r="AY128" s="122" t="s">
        <v>154</v>
      </c>
      <c r="BK128" s="130">
        <f>BK129+BK251+BK257+BK262+BK285</f>
        <v>2975755</v>
      </c>
    </row>
    <row r="129" spans="2:65" s="11" customFormat="1" ht="22.9" customHeight="1">
      <c r="B129" s="121"/>
      <c r="D129" s="122" t="s">
        <v>79</v>
      </c>
      <c r="E129" s="131" t="s">
        <v>8</v>
      </c>
      <c r="F129" s="131" t="s">
        <v>155</v>
      </c>
      <c r="I129" s="124"/>
      <c r="J129" s="132">
        <f>BK129</f>
        <v>752017</v>
      </c>
      <c r="L129" s="121"/>
      <c r="M129" s="126"/>
      <c r="P129" s="127">
        <f>SUM(P130:P250)</f>
        <v>0</v>
      </c>
      <c r="R129" s="127">
        <f>SUM(R130:R250)</f>
        <v>0.17934</v>
      </c>
      <c r="T129" s="128">
        <f>SUM(T130:T250)</f>
        <v>0</v>
      </c>
      <c r="AR129" s="122" t="s">
        <v>8</v>
      </c>
      <c r="AT129" s="129" t="s">
        <v>79</v>
      </c>
      <c r="AU129" s="129" t="s">
        <v>8</v>
      </c>
      <c r="AY129" s="122" t="s">
        <v>154</v>
      </c>
      <c r="BK129" s="130">
        <f>SUM(BK130:BK250)</f>
        <v>752017</v>
      </c>
    </row>
    <row r="130" spans="2:65" s="1" customFormat="1" ht="37.9" customHeight="1">
      <c r="B130" s="31"/>
      <c r="C130" s="133" t="s">
        <v>8</v>
      </c>
      <c r="D130" s="133" t="s">
        <v>156</v>
      </c>
      <c r="E130" s="134" t="s">
        <v>157</v>
      </c>
      <c r="F130" s="135" t="s">
        <v>158</v>
      </c>
      <c r="G130" s="136" t="s">
        <v>159</v>
      </c>
      <c r="H130" s="137">
        <v>190</v>
      </c>
      <c r="I130" s="138">
        <v>23</v>
      </c>
      <c r="J130" s="139">
        <f>ROUND(I130*H130,0)</f>
        <v>4370</v>
      </c>
      <c r="K130" s="140"/>
      <c r="L130" s="31"/>
      <c r="M130" s="141" t="s">
        <v>1</v>
      </c>
      <c r="N130" s="142" t="s">
        <v>45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160</v>
      </c>
      <c r="AT130" s="145" t="s">
        <v>156</v>
      </c>
      <c r="AU130" s="145" t="s">
        <v>89</v>
      </c>
      <c r="AY130" s="16" t="s">
        <v>154</v>
      </c>
      <c r="BE130" s="146">
        <f>IF(N130="základní",J130,0)</f>
        <v>4370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6" t="s">
        <v>8</v>
      </c>
      <c r="BK130" s="146">
        <f>ROUND(I130*H130,0)</f>
        <v>4370</v>
      </c>
      <c r="BL130" s="16" t="s">
        <v>160</v>
      </c>
      <c r="BM130" s="145" t="s">
        <v>161</v>
      </c>
    </row>
    <row r="131" spans="2:65" s="1" customFormat="1" ht="29.25">
      <c r="B131" s="31"/>
      <c r="D131" s="147" t="s">
        <v>162</v>
      </c>
      <c r="F131" s="148" t="s">
        <v>163</v>
      </c>
      <c r="I131" s="149"/>
      <c r="L131" s="31"/>
      <c r="M131" s="150"/>
      <c r="T131" s="55"/>
      <c r="AT131" s="16" t="s">
        <v>162</v>
      </c>
      <c r="AU131" s="16" t="s">
        <v>89</v>
      </c>
    </row>
    <row r="132" spans="2:65" s="1" customFormat="1" ht="11.25">
      <c r="B132" s="31"/>
      <c r="D132" s="151" t="s">
        <v>164</v>
      </c>
      <c r="F132" s="152" t="s">
        <v>165</v>
      </c>
      <c r="I132" s="149"/>
      <c r="L132" s="31"/>
      <c r="M132" s="150"/>
      <c r="T132" s="55"/>
      <c r="AT132" s="16" t="s">
        <v>164</v>
      </c>
      <c r="AU132" s="16" t="s">
        <v>89</v>
      </c>
    </row>
    <row r="133" spans="2:65" s="12" customFormat="1" ht="11.25">
      <c r="B133" s="153"/>
      <c r="D133" s="147" t="s">
        <v>166</v>
      </c>
      <c r="E133" s="154" t="s">
        <v>1</v>
      </c>
      <c r="F133" s="155" t="s">
        <v>167</v>
      </c>
      <c r="H133" s="156">
        <v>190</v>
      </c>
      <c r="I133" s="157"/>
      <c r="L133" s="153"/>
      <c r="M133" s="158"/>
      <c r="T133" s="159"/>
      <c r="AT133" s="154" t="s">
        <v>166</v>
      </c>
      <c r="AU133" s="154" t="s">
        <v>89</v>
      </c>
      <c r="AV133" s="12" t="s">
        <v>89</v>
      </c>
      <c r="AW133" s="12" t="s">
        <v>37</v>
      </c>
      <c r="AX133" s="12" t="s">
        <v>8</v>
      </c>
      <c r="AY133" s="154" t="s">
        <v>154</v>
      </c>
    </row>
    <row r="134" spans="2:65" s="1" customFormat="1" ht="16.5" customHeight="1">
      <c r="B134" s="31"/>
      <c r="C134" s="133" t="s">
        <v>89</v>
      </c>
      <c r="D134" s="133" t="s">
        <v>156</v>
      </c>
      <c r="E134" s="134" t="s">
        <v>168</v>
      </c>
      <c r="F134" s="135" t="s">
        <v>169</v>
      </c>
      <c r="G134" s="136" t="s">
        <v>170</v>
      </c>
      <c r="H134" s="137">
        <v>49</v>
      </c>
      <c r="I134" s="138">
        <v>168</v>
      </c>
      <c r="J134" s="139">
        <f>ROUND(I134*H134,0)</f>
        <v>8232</v>
      </c>
      <c r="K134" s="140"/>
      <c r="L134" s="31"/>
      <c r="M134" s="141" t="s">
        <v>1</v>
      </c>
      <c r="N134" s="142" t="s">
        <v>45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160</v>
      </c>
      <c r="AT134" s="145" t="s">
        <v>156</v>
      </c>
      <c r="AU134" s="145" t="s">
        <v>89</v>
      </c>
      <c r="AY134" s="16" t="s">
        <v>154</v>
      </c>
      <c r="BE134" s="146">
        <f>IF(N134="základní",J134,0)</f>
        <v>8232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6" t="s">
        <v>8</v>
      </c>
      <c r="BK134" s="146">
        <f>ROUND(I134*H134,0)</f>
        <v>8232</v>
      </c>
      <c r="BL134" s="16" t="s">
        <v>160</v>
      </c>
      <c r="BM134" s="145" t="s">
        <v>171</v>
      </c>
    </row>
    <row r="135" spans="2:65" s="1" customFormat="1" ht="19.5">
      <c r="B135" s="31"/>
      <c r="D135" s="147" t="s">
        <v>162</v>
      </c>
      <c r="F135" s="148" t="s">
        <v>172</v>
      </c>
      <c r="I135" s="149"/>
      <c r="L135" s="31"/>
      <c r="M135" s="150"/>
      <c r="T135" s="55"/>
      <c r="AT135" s="16" t="s">
        <v>162</v>
      </c>
      <c r="AU135" s="16" t="s">
        <v>89</v>
      </c>
    </row>
    <row r="136" spans="2:65" s="1" customFormat="1" ht="11.25">
      <c r="B136" s="31"/>
      <c r="D136" s="151" t="s">
        <v>164</v>
      </c>
      <c r="F136" s="152" t="s">
        <v>173</v>
      </c>
      <c r="I136" s="149"/>
      <c r="L136" s="31"/>
      <c r="M136" s="150"/>
      <c r="T136" s="55"/>
      <c r="AT136" s="16" t="s">
        <v>164</v>
      </c>
      <c r="AU136" s="16" t="s">
        <v>89</v>
      </c>
    </row>
    <row r="137" spans="2:65" s="12" customFormat="1" ht="11.25">
      <c r="B137" s="153"/>
      <c r="D137" s="147" t="s">
        <v>166</v>
      </c>
      <c r="E137" s="154" t="s">
        <v>1</v>
      </c>
      <c r="F137" s="155" t="s">
        <v>174</v>
      </c>
      <c r="H137" s="156">
        <v>49</v>
      </c>
      <c r="I137" s="157"/>
      <c r="L137" s="153"/>
      <c r="M137" s="158"/>
      <c r="T137" s="159"/>
      <c r="AT137" s="154" t="s">
        <v>166</v>
      </c>
      <c r="AU137" s="154" t="s">
        <v>89</v>
      </c>
      <c r="AV137" s="12" t="s">
        <v>89</v>
      </c>
      <c r="AW137" s="12" t="s">
        <v>37</v>
      </c>
      <c r="AX137" s="12" t="s">
        <v>8</v>
      </c>
      <c r="AY137" s="154" t="s">
        <v>154</v>
      </c>
    </row>
    <row r="138" spans="2:65" s="1" customFormat="1" ht="16.5" customHeight="1">
      <c r="B138" s="31"/>
      <c r="C138" s="133" t="s">
        <v>175</v>
      </c>
      <c r="D138" s="133" t="s">
        <v>156</v>
      </c>
      <c r="E138" s="134" t="s">
        <v>176</v>
      </c>
      <c r="F138" s="135" t="s">
        <v>177</v>
      </c>
      <c r="G138" s="136" t="s">
        <v>170</v>
      </c>
      <c r="H138" s="137">
        <v>79</v>
      </c>
      <c r="I138" s="138">
        <v>336</v>
      </c>
      <c r="J138" s="139">
        <f>ROUND(I138*H138,0)</f>
        <v>26544</v>
      </c>
      <c r="K138" s="140"/>
      <c r="L138" s="31"/>
      <c r="M138" s="141" t="s">
        <v>1</v>
      </c>
      <c r="N138" s="142" t="s">
        <v>45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160</v>
      </c>
      <c r="AT138" s="145" t="s">
        <v>156</v>
      </c>
      <c r="AU138" s="145" t="s">
        <v>89</v>
      </c>
      <c r="AY138" s="16" t="s">
        <v>154</v>
      </c>
      <c r="BE138" s="146">
        <f>IF(N138="základní",J138,0)</f>
        <v>26544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6" t="s">
        <v>8</v>
      </c>
      <c r="BK138" s="146">
        <f>ROUND(I138*H138,0)</f>
        <v>26544</v>
      </c>
      <c r="BL138" s="16" t="s">
        <v>160</v>
      </c>
      <c r="BM138" s="145" t="s">
        <v>178</v>
      </c>
    </row>
    <row r="139" spans="2:65" s="1" customFormat="1" ht="19.5">
      <c r="B139" s="31"/>
      <c r="D139" s="147" t="s">
        <v>162</v>
      </c>
      <c r="F139" s="148" t="s">
        <v>179</v>
      </c>
      <c r="I139" s="149"/>
      <c r="L139" s="31"/>
      <c r="M139" s="150"/>
      <c r="T139" s="55"/>
      <c r="AT139" s="16" t="s">
        <v>162</v>
      </c>
      <c r="AU139" s="16" t="s">
        <v>89</v>
      </c>
    </row>
    <row r="140" spans="2:65" s="1" customFormat="1" ht="11.25">
      <c r="B140" s="31"/>
      <c r="D140" s="151" t="s">
        <v>164</v>
      </c>
      <c r="F140" s="152" t="s">
        <v>180</v>
      </c>
      <c r="I140" s="149"/>
      <c r="L140" s="31"/>
      <c r="M140" s="150"/>
      <c r="T140" s="55"/>
      <c r="AT140" s="16" t="s">
        <v>164</v>
      </c>
      <c r="AU140" s="16" t="s">
        <v>89</v>
      </c>
    </row>
    <row r="141" spans="2:65" s="12" customFormat="1" ht="11.25">
      <c r="B141" s="153"/>
      <c r="D141" s="147" t="s">
        <v>166</v>
      </c>
      <c r="E141" s="154" t="s">
        <v>1</v>
      </c>
      <c r="F141" s="155" t="s">
        <v>181</v>
      </c>
      <c r="H141" s="156">
        <v>79</v>
      </c>
      <c r="I141" s="157"/>
      <c r="L141" s="153"/>
      <c r="M141" s="158"/>
      <c r="T141" s="159"/>
      <c r="AT141" s="154" t="s">
        <v>166</v>
      </c>
      <c r="AU141" s="154" t="s">
        <v>89</v>
      </c>
      <c r="AV141" s="12" t="s">
        <v>89</v>
      </c>
      <c r="AW141" s="12" t="s">
        <v>37</v>
      </c>
      <c r="AX141" s="12" t="s">
        <v>8</v>
      </c>
      <c r="AY141" s="154" t="s">
        <v>154</v>
      </c>
    </row>
    <row r="142" spans="2:65" s="1" customFormat="1" ht="16.5" customHeight="1">
      <c r="B142" s="31"/>
      <c r="C142" s="133" t="s">
        <v>160</v>
      </c>
      <c r="D142" s="133" t="s">
        <v>156</v>
      </c>
      <c r="E142" s="134" t="s">
        <v>182</v>
      </c>
      <c r="F142" s="135" t="s">
        <v>183</v>
      </c>
      <c r="G142" s="136" t="s">
        <v>170</v>
      </c>
      <c r="H142" s="137">
        <v>2</v>
      </c>
      <c r="I142" s="138">
        <v>840</v>
      </c>
      <c r="J142" s="139">
        <f>ROUND(I142*H142,0)</f>
        <v>1680</v>
      </c>
      <c r="K142" s="140"/>
      <c r="L142" s="31"/>
      <c r="M142" s="141" t="s">
        <v>1</v>
      </c>
      <c r="N142" s="142" t="s">
        <v>45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160</v>
      </c>
      <c r="AT142" s="145" t="s">
        <v>156</v>
      </c>
      <c r="AU142" s="145" t="s">
        <v>89</v>
      </c>
      <c r="AY142" s="16" t="s">
        <v>154</v>
      </c>
      <c r="BE142" s="146">
        <f>IF(N142="základní",J142,0)</f>
        <v>1680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6" t="s">
        <v>8</v>
      </c>
      <c r="BK142" s="146">
        <f>ROUND(I142*H142,0)</f>
        <v>1680</v>
      </c>
      <c r="BL142" s="16" t="s">
        <v>160</v>
      </c>
      <c r="BM142" s="145" t="s">
        <v>184</v>
      </c>
    </row>
    <row r="143" spans="2:65" s="1" customFormat="1" ht="19.5">
      <c r="B143" s="31"/>
      <c r="D143" s="147" t="s">
        <v>162</v>
      </c>
      <c r="F143" s="148" t="s">
        <v>185</v>
      </c>
      <c r="I143" s="149"/>
      <c r="L143" s="31"/>
      <c r="M143" s="150"/>
      <c r="T143" s="55"/>
      <c r="AT143" s="16" t="s">
        <v>162</v>
      </c>
      <c r="AU143" s="16" t="s">
        <v>89</v>
      </c>
    </row>
    <row r="144" spans="2:65" s="1" customFormat="1" ht="11.25">
      <c r="B144" s="31"/>
      <c r="D144" s="151" t="s">
        <v>164</v>
      </c>
      <c r="F144" s="152" t="s">
        <v>186</v>
      </c>
      <c r="I144" s="149"/>
      <c r="L144" s="31"/>
      <c r="M144" s="150"/>
      <c r="T144" s="55"/>
      <c r="AT144" s="16" t="s">
        <v>164</v>
      </c>
      <c r="AU144" s="16" t="s">
        <v>89</v>
      </c>
    </row>
    <row r="145" spans="2:65" s="12" customFormat="1" ht="11.25">
      <c r="B145" s="153"/>
      <c r="D145" s="147" t="s">
        <v>166</v>
      </c>
      <c r="E145" s="154" t="s">
        <v>1</v>
      </c>
      <c r="F145" s="155" t="s">
        <v>89</v>
      </c>
      <c r="H145" s="156">
        <v>2</v>
      </c>
      <c r="I145" s="157"/>
      <c r="L145" s="153"/>
      <c r="M145" s="158"/>
      <c r="T145" s="159"/>
      <c r="AT145" s="154" t="s">
        <v>166</v>
      </c>
      <c r="AU145" s="154" t="s">
        <v>89</v>
      </c>
      <c r="AV145" s="12" t="s">
        <v>89</v>
      </c>
      <c r="AW145" s="12" t="s">
        <v>37</v>
      </c>
      <c r="AX145" s="12" t="s">
        <v>8</v>
      </c>
      <c r="AY145" s="154" t="s">
        <v>154</v>
      </c>
    </row>
    <row r="146" spans="2:65" s="1" customFormat="1" ht="24.2" customHeight="1">
      <c r="B146" s="31"/>
      <c r="C146" s="133" t="s">
        <v>187</v>
      </c>
      <c r="D146" s="133" t="s">
        <v>156</v>
      </c>
      <c r="E146" s="134" t="s">
        <v>188</v>
      </c>
      <c r="F146" s="135" t="s">
        <v>189</v>
      </c>
      <c r="G146" s="136" t="s">
        <v>159</v>
      </c>
      <c r="H146" s="137">
        <v>5730.4</v>
      </c>
      <c r="I146" s="138">
        <v>16</v>
      </c>
      <c r="J146" s="139">
        <f>ROUND(I146*H146,0)</f>
        <v>91686</v>
      </c>
      <c r="K146" s="140"/>
      <c r="L146" s="31"/>
      <c r="M146" s="141" t="s">
        <v>1</v>
      </c>
      <c r="N146" s="142" t="s">
        <v>45</v>
      </c>
      <c r="P146" s="143">
        <f>O146*H146</f>
        <v>0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AR146" s="145" t="s">
        <v>160</v>
      </c>
      <c r="AT146" s="145" t="s">
        <v>156</v>
      </c>
      <c r="AU146" s="145" t="s">
        <v>89</v>
      </c>
      <c r="AY146" s="16" t="s">
        <v>154</v>
      </c>
      <c r="BE146" s="146">
        <f>IF(N146="základní",J146,0)</f>
        <v>91686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6" t="s">
        <v>8</v>
      </c>
      <c r="BK146" s="146">
        <f>ROUND(I146*H146,0)</f>
        <v>91686</v>
      </c>
      <c r="BL146" s="16" t="s">
        <v>160</v>
      </c>
      <c r="BM146" s="145" t="s">
        <v>190</v>
      </c>
    </row>
    <row r="147" spans="2:65" s="1" customFormat="1" ht="19.5">
      <c r="B147" s="31"/>
      <c r="D147" s="147" t="s">
        <v>162</v>
      </c>
      <c r="F147" s="148" t="s">
        <v>191</v>
      </c>
      <c r="I147" s="149"/>
      <c r="L147" s="31"/>
      <c r="M147" s="150"/>
      <c r="T147" s="55"/>
      <c r="AT147" s="16" t="s">
        <v>162</v>
      </c>
      <c r="AU147" s="16" t="s">
        <v>89</v>
      </c>
    </row>
    <row r="148" spans="2:65" s="1" customFormat="1" ht="11.25">
      <c r="B148" s="31"/>
      <c r="D148" s="151" t="s">
        <v>164</v>
      </c>
      <c r="F148" s="152" t="s">
        <v>192</v>
      </c>
      <c r="I148" s="149"/>
      <c r="L148" s="31"/>
      <c r="M148" s="150"/>
      <c r="T148" s="55"/>
      <c r="AT148" s="16" t="s">
        <v>164</v>
      </c>
      <c r="AU148" s="16" t="s">
        <v>89</v>
      </c>
    </row>
    <row r="149" spans="2:65" s="12" customFormat="1" ht="11.25">
      <c r="B149" s="153"/>
      <c r="D149" s="147" t="s">
        <v>166</v>
      </c>
      <c r="E149" s="154" t="s">
        <v>1</v>
      </c>
      <c r="F149" s="155" t="s">
        <v>193</v>
      </c>
      <c r="H149" s="156">
        <v>5730.4</v>
      </c>
      <c r="I149" s="157"/>
      <c r="L149" s="153"/>
      <c r="M149" s="158"/>
      <c r="T149" s="159"/>
      <c r="AT149" s="154" t="s">
        <v>166</v>
      </c>
      <c r="AU149" s="154" t="s">
        <v>89</v>
      </c>
      <c r="AV149" s="12" t="s">
        <v>89</v>
      </c>
      <c r="AW149" s="12" t="s">
        <v>37</v>
      </c>
      <c r="AX149" s="12" t="s">
        <v>8</v>
      </c>
      <c r="AY149" s="154" t="s">
        <v>154</v>
      </c>
    </row>
    <row r="150" spans="2:65" s="1" customFormat="1" ht="33" customHeight="1">
      <c r="B150" s="31"/>
      <c r="C150" s="133" t="s">
        <v>194</v>
      </c>
      <c r="D150" s="133" t="s">
        <v>156</v>
      </c>
      <c r="E150" s="134" t="s">
        <v>195</v>
      </c>
      <c r="F150" s="135" t="s">
        <v>196</v>
      </c>
      <c r="G150" s="136" t="s">
        <v>197</v>
      </c>
      <c r="H150" s="137">
        <v>960.64</v>
      </c>
      <c r="I150" s="138">
        <v>61</v>
      </c>
      <c r="J150" s="139">
        <f>ROUND(I150*H150,0)</f>
        <v>58599</v>
      </c>
      <c r="K150" s="140"/>
      <c r="L150" s="31"/>
      <c r="M150" s="141" t="s">
        <v>1</v>
      </c>
      <c r="N150" s="142" t="s">
        <v>45</v>
      </c>
      <c r="P150" s="143">
        <f>O150*H150</f>
        <v>0</v>
      </c>
      <c r="Q150" s="143">
        <v>0</v>
      </c>
      <c r="R150" s="143">
        <f>Q150*H150</f>
        <v>0</v>
      </c>
      <c r="S150" s="143">
        <v>0</v>
      </c>
      <c r="T150" s="144">
        <f>S150*H150</f>
        <v>0</v>
      </c>
      <c r="AR150" s="145" t="s">
        <v>160</v>
      </c>
      <c r="AT150" s="145" t="s">
        <v>156</v>
      </c>
      <c r="AU150" s="145" t="s">
        <v>89</v>
      </c>
      <c r="AY150" s="16" t="s">
        <v>154</v>
      </c>
      <c r="BE150" s="146">
        <f>IF(N150="základní",J150,0)</f>
        <v>58599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6" t="s">
        <v>8</v>
      </c>
      <c r="BK150" s="146">
        <f>ROUND(I150*H150,0)</f>
        <v>58599</v>
      </c>
      <c r="BL150" s="16" t="s">
        <v>160</v>
      </c>
      <c r="BM150" s="145" t="s">
        <v>198</v>
      </c>
    </row>
    <row r="151" spans="2:65" s="1" customFormat="1" ht="19.5">
      <c r="B151" s="31"/>
      <c r="D151" s="147" t="s">
        <v>162</v>
      </c>
      <c r="F151" s="148" t="s">
        <v>199</v>
      </c>
      <c r="I151" s="149"/>
      <c r="L151" s="31"/>
      <c r="M151" s="150"/>
      <c r="T151" s="55"/>
      <c r="AT151" s="16" t="s">
        <v>162</v>
      </c>
      <c r="AU151" s="16" t="s">
        <v>89</v>
      </c>
    </row>
    <row r="152" spans="2:65" s="1" customFormat="1" ht="11.25">
      <c r="B152" s="31"/>
      <c r="D152" s="151" t="s">
        <v>164</v>
      </c>
      <c r="F152" s="152" t="s">
        <v>200</v>
      </c>
      <c r="I152" s="149"/>
      <c r="L152" s="31"/>
      <c r="M152" s="150"/>
      <c r="T152" s="55"/>
      <c r="AT152" s="16" t="s">
        <v>164</v>
      </c>
      <c r="AU152" s="16" t="s">
        <v>89</v>
      </c>
    </row>
    <row r="153" spans="2:65" s="12" customFormat="1" ht="11.25">
      <c r="B153" s="153"/>
      <c r="D153" s="147" t="s">
        <v>166</v>
      </c>
      <c r="E153" s="154" t="s">
        <v>1</v>
      </c>
      <c r="F153" s="155" t="s">
        <v>201</v>
      </c>
      <c r="H153" s="156">
        <v>410</v>
      </c>
      <c r="I153" s="157"/>
      <c r="L153" s="153"/>
      <c r="M153" s="158"/>
      <c r="T153" s="159"/>
      <c r="AT153" s="154" t="s">
        <v>166</v>
      </c>
      <c r="AU153" s="154" t="s">
        <v>89</v>
      </c>
      <c r="AV153" s="12" t="s">
        <v>89</v>
      </c>
      <c r="AW153" s="12" t="s">
        <v>37</v>
      </c>
      <c r="AX153" s="12" t="s">
        <v>80</v>
      </c>
      <c r="AY153" s="154" t="s">
        <v>154</v>
      </c>
    </row>
    <row r="154" spans="2:65" s="12" customFormat="1" ht="11.25">
      <c r="B154" s="153"/>
      <c r="D154" s="147" t="s">
        <v>166</v>
      </c>
      <c r="E154" s="154" t="s">
        <v>1</v>
      </c>
      <c r="F154" s="155" t="s">
        <v>202</v>
      </c>
      <c r="H154" s="156">
        <v>556</v>
      </c>
      <c r="I154" s="157"/>
      <c r="L154" s="153"/>
      <c r="M154" s="158"/>
      <c r="T154" s="159"/>
      <c r="AT154" s="154" t="s">
        <v>166</v>
      </c>
      <c r="AU154" s="154" t="s">
        <v>89</v>
      </c>
      <c r="AV154" s="12" t="s">
        <v>89</v>
      </c>
      <c r="AW154" s="12" t="s">
        <v>37</v>
      </c>
      <c r="AX154" s="12" t="s">
        <v>80</v>
      </c>
      <c r="AY154" s="154" t="s">
        <v>154</v>
      </c>
    </row>
    <row r="155" spans="2:65" s="12" customFormat="1" ht="11.25">
      <c r="B155" s="153"/>
      <c r="D155" s="147" t="s">
        <v>166</v>
      </c>
      <c r="E155" s="154" t="s">
        <v>1</v>
      </c>
      <c r="F155" s="155" t="s">
        <v>203</v>
      </c>
      <c r="H155" s="156">
        <v>298</v>
      </c>
      <c r="I155" s="157"/>
      <c r="L155" s="153"/>
      <c r="M155" s="158"/>
      <c r="T155" s="159"/>
      <c r="AT155" s="154" t="s">
        <v>166</v>
      </c>
      <c r="AU155" s="154" t="s">
        <v>89</v>
      </c>
      <c r="AV155" s="12" t="s">
        <v>89</v>
      </c>
      <c r="AW155" s="12" t="s">
        <v>37</v>
      </c>
      <c r="AX155" s="12" t="s">
        <v>80</v>
      </c>
      <c r="AY155" s="154" t="s">
        <v>154</v>
      </c>
    </row>
    <row r="156" spans="2:65" s="13" customFormat="1" ht="11.25">
      <c r="B156" s="160"/>
      <c r="D156" s="147" t="s">
        <v>166</v>
      </c>
      <c r="E156" s="161" t="s">
        <v>1</v>
      </c>
      <c r="F156" s="162" t="s">
        <v>204</v>
      </c>
      <c r="H156" s="163">
        <v>1264</v>
      </c>
      <c r="I156" s="164"/>
      <c r="L156" s="160"/>
      <c r="M156" s="165"/>
      <c r="T156" s="166"/>
      <c r="AT156" s="161" t="s">
        <v>166</v>
      </c>
      <c r="AU156" s="161" t="s">
        <v>89</v>
      </c>
      <c r="AV156" s="13" t="s">
        <v>175</v>
      </c>
      <c r="AW156" s="13" t="s">
        <v>37</v>
      </c>
      <c r="AX156" s="13" t="s">
        <v>80</v>
      </c>
      <c r="AY156" s="161" t="s">
        <v>154</v>
      </c>
    </row>
    <row r="157" spans="2:65" s="12" customFormat="1" ht="11.25">
      <c r="B157" s="153"/>
      <c r="D157" s="147" t="s">
        <v>166</v>
      </c>
      <c r="E157" s="154" t="s">
        <v>1</v>
      </c>
      <c r="F157" s="155" t="s">
        <v>205</v>
      </c>
      <c r="H157" s="156">
        <v>960.64</v>
      </c>
      <c r="I157" s="157"/>
      <c r="L157" s="153"/>
      <c r="M157" s="158"/>
      <c r="T157" s="159"/>
      <c r="AT157" s="154" t="s">
        <v>166</v>
      </c>
      <c r="AU157" s="154" t="s">
        <v>89</v>
      </c>
      <c r="AV157" s="12" t="s">
        <v>89</v>
      </c>
      <c r="AW157" s="12" t="s">
        <v>37</v>
      </c>
      <c r="AX157" s="12" t="s">
        <v>8</v>
      </c>
      <c r="AY157" s="154" t="s">
        <v>154</v>
      </c>
    </row>
    <row r="158" spans="2:65" s="1" customFormat="1" ht="33" customHeight="1">
      <c r="B158" s="31"/>
      <c r="C158" s="133" t="s">
        <v>206</v>
      </c>
      <c r="D158" s="133" t="s">
        <v>156</v>
      </c>
      <c r="E158" s="134" t="s">
        <v>207</v>
      </c>
      <c r="F158" s="135" t="s">
        <v>208</v>
      </c>
      <c r="G158" s="136" t="s">
        <v>197</v>
      </c>
      <c r="H158" s="137">
        <v>249.28</v>
      </c>
      <c r="I158" s="138">
        <v>102</v>
      </c>
      <c r="J158" s="139">
        <f>ROUND(I158*H158,0)</f>
        <v>25427</v>
      </c>
      <c r="K158" s="140"/>
      <c r="L158" s="31"/>
      <c r="M158" s="141" t="s">
        <v>1</v>
      </c>
      <c r="N158" s="142" t="s">
        <v>45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160</v>
      </c>
      <c r="AT158" s="145" t="s">
        <v>156</v>
      </c>
      <c r="AU158" s="145" t="s">
        <v>89</v>
      </c>
      <c r="AY158" s="16" t="s">
        <v>154</v>
      </c>
      <c r="BE158" s="146">
        <f>IF(N158="základní",J158,0)</f>
        <v>25427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6" t="s">
        <v>8</v>
      </c>
      <c r="BK158" s="146">
        <f>ROUND(I158*H158,0)</f>
        <v>25427</v>
      </c>
      <c r="BL158" s="16" t="s">
        <v>160</v>
      </c>
      <c r="BM158" s="145" t="s">
        <v>209</v>
      </c>
    </row>
    <row r="159" spans="2:65" s="1" customFormat="1" ht="19.5">
      <c r="B159" s="31"/>
      <c r="D159" s="147" t="s">
        <v>162</v>
      </c>
      <c r="F159" s="148" t="s">
        <v>210</v>
      </c>
      <c r="I159" s="149"/>
      <c r="L159" s="31"/>
      <c r="M159" s="150"/>
      <c r="T159" s="55"/>
      <c r="AT159" s="16" t="s">
        <v>162</v>
      </c>
      <c r="AU159" s="16" t="s">
        <v>89</v>
      </c>
    </row>
    <row r="160" spans="2:65" s="1" customFormat="1" ht="11.25">
      <c r="B160" s="31"/>
      <c r="D160" s="151" t="s">
        <v>164</v>
      </c>
      <c r="F160" s="152" t="s">
        <v>211</v>
      </c>
      <c r="I160" s="149"/>
      <c r="L160" s="31"/>
      <c r="M160" s="150"/>
      <c r="T160" s="55"/>
      <c r="AT160" s="16" t="s">
        <v>164</v>
      </c>
      <c r="AU160" s="16" t="s">
        <v>89</v>
      </c>
    </row>
    <row r="161" spans="2:65" s="12" customFormat="1" ht="11.25">
      <c r="B161" s="153"/>
      <c r="D161" s="147" t="s">
        <v>166</v>
      </c>
      <c r="E161" s="154" t="s">
        <v>1</v>
      </c>
      <c r="F161" s="155" t="s">
        <v>212</v>
      </c>
      <c r="H161" s="156">
        <v>249.28</v>
      </c>
      <c r="I161" s="157"/>
      <c r="L161" s="153"/>
      <c r="M161" s="158"/>
      <c r="T161" s="159"/>
      <c r="AT161" s="154" t="s">
        <v>166</v>
      </c>
      <c r="AU161" s="154" t="s">
        <v>89</v>
      </c>
      <c r="AV161" s="12" t="s">
        <v>89</v>
      </c>
      <c r="AW161" s="12" t="s">
        <v>37</v>
      </c>
      <c r="AX161" s="12" t="s">
        <v>8</v>
      </c>
      <c r="AY161" s="154" t="s">
        <v>154</v>
      </c>
    </row>
    <row r="162" spans="2:65" s="1" customFormat="1" ht="33" customHeight="1">
      <c r="B162" s="31"/>
      <c r="C162" s="133" t="s">
        <v>213</v>
      </c>
      <c r="D162" s="133" t="s">
        <v>156</v>
      </c>
      <c r="E162" s="134" t="s">
        <v>214</v>
      </c>
      <c r="F162" s="135" t="s">
        <v>215</v>
      </c>
      <c r="G162" s="136" t="s">
        <v>197</v>
      </c>
      <c r="H162" s="137">
        <v>62.32</v>
      </c>
      <c r="I162" s="138">
        <v>363</v>
      </c>
      <c r="J162" s="139">
        <f>ROUND(I162*H162,0)</f>
        <v>22622</v>
      </c>
      <c r="K162" s="140"/>
      <c r="L162" s="31"/>
      <c r="M162" s="141" t="s">
        <v>1</v>
      </c>
      <c r="N162" s="142" t="s">
        <v>45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160</v>
      </c>
      <c r="AT162" s="145" t="s">
        <v>156</v>
      </c>
      <c r="AU162" s="145" t="s">
        <v>89</v>
      </c>
      <c r="AY162" s="16" t="s">
        <v>154</v>
      </c>
      <c r="BE162" s="146">
        <f>IF(N162="základní",J162,0)</f>
        <v>22622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6" t="s">
        <v>8</v>
      </c>
      <c r="BK162" s="146">
        <f>ROUND(I162*H162,0)</f>
        <v>22622</v>
      </c>
      <c r="BL162" s="16" t="s">
        <v>160</v>
      </c>
      <c r="BM162" s="145" t="s">
        <v>216</v>
      </c>
    </row>
    <row r="163" spans="2:65" s="1" customFormat="1" ht="19.5">
      <c r="B163" s="31"/>
      <c r="D163" s="147" t="s">
        <v>162</v>
      </c>
      <c r="F163" s="148" t="s">
        <v>217</v>
      </c>
      <c r="I163" s="149"/>
      <c r="L163" s="31"/>
      <c r="M163" s="150"/>
      <c r="T163" s="55"/>
      <c r="AT163" s="16" t="s">
        <v>162</v>
      </c>
      <c r="AU163" s="16" t="s">
        <v>89</v>
      </c>
    </row>
    <row r="164" spans="2:65" s="1" customFormat="1" ht="11.25">
      <c r="B164" s="31"/>
      <c r="D164" s="151" t="s">
        <v>164</v>
      </c>
      <c r="F164" s="152" t="s">
        <v>218</v>
      </c>
      <c r="I164" s="149"/>
      <c r="L164" s="31"/>
      <c r="M164" s="150"/>
      <c r="T164" s="55"/>
      <c r="AT164" s="16" t="s">
        <v>164</v>
      </c>
      <c r="AU164" s="16" t="s">
        <v>89</v>
      </c>
    </row>
    <row r="165" spans="2:65" s="12" customFormat="1" ht="11.25">
      <c r="B165" s="153"/>
      <c r="D165" s="147" t="s">
        <v>166</v>
      </c>
      <c r="E165" s="154" t="s">
        <v>1</v>
      </c>
      <c r="F165" s="155" t="s">
        <v>219</v>
      </c>
      <c r="H165" s="156">
        <v>62.32</v>
      </c>
      <c r="I165" s="157"/>
      <c r="L165" s="153"/>
      <c r="M165" s="158"/>
      <c r="T165" s="159"/>
      <c r="AT165" s="154" t="s">
        <v>166</v>
      </c>
      <c r="AU165" s="154" t="s">
        <v>89</v>
      </c>
      <c r="AV165" s="12" t="s">
        <v>89</v>
      </c>
      <c r="AW165" s="12" t="s">
        <v>37</v>
      </c>
      <c r="AX165" s="12" t="s">
        <v>8</v>
      </c>
      <c r="AY165" s="154" t="s">
        <v>154</v>
      </c>
    </row>
    <row r="166" spans="2:65" s="1" customFormat="1" ht="33" customHeight="1">
      <c r="B166" s="31"/>
      <c r="C166" s="133" t="s">
        <v>220</v>
      </c>
      <c r="D166" s="133" t="s">
        <v>156</v>
      </c>
      <c r="E166" s="134" t="s">
        <v>221</v>
      </c>
      <c r="F166" s="135" t="s">
        <v>222</v>
      </c>
      <c r="G166" s="136" t="s">
        <v>197</v>
      </c>
      <c r="H166" s="137">
        <v>28.5</v>
      </c>
      <c r="I166" s="138">
        <v>420</v>
      </c>
      <c r="J166" s="139">
        <f>ROUND(I166*H166,0)</f>
        <v>11970</v>
      </c>
      <c r="K166" s="140"/>
      <c r="L166" s="31"/>
      <c r="M166" s="141" t="s">
        <v>1</v>
      </c>
      <c r="N166" s="142" t="s">
        <v>45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160</v>
      </c>
      <c r="AT166" s="145" t="s">
        <v>156</v>
      </c>
      <c r="AU166" s="145" t="s">
        <v>89</v>
      </c>
      <c r="AY166" s="16" t="s">
        <v>154</v>
      </c>
      <c r="BE166" s="146">
        <f>IF(N166="základní",J166,0)</f>
        <v>11970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6" t="s">
        <v>8</v>
      </c>
      <c r="BK166" s="146">
        <f>ROUND(I166*H166,0)</f>
        <v>11970</v>
      </c>
      <c r="BL166" s="16" t="s">
        <v>160</v>
      </c>
      <c r="BM166" s="145" t="s">
        <v>223</v>
      </c>
    </row>
    <row r="167" spans="2:65" s="1" customFormat="1" ht="29.25">
      <c r="B167" s="31"/>
      <c r="D167" s="147" t="s">
        <v>162</v>
      </c>
      <c r="F167" s="148" t="s">
        <v>224</v>
      </c>
      <c r="I167" s="149"/>
      <c r="L167" s="31"/>
      <c r="M167" s="150"/>
      <c r="T167" s="55"/>
      <c r="AT167" s="16" t="s">
        <v>162</v>
      </c>
      <c r="AU167" s="16" t="s">
        <v>89</v>
      </c>
    </row>
    <row r="168" spans="2:65" s="1" customFormat="1" ht="11.25">
      <c r="B168" s="31"/>
      <c r="D168" s="151" t="s">
        <v>164</v>
      </c>
      <c r="F168" s="152" t="s">
        <v>225</v>
      </c>
      <c r="I168" s="149"/>
      <c r="L168" s="31"/>
      <c r="M168" s="150"/>
      <c r="T168" s="55"/>
      <c r="AT168" s="16" t="s">
        <v>164</v>
      </c>
      <c r="AU168" s="16" t="s">
        <v>89</v>
      </c>
    </row>
    <row r="169" spans="2:65" s="12" customFormat="1" ht="11.25">
      <c r="B169" s="153"/>
      <c r="D169" s="147" t="s">
        <v>166</v>
      </c>
      <c r="E169" s="154" t="s">
        <v>1</v>
      </c>
      <c r="F169" s="155" t="s">
        <v>226</v>
      </c>
      <c r="H169" s="156">
        <v>28.5</v>
      </c>
      <c r="I169" s="157"/>
      <c r="L169" s="153"/>
      <c r="M169" s="158"/>
      <c r="T169" s="159"/>
      <c r="AT169" s="154" t="s">
        <v>166</v>
      </c>
      <c r="AU169" s="154" t="s">
        <v>89</v>
      </c>
      <c r="AV169" s="12" t="s">
        <v>89</v>
      </c>
      <c r="AW169" s="12" t="s">
        <v>37</v>
      </c>
      <c r="AX169" s="12" t="s">
        <v>8</v>
      </c>
      <c r="AY169" s="154" t="s">
        <v>154</v>
      </c>
    </row>
    <row r="170" spans="2:65" s="1" customFormat="1" ht="33" customHeight="1">
      <c r="B170" s="31"/>
      <c r="C170" s="133" t="s">
        <v>227</v>
      </c>
      <c r="D170" s="133" t="s">
        <v>156</v>
      </c>
      <c r="E170" s="134" t="s">
        <v>228</v>
      </c>
      <c r="F170" s="135" t="s">
        <v>229</v>
      </c>
      <c r="G170" s="136" t="s">
        <v>197</v>
      </c>
      <c r="H170" s="137">
        <v>28.4</v>
      </c>
      <c r="I170" s="138">
        <v>315</v>
      </c>
      <c r="J170" s="139">
        <f>ROUND(I170*H170,0)</f>
        <v>8946</v>
      </c>
      <c r="K170" s="140"/>
      <c r="L170" s="31"/>
      <c r="M170" s="141" t="s">
        <v>1</v>
      </c>
      <c r="N170" s="142" t="s">
        <v>45</v>
      </c>
      <c r="P170" s="143">
        <f>O170*H170</f>
        <v>0</v>
      </c>
      <c r="Q170" s="143">
        <v>0</v>
      </c>
      <c r="R170" s="143">
        <f>Q170*H170</f>
        <v>0</v>
      </c>
      <c r="S170" s="143">
        <v>0</v>
      </c>
      <c r="T170" s="144">
        <f>S170*H170</f>
        <v>0</v>
      </c>
      <c r="AR170" s="145" t="s">
        <v>160</v>
      </c>
      <c r="AT170" s="145" t="s">
        <v>156</v>
      </c>
      <c r="AU170" s="145" t="s">
        <v>89</v>
      </c>
      <c r="AY170" s="16" t="s">
        <v>154</v>
      </c>
      <c r="BE170" s="146">
        <f>IF(N170="základní",J170,0)</f>
        <v>8946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6" t="s">
        <v>8</v>
      </c>
      <c r="BK170" s="146">
        <f>ROUND(I170*H170,0)</f>
        <v>8946</v>
      </c>
      <c r="BL170" s="16" t="s">
        <v>160</v>
      </c>
      <c r="BM170" s="145" t="s">
        <v>230</v>
      </c>
    </row>
    <row r="171" spans="2:65" s="1" customFormat="1" ht="29.25">
      <c r="B171" s="31"/>
      <c r="D171" s="147" t="s">
        <v>162</v>
      </c>
      <c r="F171" s="148" t="s">
        <v>231</v>
      </c>
      <c r="I171" s="149"/>
      <c r="L171" s="31"/>
      <c r="M171" s="150"/>
      <c r="T171" s="55"/>
      <c r="AT171" s="16" t="s">
        <v>162</v>
      </c>
      <c r="AU171" s="16" t="s">
        <v>89</v>
      </c>
    </row>
    <row r="172" spans="2:65" s="1" customFormat="1" ht="11.25">
      <c r="B172" s="31"/>
      <c r="D172" s="151" t="s">
        <v>164</v>
      </c>
      <c r="F172" s="152" t="s">
        <v>232</v>
      </c>
      <c r="I172" s="149"/>
      <c r="L172" s="31"/>
      <c r="M172" s="150"/>
      <c r="T172" s="55"/>
      <c r="AT172" s="16" t="s">
        <v>164</v>
      </c>
      <c r="AU172" s="16" t="s">
        <v>89</v>
      </c>
    </row>
    <row r="173" spans="2:65" s="12" customFormat="1" ht="11.25">
      <c r="B173" s="153"/>
      <c r="D173" s="147" t="s">
        <v>166</v>
      </c>
      <c r="E173" s="154" t="s">
        <v>1</v>
      </c>
      <c r="F173" s="155" t="s">
        <v>233</v>
      </c>
      <c r="H173" s="156">
        <v>24.4</v>
      </c>
      <c r="I173" s="157"/>
      <c r="L173" s="153"/>
      <c r="M173" s="158"/>
      <c r="T173" s="159"/>
      <c r="AT173" s="154" t="s">
        <v>166</v>
      </c>
      <c r="AU173" s="154" t="s">
        <v>89</v>
      </c>
      <c r="AV173" s="12" t="s">
        <v>89</v>
      </c>
      <c r="AW173" s="12" t="s">
        <v>37</v>
      </c>
      <c r="AX173" s="12" t="s">
        <v>80</v>
      </c>
      <c r="AY173" s="154" t="s">
        <v>154</v>
      </c>
    </row>
    <row r="174" spans="2:65" s="12" customFormat="1" ht="11.25">
      <c r="B174" s="153"/>
      <c r="D174" s="147" t="s">
        <v>166</v>
      </c>
      <c r="E174" s="154" t="s">
        <v>1</v>
      </c>
      <c r="F174" s="155" t="s">
        <v>234</v>
      </c>
      <c r="H174" s="156">
        <v>4</v>
      </c>
      <c r="I174" s="157"/>
      <c r="L174" s="153"/>
      <c r="M174" s="158"/>
      <c r="T174" s="159"/>
      <c r="AT174" s="154" t="s">
        <v>166</v>
      </c>
      <c r="AU174" s="154" t="s">
        <v>89</v>
      </c>
      <c r="AV174" s="12" t="s">
        <v>89</v>
      </c>
      <c r="AW174" s="12" t="s">
        <v>37</v>
      </c>
      <c r="AX174" s="12" t="s">
        <v>80</v>
      </c>
      <c r="AY174" s="154" t="s">
        <v>154</v>
      </c>
    </row>
    <row r="175" spans="2:65" s="14" customFormat="1" ht="11.25">
      <c r="B175" s="167"/>
      <c r="D175" s="147" t="s">
        <v>166</v>
      </c>
      <c r="E175" s="168" t="s">
        <v>1</v>
      </c>
      <c r="F175" s="169" t="s">
        <v>235</v>
      </c>
      <c r="H175" s="170">
        <v>28.4</v>
      </c>
      <c r="I175" s="171"/>
      <c r="L175" s="167"/>
      <c r="M175" s="172"/>
      <c r="T175" s="173"/>
      <c r="AT175" s="168" t="s">
        <v>166</v>
      </c>
      <c r="AU175" s="168" t="s">
        <v>89</v>
      </c>
      <c r="AV175" s="14" t="s">
        <v>160</v>
      </c>
      <c r="AW175" s="14" t="s">
        <v>37</v>
      </c>
      <c r="AX175" s="14" t="s">
        <v>8</v>
      </c>
      <c r="AY175" s="168" t="s">
        <v>154</v>
      </c>
    </row>
    <row r="176" spans="2:65" s="1" customFormat="1" ht="24.2" customHeight="1">
      <c r="B176" s="31"/>
      <c r="C176" s="133" t="s">
        <v>236</v>
      </c>
      <c r="D176" s="133" t="s">
        <v>156</v>
      </c>
      <c r="E176" s="134" t="s">
        <v>237</v>
      </c>
      <c r="F176" s="135" t="s">
        <v>238</v>
      </c>
      <c r="G176" s="136" t="s">
        <v>170</v>
      </c>
      <c r="H176" s="137">
        <v>49</v>
      </c>
      <c r="I176" s="138">
        <v>100</v>
      </c>
      <c r="J176" s="139">
        <f>ROUND(I176*H176,0)</f>
        <v>4900</v>
      </c>
      <c r="K176" s="140"/>
      <c r="L176" s="31"/>
      <c r="M176" s="141" t="s">
        <v>1</v>
      </c>
      <c r="N176" s="142" t="s">
        <v>45</v>
      </c>
      <c r="P176" s="143">
        <f>O176*H176</f>
        <v>0</v>
      </c>
      <c r="Q176" s="143">
        <v>0</v>
      </c>
      <c r="R176" s="143">
        <f>Q176*H176</f>
        <v>0</v>
      </c>
      <c r="S176" s="143">
        <v>0</v>
      </c>
      <c r="T176" s="144">
        <f>S176*H176</f>
        <v>0</v>
      </c>
      <c r="AR176" s="145" t="s">
        <v>160</v>
      </c>
      <c r="AT176" s="145" t="s">
        <v>156</v>
      </c>
      <c r="AU176" s="145" t="s">
        <v>89</v>
      </c>
      <c r="AY176" s="16" t="s">
        <v>154</v>
      </c>
      <c r="BE176" s="146">
        <f>IF(N176="základní",J176,0)</f>
        <v>4900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6" t="s">
        <v>8</v>
      </c>
      <c r="BK176" s="146">
        <f>ROUND(I176*H176,0)</f>
        <v>4900</v>
      </c>
      <c r="BL176" s="16" t="s">
        <v>160</v>
      </c>
      <c r="BM176" s="145" t="s">
        <v>239</v>
      </c>
    </row>
    <row r="177" spans="2:65" s="1" customFormat="1" ht="29.25">
      <c r="B177" s="31"/>
      <c r="D177" s="147" t="s">
        <v>162</v>
      </c>
      <c r="F177" s="148" t="s">
        <v>240</v>
      </c>
      <c r="I177" s="149"/>
      <c r="L177" s="31"/>
      <c r="M177" s="150"/>
      <c r="T177" s="55"/>
      <c r="AT177" s="16" t="s">
        <v>162</v>
      </c>
      <c r="AU177" s="16" t="s">
        <v>89</v>
      </c>
    </row>
    <row r="178" spans="2:65" s="1" customFormat="1" ht="11.25">
      <c r="B178" s="31"/>
      <c r="D178" s="151" t="s">
        <v>164</v>
      </c>
      <c r="F178" s="152" t="s">
        <v>241</v>
      </c>
      <c r="I178" s="149"/>
      <c r="L178" s="31"/>
      <c r="M178" s="150"/>
      <c r="T178" s="55"/>
      <c r="AT178" s="16" t="s">
        <v>164</v>
      </c>
      <c r="AU178" s="16" t="s">
        <v>89</v>
      </c>
    </row>
    <row r="179" spans="2:65" s="1" customFormat="1" ht="24.2" customHeight="1">
      <c r="B179" s="31"/>
      <c r="C179" s="133" t="s">
        <v>9</v>
      </c>
      <c r="D179" s="133" t="s">
        <v>156</v>
      </c>
      <c r="E179" s="134" t="s">
        <v>242</v>
      </c>
      <c r="F179" s="135" t="s">
        <v>243</v>
      </c>
      <c r="G179" s="136" t="s">
        <v>170</v>
      </c>
      <c r="H179" s="137">
        <v>79</v>
      </c>
      <c r="I179" s="138">
        <v>202</v>
      </c>
      <c r="J179" s="139">
        <f>ROUND(I179*H179,0)</f>
        <v>15958</v>
      </c>
      <c r="K179" s="140"/>
      <c r="L179" s="31"/>
      <c r="M179" s="141" t="s">
        <v>1</v>
      </c>
      <c r="N179" s="142" t="s">
        <v>45</v>
      </c>
      <c r="P179" s="143">
        <f>O179*H179</f>
        <v>0</v>
      </c>
      <c r="Q179" s="143">
        <v>0</v>
      </c>
      <c r="R179" s="143">
        <f>Q179*H179</f>
        <v>0</v>
      </c>
      <c r="S179" s="143">
        <v>0</v>
      </c>
      <c r="T179" s="144">
        <f>S179*H179</f>
        <v>0</v>
      </c>
      <c r="AR179" s="145" t="s">
        <v>160</v>
      </c>
      <c r="AT179" s="145" t="s">
        <v>156</v>
      </c>
      <c r="AU179" s="145" t="s">
        <v>89</v>
      </c>
      <c r="AY179" s="16" t="s">
        <v>154</v>
      </c>
      <c r="BE179" s="146">
        <f>IF(N179="základní",J179,0)</f>
        <v>15958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6" t="s">
        <v>8</v>
      </c>
      <c r="BK179" s="146">
        <f>ROUND(I179*H179,0)</f>
        <v>15958</v>
      </c>
      <c r="BL179" s="16" t="s">
        <v>160</v>
      </c>
      <c r="BM179" s="145" t="s">
        <v>244</v>
      </c>
    </row>
    <row r="180" spans="2:65" s="1" customFormat="1" ht="29.25">
      <c r="B180" s="31"/>
      <c r="D180" s="147" t="s">
        <v>162</v>
      </c>
      <c r="F180" s="148" t="s">
        <v>245</v>
      </c>
      <c r="I180" s="149"/>
      <c r="L180" s="31"/>
      <c r="M180" s="150"/>
      <c r="T180" s="55"/>
      <c r="AT180" s="16" t="s">
        <v>162</v>
      </c>
      <c r="AU180" s="16" t="s">
        <v>89</v>
      </c>
    </row>
    <row r="181" spans="2:65" s="1" customFormat="1" ht="11.25">
      <c r="B181" s="31"/>
      <c r="D181" s="151" t="s">
        <v>164</v>
      </c>
      <c r="F181" s="152" t="s">
        <v>246</v>
      </c>
      <c r="I181" s="149"/>
      <c r="L181" s="31"/>
      <c r="M181" s="150"/>
      <c r="T181" s="55"/>
      <c r="AT181" s="16" t="s">
        <v>164</v>
      </c>
      <c r="AU181" s="16" t="s">
        <v>89</v>
      </c>
    </row>
    <row r="182" spans="2:65" s="1" customFormat="1" ht="24.2" customHeight="1">
      <c r="B182" s="31"/>
      <c r="C182" s="133" t="s">
        <v>247</v>
      </c>
      <c r="D182" s="133" t="s">
        <v>156</v>
      </c>
      <c r="E182" s="134" t="s">
        <v>248</v>
      </c>
      <c r="F182" s="135" t="s">
        <v>249</v>
      </c>
      <c r="G182" s="136" t="s">
        <v>170</v>
      </c>
      <c r="H182" s="137">
        <v>2</v>
      </c>
      <c r="I182" s="138">
        <v>723</v>
      </c>
      <c r="J182" s="139">
        <f>ROUND(I182*H182,0)</f>
        <v>1446</v>
      </c>
      <c r="K182" s="140"/>
      <c r="L182" s="31"/>
      <c r="M182" s="141" t="s">
        <v>1</v>
      </c>
      <c r="N182" s="142" t="s">
        <v>45</v>
      </c>
      <c r="P182" s="143">
        <f>O182*H182</f>
        <v>0</v>
      </c>
      <c r="Q182" s="143">
        <v>0</v>
      </c>
      <c r="R182" s="143">
        <f>Q182*H182</f>
        <v>0</v>
      </c>
      <c r="S182" s="143">
        <v>0</v>
      </c>
      <c r="T182" s="144">
        <f>S182*H182</f>
        <v>0</v>
      </c>
      <c r="AR182" s="145" t="s">
        <v>160</v>
      </c>
      <c r="AT182" s="145" t="s">
        <v>156</v>
      </c>
      <c r="AU182" s="145" t="s">
        <v>89</v>
      </c>
      <c r="AY182" s="16" t="s">
        <v>154</v>
      </c>
      <c r="BE182" s="146">
        <f>IF(N182="základní",J182,0)</f>
        <v>1446</v>
      </c>
      <c r="BF182" s="146">
        <f>IF(N182="snížená",J182,0)</f>
        <v>0</v>
      </c>
      <c r="BG182" s="146">
        <f>IF(N182="zákl. přenesená",J182,0)</f>
        <v>0</v>
      </c>
      <c r="BH182" s="146">
        <f>IF(N182="sníž. přenesená",J182,0)</f>
        <v>0</v>
      </c>
      <c r="BI182" s="146">
        <f>IF(N182="nulová",J182,0)</f>
        <v>0</v>
      </c>
      <c r="BJ182" s="16" t="s">
        <v>8</v>
      </c>
      <c r="BK182" s="146">
        <f>ROUND(I182*H182,0)</f>
        <v>1446</v>
      </c>
      <c r="BL182" s="16" t="s">
        <v>160</v>
      </c>
      <c r="BM182" s="145" t="s">
        <v>250</v>
      </c>
    </row>
    <row r="183" spans="2:65" s="1" customFormat="1" ht="29.25">
      <c r="B183" s="31"/>
      <c r="D183" s="147" t="s">
        <v>162</v>
      </c>
      <c r="F183" s="148" t="s">
        <v>251</v>
      </c>
      <c r="I183" s="149"/>
      <c r="L183" s="31"/>
      <c r="M183" s="150"/>
      <c r="T183" s="55"/>
      <c r="AT183" s="16" t="s">
        <v>162</v>
      </c>
      <c r="AU183" s="16" t="s">
        <v>89</v>
      </c>
    </row>
    <row r="184" spans="2:65" s="1" customFormat="1" ht="11.25">
      <c r="B184" s="31"/>
      <c r="D184" s="151" t="s">
        <v>164</v>
      </c>
      <c r="F184" s="152" t="s">
        <v>252</v>
      </c>
      <c r="I184" s="149"/>
      <c r="L184" s="31"/>
      <c r="M184" s="150"/>
      <c r="T184" s="55"/>
      <c r="AT184" s="16" t="s">
        <v>164</v>
      </c>
      <c r="AU184" s="16" t="s">
        <v>89</v>
      </c>
    </row>
    <row r="185" spans="2:65" s="1" customFormat="1" ht="24.2" customHeight="1">
      <c r="B185" s="31"/>
      <c r="C185" s="133" t="s">
        <v>253</v>
      </c>
      <c r="D185" s="133" t="s">
        <v>156</v>
      </c>
      <c r="E185" s="134" t="s">
        <v>254</v>
      </c>
      <c r="F185" s="135" t="s">
        <v>255</v>
      </c>
      <c r="G185" s="136" t="s">
        <v>197</v>
      </c>
      <c r="H185" s="137">
        <v>28.4</v>
      </c>
      <c r="I185" s="138">
        <v>30</v>
      </c>
      <c r="J185" s="139">
        <f>ROUND(I185*H185,0)</f>
        <v>852</v>
      </c>
      <c r="K185" s="140"/>
      <c r="L185" s="31"/>
      <c r="M185" s="141" t="s">
        <v>1</v>
      </c>
      <c r="N185" s="142" t="s">
        <v>45</v>
      </c>
      <c r="P185" s="143">
        <f>O185*H185</f>
        <v>0</v>
      </c>
      <c r="Q185" s="143">
        <v>0</v>
      </c>
      <c r="R185" s="143">
        <f>Q185*H185</f>
        <v>0</v>
      </c>
      <c r="S185" s="143">
        <v>0</v>
      </c>
      <c r="T185" s="144">
        <f>S185*H185</f>
        <v>0</v>
      </c>
      <c r="AR185" s="145" t="s">
        <v>160</v>
      </c>
      <c r="AT185" s="145" t="s">
        <v>156</v>
      </c>
      <c r="AU185" s="145" t="s">
        <v>89</v>
      </c>
      <c r="AY185" s="16" t="s">
        <v>154</v>
      </c>
      <c r="BE185" s="146">
        <f>IF(N185="základní",J185,0)</f>
        <v>852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6" t="s">
        <v>8</v>
      </c>
      <c r="BK185" s="146">
        <f>ROUND(I185*H185,0)</f>
        <v>852</v>
      </c>
      <c r="BL185" s="16" t="s">
        <v>160</v>
      </c>
      <c r="BM185" s="145" t="s">
        <v>256</v>
      </c>
    </row>
    <row r="186" spans="2:65" s="1" customFormat="1" ht="39">
      <c r="B186" s="31"/>
      <c r="D186" s="147" t="s">
        <v>162</v>
      </c>
      <c r="F186" s="148" t="s">
        <v>257</v>
      </c>
      <c r="I186" s="149"/>
      <c r="L186" s="31"/>
      <c r="M186" s="150"/>
      <c r="T186" s="55"/>
      <c r="AT186" s="16" t="s">
        <v>162</v>
      </c>
      <c r="AU186" s="16" t="s">
        <v>89</v>
      </c>
    </row>
    <row r="187" spans="2:65" s="1" customFormat="1" ht="11.25">
      <c r="B187" s="31"/>
      <c r="D187" s="151" t="s">
        <v>164</v>
      </c>
      <c r="F187" s="152" t="s">
        <v>258</v>
      </c>
      <c r="I187" s="149"/>
      <c r="L187" s="31"/>
      <c r="M187" s="150"/>
      <c r="T187" s="55"/>
      <c r="AT187" s="16" t="s">
        <v>164</v>
      </c>
      <c r="AU187" s="16" t="s">
        <v>89</v>
      </c>
    </row>
    <row r="188" spans="2:65" s="12" customFormat="1" ht="11.25">
      <c r="B188" s="153"/>
      <c r="D188" s="147" t="s">
        <v>166</v>
      </c>
      <c r="E188" s="154" t="s">
        <v>1</v>
      </c>
      <c r="F188" s="155" t="s">
        <v>259</v>
      </c>
      <c r="H188" s="156">
        <v>28.4</v>
      </c>
      <c r="I188" s="157"/>
      <c r="L188" s="153"/>
      <c r="M188" s="158"/>
      <c r="T188" s="159"/>
      <c r="AT188" s="154" t="s">
        <v>166</v>
      </c>
      <c r="AU188" s="154" t="s">
        <v>89</v>
      </c>
      <c r="AV188" s="12" t="s">
        <v>89</v>
      </c>
      <c r="AW188" s="12" t="s">
        <v>37</v>
      </c>
      <c r="AX188" s="12" t="s">
        <v>8</v>
      </c>
      <c r="AY188" s="154" t="s">
        <v>154</v>
      </c>
    </row>
    <row r="189" spans="2:65" s="1" customFormat="1" ht="37.9" customHeight="1">
      <c r="B189" s="31"/>
      <c r="C189" s="133" t="s">
        <v>260</v>
      </c>
      <c r="D189" s="133" t="s">
        <v>156</v>
      </c>
      <c r="E189" s="134" t="s">
        <v>261</v>
      </c>
      <c r="F189" s="135" t="s">
        <v>262</v>
      </c>
      <c r="G189" s="136" t="s">
        <v>197</v>
      </c>
      <c r="H189" s="137">
        <v>1545.08</v>
      </c>
      <c r="I189" s="138">
        <v>72</v>
      </c>
      <c r="J189" s="139">
        <f>ROUND(I189*H189,0)</f>
        <v>111246</v>
      </c>
      <c r="K189" s="140"/>
      <c r="L189" s="31"/>
      <c r="M189" s="141" t="s">
        <v>1</v>
      </c>
      <c r="N189" s="142" t="s">
        <v>45</v>
      </c>
      <c r="P189" s="143">
        <f>O189*H189</f>
        <v>0</v>
      </c>
      <c r="Q189" s="143">
        <v>0</v>
      </c>
      <c r="R189" s="143">
        <f>Q189*H189</f>
        <v>0</v>
      </c>
      <c r="S189" s="143">
        <v>0</v>
      </c>
      <c r="T189" s="144">
        <f>S189*H189</f>
        <v>0</v>
      </c>
      <c r="AR189" s="145" t="s">
        <v>160</v>
      </c>
      <c r="AT189" s="145" t="s">
        <v>156</v>
      </c>
      <c r="AU189" s="145" t="s">
        <v>89</v>
      </c>
      <c r="AY189" s="16" t="s">
        <v>154</v>
      </c>
      <c r="BE189" s="146">
        <f>IF(N189="základní",J189,0)</f>
        <v>111246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6" t="s">
        <v>8</v>
      </c>
      <c r="BK189" s="146">
        <f>ROUND(I189*H189,0)</f>
        <v>111246</v>
      </c>
      <c r="BL189" s="16" t="s">
        <v>160</v>
      </c>
      <c r="BM189" s="145" t="s">
        <v>263</v>
      </c>
    </row>
    <row r="190" spans="2:65" s="1" customFormat="1" ht="39">
      <c r="B190" s="31"/>
      <c r="D190" s="147" t="s">
        <v>162</v>
      </c>
      <c r="F190" s="148" t="s">
        <v>264</v>
      </c>
      <c r="I190" s="149"/>
      <c r="L190" s="31"/>
      <c r="M190" s="150"/>
      <c r="T190" s="55"/>
      <c r="AT190" s="16" t="s">
        <v>162</v>
      </c>
      <c r="AU190" s="16" t="s">
        <v>89</v>
      </c>
    </row>
    <row r="191" spans="2:65" s="1" customFormat="1" ht="11.25">
      <c r="B191" s="31"/>
      <c r="D191" s="151" t="s">
        <v>164</v>
      </c>
      <c r="F191" s="152" t="s">
        <v>265</v>
      </c>
      <c r="I191" s="149"/>
      <c r="L191" s="31"/>
      <c r="M191" s="150"/>
      <c r="T191" s="55"/>
      <c r="AT191" s="16" t="s">
        <v>164</v>
      </c>
      <c r="AU191" s="16" t="s">
        <v>89</v>
      </c>
    </row>
    <row r="192" spans="2:65" s="12" customFormat="1" ht="11.25">
      <c r="B192" s="153"/>
      <c r="D192" s="147" t="s">
        <v>166</v>
      </c>
      <c r="E192" s="154" t="s">
        <v>1</v>
      </c>
      <c r="F192" s="155" t="s">
        <v>266</v>
      </c>
      <c r="H192" s="156">
        <v>1131</v>
      </c>
      <c r="I192" s="157"/>
      <c r="L192" s="153"/>
      <c r="M192" s="158"/>
      <c r="T192" s="159"/>
      <c r="AT192" s="154" t="s">
        <v>166</v>
      </c>
      <c r="AU192" s="154" t="s">
        <v>89</v>
      </c>
      <c r="AV192" s="12" t="s">
        <v>89</v>
      </c>
      <c r="AW192" s="12" t="s">
        <v>37</v>
      </c>
      <c r="AX192" s="12" t="s">
        <v>80</v>
      </c>
      <c r="AY192" s="154" t="s">
        <v>154</v>
      </c>
    </row>
    <row r="193" spans="2:65" s="12" customFormat="1" ht="11.25">
      <c r="B193" s="153"/>
      <c r="D193" s="147" t="s">
        <v>166</v>
      </c>
      <c r="E193" s="154" t="s">
        <v>1</v>
      </c>
      <c r="F193" s="155" t="s">
        <v>267</v>
      </c>
      <c r="H193" s="156">
        <v>902</v>
      </c>
      <c r="I193" s="157"/>
      <c r="L193" s="153"/>
      <c r="M193" s="158"/>
      <c r="T193" s="159"/>
      <c r="AT193" s="154" t="s">
        <v>166</v>
      </c>
      <c r="AU193" s="154" t="s">
        <v>89</v>
      </c>
      <c r="AV193" s="12" t="s">
        <v>89</v>
      </c>
      <c r="AW193" s="12" t="s">
        <v>37</v>
      </c>
      <c r="AX193" s="12" t="s">
        <v>80</v>
      </c>
      <c r="AY193" s="154" t="s">
        <v>154</v>
      </c>
    </row>
    <row r="194" spans="2:65" s="13" customFormat="1" ht="11.25">
      <c r="B194" s="160"/>
      <c r="D194" s="147" t="s">
        <v>166</v>
      </c>
      <c r="E194" s="161" t="s">
        <v>1</v>
      </c>
      <c r="F194" s="162" t="s">
        <v>204</v>
      </c>
      <c r="H194" s="163">
        <v>2033</v>
      </c>
      <c r="I194" s="164"/>
      <c r="L194" s="160"/>
      <c r="M194" s="165"/>
      <c r="T194" s="166"/>
      <c r="AT194" s="161" t="s">
        <v>166</v>
      </c>
      <c r="AU194" s="161" t="s">
        <v>89</v>
      </c>
      <c r="AV194" s="13" t="s">
        <v>175</v>
      </c>
      <c r="AW194" s="13" t="s">
        <v>37</v>
      </c>
      <c r="AX194" s="13" t="s">
        <v>80</v>
      </c>
      <c r="AY194" s="161" t="s">
        <v>154</v>
      </c>
    </row>
    <row r="195" spans="2:65" s="12" customFormat="1" ht="11.25">
      <c r="B195" s="153"/>
      <c r="D195" s="147" t="s">
        <v>166</v>
      </c>
      <c r="E195" s="154" t="s">
        <v>1</v>
      </c>
      <c r="F195" s="155" t="s">
        <v>268</v>
      </c>
      <c r="H195" s="156">
        <v>1545.08</v>
      </c>
      <c r="I195" s="157"/>
      <c r="L195" s="153"/>
      <c r="M195" s="158"/>
      <c r="T195" s="159"/>
      <c r="AT195" s="154" t="s">
        <v>166</v>
      </c>
      <c r="AU195" s="154" t="s">
        <v>89</v>
      </c>
      <c r="AV195" s="12" t="s">
        <v>89</v>
      </c>
      <c r="AW195" s="12" t="s">
        <v>37</v>
      </c>
      <c r="AX195" s="12" t="s">
        <v>8</v>
      </c>
      <c r="AY195" s="154" t="s">
        <v>154</v>
      </c>
    </row>
    <row r="196" spans="2:65" s="1" customFormat="1" ht="37.9" customHeight="1">
      <c r="B196" s="31"/>
      <c r="C196" s="133" t="s">
        <v>269</v>
      </c>
      <c r="D196" s="133" t="s">
        <v>156</v>
      </c>
      <c r="E196" s="134" t="s">
        <v>270</v>
      </c>
      <c r="F196" s="135" t="s">
        <v>271</v>
      </c>
      <c r="G196" s="136" t="s">
        <v>197</v>
      </c>
      <c r="H196" s="137">
        <v>953.8</v>
      </c>
      <c r="I196" s="138">
        <v>81</v>
      </c>
      <c r="J196" s="139">
        <f>ROUND(I196*H196,0)</f>
        <v>77258</v>
      </c>
      <c r="K196" s="140"/>
      <c r="L196" s="31"/>
      <c r="M196" s="141" t="s">
        <v>1</v>
      </c>
      <c r="N196" s="142" t="s">
        <v>45</v>
      </c>
      <c r="P196" s="143">
        <f>O196*H196</f>
        <v>0</v>
      </c>
      <c r="Q196" s="143">
        <v>0</v>
      </c>
      <c r="R196" s="143">
        <f>Q196*H196</f>
        <v>0</v>
      </c>
      <c r="S196" s="143">
        <v>0</v>
      </c>
      <c r="T196" s="144">
        <f>S196*H196</f>
        <v>0</v>
      </c>
      <c r="AR196" s="145" t="s">
        <v>160</v>
      </c>
      <c r="AT196" s="145" t="s">
        <v>156</v>
      </c>
      <c r="AU196" s="145" t="s">
        <v>89</v>
      </c>
      <c r="AY196" s="16" t="s">
        <v>154</v>
      </c>
      <c r="BE196" s="146">
        <f>IF(N196="základní",J196,0)</f>
        <v>77258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6" t="s">
        <v>8</v>
      </c>
      <c r="BK196" s="146">
        <f>ROUND(I196*H196,0)</f>
        <v>77258</v>
      </c>
      <c r="BL196" s="16" t="s">
        <v>160</v>
      </c>
      <c r="BM196" s="145" t="s">
        <v>272</v>
      </c>
    </row>
    <row r="197" spans="2:65" s="1" customFormat="1" ht="39">
      <c r="B197" s="31"/>
      <c r="D197" s="147" t="s">
        <v>162</v>
      </c>
      <c r="F197" s="148" t="s">
        <v>273</v>
      </c>
      <c r="I197" s="149"/>
      <c r="L197" s="31"/>
      <c r="M197" s="150"/>
      <c r="T197" s="55"/>
      <c r="AT197" s="16" t="s">
        <v>162</v>
      </c>
      <c r="AU197" s="16" t="s">
        <v>89</v>
      </c>
    </row>
    <row r="198" spans="2:65" s="1" customFormat="1" ht="11.25">
      <c r="B198" s="31"/>
      <c r="D198" s="151" t="s">
        <v>164</v>
      </c>
      <c r="F198" s="152" t="s">
        <v>274</v>
      </c>
      <c r="I198" s="149"/>
      <c r="L198" s="31"/>
      <c r="M198" s="150"/>
      <c r="T198" s="55"/>
      <c r="AT198" s="16" t="s">
        <v>164</v>
      </c>
      <c r="AU198" s="16" t="s">
        <v>89</v>
      </c>
    </row>
    <row r="199" spans="2:65" s="12" customFormat="1" ht="11.25">
      <c r="B199" s="153"/>
      <c r="D199" s="147" t="s">
        <v>166</v>
      </c>
      <c r="E199" s="154" t="s">
        <v>1</v>
      </c>
      <c r="F199" s="155" t="s">
        <v>275</v>
      </c>
      <c r="H199" s="156">
        <v>953.8</v>
      </c>
      <c r="I199" s="157"/>
      <c r="L199" s="153"/>
      <c r="M199" s="158"/>
      <c r="T199" s="159"/>
      <c r="AT199" s="154" t="s">
        <v>166</v>
      </c>
      <c r="AU199" s="154" t="s">
        <v>89</v>
      </c>
      <c r="AV199" s="12" t="s">
        <v>89</v>
      </c>
      <c r="AW199" s="12" t="s">
        <v>37</v>
      </c>
      <c r="AX199" s="12" t="s">
        <v>8</v>
      </c>
      <c r="AY199" s="154" t="s">
        <v>154</v>
      </c>
    </row>
    <row r="200" spans="2:65" s="1" customFormat="1" ht="24.2" customHeight="1">
      <c r="B200" s="31"/>
      <c r="C200" s="133" t="s">
        <v>276</v>
      </c>
      <c r="D200" s="133" t="s">
        <v>156</v>
      </c>
      <c r="E200" s="134" t="s">
        <v>277</v>
      </c>
      <c r="F200" s="135" t="s">
        <v>278</v>
      </c>
      <c r="G200" s="136" t="s">
        <v>197</v>
      </c>
      <c r="H200" s="137">
        <v>548.41600000000005</v>
      </c>
      <c r="I200" s="138">
        <v>80</v>
      </c>
      <c r="J200" s="139">
        <f>ROUND(I200*H200,0)</f>
        <v>43873</v>
      </c>
      <c r="K200" s="140"/>
      <c r="L200" s="31"/>
      <c r="M200" s="141" t="s">
        <v>1</v>
      </c>
      <c r="N200" s="142" t="s">
        <v>45</v>
      </c>
      <c r="P200" s="143">
        <f>O200*H200</f>
        <v>0</v>
      </c>
      <c r="Q200" s="143">
        <v>0</v>
      </c>
      <c r="R200" s="143">
        <f>Q200*H200</f>
        <v>0</v>
      </c>
      <c r="S200" s="143">
        <v>0</v>
      </c>
      <c r="T200" s="144">
        <f>S200*H200</f>
        <v>0</v>
      </c>
      <c r="AR200" s="145" t="s">
        <v>160</v>
      </c>
      <c r="AT200" s="145" t="s">
        <v>156</v>
      </c>
      <c r="AU200" s="145" t="s">
        <v>89</v>
      </c>
      <c r="AY200" s="16" t="s">
        <v>154</v>
      </c>
      <c r="BE200" s="146">
        <f>IF(N200="základní",J200,0)</f>
        <v>43873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6" t="s">
        <v>8</v>
      </c>
      <c r="BK200" s="146">
        <f>ROUND(I200*H200,0)</f>
        <v>43873</v>
      </c>
      <c r="BL200" s="16" t="s">
        <v>160</v>
      </c>
      <c r="BM200" s="145" t="s">
        <v>279</v>
      </c>
    </row>
    <row r="201" spans="2:65" s="1" customFormat="1" ht="29.25">
      <c r="B201" s="31"/>
      <c r="D201" s="147" t="s">
        <v>162</v>
      </c>
      <c r="F201" s="148" t="s">
        <v>280</v>
      </c>
      <c r="I201" s="149"/>
      <c r="L201" s="31"/>
      <c r="M201" s="150"/>
      <c r="T201" s="55"/>
      <c r="AT201" s="16" t="s">
        <v>162</v>
      </c>
      <c r="AU201" s="16" t="s">
        <v>89</v>
      </c>
    </row>
    <row r="202" spans="2:65" s="1" customFormat="1" ht="11.25">
      <c r="B202" s="31"/>
      <c r="D202" s="151" t="s">
        <v>164</v>
      </c>
      <c r="F202" s="152" t="s">
        <v>281</v>
      </c>
      <c r="I202" s="149"/>
      <c r="L202" s="31"/>
      <c r="M202" s="150"/>
      <c r="T202" s="55"/>
      <c r="AT202" s="16" t="s">
        <v>164</v>
      </c>
      <c r="AU202" s="16" t="s">
        <v>89</v>
      </c>
    </row>
    <row r="203" spans="2:65" s="12" customFormat="1" ht="11.25">
      <c r="B203" s="153"/>
      <c r="D203" s="147" t="s">
        <v>166</v>
      </c>
      <c r="E203" s="154" t="s">
        <v>1</v>
      </c>
      <c r="F203" s="155" t="s">
        <v>282</v>
      </c>
      <c r="H203" s="156">
        <v>548.41600000000005</v>
      </c>
      <c r="I203" s="157"/>
      <c r="L203" s="153"/>
      <c r="M203" s="158"/>
      <c r="T203" s="159"/>
      <c r="AT203" s="154" t="s">
        <v>166</v>
      </c>
      <c r="AU203" s="154" t="s">
        <v>89</v>
      </c>
      <c r="AV203" s="12" t="s">
        <v>89</v>
      </c>
      <c r="AW203" s="12" t="s">
        <v>37</v>
      </c>
      <c r="AX203" s="12" t="s">
        <v>8</v>
      </c>
      <c r="AY203" s="154" t="s">
        <v>154</v>
      </c>
    </row>
    <row r="204" spans="2:65" s="1" customFormat="1" ht="24.2" customHeight="1">
      <c r="B204" s="31"/>
      <c r="C204" s="133" t="s">
        <v>283</v>
      </c>
      <c r="D204" s="133" t="s">
        <v>156</v>
      </c>
      <c r="E204" s="134" t="s">
        <v>284</v>
      </c>
      <c r="F204" s="135" t="s">
        <v>285</v>
      </c>
      <c r="G204" s="136" t="s">
        <v>197</v>
      </c>
      <c r="H204" s="137">
        <v>137.10400000000001</v>
      </c>
      <c r="I204" s="138">
        <v>112</v>
      </c>
      <c r="J204" s="139">
        <f>ROUND(I204*H204,0)</f>
        <v>15356</v>
      </c>
      <c r="K204" s="140"/>
      <c r="L204" s="31"/>
      <c r="M204" s="141" t="s">
        <v>1</v>
      </c>
      <c r="N204" s="142" t="s">
        <v>45</v>
      </c>
      <c r="P204" s="143">
        <f>O204*H204</f>
        <v>0</v>
      </c>
      <c r="Q204" s="143">
        <v>0</v>
      </c>
      <c r="R204" s="143">
        <f>Q204*H204</f>
        <v>0</v>
      </c>
      <c r="S204" s="143">
        <v>0</v>
      </c>
      <c r="T204" s="144">
        <f>S204*H204</f>
        <v>0</v>
      </c>
      <c r="AR204" s="145" t="s">
        <v>160</v>
      </c>
      <c r="AT204" s="145" t="s">
        <v>156</v>
      </c>
      <c r="AU204" s="145" t="s">
        <v>89</v>
      </c>
      <c r="AY204" s="16" t="s">
        <v>154</v>
      </c>
      <c r="BE204" s="146">
        <f>IF(N204="základní",J204,0)</f>
        <v>15356</v>
      </c>
      <c r="BF204" s="146">
        <f>IF(N204="snížená",J204,0)</f>
        <v>0</v>
      </c>
      <c r="BG204" s="146">
        <f>IF(N204="zákl. přenesená",J204,0)</f>
        <v>0</v>
      </c>
      <c r="BH204" s="146">
        <f>IF(N204="sníž. přenesená",J204,0)</f>
        <v>0</v>
      </c>
      <c r="BI204" s="146">
        <f>IF(N204="nulová",J204,0)</f>
        <v>0</v>
      </c>
      <c r="BJ204" s="16" t="s">
        <v>8</v>
      </c>
      <c r="BK204" s="146">
        <f>ROUND(I204*H204,0)</f>
        <v>15356</v>
      </c>
      <c r="BL204" s="16" t="s">
        <v>160</v>
      </c>
      <c r="BM204" s="145" t="s">
        <v>286</v>
      </c>
    </row>
    <row r="205" spans="2:65" s="1" customFormat="1" ht="29.25">
      <c r="B205" s="31"/>
      <c r="D205" s="147" t="s">
        <v>162</v>
      </c>
      <c r="F205" s="148" t="s">
        <v>287</v>
      </c>
      <c r="I205" s="149"/>
      <c r="L205" s="31"/>
      <c r="M205" s="150"/>
      <c r="T205" s="55"/>
      <c r="AT205" s="16" t="s">
        <v>162</v>
      </c>
      <c r="AU205" s="16" t="s">
        <v>89</v>
      </c>
    </row>
    <row r="206" spans="2:65" s="1" customFormat="1" ht="11.25">
      <c r="B206" s="31"/>
      <c r="D206" s="151" t="s">
        <v>164</v>
      </c>
      <c r="F206" s="152" t="s">
        <v>288</v>
      </c>
      <c r="I206" s="149"/>
      <c r="L206" s="31"/>
      <c r="M206" s="150"/>
      <c r="T206" s="55"/>
      <c r="AT206" s="16" t="s">
        <v>164</v>
      </c>
      <c r="AU206" s="16" t="s">
        <v>89</v>
      </c>
    </row>
    <row r="207" spans="2:65" s="12" customFormat="1" ht="11.25">
      <c r="B207" s="153"/>
      <c r="D207" s="147" t="s">
        <v>166</v>
      </c>
      <c r="E207" s="154" t="s">
        <v>1</v>
      </c>
      <c r="F207" s="155" t="s">
        <v>289</v>
      </c>
      <c r="H207" s="156">
        <v>137.10400000000001</v>
      </c>
      <c r="I207" s="157"/>
      <c r="L207" s="153"/>
      <c r="M207" s="158"/>
      <c r="T207" s="159"/>
      <c r="AT207" s="154" t="s">
        <v>166</v>
      </c>
      <c r="AU207" s="154" t="s">
        <v>89</v>
      </c>
      <c r="AV207" s="12" t="s">
        <v>89</v>
      </c>
      <c r="AW207" s="12" t="s">
        <v>37</v>
      </c>
      <c r="AX207" s="12" t="s">
        <v>8</v>
      </c>
      <c r="AY207" s="154" t="s">
        <v>154</v>
      </c>
    </row>
    <row r="208" spans="2:65" s="1" customFormat="1" ht="24.2" customHeight="1">
      <c r="B208" s="31"/>
      <c r="C208" s="133" t="s">
        <v>290</v>
      </c>
      <c r="D208" s="133" t="s">
        <v>156</v>
      </c>
      <c r="E208" s="134" t="s">
        <v>291</v>
      </c>
      <c r="F208" s="135" t="s">
        <v>292</v>
      </c>
      <c r="G208" s="136" t="s">
        <v>159</v>
      </c>
      <c r="H208" s="137">
        <v>305</v>
      </c>
      <c r="I208" s="138">
        <v>7</v>
      </c>
      <c r="J208" s="139">
        <f>ROUND(I208*H208,0)</f>
        <v>2135</v>
      </c>
      <c r="K208" s="140"/>
      <c r="L208" s="31"/>
      <c r="M208" s="141" t="s">
        <v>1</v>
      </c>
      <c r="N208" s="142" t="s">
        <v>45</v>
      </c>
      <c r="P208" s="143">
        <f>O208*H208</f>
        <v>0</v>
      </c>
      <c r="Q208" s="143">
        <v>0</v>
      </c>
      <c r="R208" s="143">
        <f>Q208*H208</f>
        <v>0</v>
      </c>
      <c r="S208" s="143">
        <v>0</v>
      </c>
      <c r="T208" s="144">
        <f>S208*H208</f>
        <v>0</v>
      </c>
      <c r="AR208" s="145" t="s">
        <v>160</v>
      </c>
      <c r="AT208" s="145" t="s">
        <v>156</v>
      </c>
      <c r="AU208" s="145" t="s">
        <v>89</v>
      </c>
      <c r="AY208" s="16" t="s">
        <v>154</v>
      </c>
      <c r="BE208" s="146">
        <f>IF(N208="základní",J208,0)</f>
        <v>2135</v>
      </c>
      <c r="BF208" s="146">
        <f>IF(N208="snížená",J208,0)</f>
        <v>0</v>
      </c>
      <c r="BG208" s="146">
        <f>IF(N208="zákl. přenesená",J208,0)</f>
        <v>0</v>
      </c>
      <c r="BH208" s="146">
        <f>IF(N208="sníž. přenesená",J208,0)</f>
        <v>0</v>
      </c>
      <c r="BI208" s="146">
        <f>IF(N208="nulová",J208,0)</f>
        <v>0</v>
      </c>
      <c r="BJ208" s="16" t="s">
        <v>8</v>
      </c>
      <c r="BK208" s="146">
        <f>ROUND(I208*H208,0)</f>
        <v>2135</v>
      </c>
      <c r="BL208" s="16" t="s">
        <v>160</v>
      </c>
      <c r="BM208" s="145" t="s">
        <v>293</v>
      </c>
    </row>
    <row r="209" spans="2:65" s="1" customFormat="1" ht="19.5">
      <c r="B209" s="31"/>
      <c r="D209" s="147" t="s">
        <v>162</v>
      </c>
      <c r="F209" s="148" t="s">
        <v>294</v>
      </c>
      <c r="I209" s="149"/>
      <c r="L209" s="31"/>
      <c r="M209" s="150"/>
      <c r="T209" s="55"/>
      <c r="AT209" s="16" t="s">
        <v>162</v>
      </c>
      <c r="AU209" s="16" t="s">
        <v>89</v>
      </c>
    </row>
    <row r="210" spans="2:65" s="1" customFormat="1" ht="11.25">
      <c r="B210" s="31"/>
      <c r="D210" s="151" t="s">
        <v>164</v>
      </c>
      <c r="F210" s="152" t="s">
        <v>295</v>
      </c>
      <c r="I210" s="149"/>
      <c r="L210" s="31"/>
      <c r="M210" s="150"/>
      <c r="T210" s="55"/>
      <c r="AT210" s="16" t="s">
        <v>164</v>
      </c>
      <c r="AU210" s="16" t="s">
        <v>89</v>
      </c>
    </row>
    <row r="211" spans="2:65" s="1" customFormat="1" ht="24.2" customHeight="1">
      <c r="B211" s="31"/>
      <c r="C211" s="133" t="s">
        <v>296</v>
      </c>
      <c r="D211" s="133" t="s">
        <v>156</v>
      </c>
      <c r="E211" s="134" t="s">
        <v>297</v>
      </c>
      <c r="F211" s="135" t="s">
        <v>298</v>
      </c>
      <c r="G211" s="136" t="s">
        <v>197</v>
      </c>
      <c r="H211" s="137">
        <v>28.4</v>
      </c>
      <c r="I211" s="138">
        <v>169</v>
      </c>
      <c r="J211" s="139">
        <f>ROUND(I211*H211,0)</f>
        <v>4800</v>
      </c>
      <c r="K211" s="140"/>
      <c r="L211" s="31"/>
      <c r="M211" s="141" t="s">
        <v>1</v>
      </c>
      <c r="N211" s="142" t="s">
        <v>45</v>
      </c>
      <c r="P211" s="143">
        <f>O211*H211</f>
        <v>0</v>
      </c>
      <c r="Q211" s="143">
        <v>0</v>
      </c>
      <c r="R211" s="143">
        <f>Q211*H211</f>
        <v>0</v>
      </c>
      <c r="S211" s="143">
        <v>0</v>
      </c>
      <c r="T211" s="144">
        <f>S211*H211</f>
        <v>0</v>
      </c>
      <c r="AR211" s="145" t="s">
        <v>160</v>
      </c>
      <c r="AT211" s="145" t="s">
        <v>156</v>
      </c>
      <c r="AU211" s="145" t="s">
        <v>89</v>
      </c>
      <c r="AY211" s="16" t="s">
        <v>154</v>
      </c>
      <c r="BE211" s="146">
        <f>IF(N211="základní",J211,0)</f>
        <v>4800</v>
      </c>
      <c r="BF211" s="146">
        <f>IF(N211="snížená",J211,0)</f>
        <v>0</v>
      </c>
      <c r="BG211" s="146">
        <f>IF(N211="zákl. přenesená",J211,0)</f>
        <v>0</v>
      </c>
      <c r="BH211" s="146">
        <f>IF(N211="sníž. přenesená",J211,0)</f>
        <v>0</v>
      </c>
      <c r="BI211" s="146">
        <f>IF(N211="nulová",J211,0)</f>
        <v>0</v>
      </c>
      <c r="BJ211" s="16" t="s">
        <v>8</v>
      </c>
      <c r="BK211" s="146">
        <f>ROUND(I211*H211,0)</f>
        <v>4800</v>
      </c>
      <c r="BL211" s="16" t="s">
        <v>160</v>
      </c>
      <c r="BM211" s="145" t="s">
        <v>299</v>
      </c>
    </row>
    <row r="212" spans="2:65" s="1" customFormat="1" ht="19.5">
      <c r="B212" s="31"/>
      <c r="D212" s="147" t="s">
        <v>162</v>
      </c>
      <c r="F212" s="148" t="s">
        <v>300</v>
      </c>
      <c r="I212" s="149"/>
      <c r="L212" s="31"/>
      <c r="M212" s="150"/>
      <c r="T212" s="55"/>
      <c r="AT212" s="16" t="s">
        <v>162</v>
      </c>
      <c r="AU212" s="16" t="s">
        <v>89</v>
      </c>
    </row>
    <row r="213" spans="2:65" s="1" customFormat="1" ht="11.25">
      <c r="B213" s="31"/>
      <c r="D213" s="151" t="s">
        <v>164</v>
      </c>
      <c r="F213" s="152" t="s">
        <v>301</v>
      </c>
      <c r="I213" s="149"/>
      <c r="L213" s="31"/>
      <c r="M213" s="150"/>
      <c r="T213" s="55"/>
      <c r="AT213" s="16" t="s">
        <v>164</v>
      </c>
      <c r="AU213" s="16" t="s">
        <v>89</v>
      </c>
    </row>
    <row r="214" spans="2:65" s="12" customFormat="1" ht="11.25">
      <c r="B214" s="153"/>
      <c r="D214" s="147" t="s">
        <v>166</v>
      </c>
      <c r="E214" s="154" t="s">
        <v>1</v>
      </c>
      <c r="F214" s="155" t="s">
        <v>259</v>
      </c>
      <c r="H214" s="156">
        <v>28.4</v>
      </c>
      <c r="I214" s="157"/>
      <c r="L214" s="153"/>
      <c r="M214" s="158"/>
      <c r="T214" s="159"/>
      <c r="AT214" s="154" t="s">
        <v>166</v>
      </c>
      <c r="AU214" s="154" t="s">
        <v>89</v>
      </c>
      <c r="AV214" s="12" t="s">
        <v>89</v>
      </c>
      <c r="AW214" s="12" t="s">
        <v>37</v>
      </c>
      <c r="AX214" s="12" t="s">
        <v>8</v>
      </c>
      <c r="AY214" s="154" t="s">
        <v>154</v>
      </c>
    </row>
    <row r="215" spans="2:65" s="1" customFormat="1" ht="16.5" customHeight="1">
      <c r="B215" s="31"/>
      <c r="C215" s="133" t="s">
        <v>7</v>
      </c>
      <c r="D215" s="133" t="s">
        <v>156</v>
      </c>
      <c r="E215" s="134" t="s">
        <v>302</v>
      </c>
      <c r="F215" s="135" t="s">
        <v>303</v>
      </c>
      <c r="G215" s="136" t="s">
        <v>197</v>
      </c>
      <c r="H215" s="137">
        <v>1446.28</v>
      </c>
      <c r="I215" s="138">
        <v>14</v>
      </c>
      <c r="J215" s="139">
        <f>ROUND(I215*H215,0)</f>
        <v>20248</v>
      </c>
      <c r="K215" s="140"/>
      <c r="L215" s="31"/>
      <c r="M215" s="141" t="s">
        <v>1</v>
      </c>
      <c r="N215" s="142" t="s">
        <v>45</v>
      </c>
      <c r="P215" s="143">
        <f>O215*H215</f>
        <v>0</v>
      </c>
      <c r="Q215" s="143">
        <v>0</v>
      </c>
      <c r="R215" s="143">
        <f>Q215*H215</f>
        <v>0</v>
      </c>
      <c r="S215" s="143">
        <v>0</v>
      </c>
      <c r="T215" s="144">
        <f>S215*H215</f>
        <v>0</v>
      </c>
      <c r="AR215" s="145" t="s">
        <v>160</v>
      </c>
      <c r="AT215" s="145" t="s">
        <v>156</v>
      </c>
      <c r="AU215" s="145" t="s">
        <v>89</v>
      </c>
      <c r="AY215" s="16" t="s">
        <v>154</v>
      </c>
      <c r="BE215" s="146">
        <f>IF(N215="základní",J215,0)</f>
        <v>20248</v>
      </c>
      <c r="BF215" s="146">
        <f>IF(N215="snížená",J215,0)</f>
        <v>0</v>
      </c>
      <c r="BG215" s="146">
        <f>IF(N215="zákl. přenesená",J215,0)</f>
        <v>0</v>
      </c>
      <c r="BH215" s="146">
        <f>IF(N215="sníž. přenesená",J215,0)</f>
        <v>0</v>
      </c>
      <c r="BI215" s="146">
        <f>IF(N215="nulová",J215,0)</f>
        <v>0</v>
      </c>
      <c r="BJ215" s="16" t="s">
        <v>8</v>
      </c>
      <c r="BK215" s="146">
        <f>ROUND(I215*H215,0)</f>
        <v>20248</v>
      </c>
      <c r="BL215" s="16" t="s">
        <v>160</v>
      </c>
      <c r="BM215" s="145" t="s">
        <v>304</v>
      </c>
    </row>
    <row r="216" spans="2:65" s="1" customFormat="1" ht="19.5">
      <c r="B216" s="31"/>
      <c r="D216" s="147" t="s">
        <v>162</v>
      </c>
      <c r="F216" s="148" t="s">
        <v>305</v>
      </c>
      <c r="I216" s="149"/>
      <c r="L216" s="31"/>
      <c r="M216" s="150"/>
      <c r="T216" s="55"/>
      <c r="AT216" s="16" t="s">
        <v>162</v>
      </c>
      <c r="AU216" s="16" t="s">
        <v>89</v>
      </c>
    </row>
    <row r="217" spans="2:65" s="1" customFormat="1" ht="11.25">
      <c r="B217" s="31"/>
      <c r="D217" s="151" t="s">
        <v>164</v>
      </c>
      <c r="F217" s="152" t="s">
        <v>306</v>
      </c>
      <c r="I217" s="149"/>
      <c r="L217" s="31"/>
      <c r="M217" s="150"/>
      <c r="T217" s="55"/>
      <c r="AT217" s="16" t="s">
        <v>164</v>
      </c>
      <c r="AU217" s="16" t="s">
        <v>89</v>
      </c>
    </row>
    <row r="218" spans="2:65" s="12" customFormat="1" ht="11.25">
      <c r="B218" s="153"/>
      <c r="D218" s="147" t="s">
        <v>166</v>
      </c>
      <c r="E218" s="154" t="s">
        <v>1</v>
      </c>
      <c r="F218" s="155" t="s">
        <v>307</v>
      </c>
      <c r="H218" s="156">
        <v>1131</v>
      </c>
      <c r="I218" s="157"/>
      <c r="L218" s="153"/>
      <c r="M218" s="158"/>
      <c r="T218" s="159"/>
      <c r="AT218" s="154" t="s">
        <v>166</v>
      </c>
      <c r="AU218" s="154" t="s">
        <v>89</v>
      </c>
      <c r="AV218" s="12" t="s">
        <v>89</v>
      </c>
      <c r="AW218" s="12" t="s">
        <v>37</v>
      </c>
      <c r="AX218" s="12" t="s">
        <v>80</v>
      </c>
      <c r="AY218" s="154" t="s">
        <v>154</v>
      </c>
    </row>
    <row r="219" spans="2:65" s="12" customFormat="1" ht="11.25">
      <c r="B219" s="153"/>
      <c r="D219" s="147" t="s">
        <v>166</v>
      </c>
      <c r="E219" s="154" t="s">
        <v>1</v>
      </c>
      <c r="F219" s="155" t="s">
        <v>308</v>
      </c>
      <c r="H219" s="156">
        <v>772</v>
      </c>
      <c r="I219" s="157"/>
      <c r="L219" s="153"/>
      <c r="M219" s="158"/>
      <c r="T219" s="159"/>
      <c r="AT219" s="154" t="s">
        <v>166</v>
      </c>
      <c r="AU219" s="154" t="s">
        <v>89</v>
      </c>
      <c r="AV219" s="12" t="s">
        <v>89</v>
      </c>
      <c r="AW219" s="12" t="s">
        <v>37</v>
      </c>
      <c r="AX219" s="12" t="s">
        <v>80</v>
      </c>
      <c r="AY219" s="154" t="s">
        <v>154</v>
      </c>
    </row>
    <row r="220" spans="2:65" s="13" customFormat="1" ht="11.25">
      <c r="B220" s="160"/>
      <c r="D220" s="147" t="s">
        <v>166</v>
      </c>
      <c r="E220" s="161" t="s">
        <v>1</v>
      </c>
      <c r="F220" s="162" t="s">
        <v>204</v>
      </c>
      <c r="H220" s="163">
        <v>1903</v>
      </c>
      <c r="I220" s="164"/>
      <c r="L220" s="160"/>
      <c r="M220" s="165"/>
      <c r="T220" s="166"/>
      <c r="AT220" s="161" t="s">
        <v>166</v>
      </c>
      <c r="AU220" s="161" t="s">
        <v>89</v>
      </c>
      <c r="AV220" s="13" t="s">
        <v>175</v>
      </c>
      <c r="AW220" s="13" t="s">
        <v>37</v>
      </c>
      <c r="AX220" s="13" t="s">
        <v>80</v>
      </c>
      <c r="AY220" s="161" t="s">
        <v>154</v>
      </c>
    </row>
    <row r="221" spans="2:65" s="12" customFormat="1" ht="11.25">
      <c r="B221" s="153"/>
      <c r="D221" s="147" t="s">
        <v>166</v>
      </c>
      <c r="E221" s="154" t="s">
        <v>1</v>
      </c>
      <c r="F221" s="155" t="s">
        <v>309</v>
      </c>
      <c r="H221" s="156">
        <v>1446.28</v>
      </c>
      <c r="I221" s="157"/>
      <c r="L221" s="153"/>
      <c r="M221" s="158"/>
      <c r="T221" s="159"/>
      <c r="AT221" s="154" t="s">
        <v>166</v>
      </c>
      <c r="AU221" s="154" t="s">
        <v>89</v>
      </c>
      <c r="AV221" s="12" t="s">
        <v>89</v>
      </c>
      <c r="AW221" s="12" t="s">
        <v>37</v>
      </c>
      <c r="AX221" s="12" t="s">
        <v>8</v>
      </c>
      <c r="AY221" s="154" t="s">
        <v>154</v>
      </c>
    </row>
    <row r="222" spans="2:65" s="1" customFormat="1" ht="24.2" customHeight="1">
      <c r="B222" s="31"/>
      <c r="C222" s="133" t="s">
        <v>310</v>
      </c>
      <c r="D222" s="133" t="s">
        <v>156</v>
      </c>
      <c r="E222" s="134" t="s">
        <v>311</v>
      </c>
      <c r="F222" s="135" t="s">
        <v>312</v>
      </c>
      <c r="G222" s="136" t="s">
        <v>159</v>
      </c>
      <c r="H222" s="137">
        <v>2316.48</v>
      </c>
      <c r="I222" s="138">
        <v>14</v>
      </c>
      <c r="J222" s="139">
        <f>ROUND(I222*H222,0)</f>
        <v>32431</v>
      </c>
      <c r="K222" s="140"/>
      <c r="L222" s="31"/>
      <c r="M222" s="141" t="s">
        <v>1</v>
      </c>
      <c r="N222" s="142" t="s">
        <v>45</v>
      </c>
      <c r="P222" s="143">
        <f>O222*H222</f>
        <v>0</v>
      </c>
      <c r="Q222" s="143">
        <v>0</v>
      </c>
      <c r="R222" s="143">
        <f>Q222*H222</f>
        <v>0</v>
      </c>
      <c r="S222" s="143">
        <v>0</v>
      </c>
      <c r="T222" s="144">
        <f>S222*H222</f>
        <v>0</v>
      </c>
      <c r="AR222" s="145" t="s">
        <v>160</v>
      </c>
      <c r="AT222" s="145" t="s">
        <v>156</v>
      </c>
      <c r="AU222" s="145" t="s">
        <v>89</v>
      </c>
      <c r="AY222" s="16" t="s">
        <v>154</v>
      </c>
      <c r="BE222" s="146">
        <f>IF(N222="základní",J222,0)</f>
        <v>32431</v>
      </c>
      <c r="BF222" s="146">
        <f>IF(N222="snížená",J222,0)</f>
        <v>0</v>
      </c>
      <c r="BG222" s="146">
        <f>IF(N222="zákl. přenesená",J222,0)</f>
        <v>0</v>
      </c>
      <c r="BH222" s="146">
        <f>IF(N222="sníž. přenesená",J222,0)</f>
        <v>0</v>
      </c>
      <c r="BI222" s="146">
        <f>IF(N222="nulová",J222,0)</f>
        <v>0</v>
      </c>
      <c r="BJ222" s="16" t="s">
        <v>8</v>
      </c>
      <c r="BK222" s="146">
        <f>ROUND(I222*H222,0)</f>
        <v>32431</v>
      </c>
      <c r="BL222" s="16" t="s">
        <v>160</v>
      </c>
      <c r="BM222" s="145" t="s">
        <v>313</v>
      </c>
    </row>
    <row r="223" spans="2:65" s="1" customFormat="1" ht="19.5">
      <c r="B223" s="31"/>
      <c r="D223" s="147" t="s">
        <v>162</v>
      </c>
      <c r="F223" s="148" t="s">
        <v>314</v>
      </c>
      <c r="I223" s="149"/>
      <c r="L223" s="31"/>
      <c r="M223" s="150"/>
      <c r="T223" s="55"/>
      <c r="AT223" s="16" t="s">
        <v>162</v>
      </c>
      <c r="AU223" s="16" t="s">
        <v>89</v>
      </c>
    </row>
    <row r="224" spans="2:65" s="1" customFormat="1" ht="11.25">
      <c r="B224" s="31"/>
      <c r="D224" s="151" t="s">
        <v>164</v>
      </c>
      <c r="F224" s="152" t="s">
        <v>315</v>
      </c>
      <c r="I224" s="149"/>
      <c r="L224" s="31"/>
      <c r="M224" s="150"/>
      <c r="T224" s="55"/>
      <c r="AT224" s="16" t="s">
        <v>164</v>
      </c>
      <c r="AU224" s="16" t="s">
        <v>89</v>
      </c>
    </row>
    <row r="225" spans="2:65" s="12" customFormat="1" ht="11.25">
      <c r="B225" s="153"/>
      <c r="D225" s="147" t="s">
        <v>166</v>
      </c>
      <c r="E225" s="154" t="s">
        <v>1</v>
      </c>
      <c r="F225" s="155" t="s">
        <v>316</v>
      </c>
      <c r="H225" s="156">
        <v>2316.48</v>
      </c>
      <c r="I225" s="157"/>
      <c r="L225" s="153"/>
      <c r="M225" s="158"/>
      <c r="T225" s="159"/>
      <c r="AT225" s="154" t="s">
        <v>166</v>
      </c>
      <c r="AU225" s="154" t="s">
        <v>89</v>
      </c>
      <c r="AV225" s="12" t="s">
        <v>89</v>
      </c>
      <c r="AW225" s="12" t="s">
        <v>37</v>
      </c>
      <c r="AX225" s="12" t="s">
        <v>80</v>
      </c>
      <c r="AY225" s="154" t="s">
        <v>154</v>
      </c>
    </row>
    <row r="226" spans="2:65" s="14" customFormat="1" ht="11.25">
      <c r="B226" s="167"/>
      <c r="D226" s="147" t="s">
        <v>166</v>
      </c>
      <c r="E226" s="168" t="s">
        <v>1</v>
      </c>
      <c r="F226" s="169" t="s">
        <v>235</v>
      </c>
      <c r="H226" s="170">
        <v>2316.48</v>
      </c>
      <c r="I226" s="171"/>
      <c r="L226" s="167"/>
      <c r="M226" s="172"/>
      <c r="T226" s="173"/>
      <c r="AT226" s="168" t="s">
        <v>166</v>
      </c>
      <c r="AU226" s="168" t="s">
        <v>89</v>
      </c>
      <c r="AV226" s="14" t="s">
        <v>160</v>
      </c>
      <c r="AW226" s="14" t="s">
        <v>37</v>
      </c>
      <c r="AX226" s="14" t="s">
        <v>8</v>
      </c>
      <c r="AY226" s="168" t="s">
        <v>154</v>
      </c>
    </row>
    <row r="227" spans="2:65" s="1" customFormat="1" ht="24.2" customHeight="1">
      <c r="B227" s="31"/>
      <c r="C227" s="133" t="s">
        <v>317</v>
      </c>
      <c r="D227" s="133" t="s">
        <v>156</v>
      </c>
      <c r="E227" s="134" t="s">
        <v>318</v>
      </c>
      <c r="F227" s="135" t="s">
        <v>319</v>
      </c>
      <c r="G227" s="136" t="s">
        <v>159</v>
      </c>
      <c r="H227" s="137">
        <v>2316.48</v>
      </c>
      <c r="I227" s="138">
        <v>26</v>
      </c>
      <c r="J227" s="139">
        <f>ROUND(I227*H227,0)</f>
        <v>60228</v>
      </c>
      <c r="K227" s="140"/>
      <c r="L227" s="31"/>
      <c r="M227" s="141" t="s">
        <v>1</v>
      </c>
      <c r="N227" s="142" t="s">
        <v>45</v>
      </c>
      <c r="P227" s="143">
        <f>O227*H227</f>
        <v>0</v>
      </c>
      <c r="Q227" s="143">
        <v>0</v>
      </c>
      <c r="R227" s="143">
        <f>Q227*H227</f>
        <v>0</v>
      </c>
      <c r="S227" s="143">
        <v>0</v>
      </c>
      <c r="T227" s="144">
        <f>S227*H227</f>
        <v>0</v>
      </c>
      <c r="AR227" s="145" t="s">
        <v>160</v>
      </c>
      <c r="AT227" s="145" t="s">
        <v>156</v>
      </c>
      <c r="AU227" s="145" t="s">
        <v>89</v>
      </c>
      <c r="AY227" s="16" t="s">
        <v>154</v>
      </c>
      <c r="BE227" s="146">
        <f>IF(N227="základní",J227,0)</f>
        <v>60228</v>
      </c>
      <c r="BF227" s="146">
        <f>IF(N227="snížená",J227,0)</f>
        <v>0</v>
      </c>
      <c r="BG227" s="146">
        <f>IF(N227="zákl. přenesená",J227,0)</f>
        <v>0</v>
      </c>
      <c r="BH227" s="146">
        <f>IF(N227="sníž. přenesená",J227,0)</f>
        <v>0</v>
      </c>
      <c r="BI227" s="146">
        <f>IF(N227="nulová",J227,0)</f>
        <v>0</v>
      </c>
      <c r="BJ227" s="16" t="s">
        <v>8</v>
      </c>
      <c r="BK227" s="146">
        <f>ROUND(I227*H227,0)</f>
        <v>60228</v>
      </c>
      <c r="BL227" s="16" t="s">
        <v>160</v>
      </c>
      <c r="BM227" s="145" t="s">
        <v>320</v>
      </c>
    </row>
    <row r="228" spans="2:65" s="1" customFormat="1" ht="19.5">
      <c r="B228" s="31"/>
      <c r="D228" s="147" t="s">
        <v>162</v>
      </c>
      <c r="F228" s="148" t="s">
        <v>321</v>
      </c>
      <c r="I228" s="149"/>
      <c r="L228" s="31"/>
      <c r="M228" s="150"/>
      <c r="T228" s="55"/>
      <c r="AT228" s="16" t="s">
        <v>162</v>
      </c>
      <c r="AU228" s="16" t="s">
        <v>89</v>
      </c>
    </row>
    <row r="229" spans="2:65" s="1" customFormat="1" ht="11.25">
      <c r="B229" s="31"/>
      <c r="D229" s="151" t="s">
        <v>164</v>
      </c>
      <c r="F229" s="152" t="s">
        <v>322</v>
      </c>
      <c r="I229" s="149"/>
      <c r="L229" s="31"/>
      <c r="M229" s="150"/>
      <c r="T229" s="55"/>
      <c r="AT229" s="16" t="s">
        <v>164</v>
      </c>
      <c r="AU229" s="16" t="s">
        <v>89</v>
      </c>
    </row>
    <row r="230" spans="2:65" s="12" customFormat="1" ht="11.25">
      <c r="B230" s="153"/>
      <c r="D230" s="147" t="s">
        <v>166</v>
      </c>
      <c r="E230" s="154" t="s">
        <v>1</v>
      </c>
      <c r="F230" s="155" t="s">
        <v>323</v>
      </c>
      <c r="H230" s="156">
        <v>2316.48</v>
      </c>
      <c r="I230" s="157"/>
      <c r="L230" s="153"/>
      <c r="M230" s="158"/>
      <c r="T230" s="159"/>
      <c r="AT230" s="154" t="s">
        <v>166</v>
      </c>
      <c r="AU230" s="154" t="s">
        <v>89</v>
      </c>
      <c r="AV230" s="12" t="s">
        <v>89</v>
      </c>
      <c r="AW230" s="12" t="s">
        <v>37</v>
      </c>
      <c r="AX230" s="12" t="s">
        <v>8</v>
      </c>
      <c r="AY230" s="154" t="s">
        <v>154</v>
      </c>
    </row>
    <row r="231" spans="2:65" s="1" customFormat="1" ht="24.2" customHeight="1">
      <c r="B231" s="31"/>
      <c r="C231" s="133" t="s">
        <v>324</v>
      </c>
      <c r="D231" s="133" t="s">
        <v>156</v>
      </c>
      <c r="E231" s="134" t="s">
        <v>325</v>
      </c>
      <c r="F231" s="135" t="s">
        <v>326</v>
      </c>
      <c r="G231" s="136" t="s">
        <v>159</v>
      </c>
      <c r="H231" s="137">
        <v>490.77</v>
      </c>
      <c r="I231" s="138">
        <v>43</v>
      </c>
      <c r="J231" s="139">
        <f>ROUND(I231*H231,0)</f>
        <v>21103</v>
      </c>
      <c r="K231" s="140"/>
      <c r="L231" s="31"/>
      <c r="M231" s="141" t="s">
        <v>1</v>
      </c>
      <c r="N231" s="142" t="s">
        <v>45</v>
      </c>
      <c r="P231" s="143">
        <f>O231*H231</f>
        <v>0</v>
      </c>
      <c r="Q231" s="143">
        <v>0</v>
      </c>
      <c r="R231" s="143">
        <f>Q231*H231</f>
        <v>0</v>
      </c>
      <c r="S231" s="143">
        <v>0</v>
      </c>
      <c r="T231" s="144">
        <f>S231*H231</f>
        <v>0</v>
      </c>
      <c r="AR231" s="145" t="s">
        <v>160</v>
      </c>
      <c r="AT231" s="145" t="s">
        <v>156</v>
      </c>
      <c r="AU231" s="145" t="s">
        <v>89</v>
      </c>
      <c r="AY231" s="16" t="s">
        <v>154</v>
      </c>
      <c r="BE231" s="146">
        <f>IF(N231="základní",J231,0)</f>
        <v>21103</v>
      </c>
      <c r="BF231" s="146">
        <f>IF(N231="snížená",J231,0)</f>
        <v>0</v>
      </c>
      <c r="BG231" s="146">
        <f>IF(N231="zákl. přenesená",J231,0)</f>
        <v>0</v>
      </c>
      <c r="BH231" s="146">
        <f>IF(N231="sníž. přenesená",J231,0)</f>
        <v>0</v>
      </c>
      <c r="BI231" s="146">
        <f>IF(N231="nulová",J231,0)</f>
        <v>0</v>
      </c>
      <c r="BJ231" s="16" t="s">
        <v>8</v>
      </c>
      <c r="BK231" s="146">
        <f>ROUND(I231*H231,0)</f>
        <v>21103</v>
      </c>
      <c r="BL231" s="16" t="s">
        <v>160</v>
      </c>
      <c r="BM231" s="145" t="s">
        <v>327</v>
      </c>
    </row>
    <row r="232" spans="2:65" s="1" customFormat="1" ht="29.25">
      <c r="B232" s="31"/>
      <c r="D232" s="147" t="s">
        <v>162</v>
      </c>
      <c r="F232" s="148" t="s">
        <v>328</v>
      </c>
      <c r="I232" s="149"/>
      <c r="L232" s="31"/>
      <c r="M232" s="150"/>
      <c r="T232" s="55"/>
      <c r="AT232" s="16" t="s">
        <v>162</v>
      </c>
      <c r="AU232" s="16" t="s">
        <v>89</v>
      </c>
    </row>
    <row r="233" spans="2:65" s="1" customFormat="1" ht="11.25">
      <c r="B233" s="31"/>
      <c r="D233" s="151" t="s">
        <v>164</v>
      </c>
      <c r="F233" s="152" t="s">
        <v>329</v>
      </c>
      <c r="I233" s="149"/>
      <c r="L233" s="31"/>
      <c r="M233" s="150"/>
      <c r="T233" s="55"/>
      <c r="AT233" s="16" t="s">
        <v>164</v>
      </c>
      <c r="AU233" s="16" t="s">
        <v>89</v>
      </c>
    </row>
    <row r="234" spans="2:65" s="12" customFormat="1" ht="11.25">
      <c r="B234" s="153"/>
      <c r="D234" s="147" t="s">
        <v>166</v>
      </c>
      <c r="E234" s="154" t="s">
        <v>1</v>
      </c>
      <c r="F234" s="155" t="s">
        <v>330</v>
      </c>
      <c r="H234" s="156">
        <v>490.77</v>
      </c>
      <c r="I234" s="157"/>
      <c r="L234" s="153"/>
      <c r="M234" s="158"/>
      <c r="T234" s="159"/>
      <c r="AT234" s="154" t="s">
        <v>166</v>
      </c>
      <c r="AU234" s="154" t="s">
        <v>89</v>
      </c>
      <c r="AV234" s="12" t="s">
        <v>89</v>
      </c>
      <c r="AW234" s="12" t="s">
        <v>37</v>
      </c>
      <c r="AX234" s="12" t="s">
        <v>8</v>
      </c>
      <c r="AY234" s="154" t="s">
        <v>154</v>
      </c>
    </row>
    <row r="235" spans="2:65" s="1" customFormat="1" ht="24.2" customHeight="1">
      <c r="B235" s="31"/>
      <c r="C235" s="133" t="s">
        <v>331</v>
      </c>
      <c r="D235" s="133" t="s">
        <v>156</v>
      </c>
      <c r="E235" s="134" t="s">
        <v>332</v>
      </c>
      <c r="F235" s="135" t="s">
        <v>333</v>
      </c>
      <c r="G235" s="136" t="s">
        <v>159</v>
      </c>
      <c r="H235" s="137">
        <v>490.77</v>
      </c>
      <c r="I235" s="138">
        <v>67</v>
      </c>
      <c r="J235" s="139">
        <f>ROUND(I235*H235,0)</f>
        <v>32882</v>
      </c>
      <c r="K235" s="140"/>
      <c r="L235" s="31"/>
      <c r="M235" s="141" t="s">
        <v>1</v>
      </c>
      <c r="N235" s="142" t="s">
        <v>45</v>
      </c>
      <c r="P235" s="143">
        <f>O235*H235</f>
        <v>0</v>
      </c>
      <c r="Q235" s="143">
        <v>0</v>
      </c>
      <c r="R235" s="143">
        <f>Q235*H235</f>
        <v>0</v>
      </c>
      <c r="S235" s="143">
        <v>0</v>
      </c>
      <c r="T235" s="144">
        <f>S235*H235</f>
        <v>0</v>
      </c>
      <c r="AR235" s="145" t="s">
        <v>160</v>
      </c>
      <c r="AT235" s="145" t="s">
        <v>156</v>
      </c>
      <c r="AU235" s="145" t="s">
        <v>89</v>
      </c>
      <c r="AY235" s="16" t="s">
        <v>154</v>
      </c>
      <c r="BE235" s="146">
        <f>IF(N235="základní",J235,0)</f>
        <v>32882</v>
      </c>
      <c r="BF235" s="146">
        <f>IF(N235="snížená",J235,0)</f>
        <v>0</v>
      </c>
      <c r="BG235" s="146">
        <f>IF(N235="zákl. přenesená",J235,0)</f>
        <v>0</v>
      </c>
      <c r="BH235" s="146">
        <f>IF(N235="sníž. přenesená",J235,0)</f>
        <v>0</v>
      </c>
      <c r="BI235" s="146">
        <f>IF(N235="nulová",J235,0)</f>
        <v>0</v>
      </c>
      <c r="BJ235" s="16" t="s">
        <v>8</v>
      </c>
      <c r="BK235" s="146">
        <f>ROUND(I235*H235,0)</f>
        <v>32882</v>
      </c>
      <c r="BL235" s="16" t="s">
        <v>160</v>
      </c>
      <c r="BM235" s="145" t="s">
        <v>334</v>
      </c>
    </row>
    <row r="236" spans="2:65" s="1" customFormat="1" ht="29.25">
      <c r="B236" s="31"/>
      <c r="D236" s="147" t="s">
        <v>162</v>
      </c>
      <c r="F236" s="148" t="s">
        <v>335</v>
      </c>
      <c r="I236" s="149"/>
      <c r="L236" s="31"/>
      <c r="M236" s="150"/>
      <c r="T236" s="55"/>
      <c r="AT236" s="16" t="s">
        <v>162</v>
      </c>
      <c r="AU236" s="16" t="s">
        <v>89</v>
      </c>
    </row>
    <row r="237" spans="2:65" s="1" customFormat="1" ht="11.25">
      <c r="B237" s="31"/>
      <c r="D237" s="151" t="s">
        <v>164</v>
      </c>
      <c r="F237" s="152" t="s">
        <v>336</v>
      </c>
      <c r="I237" s="149"/>
      <c r="L237" s="31"/>
      <c r="M237" s="150"/>
      <c r="T237" s="55"/>
      <c r="AT237" s="16" t="s">
        <v>164</v>
      </c>
      <c r="AU237" s="16" t="s">
        <v>89</v>
      </c>
    </row>
    <row r="238" spans="2:65" s="12" customFormat="1" ht="11.25">
      <c r="B238" s="153"/>
      <c r="D238" s="147" t="s">
        <v>166</v>
      </c>
      <c r="E238" s="154" t="s">
        <v>1</v>
      </c>
      <c r="F238" s="155" t="s">
        <v>330</v>
      </c>
      <c r="H238" s="156">
        <v>490.77</v>
      </c>
      <c r="I238" s="157"/>
      <c r="L238" s="153"/>
      <c r="M238" s="158"/>
      <c r="T238" s="159"/>
      <c r="AT238" s="154" t="s">
        <v>166</v>
      </c>
      <c r="AU238" s="154" t="s">
        <v>89</v>
      </c>
      <c r="AV238" s="12" t="s">
        <v>89</v>
      </c>
      <c r="AW238" s="12" t="s">
        <v>37</v>
      </c>
      <c r="AX238" s="12" t="s">
        <v>8</v>
      </c>
      <c r="AY238" s="154" t="s">
        <v>154</v>
      </c>
    </row>
    <row r="239" spans="2:65" s="1" customFormat="1" ht="16.5" customHeight="1">
      <c r="B239" s="31"/>
      <c r="C239" s="133" t="s">
        <v>337</v>
      </c>
      <c r="D239" s="133" t="s">
        <v>156</v>
      </c>
      <c r="E239" s="134" t="s">
        <v>338</v>
      </c>
      <c r="F239" s="135" t="s">
        <v>339</v>
      </c>
      <c r="G239" s="136" t="s">
        <v>159</v>
      </c>
      <c r="H239" s="137">
        <v>339.63600000000002</v>
      </c>
      <c r="I239" s="138">
        <v>33</v>
      </c>
      <c r="J239" s="139">
        <f>ROUND(I239*H239,0)</f>
        <v>11208</v>
      </c>
      <c r="K239" s="140"/>
      <c r="L239" s="31"/>
      <c r="M239" s="141" t="s">
        <v>1</v>
      </c>
      <c r="N239" s="142" t="s">
        <v>45</v>
      </c>
      <c r="P239" s="143">
        <f>O239*H239</f>
        <v>0</v>
      </c>
      <c r="Q239" s="143">
        <v>0</v>
      </c>
      <c r="R239" s="143">
        <f>Q239*H239</f>
        <v>0</v>
      </c>
      <c r="S239" s="143">
        <v>0</v>
      </c>
      <c r="T239" s="144">
        <f>S239*H239</f>
        <v>0</v>
      </c>
      <c r="AR239" s="145" t="s">
        <v>160</v>
      </c>
      <c r="AT239" s="145" t="s">
        <v>156</v>
      </c>
      <c r="AU239" s="145" t="s">
        <v>89</v>
      </c>
      <c r="AY239" s="16" t="s">
        <v>154</v>
      </c>
      <c r="BE239" s="146">
        <f>IF(N239="základní",J239,0)</f>
        <v>11208</v>
      </c>
      <c r="BF239" s="146">
        <f>IF(N239="snížená",J239,0)</f>
        <v>0</v>
      </c>
      <c r="BG239" s="146">
        <f>IF(N239="zákl. přenesená",J239,0)</f>
        <v>0</v>
      </c>
      <c r="BH239" s="146">
        <f>IF(N239="sníž. přenesená",J239,0)</f>
        <v>0</v>
      </c>
      <c r="BI239" s="146">
        <f>IF(N239="nulová",J239,0)</f>
        <v>0</v>
      </c>
      <c r="BJ239" s="16" t="s">
        <v>8</v>
      </c>
      <c r="BK239" s="146">
        <f>ROUND(I239*H239,0)</f>
        <v>11208</v>
      </c>
      <c r="BL239" s="16" t="s">
        <v>160</v>
      </c>
      <c r="BM239" s="145" t="s">
        <v>340</v>
      </c>
    </row>
    <row r="240" spans="2:65" s="1" customFormat="1" ht="29.25">
      <c r="B240" s="31"/>
      <c r="D240" s="147" t="s">
        <v>162</v>
      </c>
      <c r="F240" s="148" t="s">
        <v>341</v>
      </c>
      <c r="I240" s="149"/>
      <c r="L240" s="31"/>
      <c r="M240" s="150"/>
      <c r="T240" s="55"/>
      <c r="AT240" s="16" t="s">
        <v>162</v>
      </c>
      <c r="AU240" s="16" t="s">
        <v>89</v>
      </c>
    </row>
    <row r="241" spans="2:65" s="1" customFormat="1" ht="11.25">
      <c r="B241" s="31"/>
      <c r="D241" s="151" t="s">
        <v>164</v>
      </c>
      <c r="F241" s="152" t="s">
        <v>342</v>
      </c>
      <c r="I241" s="149"/>
      <c r="L241" s="31"/>
      <c r="M241" s="150"/>
      <c r="T241" s="55"/>
      <c r="AT241" s="16" t="s">
        <v>164</v>
      </c>
      <c r="AU241" s="16" t="s">
        <v>89</v>
      </c>
    </row>
    <row r="242" spans="2:65" s="12" customFormat="1" ht="11.25">
      <c r="B242" s="153"/>
      <c r="D242" s="147" t="s">
        <v>166</v>
      </c>
      <c r="E242" s="154" t="s">
        <v>1</v>
      </c>
      <c r="F242" s="155" t="s">
        <v>343</v>
      </c>
      <c r="H242" s="156">
        <v>339.63600000000002</v>
      </c>
      <c r="I242" s="157"/>
      <c r="L242" s="153"/>
      <c r="M242" s="158"/>
      <c r="T242" s="159"/>
      <c r="AT242" s="154" t="s">
        <v>166</v>
      </c>
      <c r="AU242" s="154" t="s">
        <v>89</v>
      </c>
      <c r="AV242" s="12" t="s">
        <v>89</v>
      </c>
      <c r="AW242" s="12" t="s">
        <v>37</v>
      </c>
      <c r="AX242" s="12" t="s">
        <v>8</v>
      </c>
      <c r="AY242" s="154" t="s">
        <v>154</v>
      </c>
    </row>
    <row r="243" spans="2:65" s="1" customFormat="1" ht="24.2" customHeight="1">
      <c r="B243" s="31"/>
      <c r="C243" s="133" t="s">
        <v>344</v>
      </c>
      <c r="D243" s="133" t="s">
        <v>156</v>
      </c>
      <c r="E243" s="134" t="s">
        <v>345</v>
      </c>
      <c r="F243" s="135" t="s">
        <v>346</v>
      </c>
      <c r="G243" s="136" t="s">
        <v>159</v>
      </c>
      <c r="H243" s="137">
        <v>719.25</v>
      </c>
      <c r="I243" s="138">
        <v>42</v>
      </c>
      <c r="J243" s="139">
        <f>ROUND(I243*H243,0)</f>
        <v>30209</v>
      </c>
      <c r="K243" s="140"/>
      <c r="L243" s="31"/>
      <c r="M243" s="141" t="s">
        <v>1</v>
      </c>
      <c r="N243" s="142" t="s">
        <v>45</v>
      </c>
      <c r="P243" s="143">
        <f>O243*H243</f>
        <v>0</v>
      </c>
      <c r="Q243" s="143">
        <v>0</v>
      </c>
      <c r="R243" s="143">
        <f>Q243*H243</f>
        <v>0</v>
      </c>
      <c r="S243" s="143">
        <v>0</v>
      </c>
      <c r="T243" s="144">
        <f>S243*H243</f>
        <v>0</v>
      </c>
      <c r="AR243" s="145" t="s">
        <v>160</v>
      </c>
      <c r="AT243" s="145" t="s">
        <v>156</v>
      </c>
      <c r="AU243" s="145" t="s">
        <v>89</v>
      </c>
      <c r="AY243" s="16" t="s">
        <v>154</v>
      </c>
      <c r="BE243" s="146">
        <f>IF(N243="základní",J243,0)</f>
        <v>30209</v>
      </c>
      <c r="BF243" s="146">
        <f>IF(N243="snížená",J243,0)</f>
        <v>0</v>
      </c>
      <c r="BG243" s="146">
        <f>IF(N243="zákl. přenesená",J243,0)</f>
        <v>0</v>
      </c>
      <c r="BH243" s="146">
        <f>IF(N243="sníž. přenesená",J243,0)</f>
        <v>0</v>
      </c>
      <c r="BI243" s="146">
        <f>IF(N243="nulová",J243,0)</f>
        <v>0</v>
      </c>
      <c r="BJ243" s="16" t="s">
        <v>8</v>
      </c>
      <c r="BK243" s="146">
        <f>ROUND(I243*H243,0)</f>
        <v>30209</v>
      </c>
      <c r="BL243" s="16" t="s">
        <v>160</v>
      </c>
      <c r="BM243" s="145" t="s">
        <v>347</v>
      </c>
    </row>
    <row r="244" spans="2:65" s="1" customFormat="1" ht="19.5">
      <c r="B244" s="31"/>
      <c r="D244" s="147" t="s">
        <v>162</v>
      </c>
      <c r="F244" s="148" t="s">
        <v>348</v>
      </c>
      <c r="I244" s="149"/>
      <c r="L244" s="31"/>
      <c r="M244" s="150"/>
      <c r="T244" s="55"/>
      <c r="AT244" s="16" t="s">
        <v>162</v>
      </c>
      <c r="AU244" s="16" t="s">
        <v>89</v>
      </c>
    </row>
    <row r="245" spans="2:65" s="1" customFormat="1" ht="11.25">
      <c r="B245" s="31"/>
      <c r="D245" s="151" t="s">
        <v>164</v>
      </c>
      <c r="F245" s="152" t="s">
        <v>349</v>
      </c>
      <c r="I245" s="149"/>
      <c r="L245" s="31"/>
      <c r="M245" s="150"/>
      <c r="T245" s="55"/>
      <c r="AT245" s="16" t="s">
        <v>164</v>
      </c>
      <c r="AU245" s="16" t="s">
        <v>89</v>
      </c>
    </row>
    <row r="246" spans="2:65" s="12" customFormat="1" ht="11.25">
      <c r="B246" s="153"/>
      <c r="D246" s="147" t="s">
        <v>166</v>
      </c>
      <c r="E246" s="154" t="s">
        <v>1</v>
      </c>
      <c r="F246" s="155" t="s">
        <v>350</v>
      </c>
      <c r="H246" s="156">
        <v>719.25</v>
      </c>
      <c r="I246" s="157"/>
      <c r="L246" s="153"/>
      <c r="M246" s="158"/>
      <c r="T246" s="159"/>
      <c r="AT246" s="154" t="s">
        <v>166</v>
      </c>
      <c r="AU246" s="154" t="s">
        <v>89</v>
      </c>
      <c r="AV246" s="12" t="s">
        <v>89</v>
      </c>
      <c r="AW246" s="12" t="s">
        <v>37</v>
      </c>
      <c r="AX246" s="12" t="s">
        <v>8</v>
      </c>
      <c r="AY246" s="154" t="s">
        <v>154</v>
      </c>
    </row>
    <row r="247" spans="2:65" s="1" customFormat="1" ht="24.2" customHeight="1">
      <c r="B247" s="31"/>
      <c r="C247" s="133" t="s">
        <v>351</v>
      </c>
      <c r="D247" s="133" t="s">
        <v>156</v>
      </c>
      <c r="E247" s="134" t="s">
        <v>352</v>
      </c>
      <c r="F247" s="135" t="s">
        <v>353</v>
      </c>
      <c r="G247" s="136" t="s">
        <v>170</v>
      </c>
      <c r="H247" s="137">
        <v>6</v>
      </c>
      <c r="I247" s="138">
        <v>968</v>
      </c>
      <c r="J247" s="139">
        <f>ROUND(I247*H247,0)</f>
        <v>5808</v>
      </c>
      <c r="K247" s="140"/>
      <c r="L247" s="31"/>
      <c r="M247" s="141" t="s">
        <v>1</v>
      </c>
      <c r="N247" s="142" t="s">
        <v>45</v>
      </c>
      <c r="P247" s="143">
        <f>O247*H247</f>
        <v>0</v>
      </c>
      <c r="Q247" s="143">
        <v>2.989E-2</v>
      </c>
      <c r="R247" s="143">
        <f>Q247*H247</f>
        <v>0.17934</v>
      </c>
      <c r="S247" s="143">
        <v>0</v>
      </c>
      <c r="T247" s="144">
        <f>S247*H247</f>
        <v>0</v>
      </c>
      <c r="AR247" s="145" t="s">
        <v>160</v>
      </c>
      <c r="AT247" s="145" t="s">
        <v>156</v>
      </c>
      <c r="AU247" s="145" t="s">
        <v>89</v>
      </c>
      <c r="AY247" s="16" t="s">
        <v>154</v>
      </c>
      <c r="BE247" s="146">
        <f>IF(N247="základní",J247,0)</f>
        <v>5808</v>
      </c>
      <c r="BF247" s="146">
        <f>IF(N247="snížená",J247,0)</f>
        <v>0</v>
      </c>
      <c r="BG247" s="146">
        <f>IF(N247="zákl. přenesená",J247,0)</f>
        <v>0</v>
      </c>
      <c r="BH247" s="146">
        <f>IF(N247="sníž. přenesená",J247,0)</f>
        <v>0</v>
      </c>
      <c r="BI247" s="146">
        <f>IF(N247="nulová",J247,0)</f>
        <v>0</v>
      </c>
      <c r="BJ247" s="16" t="s">
        <v>8</v>
      </c>
      <c r="BK247" s="146">
        <f>ROUND(I247*H247,0)</f>
        <v>5808</v>
      </c>
      <c r="BL247" s="16" t="s">
        <v>160</v>
      </c>
      <c r="BM247" s="145" t="s">
        <v>354</v>
      </c>
    </row>
    <row r="248" spans="2:65" s="1" customFormat="1" ht="29.25">
      <c r="B248" s="31"/>
      <c r="D248" s="147" t="s">
        <v>162</v>
      </c>
      <c r="F248" s="148" t="s">
        <v>355</v>
      </c>
      <c r="I248" s="149"/>
      <c r="L248" s="31"/>
      <c r="M248" s="150"/>
      <c r="T248" s="55"/>
      <c r="AT248" s="16" t="s">
        <v>162</v>
      </c>
      <c r="AU248" s="16" t="s">
        <v>89</v>
      </c>
    </row>
    <row r="249" spans="2:65" s="1" customFormat="1" ht="11.25">
      <c r="B249" s="31"/>
      <c r="D249" s="151" t="s">
        <v>164</v>
      </c>
      <c r="F249" s="152" t="s">
        <v>356</v>
      </c>
      <c r="I249" s="149"/>
      <c r="L249" s="31"/>
      <c r="M249" s="150"/>
      <c r="T249" s="55"/>
      <c r="AT249" s="16" t="s">
        <v>164</v>
      </c>
      <c r="AU249" s="16" t="s">
        <v>89</v>
      </c>
    </row>
    <row r="250" spans="2:65" s="12" customFormat="1" ht="11.25">
      <c r="B250" s="153"/>
      <c r="D250" s="147" t="s">
        <v>166</v>
      </c>
      <c r="E250" s="154" t="s">
        <v>1</v>
      </c>
      <c r="F250" s="155" t="s">
        <v>357</v>
      </c>
      <c r="H250" s="156">
        <v>6</v>
      </c>
      <c r="I250" s="157"/>
      <c r="L250" s="153"/>
      <c r="M250" s="158"/>
      <c r="T250" s="159"/>
      <c r="AT250" s="154" t="s">
        <v>166</v>
      </c>
      <c r="AU250" s="154" t="s">
        <v>89</v>
      </c>
      <c r="AV250" s="12" t="s">
        <v>89</v>
      </c>
      <c r="AW250" s="12" t="s">
        <v>37</v>
      </c>
      <c r="AX250" s="12" t="s">
        <v>8</v>
      </c>
      <c r="AY250" s="154" t="s">
        <v>154</v>
      </c>
    </row>
    <row r="251" spans="2:65" s="11" customFormat="1" ht="22.9" customHeight="1">
      <c r="B251" s="121"/>
      <c r="D251" s="122" t="s">
        <v>79</v>
      </c>
      <c r="E251" s="131" t="s">
        <v>89</v>
      </c>
      <c r="F251" s="131" t="s">
        <v>358</v>
      </c>
      <c r="I251" s="124"/>
      <c r="J251" s="132">
        <f>BK251</f>
        <v>2451</v>
      </c>
      <c r="L251" s="121"/>
      <c r="M251" s="126"/>
      <c r="P251" s="127">
        <f>SUM(P252:P256)</f>
        <v>0</v>
      </c>
      <c r="R251" s="127">
        <f>SUM(R252:R256)</f>
        <v>0</v>
      </c>
      <c r="T251" s="128">
        <f>SUM(T252:T256)</f>
        <v>0</v>
      </c>
      <c r="AR251" s="122" t="s">
        <v>8</v>
      </c>
      <c r="AT251" s="129" t="s">
        <v>79</v>
      </c>
      <c r="AU251" s="129" t="s">
        <v>8</v>
      </c>
      <c r="AY251" s="122" t="s">
        <v>154</v>
      </c>
      <c r="BK251" s="130">
        <f>SUM(BK252:BK256)</f>
        <v>2451</v>
      </c>
    </row>
    <row r="252" spans="2:65" s="1" customFormat="1" ht="33" customHeight="1">
      <c r="B252" s="31"/>
      <c r="C252" s="133" t="s">
        <v>359</v>
      </c>
      <c r="D252" s="133" t="s">
        <v>156</v>
      </c>
      <c r="E252" s="134" t="s">
        <v>360</v>
      </c>
      <c r="F252" s="135" t="s">
        <v>361</v>
      </c>
      <c r="G252" s="136" t="s">
        <v>197</v>
      </c>
      <c r="H252" s="137">
        <v>2.2530000000000001</v>
      </c>
      <c r="I252" s="138">
        <v>1088</v>
      </c>
      <c r="J252" s="139">
        <f>ROUND(I252*H252,0)</f>
        <v>2451</v>
      </c>
      <c r="K252" s="140"/>
      <c r="L252" s="31"/>
      <c r="M252" s="141" t="s">
        <v>1</v>
      </c>
      <c r="N252" s="142" t="s">
        <v>45</v>
      </c>
      <c r="P252" s="143">
        <f>O252*H252</f>
        <v>0</v>
      </c>
      <c r="Q252" s="143">
        <v>0</v>
      </c>
      <c r="R252" s="143">
        <f>Q252*H252</f>
        <v>0</v>
      </c>
      <c r="S252" s="143">
        <v>0</v>
      </c>
      <c r="T252" s="144">
        <f>S252*H252</f>
        <v>0</v>
      </c>
      <c r="AR252" s="145" t="s">
        <v>160</v>
      </c>
      <c r="AT252" s="145" t="s">
        <v>156</v>
      </c>
      <c r="AU252" s="145" t="s">
        <v>89</v>
      </c>
      <c r="AY252" s="16" t="s">
        <v>154</v>
      </c>
      <c r="BE252" s="146">
        <f>IF(N252="základní",J252,0)</f>
        <v>2451</v>
      </c>
      <c r="BF252" s="146">
        <f>IF(N252="snížená",J252,0)</f>
        <v>0</v>
      </c>
      <c r="BG252" s="146">
        <f>IF(N252="zákl. přenesená",J252,0)</f>
        <v>0</v>
      </c>
      <c r="BH252" s="146">
        <f>IF(N252="sníž. přenesená",J252,0)</f>
        <v>0</v>
      </c>
      <c r="BI252" s="146">
        <f>IF(N252="nulová",J252,0)</f>
        <v>0</v>
      </c>
      <c r="BJ252" s="16" t="s">
        <v>8</v>
      </c>
      <c r="BK252" s="146">
        <f>ROUND(I252*H252,0)</f>
        <v>2451</v>
      </c>
      <c r="BL252" s="16" t="s">
        <v>160</v>
      </c>
      <c r="BM252" s="145" t="s">
        <v>362</v>
      </c>
    </row>
    <row r="253" spans="2:65" s="1" customFormat="1" ht="29.25">
      <c r="B253" s="31"/>
      <c r="D253" s="147" t="s">
        <v>162</v>
      </c>
      <c r="F253" s="148" t="s">
        <v>363</v>
      </c>
      <c r="I253" s="149"/>
      <c r="L253" s="31"/>
      <c r="M253" s="150"/>
      <c r="T253" s="55"/>
      <c r="AT253" s="16" t="s">
        <v>162</v>
      </c>
      <c r="AU253" s="16" t="s">
        <v>89</v>
      </c>
    </row>
    <row r="254" spans="2:65" s="1" customFormat="1" ht="11.25">
      <c r="B254" s="31"/>
      <c r="D254" s="151" t="s">
        <v>164</v>
      </c>
      <c r="F254" s="152" t="s">
        <v>364</v>
      </c>
      <c r="I254" s="149"/>
      <c r="L254" s="31"/>
      <c r="M254" s="150"/>
      <c r="T254" s="55"/>
      <c r="AT254" s="16" t="s">
        <v>164</v>
      </c>
      <c r="AU254" s="16" t="s">
        <v>89</v>
      </c>
    </row>
    <row r="255" spans="2:65" s="1" customFormat="1" ht="19.5">
      <c r="B255" s="31"/>
      <c r="D255" s="147" t="s">
        <v>365</v>
      </c>
      <c r="F255" s="174" t="s">
        <v>366</v>
      </c>
      <c r="I255" s="149"/>
      <c r="L255" s="31"/>
      <c r="M255" s="150"/>
      <c r="T255" s="55"/>
      <c r="AT255" s="16" t="s">
        <v>365</v>
      </c>
      <c r="AU255" s="16" t="s">
        <v>89</v>
      </c>
    </row>
    <row r="256" spans="2:65" s="12" customFormat="1" ht="11.25">
      <c r="B256" s="153"/>
      <c r="D256" s="147" t="s">
        <v>166</v>
      </c>
      <c r="E256" s="154" t="s">
        <v>1</v>
      </c>
      <c r="F256" s="155" t="s">
        <v>367</v>
      </c>
      <c r="H256" s="156">
        <v>2.2530000000000001</v>
      </c>
      <c r="I256" s="157"/>
      <c r="L256" s="153"/>
      <c r="M256" s="158"/>
      <c r="T256" s="159"/>
      <c r="AT256" s="154" t="s">
        <v>166</v>
      </c>
      <c r="AU256" s="154" t="s">
        <v>89</v>
      </c>
      <c r="AV256" s="12" t="s">
        <v>89</v>
      </c>
      <c r="AW256" s="12" t="s">
        <v>37</v>
      </c>
      <c r="AX256" s="12" t="s">
        <v>8</v>
      </c>
      <c r="AY256" s="154" t="s">
        <v>154</v>
      </c>
    </row>
    <row r="257" spans="2:65" s="11" customFormat="1" ht="22.9" customHeight="1">
      <c r="B257" s="121"/>
      <c r="D257" s="122" t="s">
        <v>79</v>
      </c>
      <c r="E257" s="131" t="s">
        <v>160</v>
      </c>
      <c r="F257" s="131" t="s">
        <v>368</v>
      </c>
      <c r="I257" s="124"/>
      <c r="J257" s="132">
        <f>BK257</f>
        <v>57660</v>
      </c>
      <c r="L257" s="121"/>
      <c r="M257" s="126"/>
      <c r="P257" s="127">
        <f>SUM(P258:P261)</f>
        <v>0</v>
      </c>
      <c r="R257" s="127">
        <f>SUM(R258:R261)</f>
        <v>60.983999999999995</v>
      </c>
      <c r="T257" s="128">
        <f>SUM(T258:T261)</f>
        <v>0</v>
      </c>
      <c r="AR257" s="122" t="s">
        <v>8</v>
      </c>
      <c r="AT257" s="129" t="s">
        <v>79</v>
      </c>
      <c r="AU257" s="129" t="s">
        <v>8</v>
      </c>
      <c r="AY257" s="122" t="s">
        <v>154</v>
      </c>
      <c r="BK257" s="130">
        <f>SUM(BK258:BK261)</f>
        <v>57660</v>
      </c>
    </row>
    <row r="258" spans="2:65" s="1" customFormat="1" ht="33" customHeight="1">
      <c r="B258" s="31"/>
      <c r="C258" s="133" t="s">
        <v>369</v>
      </c>
      <c r="D258" s="133" t="s">
        <v>156</v>
      </c>
      <c r="E258" s="134" t="s">
        <v>370</v>
      </c>
      <c r="F258" s="135" t="s">
        <v>371</v>
      </c>
      <c r="G258" s="136" t="s">
        <v>197</v>
      </c>
      <c r="H258" s="137">
        <v>30</v>
      </c>
      <c r="I258" s="138">
        <v>1922</v>
      </c>
      <c r="J258" s="139">
        <f>ROUND(I258*H258,0)</f>
        <v>57660</v>
      </c>
      <c r="K258" s="140"/>
      <c r="L258" s="31"/>
      <c r="M258" s="141" t="s">
        <v>1</v>
      </c>
      <c r="N258" s="142" t="s">
        <v>45</v>
      </c>
      <c r="P258" s="143">
        <f>O258*H258</f>
        <v>0</v>
      </c>
      <c r="Q258" s="143">
        <v>2.0327999999999999</v>
      </c>
      <c r="R258" s="143">
        <f>Q258*H258</f>
        <v>60.983999999999995</v>
      </c>
      <c r="S258" s="143">
        <v>0</v>
      </c>
      <c r="T258" s="144">
        <f>S258*H258</f>
        <v>0</v>
      </c>
      <c r="AR258" s="145" t="s">
        <v>160</v>
      </c>
      <c r="AT258" s="145" t="s">
        <v>156</v>
      </c>
      <c r="AU258" s="145" t="s">
        <v>89</v>
      </c>
      <c r="AY258" s="16" t="s">
        <v>154</v>
      </c>
      <c r="BE258" s="146">
        <f>IF(N258="základní",J258,0)</f>
        <v>57660</v>
      </c>
      <c r="BF258" s="146">
        <f>IF(N258="snížená",J258,0)</f>
        <v>0</v>
      </c>
      <c r="BG258" s="146">
        <f>IF(N258="zákl. přenesená",J258,0)</f>
        <v>0</v>
      </c>
      <c r="BH258" s="146">
        <f>IF(N258="sníž. přenesená",J258,0)</f>
        <v>0</v>
      </c>
      <c r="BI258" s="146">
        <f>IF(N258="nulová",J258,0)</f>
        <v>0</v>
      </c>
      <c r="BJ258" s="16" t="s">
        <v>8</v>
      </c>
      <c r="BK258" s="146">
        <f>ROUND(I258*H258,0)</f>
        <v>57660</v>
      </c>
      <c r="BL258" s="16" t="s">
        <v>160</v>
      </c>
      <c r="BM258" s="145" t="s">
        <v>372</v>
      </c>
    </row>
    <row r="259" spans="2:65" s="1" customFormat="1" ht="39">
      <c r="B259" s="31"/>
      <c r="D259" s="147" t="s">
        <v>162</v>
      </c>
      <c r="F259" s="148" t="s">
        <v>373</v>
      </c>
      <c r="I259" s="149"/>
      <c r="L259" s="31"/>
      <c r="M259" s="150"/>
      <c r="T259" s="55"/>
      <c r="AT259" s="16" t="s">
        <v>162</v>
      </c>
      <c r="AU259" s="16" t="s">
        <v>89</v>
      </c>
    </row>
    <row r="260" spans="2:65" s="1" customFormat="1" ht="11.25">
      <c r="B260" s="31"/>
      <c r="D260" s="151" t="s">
        <v>164</v>
      </c>
      <c r="F260" s="152" t="s">
        <v>374</v>
      </c>
      <c r="I260" s="149"/>
      <c r="L260" s="31"/>
      <c r="M260" s="150"/>
      <c r="T260" s="55"/>
      <c r="AT260" s="16" t="s">
        <v>164</v>
      </c>
      <c r="AU260" s="16" t="s">
        <v>89</v>
      </c>
    </row>
    <row r="261" spans="2:65" s="12" customFormat="1" ht="11.25">
      <c r="B261" s="153"/>
      <c r="D261" s="147" t="s">
        <v>166</v>
      </c>
      <c r="E261" s="154" t="s">
        <v>1</v>
      </c>
      <c r="F261" s="155" t="s">
        <v>375</v>
      </c>
      <c r="H261" s="156">
        <v>30</v>
      </c>
      <c r="I261" s="157"/>
      <c r="L261" s="153"/>
      <c r="M261" s="158"/>
      <c r="T261" s="159"/>
      <c r="AT261" s="154" t="s">
        <v>166</v>
      </c>
      <c r="AU261" s="154" t="s">
        <v>89</v>
      </c>
      <c r="AV261" s="12" t="s">
        <v>89</v>
      </c>
      <c r="AW261" s="12" t="s">
        <v>37</v>
      </c>
      <c r="AX261" s="12" t="s">
        <v>8</v>
      </c>
      <c r="AY261" s="154" t="s">
        <v>154</v>
      </c>
    </row>
    <row r="262" spans="2:65" s="11" customFormat="1" ht="22.9" customHeight="1">
      <c r="B262" s="121"/>
      <c r="D262" s="122" t="s">
        <v>79</v>
      </c>
      <c r="E262" s="131" t="s">
        <v>187</v>
      </c>
      <c r="F262" s="131" t="s">
        <v>376</v>
      </c>
      <c r="I262" s="124"/>
      <c r="J262" s="132">
        <f>BK262</f>
        <v>2153107</v>
      </c>
      <c r="L262" s="121"/>
      <c r="M262" s="126"/>
      <c r="P262" s="127">
        <f>SUM(P263:P284)</f>
        <v>0</v>
      </c>
      <c r="R262" s="127">
        <f>SUM(R263:R284)</f>
        <v>0</v>
      </c>
      <c r="T262" s="128">
        <f>SUM(T263:T284)</f>
        <v>0</v>
      </c>
      <c r="AR262" s="122" t="s">
        <v>8</v>
      </c>
      <c r="AT262" s="129" t="s">
        <v>79</v>
      </c>
      <c r="AU262" s="129" t="s">
        <v>8</v>
      </c>
      <c r="AY262" s="122" t="s">
        <v>154</v>
      </c>
      <c r="BK262" s="130">
        <f>SUM(BK263:BK284)</f>
        <v>2153107</v>
      </c>
    </row>
    <row r="263" spans="2:65" s="1" customFormat="1" ht="24.2" customHeight="1">
      <c r="B263" s="31"/>
      <c r="C263" s="133" t="s">
        <v>377</v>
      </c>
      <c r="D263" s="133" t="s">
        <v>156</v>
      </c>
      <c r="E263" s="134" t="s">
        <v>378</v>
      </c>
      <c r="F263" s="135" t="s">
        <v>379</v>
      </c>
      <c r="G263" s="136" t="s">
        <v>159</v>
      </c>
      <c r="H263" s="137">
        <v>3946.27</v>
      </c>
      <c r="I263" s="138">
        <v>185</v>
      </c>
      <c r="J263" s="139">
        <f>ROUND(I263*H263,0)</f>
        <v>730060</v>
      </c>
      <c r="K263" s="140"/>
      <c r="L263" s="31"/>
      <c r="M263" s="141" t="s">
        <v>1</v>
      </c>
      <c r="N263" s="142" t="s">
        <v>45</v>
      </c>
      <c r="P263" s="143">
        <f>O263*H263</f>
        <v>0</v>
      </c>
      <c r="Q263" s="143">
        <v>0</v>
      </c>
      <c r="R263" s="143">
        <f>Q263*H263</f>
        <v>0</v>
      </c>
      <c r="S263" s="143">
        <v>0</v>
      </c>
      <c r="T263" s="144">
        <f>S263*H263</f>
        <v>0</v>
      </c>
      <c r="AR263" s="145" t="s">
        <v>160</v>
      </c>
      <c r="AT263" s="145" t="s">
        <v>156</v>
      </c>
      <c r="AU263" s="145" t="s">
        <v>89</v>
      </c>
      <c r="AY263" s="16" t="s">
        <v>154</v>
      </c>
      <c r="BE263" s="146">
        <f>IF(N263="základní",J263,0)</f>
        <v>730060</v>
      </c>
      <c r="BF263" s="146">
        <f>IF(N263="snížená",J263,0)</f>
        <v>0</v>
      </c>
      <c r="BG263" s="146">
        <f>IF(N263="zákl. přenesená",J263,0)</f>
        <v>0</v>
      </c>
      <c r="BH263" s="146">
        <f>IF(N263="sníž. přenesená",J263,0)</f>
        <v>0</v>
      </c>
      <c r="BI263" s="146">
        <f>IF(N263="nulová",J263,0)</f>
        <v>0</v>
      </c>
      <c r="BJ263" s="16" t="s">
        <v>8</v>
      </c>
      <c r="BK263" s="146">
        <f>ROUND(I263*H263,0)</f>
        <v>730060</v>
      </c>
      <c r="BL263" s="16" t="s">
        <v>160</v>
      </c>
      <c r="BM263" s="145" t="s">
        <v>380</v>
      </c>
    </row>
    <row r="264" spans="2:65" s="1" customFormat="1" ht="19.5">
      <c r="B264" s="31"/>
      <c r="D264" s="147" t="s">
        <v>162</v>
      </c>
      <c r="F264" s="148" t="s">
        <v>381</v>
      </c>
      <c r="I264" s="149"/>
      <c r="L264" s="31"/>
      <c r="M264" s="150"/>
      <c r="T264" s="55"/>
      <c r="AT264" s="16" t="s">
        <v>162</v>
      </c>
      <c r="AU264" s="16" t="s">
        <v>89</v>
      </c>
    </row>
    <row r="265" spans="2:65" s="1" customFormat="1" ht="11.25">
      <c r="B265" s="31"/>
      <c r="D265" s="151" t="s">
        <v>164</v>
      </c>
      <c r="F265" s="152" t="s">
        <v>382</v>
      </c>
      <c r="I265" s="149"/>
      <c r="L265" s="31"/>
      <c r="M265" s="150"/>
      <c r="T265" s="55"/>
      <c r="AT265" s="16" t="s">
        <v>164</v>
      </c>
      <c r="AU265" s="16" t="s">
        <v>89</v>
      </c>
    </row>
    <row r="266" spans="2:65" s="12" customFormat="1" ht="11.25">
      <c r="B266" s="153"/>
      <c r="D266" s="147" t="s">
        <v>166</v>
      </c>
      <c r="E266" s="154" t="s">
        <v>1</v>
      </c>
      <c r="F266" s="155" t="s">
        <v>383</v>
      </c>
      <c r="H266" s="156">
        <v>3946.27</v>
      </c>
      <c r="I266" s="157"/>
      <c r="L266" s="153"/>
      <c r="M266" s="158"/>
      <c r="T266" s="159"/>
      <c r="AT266" s="154" t="s">
        <v>166</v>
      </c>
      <c r="AU266" s="154" t="s">
        <v>89</v>
      </c>
      <c r="AV266" s="12" t="s">
        <v>89</v>
      </c>
      <c r="AW266" s="12" t="s">
        <v>37</v>
      </c>
      <c r="AX266" s="12" t="s">
        <v>80</v>
      </c>
      <c r="AY266" s="154" t="s">
        <v>154</v>
      </c>
    </row>
    <row r="267" spans="2:65" s="14" customFormat="1" ht="11.25">
      <c r="B267" s="167"/>
      <c r="D267" s="147" t="s">
        <v>166</v>
      </c>
      <c r="E267" s="168" t="s">
        <v>1</v>
      </c>
      <c r="F267" s="169" t="s">
        <v>235</v>
      </c>
      <c r="H267" s="170">
        <v>3946.27</v>
      </c>
      <c r="I267" s="171"/>
      <c r="L267" s="167"/>
      <c r="M267" s="172"/>
      <c r="T267" s="173"/>
      <c r="AT267" s="168" t="s">
        <v>166</v>
      </c>
      <c r="AU267" s="168" t="s">
        <v>89</v>
      </c>
      <c r="AV267" s="14" t="s">
        <v>160</v>
      </c>
      <c r="AW267" s="14" t="s">
        <v>37</v>
      </c>
      <c r="AX267" s="14" t="s">
        <v>8</v>
      </c>
      <c r="AY267" s="168" t="s">
        <v>154</v>
      </c>
    </row>
    <row r="268" spans="2:65" s="1" customFormat="1" ht="24.2" customHeight="1">
      <c r="B268" s="31"/>
      <c r="C268" s="133" t="s">
        <v>384</v>
      </c>
      <c r="D268" s="133" t="s">
        <v>156</v>
      </c>
      <c r="E268" s="134" t="s">
        <v>385</v>
      </c>
      <c r="F268" s="135" t="s">
        <v>386</v>
      </c>
      <c r="G268" s="136" t="s">
        <v>159</v>
      </c>
      <c r="H268" s="137">
        <v>3490.931</v>
      </c>
      <c r="I268" s="138">
        <v>196</v>
      </c>
      <c r="J268" s="139">
        <f>ROUND(I268*H268,0)</f>
        <v>684222</v>
      </c>
      <c r="K268" s="140"/>
      <c r="L268" s="31"/>
      <c r="M268" s="141" t="s">
        <v>1</v>
      </c>
      <c r="N268" s="142" t="s">
        <v>45</v>
      </c>
      <c r="P268" s="143">
        <f>O268*H268</f>
        <v>0</v>
      </c>
      <c r="Q268" s="143">
        <v>0</v>
      </c>
      <c r="R268" s="143">
        <f>Q268*H268</f>
        <v>0</v>
      </c>
      <c r="S268" s="143">
        <v>0</v>
      </c>
      <c r="T268" s="144">
        <f>S268*H268</f>
        <v>0</v>
      </c>
      <c r="AR268" s="145" t="s">
        <v>160</v>
      </c>
      <c r="AT268" s="145" t="s">
        <v>156</v>
      </c>
      <c r="AU268" s="145" t="s">
        <v>89</v>
      </c>
      <c r="AY268" s="16" t="s">
        <v>154</v>
      </c>
      <c r="BE268" s="146">
        <f>IF(N268="základní",J268,0)</f>
        <v>684222</v>
      </c>
      <c r="BF268" s="146">
        <f>IF(N268="snížená",J268,0)</f>
        <v>0</v>
      </c>
      <c r="BG268" s="146">
        <f>IF(N268="zákl. přenesená",J268,0)</f>
        <v>0</v>
      </c>
      <c r="BH268" s="146">
        <f>IF(N268="sníž. přenesená",J268,0)</f>
        <v>0</v>
      </c>
      <c r="BI268" s="146">
        <f>IF(N268="nulová",J268,0)</f>
        <v>0</v>
      </c>
      <c r="BJ268" s="16" t="s">
        <v>8</v>
      </c>
      <c r="BK268" s="146">
        <f>ROUND(I268*H268,0)</f>
        <v>684222</v>
      </c>
      <c r="BL268" s="16" t="s">
        <v>160</v>
      </c>
      <c r="BM268" s="145" t="s">
        <v>387</v>
      </c>
    </row>
    <row r="269" spans="2:65" s="1" customFormat="1" ht="19.5">
      <c r="B269" s="31"/>
      <c r="D269" s="147" t="s">
        <v>162</v>
      </c>
      <c r="F269" s="148" t="s">
        <v>388</v>
      </c>
      <c r="I269" s="149"/>
      <c r="L269" s="31"/>
      <c r="M269" s="150"/>
      <c r="T269" s="55"/>
      <c r="AT269" s="16" t="s">
        <v>162</v>
      </c>
      <c r="AU269" s="16" t="s">
        <v>89</v>
      </c>
    </row>
    <row r="270" spans="2:65" s="1" customFormat="1" ht="11.25">
      <c r="B270" s="31"/>
      <c r="D270" s="151" t="s">
        <v>164</v>
      </c>
      <c r="F270" s="152" t="s">
        <v>389</v>
      </c>
      <c r="I270" s="149"/>
      <c r="L270" s="31"/>
      <c r="M270" s="150"/>
      <c r="T270" s="55"/>
      <c r="AT270" s="16" t="s">
        <v>164</v>
      </c>
      <c r="AU270" s="16" t="s">
        <v>89</v>
      </c>
    </row>
    <row r="271" spans="2:65" s="12" customFormat="1" ht="11.25">
      <c r="B271" s="153"/>
      <c r="D271" s="147" t="s">
        <v>166</v>
      </c>
      <c r="E271" s="154" t="s">
        <v>1</v>
      </c>
      <c r="F271" s="155" t="s">
        <v>390</v>
      </c>
      <c r="H271" s="156">
        <v>3490.931</v>
      </c>
      <c r="I271" s="157"/>
      <c r="L271" s="153"/>
      <c r="M271" s="158"/>
      <c r="T271" s="159"/>
      <c r="AT271" s="154" t="s">
        <v>166</v>
      </c>
      <c r="AU271" s="154" t="s">
        <v>89</v>
      </c>
      <c r="AV271" s="12" t="s">
        <v>89</v>
      </c>
      <c r="AW271" s="12" t="s">
        <v>37</v>
      </c>
      <c r="AX271" s="12" t="s">
        <v>80</v>
      </c>
      <c r="AY271" s="154" t="s">
        <v>154</v>
      </c>
    </row>
    <row r="272" spans="2:65" s="14" customFormat="1" ht="11.25">
      <c r="B272" s="167"/>
      <c r="D272" s="147" t="s">
        <v>166</v>
      </c>
      <c r="E272" s="168" t="s">
        <v>1</v>
      </c>
      <c r="F272" s="169" t="s">
        <v>235</v>
      </c>
      <c r="H272" s="170">
        <v>3490.931</v>
      </c>
      <c r="I272" s="171"/>
      <c r="L272" s="167"/>
      <c r="M272" s="172"/>
      <c r="T272" s="173"/>
      <c r="AT272" s="168" t="s">
        <v>166</v>
      </c>
      <c r="AU272" s="168" t="s">
        <v>89</v>
      </c>
      <c r="AV272" s="14" t="s">
        <v>160</v>
      </c>
      <c r="AW272" s="14" t="s">
        <v>37</v>
      </c>
      <c r="AX272" s="14" t="s">
        <v>8</v>
      </c>
      <c r="AY272" s="168" t="s">
        <v>154</v>
      </c>
    </row>
    <row r="273" spans="2:65" s="1" customFormat="1" ht="16.5" customHeight="1">
      <c r="B273" s="31"/>
      <c r="C273" s="133" t="s">
        <v>391</v>
      </c>
      <c r="D273" s="133" t="s">
        <v>156</v>
      </c>
      <c r="E273" s="134" t="s">
        <v>392</v>
      </c>
      <c r="F273" s="135" t="s">
        <v>393</v>
      </c>
      <c r="G273" s="136" t="s">
        <v>159</v>
      </c>
      <c r="H273" s="137">
        <v>3149.4270000000001</v>
      </c>
      <c r="I273" s="138">
        <v>87</v>
      </c>
      <c r="J273" s="139">
        <f>ROUND(I273*H273,0)</f>
        <v>274000</v>
      </c>
      <c r="K273" s="140"/>
      <c r="L273" s="31"/>
      <c r="M273" s="141" t="s">
        <v>1</v>
      </c>
      <c r="N273" s="142" t="s">
        <v>45</v>
      </c>
      <c r="P273" s="143">
        <f>O273*H273</f>
        <v>0</v>
      </c>
      <c r="Q273" s="143">
        <v>0</v>
      </c>
      <c r="R273" s="143">
        <f>Q273*H273</f>
        <v>0</v>
      </c>
      <c r="S273" s="143">
        <v>0</v>
      </c>
      <c r="T273" s="144">
        <f>S273*H273</f>
        <v>0</v>
      </c>
      <c r="AR273" s="145" t="s">
        <v>160</v>
      </c>
      <c r="AT273" s="145" t="s">
        <v>156</v>
      </c>
      <c r="AU273" s="145" t="s">
        <v>89</v>
      </c>
      <c r="AY273" s="16" t="s">
        <v>154</v>
      </c>
      <c r="BE273" s="146">
        <f>IF(N273="základní",J273,0)</f>
        <v>274000</v>
      </c>
      <c r="BF273" s="146">
        <f>IF(N273="snížená",J273,0)</f>
        <v>0</v>
      </c>
      <c r="BG273" s="146">
        <f>IF(N273="zákl. přenesená",J273,0)</f>
        <v>0</v>
      </c>
      <c r="BH273" s="146">
        <f>IF(N273="sníž. přenesená",J273,0)</f>
        <v>0</v>
      </c>
      <c r="BI273" s="146">
        <f>IF(N273="nulová",J273,0)</f>
        <v>0</v>
      </c>
      <c r="BJ273" s="16" t="s">
        <v>8</v>
      </c>
      <c r="BK273" s="146">
        <f>ROUND(I273*H273,0)</f>
        <v>274000</v>
      </c>
      <c r="BL273" s="16" t="s">
        <v>160</v>
      </c>
      <c r="BM273" s="145" t="s">
        <v>394</v>
      </c>
    </row>
    <row r="274" spans="2:65" s="1" customFormat="1" ht="19.5">
      <c r="B274" s="31"/>
      <c r="D274" s="147" t="s">
        <v>162</v>
      </c>
      <c r="F274" s="148" t="s">
        <v>395</v>
      </c>
      <c r="I274" s="149"/>
      <c r="L274" s="31"/>
      <c r="M274" s="150"/>
      <c r="T274" s="55"/>
      <c r="AT274" s="16" t="s">
        <v>162</v>
      </c>
      <c r="AU274" s="16" t="s">
        <v>89</v>
      </c>
    </row>
    <row r="275" spans="2:65" s="1" customFormat="1" ht="11.25">
      <c r="B275" s="31"/>
      <c r="D275" s="151" t="s">
        <v>164</v>
      </c>
      <c r="F275" s="152" t="s">
        <v>396</v>
      </c>
      <c r="I275" s="149"/>
      <c r="L275" s="31"/>
      <c r="M275" s="150"/>
      <c r="T275" s="55"/>
      <c r="AT275" s="16" t="s">
        <v>164</v>
      </c>
      <c r="AU275" s="16" t="s">
        <v>89</v>
      </c>
    </row>
    <row r="276" spans="2:65" s="1" customFormat="1" ht="19.5">
      <c r="B276" s="31"/>
      <c r="D276" s="147" t="s">
        <v>365</v>
      </c>
      <c r="F276" s="174" t="s">
        <v>397</v>
      </c>
      <c r="I276" s="149"/>
      <c r="L276" s="31"/>
      <c r="M276" s="150"/>
      <c r="T276" s="55"/>
      <c r="AT276" s="16" t="s">
        <v>365</v>
      </c>
      <c r="AU276" s="16" t="s">
        <v>89</v>
      </c>
    </row>
    <row r="277" spans="2:65" s="12" customFormat="1" ht="11.25">
      <c r="B277" s="153"/>
      <c r="D277" s="147" t="s">
        <v>166</v>
      </c>
      <c r="E277" s="154" t="s">
        <v>1</v>
      </c>
      <c r="F277" s="155" t="s">
        <v>398</v>
      </c>
      <c r="H277" s="156">
        <v>3149.4270000000001</v>
      </c>
      <c r="I277" s="157"/>
      <c r="L277" s="153"/>
      <c r="M277" s="158"/>
      <c r="T277" s="159"/>
      <c r="AT277" s="154" t="s">
        <v>166</v>
      </c>
      <c r="AU277" s="154" t="s">
        <v>89</v>
      </c>
      <c r="AV277" s="12" t="s">
        <v>89</v>
      </c>
      <c r="AW277" s="12" t="s">
        <v>37</v>
      </c>
      <c r="AX277" s="12" t="s">
        <v>80</v>
      </c>
      <c r="AY277" s="154" t="s">
        <v>154</v>
      </c>
    </row>
    <row r="278" spans="2:65" s="14" customFormat="1" ht="11.25">
      <c r="B278" s="167"/>
      <c r="D278" s="147" t="s">
        <v>166</v>
      </c>
      <c r="E278" s="168" t="s">
        <v>1</v>
      </c>
      <c r="F278" s="169" t="s">
        <v>235</v>
      </c>
      <c r="H278" s="170">
        <v>3149.4270000000001</v>
      </c>
      <c r="I278" s="171"/>
      <c r="L278" s="167"/>
      <c r="M278" s="172"/>
      <c r="T278" s="173"/>
      <c r="AT278" s="168" t="s">
        <v>166</v>
      </c>
      <c r="AU278" s="168" t="s">
        <v>89</v>
      </c>
      <c r="AV278" s="14" t="s">
        <v>160</v>
      </c>
      <c r="AW278" s="14" t="s">
        <v>37</v>
      </c>
      <c r="AX278" s="14" t="s">
        <v>8</v>
      </c>
      <c r="AY278" s="168" t="s">
        <v>154</v>
      </c>
    </row>
    <row r="279" spans="2:65" s="1" customFormat="1" ht="16.5" customHeight="1">
      <c r="B279" s="31"/>
      <c r="C279" s="133" t="s">
        <v>399</v>
      </c>
      <c r="D279" s="133" t="s">
        <v>156</v>
      </c>
      <c r="E279" s="134" t="s">
        <v>400</v>
      </c>
      <c r="F279" s="135" t="s">
        <v>401</v>
      </c>
      <c r="G279" s="136" t="s">
        <v>159</v>
      </c>
      <c r="H279" s="137">
        <v>3718.6</v>
      </c>
      <c r="I279" s="138">
        <v>125</v>
      </c>
      <c r="J279" s="139">
        <f>ROUND(I279*H279,0)</f>
        <v>464825</v>
      </c>
      <c r="K279" s="140"/>
      <c r="L279" s="31"/>
      <c r="M279" s="141" t="s">
        <v>1</v>
      </c>
      <c r="N279" s="142" t="s">
        <v>45</v>
      </c>
      <c r="P279" s="143">
        <f>O279*H279</f>
        <v>0</v>
      </c>
      <c r="Q279" s="143">
        <v>0</v>
      </c>
      <c r="R279" s="143">
        <f>Q279*H279</f>
        <v>0</v>
      </c>
      <c r="S279" s="143">
        <v>0</v>
      </c>
      <c r="T279" s="144">
        <f>S279*H279</f>
        <v>0</v>
      </c>
      <c r="AR279" s="145" t="s">
        <v>160</v>
      </c>
      <c r="AT279" s="145" t="s">
        <v>156</v>
      </c>
      <c r="AU279" s="145" t="s">
        <v>89</v>
      </c>
      <c r="AY279" s="16" t="s">
        <v>154</v>
      </c>
      <c r="BE279" s="146">
        <f>IF(N279="základní",J279,0)</f>
        <v>464825</v>
      </c>
      <c r="BF279" s="146">
        <f>IF(N279="snížená",J279,0)</f>
        <v>0</v>
      </c>
      <c r="BG279" s="146">
        <f>IF(N279="zákl. přenesená",J279,0)</f>
        <v>0</v>
      </c>
      <c r="BH279" s="146">
        <f>IF(N279="sníž. přenesená",J279,0)</f>
        <v>0</v>
      </c>
      <c r="BI279" s="146">
        <f>IF(N279="nulová",J279,0)</f>
        <v>0</v>
      </c>
      <c r="BJ279" s="16" t="s">
        <v>8</v>
      </c>
      <c r="BK279" s="146">
        <f>ROUND(I279*H279,0)</f>
        <v>464825</v>
      </c>
      <c r="BL279" s="16" t="s">
        <v>160</v>
      </c>
      <c r="BM279" s="145" t="s">
        <v>402</v>
      </c>
    </row>
    <row r="280" spans="2:65" s="1" customFormat="1" ht="19.5">
      <c r="B280" s="31"/>
      <c r="D280" s="147" t="s">
        <v>162</v>
      </c>
      <c r="F280" s="148" t="s">
        <v>403</v>
      </c>
      <c r="I280" s="149"/>
      <c r="L280" s="31"/>
      <c r="M280" s="150"/>
      <c r="T280" s="55"/>
      <c r="AT280" s="16" t="s">
        <v>162</v>
      </c>
      <c r="AU280" s="16" t="s">
        <v>89</v>
      </c>
    </row>
    <row r="281" spans="2:65" s="1" customFormat="1" ht="11.25">
      <c r="B281" s="31"/>
      <c r="D281" s="151" t="s">
        <v>164</v>
      </c>
      <c r="F281" s="152" t="s">
        <v>404</v>
      </c>
      <c r="I281" s="149"/>
      <c r="L281" s="31"/>
      <c r="M281" s="150"/>
      <c r="T281" s="55"/>
      <c r="AT281" s="16" t="s">
        <v>164</v>
      </c>
      <c r="AU281" s="16" t="s">
        <v>89</v>
      </c>
    </row>
    <row r="282" spans="2:65" s="1" customFormat="1" ht="19.5">
      <c r="B282" s="31"/>
      <c r="D282" s="147" t="s">
        <v>365</v>
      </c>
      <c r="F282" s="174" t="s">
        <v>397</v>
      </c>
      <c r="I282" s="149"/>
      <c r="L282" s="31"/>
      <c r="M282" s="150"/>
      <c r="T282" s="55"/>
      <c r="AT282" s="16" t="s">
        <v>365</v>
      </c>
      <c r="AU282" s="16" t="s">
        <v>89</v>
      </c>
    </row>
    <row r="283" spans="2:65" s="12" customFormat="1" ht="11.25">
      <c r="B283" s="153"/>
      <c r="D283" s="147" t="s">
        <v>166</v>
      </c>
      <c r="E283" s="154" t="s">
        <v>1</v>
      </c>
      <c r="F283" s="155" t="s">
        <v>405</v>
      </c>
      <c r="H283" s="156">
        <v>3718.6</v>
      </c>
      <c r="I283" s="157"/>
      <c r="L283" s="153"/>
      <c r="M283" s="158"/>
      <c r="T283" s="159"/>
      <c r="AT283" s="154" t="s">
        <v>166</v>
      </c>
      <c r="AU283" s="154" t="s">
        <v>89</v>
      </c>
      <c r="AV283" s="12" t="s">
        <v>89</v>
      </c>
      <c r="AW283" s="12" t="s">
        <v>37</v>
      </c>
      <c r="AX283" s="12" t="s">
        <v>80</v>
      </c>
      <c r="AY283" s="154" t="s">
        <v>154</v>
      </c>
    </row>
    <row r="284" spans="2:65" s="14" customFormat="1" ht="11.25">
      <c r="B284" s="167"/>
      <c r="D284" s="147" t="s">
        <v>166</v>
      </c>
      <c r="E284" s="168" t="s">
        <v>1</v>
      </c>
      <c r="F284" s="169" t="s">
        <v>235</v>
      </c>
      <c r="H284" s="170">
        <v>3718.6</v>
      </c>
      <c r="I284" s="171"/>
      <c r="L284" s="167"/>
      <c r="M284" s="172"/>
      <c r="T284" s="173"/>
      <c r="AT284" s="168" t="s">
        <v>166</v>
      </c>
      <c r="AU284" s="168" t="s">
        <v>89</v>
      </c>
      <c r="AV284" s="14" t="s">
        <v>160</v>
      </c>
      <c r="AW284" s="14" t="s">
        <v>37</v>
      </c>
      <c r="AX284" s="14" t="s">
        <v>8</v>
      </c>
      <c r="AY284" s="168" t="s">
        <v>154</v>
      </c>
    </row>
    <row r="285" spans="2:65" s="11" customFormat="1" ht="22.9" customHeight="1">
      <c r="B285" s="121"/>
      <c r="D285" s="122" t="s">
        <v>79</v>
      </c>
      <c r="E285" s="131" t="s">
        <v>406</v>
      </c>
      <c r="F285" s="131" t="s">
        <v>407</v>
      </c>
      <c r="I285" s="124"/>
      <c r="J285" s="132">
        <f>BK285</f>
        <v>10520</v>
      </c>
      <c r="L285" s="121"/>
      <c r="M285" s="126"/>
      <c r="P285" s="127">
        <f>SUM(P286:P297)</f>
        <v>0</v>
      </c>
      <c r="R285" s="127">
        <f>SUM(R286:R297)</f>
        <v>0</v>
      </c>
      <c r="T285" s="128">
        <f>SUM(T286:T297)</f>
        <v>0</v>
      </c>
      <c r="AR285" s="122" t="s">
        <v>8</v>
      </c>
      <c r="AT285" s="129" t="s">
        <v>79</v>
      </c>
      <c r="AU285" s="129" t="s">
        <v>8</v>
      </c>
      <c r="AY285" s="122" t="s">
        <v>154</v>
      </c>
      <c r="BK285" s="130">
        <f>SUM(BK286:BK297)</f>
        <v>10520</v>
      </c>
    </row>
    <row r="286" spans="2:65" s="1" customFormat="1" ht="33" customHeight="1">
      <c r="B286" s="31"/>
      <c r="C286" s="133" t="s">
        <v>408</v>
      </c>
      <c r="D286" s="133" t="s">
        <v>156</v>
      </c>
      <c r="E286" s="134" t="s">
        <v>409</v>
      </c>
      <c r="F286" s="135" t="s">
        <v>410</v>
      </c>
      <c r="G286" s="136" t="s">
        <v>411</v>
      </c>
      <c r="H286" s="137">
        <v>61.162999999999997</v>
      </c>
      <c r="I286" s="138">
        <v>77</v>
      </c>
      <c r="J286" s="139">
        <f>ROUND(I286*H286,0)</f>
        <v>4710</v>
      </c>
      <c r="K286" s="140"/>
      <c r="L286" s="31"/>
      <c r="M286" s="141" t="s">
        <v>1</v>
      </c>
      <c r="N286" s="142" t="s">
        <v>45</v>
      </c>
      <c r="P286" s="143">
        <f>O286*H286</f>
        <v>0</v>
      </c>
      <c r="Q286" s="143">
        <v>0</v>
      </c>
      <c r="R286" s="143">
        <f>Q286*H286</f>
        <v>0</v>
      </c>
      <c r="S286" s="143">
        <v>0</v>
      </c>
      <c r="T286" s="144">
        <f>S286*H286</f>
        <v>0</v>
      </c>
      <c r="AR286" s="145" t="s">
        <v>160</v>
      </c>
      <c r="AT286" s="145" t="s">
        <v>156</v>
      </c>
      <c r="AU286" s="145" t="s">
        <v>89</v>
      </c>
      <c r="AY286" s="16" t="s">
        <v>154</v>
      </c>
      <c r="BE286" s="146">
        <f>IF(N286="základní",J286,0)</f>
        <v>4710</v>
      </c>
      <c r="BF286" s="146">
        <f>IF(N286="snížená",J286,0)</f>
        <v>0</v>
      </c>
      <c r="BG286" s="146">
        <f>IF(N286="zákl. přenesená",J286,0)</f>
        <v>0</v>
      </c>
      <c r="BH286" s="146">
        <f>IF(N286="sníž. přenesená",J286,0)</f>
        <v>0</v>
      </c>
      <c r="BI286" s="146">
        <f>IF(N286="nulová",J286,0)</f>
        <v>0</v>
      </c>
      <c r="BJ286" s="16" t="s">
        <v>8</v>
      </c>
      <c r="BK286" s="146">
        <f>ROUND(I286*H286,0)</f>
        <v>4710</v>
      </c>
      <c r="BL286" s="16" t="s">
        <v>160</v>
      </c>
      <c r="BM286" s="145" t="s">
        <v>412</v>
      </c>
    </row>
    <row r="287" spans="2:65" s="1" customFormat="1" ht="29.25">
      <c r="B287" s="31"/>
      <c r="D287" s="147" t="s">
        <v>162</v>
      </c>
      <c r="F287" s="148" t="s">
        <v>413</v>
      </c>
      <c r="I287" s="149"/>
      <c r="L287" s="31"/>
      <c r="M287" s="150"/>
      <c r="T287" s="55"/>
      <c r="AT287" s="16" t="s">
        <v>162</v>
      </c>
      <c r="AU287" s="16" t="s">
        <v>89</v>
      </c>
    </row>
    <row r="288" spans="2:65" s="1" customFormat="1" ht="11.25">
      <c r="B288" s="31"/>
      <c r="D288" s="151" t="s">
        <v>164</v>
      </c>
      <c r="F288" s="152" t="s">
        <v>414</v>
      </c>
      <c r="I288" s="149"/>
      <c r="L288" s="31"/>
      <c r="M288" s="150"/>
      <c r="T288" s="55"/>
      <c r="AT288" s="16" t="s">
        <v>164</v>
      </c>
      <c r="AU288" s="16" t="s">
        <v>89</v>
      </c>
    </row>
    <row r="289" spans="2:65" s="1" customFormat="1" ht="33" customHeight="1">
      <c r="B289" s="31"/>
      <c r="C289" s="133" t="s">
        <v>415</v>
      </c>
      <c r="D289" s="133" t="s">
        <v>156</v>
      </c>
      <c r="E289" s="134" t="s">
        <v>409</v>
      </c>
      <c r="F289" s="135" t="s">
        <v>410</v>
      </c>
      <c r="G289" s="136" t="s">
        <v>411</v>
      </c>
      <c r="H289" s="137">
        <v>61.162999999999997</v>
      </c>
      <c r="I289" s="138">
        <v>77</v>
      </c>
      <c r="J289" s="139">
        <f>ROUND(I289*H289,0)</f>
        <v>4710</v>
      </c>
      <c r="K289" s="140"/>
      <c r="L289" s="31"/>
      <c r="M289" s="141" t="s">
        <v>1</v>
      </c>
      <c r="N289" s="142" t="s">
        <v>45</v>
      </c>
      <c r="P289" s="143">
        <f>O289*H289</f>
        <v>0</v>
      </c>
      <c r="Q289" s="143">
        <v>0</v>
      </c>
      <c r="R289" s="143">
        <f>Q289*H289</f>
        <v>0</v>
      </c>
      <c r="S289" s="143">
        <v>0</v>
      </c>
      <c r="T289" s="144">
        <f>S289*H289</f>
        <v>0</v>
      </c>
      <c r="AR289" s="145" t="s">
        <v>160</v>
      </c>
      <c r="AT289" s="145" t="s">
        <v>156</v>
      </c>
      <c r="AU289" s="145" t="s">
        <v>89</v>
      </c>
      <c r="AY289" s="16" t="s">
        <v>154</v>
      </c>
      <c r="BE289" s="146">
        <f>IF(N289="základní",J289,0)</f>
        <v>4710</v>
      </c>
      <c r="BF289" s="146">
        <f>IF(N289="snížená",J289,0)</f>
        <v>0</v>
      </c>
      <c r="BG289" s="146">
        <f>IF(N289="zákl. přenesená",J289,0)</f>
        <v>0</v>
      </c>
      <c r="BH289" s="146">
        <f>IF(N289="sníž. přenesená",J289,0)</f>
        <v>0</v>
      </c>
      <c r="BI289" s="146">
        <f>IF(N289="nulová",J289,0)</f>
        <v>0</v>
      </c>
      <c r="BJ289" s="16" t="s">
        <v>8</v>
      </c>
      <c r="BK289" s="146">
        <f>ROUND(I289*H289,0)</f>
        <v>4710</v>
      </c>
      <c r="BL289" s="16" t="s">
        <v>160</v>
      </c>
      <c r="BM289" s="145" t="s">
        <v>416</v>
      </c>
    </row>
    <row r="290" spans="2:65" s="1" customFormat="1" ht="29.25">
      <c r="B290" s="31"/>
      <c r="D290" s="147" t="s">
        <v>162</v>
      </c>
      <c r="F290" s="148" t="s">
        <v>413</v>
      </c>
      <c r="I290" s="149"/>
      <c r="L290" s="31"/>
      <c r="M290" s="150"/>
      <c r="T290" s="55"/>
      <c r="AT290" s="16" t="s">
        <v>162</v>
      </c>
      <c r="AU290" s="16" t="s">
        <v>89</v>
      </c>
    </row>
    <row r="291" spans="2:65" s="1" customFormat="1" ht="11.25">
      <c r="B291" s="31"/>
      <c r="D291" s="151" t="s">
        <v>164</v>
      </c>
      <c r="F291" s="152" t="s">
        <v>414</v>
      </c>
      <c r="I291" s="149"/>
      <c r="L291" s="31"/>
      <c r="M291" s="150"/>
      <c r="T291" s="55"/>
      <c r="AT291" s="16" t="s">
        <v>164</v>
      </c>
      <c r="AU291" s="16" t="s">
        <v>89</v>
      </c>
    </row>
    <row r="292" spans="2:65" s="1" customFormat="1" ht="33" customHeight="1">
      <c r="B292" s="31"/>
      <c r="C292" s="133" t="s">
        <v>417</v>
      </c>
      <c r="D292" s="133" t="s">
        <v>156</v>
      </c>
      <c r="E292" s="134" t="s">
        <v>418</v>
      </c>
      <c r="F292" s="135" t="s">
        <v>419</v>
      </c>
      <c r="G292" s="136" t="s">
        <v>411</v>
      </c>
      <c r="H292" s="137">
        <v>61.162999999999997</v>
      </c>
      <c r="I292" s="138">
        <v>9</v>
      </c>
      <c r="J292" s="139">
        <f>ROUND(I292*H292,0)</f>
        <v>550</v>
      </c>
      <c r="K292" s="140"/>
      <c r="L292" s="31"/>
      <c r="M292" s="141" t="s">
        <v>1</v>
      </c>
      <c r="N292" s="142" t="s">
        <v>45</v>
      </c>
      <c r="P292" s="143">
        <f>O292*H292</f>
        <v>0</v>
      </c>
      <c r="Q292" s="143">
        <v>0</v>
      </c>
      <c r="R292" s="143">
        <f>Q292*H292</f>
        <v>0</v>
      </c>
      <c r="S292" s="143">
        <v>0</v>
      </c>
      <c r="T292" s="144">
        <f>S292*H292</f>
        <v>0</v>
      </c>
      <c r="AR292" s="145" t="s">
        <v>160</v>
      </c>
      <c r="AT292" s="145" t="s">
        <v>156</v>
      </c>
      <c r="AU292" s="145" t="s">
        <v>89</v>
      </c>
      <c r="AY292" s="16" t="s">
        <v>154</v>
      </c>
      <c r="BE292" s="146">
        <f>IF(N292="základní",J292,0)</f>
        <v>550</v>
      </c>
      <c r="BF292" s="146">
        <f>IF(N292="snížená",J292,0)</f>
        <v>0</v>
      </c>
      <c r="BG292" s="146">
        <f>IF(N292="zákl. přenesená",J292,0)</f>
        <v>0</v>
      </c>
      <c r="BH292" s="146">
        <f>IF(N292="sníž. přenesená",J292,0)</f>
        <v>0</v>
      </c>
      <c r="BI292" s="146">
        <f>IF(N292="nulová",J292,0)</f>
        <v>0</v>
      </c>
      <c r="BJ292" s="16" t="s">
        <v>8</v>
      </c>
      <c r="BK292" s="146">
        <f>ROUND(I292*H292,0)</f>
        <v>550</v>
      </c>
      <c r="BL292" s="16" t="s">
        <v>160</v>
      </c>
      <c r="BM292" s="145" t="s">
        <v>420</v>
      </c>
    </row>
    <row r="293" spans="2:65" s="1" customFormat="1" ht="29.25">
      <c r="B293" s="31"/>
      <c r="D293" s="147" t="s">
        <v>162</v>
      </c>
      <c r="F293" s="148" t="s">
        <v>421</v>
      </c>
      <c r="I293" s="149"/>
      <c r="L293" s="31"/>
      <c r="M293" s="150"/>
      <c r="T293" s="55"/>
      <c r="AT293" s="16" t="s">
        <v>162</v>
      </c>
      <c r="AU293" s="16" t="s">
        <v>89</v>
      </c>
    </row>
    <row r="294" spans="2:65" s="1" customFormat="1" ht="11.25">
      <c r="B294" s="31"/>
      <c r="D294" s="151" t="s">
        <v>164</v>
      </c>
      <c r="F294" s="152" t="s">
        <v>422</v>
      </c>
      <c r="I294" s="149"/>
      <c r="L294" s="31"/>
      <c r="M294" s="150"/>
      <c r="T294" s="55"/>
      <c r="AT294" s="16" t="s">
        <v>164</v>
      </c>
      <c r="AU294" s="16" t="s">
        <v>89</v>
      </c>
    </row>
    <row r="295" spans="2:65" s="1" customFormat="1" ht="33" customHeight="1">
      <c r="B295" s="31"/>
      <c r="C295" s="133" t="s">
        <v>423</v>
      </c>
      <c r="D295" s="133" t="s">
        <v>156</v>
      </c>
      <c r="E295" s="134" t="s">
        <v>418</v>
      </c>
      <c r="F295" s="135" t="s">
        <v>419</v>
      </c>
      <c r="G295" s="136" t="s">
        <v>411</v>
      </c>
      <c r="H295" s="137">
        <v>61.162999999999997</v>
      </c>
      <c r="I295" s="138">
        <v>9</v>
      </c>
      <c r="J295" s="139">
        <f>ROUND(I295*H295,0)</f>
        <v>550</v>
      </c>
      <c r="K295" s="140"/>
      <c r="L295" s="31"/>
      <c r="M295" s="141" t="s">
        <v>1</v>
      </c>
      <c r="N295" s="142" t="s">
        <v>45</v>
      </c>
      <c r="P295" s="143">
        <f>O295*H295</f>
        <v>0</v>
      </c>
      <c r="Q295" s="143">
        <v>0</v>
      </c>
      <c r="R295" s="143">
        <f>Q295*H295</f>
        <v>0</v>
      </c>
      <c r="S295" s="143">
        <v>0</v>
      </c>
      <c r="T295" s="144">
        <f>S295*H295</f>
        <v>0</v>
      </c>
      <c r="AR295" s="145" t="s">
        <v>160</v>
      </c>
      <c r="AT295" s="145" t="s">
        <v>156</v>
      </c>
      <c r="AU295" s="145" t="s">
        <v>89</v>
      </c>
      <c r="AY295" s="16" t="s">
        <v>154</v>
      </c>
      <c r="BE295" s="146">
        <f>IF(N295="základní",J295,0)</f>
        <v>550</v>
      </c>
      <c r="BF295" s="146">
        <f>IF(N295="snížená",J295,0)</f>
        <v>0</v>
      </c>
      <c r="BG295" s="146">
        <f>IF(N295="zákl. přenesená",J295,0)</f>
        <v>0</v>
      </c>
      <c r="BH295" s="146">
        <f>IF(N295="sníž. přenesená",J295,0)</f>
        <v>0</v>
      </c>
      <c r="BI295" s="146">
        <f>IF(N295="nulová",J295,0)</f>
        <v>0</v>
      </c>
      <c r="BJ295" s="16" t="s">
        <v>8</v>
      </c>
      <c r="BK295" s="146">
        <f>ROUND(I295*H295,0)</f>
        <v>550</v>
      </c>
      <c r="BL295" s="16" t="s">
        <v>160</v>
      </c>
      <c r="BM295" s="145" t="s">
        <v>424</v>
      </c>
    </row>
    <row r="296" spans="2:65" s="1" customFormat="1" ht="29.25">
      <c r="B296" s="31"/>
      <c r="D296" s="147" t="s">
        <v>162</v>
      </c>
      <c r="F296" s="148" t="s">
        <v>421</v>
      </c>
      <c r="I296" s="149"/>
      <c r="L296" s="31"/>
      <c r="M296" s="150"/>
      <c r="T296" s="55"/>
      <c r="AT296" s="16" t="s">
        <v>162</v>
      </c>
      <c r="AU296" s="16" t="s">
        <v>89</v>
      </c>
    </row>
    <row r="297" spans="2:65" s="1" customFormat="1" ht="11.25">
      <c r="B297" s="31"/>
      <c r="D297" s="151" t="s">
        <v>164</v>
      </c>
      <c r="F297" s="152" t="s">
        <v>422</v>
      </c>
      <c r="I297" s="149"/>
      <c r="L297" s="31"/>
      <c r="M297" s="150"/>
      <c r="T297" s="55"/>
      <c r="AT297" s="16" t="s">
        <v>164</v>
      </c>
      <c r="AU297" s="16" t="s">
        <v>89</v>
      </c>
    </row>
    <row r="298" spans="2:65" s="11" customFormat="1" ht="25.9" customHeight="1">
      <c r="B298" s="121"/>
      <c r="D298" s="122" t="s">
        <v>79</v>
      </c>
      <c r="E298" s="123" t="s">
        <v>425</v>
      </c>
      <c r="F298" s="123" t="s">
        <v>426</v>
      </c>
      <c r="I298" s="124"/>
      <c r="J298" s="125">
        <f>BK298</f>
        <v>72468</v>
      </c>
      <c r="L298" s="121"/>
      <c r="M298" s="126"/>
      <c r="P298" s="127">
        <f>P299+P312+P320+P326</f>
        <v>0</v>
      </c>
      <c r="R298" s="127">
        <f>R299+R312+R320+R326</f>
        <v>0</v>
      </c>
      <c r="T298" s="128">
        <f>T299+T312+T320+T326</f>
        <v>0</v>
      </c>
      <c r="AR298" s="122" t="s">
        <v>187</v>
      </c>
      <c r="AT298" s="129" t="s">
        <v>79</v>
      </c>
      <c r="AU298" s="129" t="s">
        <v>80</v>
      </c>
      <c r="AY298" s="122" t="s">
        <v>154</v>
      </c>
      <c r="BK298" s="130">
        <f>BK299+BK312+BK320+BK326</f>
        <v>72468</v>
      </c>
    </row>
    <row r="299" spans="2:65" s="11" customFormat="1" ht="22.9" customHeight="1">
      <c r="B299" s="121"/>
      <c r="D299" s="122" t="s">
        <v>79</v>
      </c>
      <c r="E299" s="131" t="s">
        <v>427</v>
      </c>
      <c r="F299" s="131" t="s">
        <v>428</v>
      </c>
      <c r="I299" s="124"/>
      <c r="J299" s="132">
        <f>BK299</f>
        <v>38968</v>
      </c>
      <c r="L299" s="121"/>
      <c r="M299" s="126"/>
      <c r="P299" s="127">
        <f>SUM(P300:P311)</f>
        <v>0</v>
      </c>
      <c r="R299" s="127">
        <f>SUM(R300:R311)</f>
        <v>0</v>
      </c>
      <c r="T299" s="128">
        <f>SUM(T300:T311)</f>
        <v>0</v>
      </c>
      <c r="AR299" s="122" t="s">
        <v>187</v>
      </c>
      <c r="AT299" s="129" t="s">
        <v>79</v>
      </c>
      <c r="AU299" s="129" t="s">
        <v>8</v>
      </c>
      <c r="AY299" s="122" t="s">
        <v>154</v>
      </c>
      <c r="BK299" s="130">
        <f>SUM(BK300:BK311)</f>
        <v>38968</v>
      </c>
    </row>
    <row r="300" spans="2:65" s="1" customFormat="1" ht="16.5" customHeight="1">
      <c r="B300" s="31"/>
      <c r="C300" s="133" t="s">
        <v>429</v>
      </c>
      <c r="D300" s="133" t="s">
        <v>156</v>
      </c>
      <c r="E300" s="134" t="s">
        <v>430</v>
      </c>
      <c r="F300" s="135" t="s">
        <v>431</v>
      </c>
      <c r="G300" s="136" t="s">
        <v>432</v>
      </c>
      <c r="H300" s="137">
        <v>1</v>
      </c>
      <c r="I300" s="138">
        <v>15000</v>
      </c>
      <c r="J300" s="139">
        <f>ROUND(I300*H300,0)</f>
        <v>15000</v>
      </c>
      <c r="K300" s="140"/>
      <c r="L300" s="31"/>
      <c r="M300" s="141" t="s">
        <v>1</v>
      </c>
      <c r="N300" s="142" t="s">
        <v>45</v>
      </c>
      <c r="P300" s="143">
        <f>O300*H300</f>
        <v>0</v>
      </c>
      <c r="Q300" s="143">
        <v>0</v>
      </c>
      <c r="R300" s="143">
        <f>Q300*H300</f>
        <v>0</v>
      </c>
      <c r="S300" s="143">
        <v>0</v>
      </c>
      <c r="T300" s="144">
        <f>S300*H300</f>
        <v>0</v>
      </c>
      <c r="AR300" s="145" t="s">
        <v>433</v>
      </c>
      <c r="AT300" s="145" t="s">
        <v>156</v>
      </c>
      <c r="AU300" s="145" t="s">
        <v>89</v>
      </c>
      <c r="AY300" s="16" t="s">
        <v>154</v>
      </c>
      <c r="BE300" s="146">
        <f>IF(N300="základní",J300,0)</f>
        <v>15000</v>
      </c>
      <c r="BF300" s="146">
        <f>IF(N300="snížená",J300,0)</f>
        <v>0</v>
      </c>
      <c r="BG300" s="146">
        <f>IF(N300="zákl. přenesená",J300,0)</f>
        <v>0</v>
      </c>
      <c r="BH300" s="146">
        <f>IF(N300="sníž. přenesená",J300,0)</f>
        <v>0</v>
      </c>
      <c r="BI300" s="146">
        <f>IF(N300="nulová",J300,0)</f>
        <v>0</v>
      </c>
      <c r="BJ300" s="16" t="s">
        <v>8</v>
      </c>
      <c r="BK300" s="146">
        <f>ROUND(I300*H300,0)</f>
        <v>15000</v>
      </c>
      <c r="BL300" s="16" t="s">
        <v>433</v>
      </c>
      <c r="BM300" s="145" t="s">
        <v>434</v>
      </c>
    </row>
    <row r="301" spans="2:65" s="1" customFormat="1" ht="11.25">
      <c r="B301" s="31"/>
      <c r="D301" s="147" t="s">
        <v>162</v>
      </c>
      <c r="F301" s="148" t="s">
        <v>431</v>
      </c>
      <c r="I301" s="149"/>
      <c r="L301" s="31"/>
      <c r="M301" s="150"/>
      <c r="T301" s="55"/>
      <c r="AT301" s="16" t="s">
        <v>162</v>
      </c>
      <c r="AU301" s="16" t="s">
        <v>89</v>
      </c>
    </row>
    <row r="302" spans="2:65" s="1" customFormat="1" ht="11.25">
      <c r="B302" s="31"/>
      <c r="D302" s="151" t="s">
        <v>164</v>
      </c>
      <c r="F302" s="152" t="s">
        <v>435</v>
      </c>
      <c r="I302" s="149"/>
      <c r="L302" s="31"/>
      <c r="M302" s="150"/>
      <c r="T302" s="55"/>
      <c r="AT302" s="16" t="s">
        <v>164</v>
      </c>
      <c r="AU302" s="16" t="s">
        <v>89</v>
      </c>
    </row>
    <row r="303" spans="2:65" s="12" customFormat="1" ht="11.25">
      <c r="B303" s="153"/>
      <c r="D303" s="147" t="s">
        <v>166</v>
      </c>
      <c r="E303" s="154" t="s">
        <v>1</v>
      </c>
      <c r="F303" s="155" t="s">
        <v>436</v>
      </c>
      <c r="H303" s="156">
        <v>1</v>
      </c>
      <c r="I303" s="157"/>
      <c r="L303" s="153"/>
      <c r="M303" s="158"/>
      <c r="T303" s="159"/>
      <c r="AT303" s="154" t="s">
        <v>166</v>
      </c>
      <c r="AU303" s="154" t="s">
        <v>89</v>
      </c>
      <c r="AV303" s="12" t="s">
        <v>89</v>
      </c>
      <c r="AW303" s="12" t="s">
        <v>37</v>
      </c>
      <c r="AX303" s="12" t="s">
        <v>8</v>
      </c>
      <c r="AY303" s="154" t="s">
        <v>154</v>
      </c>
    </row>
    <row r="304" spans="2:65" s="1" customFormat="1" ht="16.5" customHeight="1">
      <c r="B304" s="31"/>
      <c r="C304" s="133" t="s">
        <v>437</v>
      </c>
      <c r="D304" s="133" t="s">
        <v>156</v>
      </c>
      <c r="E304" s="134" t="s">
        <v>438</v>
      </c>
      <c r="F304" s="135" t="s">
        <v>439</v>
      </c>
      <c r="G304" s="136" t="s">
        <v>432</v>
      </c>
      <c r="H304" s="137">
        <v>1</v>
      </c>
      <c r="I304" s="138">
        <v>15468</v>
      </c>
      <c r="J304" s="139">
        <f>ROUND(I304*H304,0)</f>
        <v>15468</v>
      </c>
      <c r="K304" s="140"/>
      <c r="L304" s="31"/>
      <c r="M304" s="141" t="s">
        <v>1</v>
      </c>
      <c r="N304" s="142" t="s">
        <v>45</v>
      </c>
      <c r="P304" s="143">
        <f>O304*H304</f>
        <v>0</v>
      </c>
      <c r="Q304" s="143">
        <v>0</v>
      </c>
      <c r="R304" s="143">
        <f>Q304*H304</f>
        <v>0</v>
      </c>
      <c r="S304" s="143">
        <v>0</v>
      </c>
      <c r="T304" s="144">
        <f>S304*H304</f>
        <v>0</v>
      </c>
      <c r="AR304" s="145" t="s">
        <v>433</v>
      </c>
      <c r="AT304" s="145" t="s">
        <v>156</v>
      </c>
      <c r="AU304" s="145" t="s">
        <v>89</v>
      </c>
      <c r="AY304" s="16" t="s">
        <v>154</v>
      </c>
      <c r="BE304" s="146">
        <f>IF(N304="základní",J304,0)</f>
        <v>15468</v>
      </c>
      <c r="BF304" s="146">
        <f>IF(N304="snížená",J304,0)</f>
        <v>0</v>
      </c>
      <c r="BG304" s="146">
        <f>IF(N304="zákl. přenesená",J304,0)</f>
        <v>0</v>
      </c>
      <c r="BH304" s="146">
        <f>IF(N304="sníž. přenesená",J304,0)</f>
        <v>0</v>
      </c>
      <c r="BI304" s="146">
        <f>IF(N304="nulová",J304,0)</f>
        <v>0</v>
      </c>
      <c r="BJ304" s="16" t="s">
        <v>8</v>
      </c>
      <c r="BK304" s="146">
        <f>ROUND(I304*H304,0)</f>
        <v>15468</v>
      </c>
      <c r="BL304" s="16" t="s">
        <v>433</v>
      </c>
      <c r="BM304" s="145" t="s">
        <v>440</v>
      </c>
    </row>
    <row r="305" spans="2:65" s="1" customFormat="1" ht="11.25">
      <c r="B305" s="31"/>
      <c r="D305" s="147" t="s">
        <v>162</v>
      </c>
      <c r="F305" s="148" t="s">
        <v>439</v>
      </c>
      <c r="I305" s="149"/>
      <c r="L305" s="31"/>
      <c r="M305" s="150"/>
      <c r="T305" s="55"/>
      <c r="AT305" s="16" t="s">
        <v>162</v>
      </c>
      <c r="AU305" s="16" t="s">
        <v>89</v>
      </c>
    </row>
    <row r="306" spans="2:65" s="1" customFormat="1" ht="11.25">
      <c r="B306" s="31"/>
      <c r="D306" s="151" t="s">
        <v>164</v>
      </c>
      <c r="F306" s="152" t="s">
        <v>441</v>
      </c>
      <c r="I306" s="149"/>
      <c r="L306" s="31"/>
      <c r="M306" s="150"/>
      <c r="T306" s="55"/>
      <c r="AT306" s="16" t="s">
        <v>164</v>
      </c>
      <c r="AU306" s="16" t="s">
        <v>89</v>
      </c>
    </row>
    <row r="307" spans="2:65" s="12" customFormat="1" ht="11.25">
      <c r="B307" s="153"/>
      <c r="D307" s="147" t="s">
        <v>166</v>
      </c>
      <c r="E307" s="154" t="s">
        <v>1</v>
      </c>
      <c r="F307" s="155" t="s">
        <v>442</v>
      </c>
      <c r="H307" s="156">
        <v>1</v>
      </c>
      <c r="I307" s="157"/>
      <c r="L307" s="153"/>
      <c r="M307" s="158"/>
      <c r="T307" s="159"/>
      <c r="AT307" s="154" t="s">
        <v>166</v>
      </c>
      <c r="AU307" s="154" t="s">
        <v>89</v>
      </c>
      <c r="AV307" s="12" t="s">
        <v>89</v>
      </c>
      <c r="AW307" s="12" t="s">
        <v>37</v>
      </c>
      <c r="AX307" s="12" t="s">
        <v>8</v>
      </c>
      <c r="AY307" s="154" t="s">
        <v>154</v>
      </c>
    </row>
    <row r="308" spans="2:65" s="1" customFormat="1" ht="16.5" customHeight="1">
      <c r="B308" s="31"/>
      <c r="C308" s="133" t="s">
        <v>443</v>
      </c>
      <c r="D308" s="133" t="s">
        <v>156</v>
      </c>
      <c r="E308" s="134" t="s">
        <v>444</v>
      </c>
      <c r="F308" s="135" t="s">
        <v>445</v>
      </c>
      <c r="G308" s="136" t="s">
        <v>432</v>
      </c>
      <c r="H308" s="137">
        <v>1</v>
      </c>
      <c r="I308" s="138">
        <v>8500</v>
      </c>
      <c r="J308" s="139">
        <f>ROUND(I308*H308,0)</f>
        <v>8500</v>
      </c>
      <c r="K308" s="140"/>
      <c r="L308" s="31"/>
      <c r="M308" s="141" t="s">
        <v>1</v>
      </c>
      <c r="N308" s="142" t="s">
        <v>45</v>
      </c>
      <c r="P308" s="143">
        <f>O308*H308</f>
        <v>0</v>
      </c>
      <c r="Q308" s="143">
        <v>0</v>
      </c>
      <c r="R308" s="143">
        <f>Q308*H308</f>
        <v>0</v>
      </c>
      <c r="S308" s="143">
        <v>0</v>
      </c>
      <c r="T308" s="144">
        <f>S308*H308</f>
        <v>0</v>
      </c>
      <c r="AR308" s="145" t="s">
        <v>433</v>
      </c>
      <c r="AT308" s="145" t="s">
        <v>156</v>
      </c>
      <c r="AU308" s="145" t="s">
        <v>89</v>
      </c>
      <c r="AY308" s="16" t="s">
        <v>154</v>
      </c>
      <c r="BE308" s="146">
        <f>IF(N308="základní",J308,0)</f>
        <v>8500</v>
      </c>
      <c r="BF308" s="146">
        <f>IF(N308="snížená",J308,0)</f>
        <v>0</v>
      </c>
      <c r="BG308" s="146">
        <f>IF(N308="zákl. přenesená",J308,0)</f>
        <v>0</v>
      </c>
      <c r="BH308" s="146">
        <f>IF(N308="sníž. přenesená",J308,0)</f>
        <v>0</v>
      </c>
      <c r="BI308" s="146">
        <f>IF(N308="nulová",J308,0)</f>
        <v>0</v>
      </c>
      <c r="BJ308" s="16" t="s">
        <v>8</v>
      </c>
      <c r="BK308" s="146">
        <f>ROUND(I308*H308,0)</f>
        <v>8500</v>
      </c>
      <c r="BL308" s="16" t="s">
        <v>433</v>
      </c>
      <c r="BM308" s="145" t="s">
        <v>446</v>
      </c>
    </row>
    <row r="309" spans="2:65" s="1" customFormat="1" ht="11.25">
      <c r="B309" s="31"/>
      <c r="D309" s="147" t="s">
        <v>162</v>
      </c>
      <c r="F309" s="148" t="s">
        <v>445</v>
      </c>
      <c r="I309" s="149"/>
      <c r="L309" s="31"/>
      <c r="M309" s="150"/>
      <c r="T309" s="55"/>
      <c r="AT309" s="16" t="s">
        <v>162</v>
      </c>
      <c r="AU309" s="16" t="s">
        <v>89</v>
      </c>
    </row>
    <row r="310" spans="2:65" s="1" customFormat="1" ht="11.25">
      <c r="B310" s="31"/>
      <c r="D310" s="151" t="s">
        <v>164</v>
      </c>
      <c r="F310" s="152" t="s">
        <v>447</v>
      </c>
      <c r="I310" s="149"/>
      <c r="L310" s="31"/>
      <c r="M310" s="150"/>
      <c r="T310" s="55"/>
      <c r="AT310" s="16" t="s">
        <v>164</v>
      </c>
      <c r="AU310" s="16" t="s">
        <v>89</v>
      </c>
    </row>
    <row r="311" spans="2:65" s="12" customFormat="1" ht="22.5">
      <c r="B311" s="153"/>
      <c r="D311" s="147" t="s">
        <v>166</v>
      </c>
      <c r="E311" s="154" t="s">
        <v>1</v>
      </c>
      <c r="F311" s="155" t="s">
        <v>448</v>
      </c>
      <c r="H311" s="156">
        <v>1</v>
      </c>
      <c r="I311" s="157"/>
      <c r="L311" s="153"/>
      <c r="M311" s="158"/>
      <c r="T311" s="159"/>
      <c r="AT311" s="154" t="s">
        <v>166</v>
      </c>
      <c r="AU311" s="154" t="s">
        <v>89</v>
      </c>
      <c r="AV311" s="12" t="s">
        <v>89</v>
      </c>
      <c r="AW311" s="12" t="s">
        <v>37</v>
      </c>
      <c r="AX311" s="12" t="s">
        <v>8</v>
      </c>
      <c r="AY311" s="154" t="s">
        <v>154</v>
      </c>
    </row>
    <row r="312" spans="2:65" s="11" customFormat="1" ht="22.9" customHeight="1">
      <c r="B312" s="121"/>
      <c r="D312" s="122" t="s">
        <v>79</v>
      </c>
      <c r="E312" s="131" t="s">
        <v>449</v>
      </c>
      <c r="F312" s="131" t="s">
        <v>450</v>
      </c>
      <c r="I312" s="124"/>
      <c r="J312" s="132">
        <f>BK312</f>
        <v>14500</v>
      </c>
      <c r="L312" s="121"/>
      <c r="M312" s="126"/>
      <c r="P312" s="127">
        <f>SUM(P313:P319)</f>
        <v>0</v>
      </c>
      <c r="R312" s="127">
        <f>SUM(R313:R319)</f>
        <v>0</v>
      </c>
      <c r="T312" s="128">
        <f>SUM(T313:T319)</f>
        <v>0</v>
      </c>
      <c r="AR312" s="122" t="s">
        <v>187</v>
      </c>
      <c r="AT312" s="129" t="s">
        <v>79</v>
      </c>
      <c r="AU312" s="129" t="s">
        <v>8</v>
      </c>
      <c r="AY312" s="122" t="s">
        <v>154</v>
      </c>
      <c r="BK312" s="130">
        <f>SUM(BK313:BK319)</f>
        <v>14500</v>
      </c>
    </row>
    <row r="313" spans="2:65" s="1" customFormat="1" ht="16.5" customHeight="1">
      <c r="B313" s="31"/>
      <c r="C313" s="133" t="s">
        <v>451</v>
      </c>
      <c r="D313" s="133" t="s">
        <v>156</v>
      </c>
      <c r="E313" s="134" t="s">
        <v>452</v>
      </c>
      <c r="F313" s="135" t="s">
        <v>453</v>
      </c>
      <c r="G313" s="136" t="s">
        <v>432</v>
      </c>
      <c r="H313" s="137">
        <v>1</v>
      </c>
      <c r="I313" s="138">
        <v>10500</v>
      </c>
      <c r="J313" s="139">
        <f>ROUND(I313*H313,0)</f>
        <v>10500</v>
      </c>
      <c r="K313" s="140"/>
      <c r="L313" s="31"/>
      <c r="M313" s="141" t="s">
        <v>1</v>
      </c>
      <c r="N313" s="142" t="s">
        <v>45</v>
      </c>
      <c r="P313" s="143">
        <f>O313*H313</f>
        <v>0</v>
      </c>
      <c r="Q313" s="143">
        <v>0</v>
      </c>
      <c r="R313" s="143">
        <f>Q313*H313</f>
        <v>0</v>
      </c>
      <c r="S313" s="143">
        <v>0</v>
      </c>
      <c r="T313" s="144">
        <f>S313*H313</f>
        <v>0</v>
      </c>
      <c r="AR313" s="145" t="s">
        <v>433</v>
      </c>
      <c r="AT313" s="145" t="s">
        <v>156</v>
      </c>
      <c r="AU313" s="145" t="s">
        <v>89</v>
      </c>
      <c r="AY313" s="16" t="s">
        <v>154</v>
      </c>
      <c r="BE313" s="146">
        <f>IF(N313="základní",J313,0)</f>
        <v>10500</v>
      </c>
      <c r="BF313" s="146">
        <f>IF(N313="snížená",J313,0)</f>
        <v>0</v>
      </c>
      <c r="BG313" s="146">
        <f>IF(N313="zákl. přenesená",J313,0)</f>
        <v>0</v>
      </c>
      <c r="BH313" s="146">
        <f>IF(N313="sníž. přenesená",J313,0)</f>
        <v>0</v>
      </c>
      <c r="BI313" s="146">
        <f>IF(N313="nulová",J313,0)</f>
        <v>0</v>
      </c>
      <c r="BJ313" s="16" t="s">
        <v>8</v>
      </c>
      <c r="BK313" s="146">
        <f>ROUND(I313*H313,0)</f>
        <v>10500</v>
      </c>
      <c r="BL313" s="16" t="s">
        <v>433</v>
      </c>
      <c r="BM313" s="145" t="s">
        <v>454</v>
      </c>
    </row>
    <row r="314" spans="2:65" s="1" customFormat="1" ht="11.25">
      <c r="B314" s="31"/>
      <c r="D314" s="147" t="s">
        <v>162</v>
      </c>
      <c r="F314" s="148" t="s">
        <v>453</v>
      </c>
      <c r="I314" s="149"/>
      <c r="L314" s="31"/>
      <c r="M314" s="150"/>
      <c r="T314" s="55"/>
      <c r="AT314" s="16" t="s">
        <v>162</v>
      </c>
      <c r="AU314" s="16" t="s">
        <v>89</v>
      </c>
    </row>
    <row r="315" spans="2:65" s="1" customFormat="1" ht="11.25">
      <c r="B315" s="31"/>
      <c r="D315" s="151" t="s">
        <v>164</v>
      </c>
      <c r="F315" s="152" t="s">
        <v>455</v>
      </c>
      <c r="I315" s="149"/>
      <c r="L315" s="31"/>
      <c r="M315" s="150"/>
      <c r="T315" s="55"/>
      <c r="AT315" s="16" t="s">
        <v>164</v>
      </c>
      <c r="AU315" s="16" t="s">
        <v>89</v>
      </c>
    </row>
    <row r="316" spans="2:65" s="12" customFormat="1" ht="33.75">
      <c r="B316" s="153"/>
      <c r="D316" s="147" t="s">
        <v>166</v>
      </c>
      <c r="E316" s="154" t="s">
        <v>1</v>
      </c>
      <c r="F316" s="155" t="s">
        <v>456</v>
      </c>
      <c r="H316" s="156">
        <v>1</v>
      </c>
      <c r="I316" s="157"/>
      <c r="L316" s="153"/>
      <c r="M316" s="158"/>
      <c r="T316" s="159"/>
      <c r="AT316" s="154" t="s">
        <v>166</v>
      </c>
      <c r="AU316" s="154" t="s">
        <v>89</v>
      </c>
      <c r="AV316" s="12" t="s">
        <v>89</v>
      </c>
      <c r="AW316" s="12" t="s">
        <v>37</v>
      </c>
      <c r="AX316" s="12" t="s">
        <v>8</v>
      </c>
      <c r="AY316" s="154" t="s">
        <v>154</v>
      </c>
    </row>
    <row r="317" spans="2:65" s="1" customFormat="1" ht="16.5" customHeight="1">
      <c r="B317" s="31"/>
      <c r="C317" s="133" t="s">
        <v>457</v>
      </c>
      <c r="D317" s="133" t="s">
        <v>156</v>
      </c>
      <c r="E317" s="134" t="s">
        <v>458</v>
      </c>
      <c r="F317" s="135" t="s">
        <v>459</v>
      </c>
      <c r="G317" s="136" t="s">
        <v>432</v>
      </c>
      <c r="H317" s="137">
        <v>1</v>
      </c>
      <c r="I317" s="138">
        <v>4000</v>
      </c>
      <c r="J317" s="139">
        <f>ROUND(I317*H317,0)</f>
        <v>4000</v>
      </c>
      <c r="K317" s="140"/>
      <c r="L317" s="31"/>
      <c r="M317" s="141" t="s">
        <v>1</v>
      </c>
      <c r="N317" s="142" t="s">
        <v>45</v>
      </c>
      <c r="P317" s="143">
        <f>O317*H317</f>
        <v>0</v>
      </c>
      <c r="Q317" s="143">
        <v>0</v>
      </c>
      <c r="R317" s="143">
        <f>Q317*H317</f>
        <v>0</v>
      </c>
      <c r="S317" s="143">
        <v>0</v>
      </c>
      <c r="T317" s="144">
        <f>S317*H317</f>
        <v>0</v>
      </c>
      <c r="AR317" s="145" t="s">
        <v>433</v>
      </c>
      <c r="AT317" s="145" t="s">
        <v>156</v>
      </c>
      <c r="AU317" s="145" t="s">
        <v>89</v>
      </c>
      <c r="AY317" s="16" t="s">
        <v>154</v>
      </c>
      <c r="BE317" s="146">
        <f>IF(N317="základní",J317,0)</f>
        <v>4000</v>
      </c>
      <c r="BF317" s="146">
        <f>IF(N317="snížená",J317,0)</f>
        <v>0</v>
      </c>
      <c r="BG317" s="146">
        <f>IF(N317="zákl. přenesená",J317,0)</f>
        <v>0</v>
      </c>
      <c r="BH317" s="146">
        <f>IF(N317="sníž. přenesená",J317,0)</f>
        <v>0</v>
      </c>
      <c r="BI317" s="146">
        <f>IF(N317="nulová",J317,0)</f>
        <v>0</v>
      </c>
      <c r="BJ317" s="16" t="s">
        <v>8</v>
      </c>
      <c r="BK317" s="146">
        <f>ROUND(I317*H317,0)</f>
        <v>4000</v>
      </c>
      <c r="BL317" s="16" t="s">
        <v>433</v>
      </c>
      <c r="BM317" s="145" t="s">
        <v>460</v>
      </c>
    </row>
    <row r="318" spans="2:65" s="1" customFormat="1" ht="11.25">
      <c r="B318" s="31"/>
      <c r="D318" s="147" t="s">
        <v>162</v>
      </c>
      <c r="F318" s="148" t="s">
        <v>459</v>
      </c>
      <c r="I318" s="149"/>
      <c r="L318" s="31"/>
      <c r="M318" s="150"/>
      <c r="T318" s="55"/>
      <c r="AT318" s="16" t="s">
        <v>162</v>
      </c>
      <c r="AU318" s="16" t="s">
        <v>89</v>
      </c>
    </row>
    <row r="319" spans="2:65" s="1" customFormat="1" ht="11.25">
      <c r="B319" s="31"/>
      <c r="D319" s="151" t="s">
        <v>164</v>
      </c>
      <c r="F319" s="152" t="s">
        <v>461</v>
      </c>
      <c r="I319" s="149"/>
      <c r="L319" s="31"/>
      <c r="M319" s="150"/>
      <c r="T319" s="55"/>
      <c r="AT319" s="16" t="s">
        <v>164</v>
      </c>
      <c r="AU319" s="16" t="s">
        <v>89</v>
      </c>
    </row>
    <row r="320" spans="2:65" s="11" customFormat="1" ht="22.9" customHeight="1">
      <c r="B320" s="121"/>
      <c r="D320" s="122" t="s">
        <v>79</v>
      </c>
      <c r="E320" s="131" t="s">
        <v>462</v>
      </c>
      <c r="F320" s="131" t="s">
        <v>463</v>
      </c>
      <c r="I320" s="124"/>
      <c r="J320" s="132">
        <f>BK320</f>
        <v>14000</v>
      </c>
      <c r="L320" s="121"/>
      <c r="M320" s="126"/>
      <c r="P320" s="127">
        <f>SUM(P321:P325)</f>
        <v>0</v>
      </c>
      <c r="R320" s="127">
        <f>SUM(R321:R325)</f>
        <v>0</v>
      </c>
      <c r="T320" s="128">
        <f>SUM(T321:T325)</f>
        <v>0</v>
      </c>
      <c r="AR320" s="122" t="s">
        <v>187</v>
      </c>
      <c r="AT320" s="129" t="s">
        <v>79</v>
      </c>
      <c r="AU320" s="129" t="s">
        <v>8</v>
      </c>
      <c r="AY320" s="122" t="s">
        <v>154</v>
      </c>
      <c r="BK320" s="130">
        <f>SUM(BK321:BK325)</f>
        <v>14000</v>
      </c>
    </row>
    <row r="321" spans="2:65" s="1" customFormat="1" ht="16.5" customHeight="1">
      <c r="B321" s="31"/>
      <c r="C321" s="133" t="s">
        <v>464</v>
      </c>
      <c r="D321" s="133" t="s">
        <v>156</v>
      </c>
      <c r="E321" s="134" t="s">
        <v>465</v>
      </c>
      <c r="F321" s="135" t="s">
        <v>466</v>
      </c>
      <c r="G321" s="136" t="s">
        <v>432</v>
      </c>
      <c r="H321" s="137">
        <v>1</v>
      </c>
      <c r="I321" s="138">
        <v>14000</v>
      </c>
      <c r="J321" s="139">
        <f>ROUND(I321*H321,0)</f>
        <v>14000</v>
      </c>
      <c r="K321" s="140"/>
      <c r="L321" s="31"/>
      <c r="M321" s="141" t="s">
        <v>1</v>
      </c>
      <c r="N321" s="142" t="s">
        <v>45</v>
      </c>
      <c r="P321" s="143">
        <f>O321*H321</f>
        <v>0</v>
      </c>
      <c r="Q321" s="143">
        <v>0</v>
      </c>
      <c r="R321" s="143">
        <f>Q321*H321</f>
        <v>0</v>
      </c>
      <c r="S321" s="143">
        <v>0</v>
      </c>
      <c r="T321" s="144">
        <f>S321*H321</f>
        <v>0</v>
      </c>
      <c r="AR321" s="145" t="s">
        <v>433</v>
      </c>
      <c r="AT321" s="145" t="s">
        <v>156</v>
      </c>
      <c r="AU321" s="145" t="s">
        <v>89</v>
      </c>
      <c r="AY321" s="16" t="s">
        <v>154</v>
      </c>
      <c r="BE321" s="146">
        <f>IF(N321="základní",J321,0)</f>
        <v>14000</v>
      </c>
      <c r="BF321" s="146">
        <f>IF(N321="snížená",J321,0)</f>
        <v>0</v>
      </c>
      <c r="BG321" s="146">
        <f>IF(N321="zákl. přenesená",J321,0)</f>
        <v>0</v>
      </c>
      <c r="BH321" s="146">
        <f>IF(N321="sníž. přenesená",J321,0)</f>
        <v>0</v>
      </c>
      <c r="BI321" s="146">
        <f>IF(N321="nulová",J321,0)</f>
        <v>0</v>
      </c>
      <c r="BJ321" s="16" t="s">
        <v>8</v>
      </c>
      <c r="BK321" s="146">
        <f>ROUND(I321*H321,0)</f>
        <v>14000</v>
      </c>
      <c r="BL321" s="16" t="s">
        <v>433</v>
      </c>
      <c r="BM321" s="145" t="s">
        <v>467</v>
      </c>
    </row>
    <row r="322" spans="2:65" s="1" customFormat="1" ht="11.25">
      <c r="B322" s="31"/>
      <c r="D322" s="147" t="s">
        <v>162</v>
      </c>
      <c r="F322" s="148" t="s">
        <v>466</v>
      </c>
      <c r="I322" s="149"/>
      <c r="L322" s="31"/>
      <c r="M322" s="150"/>
      <c r="T322" s="55"/>
      <c r="AT322" s="16" t="s">
        <v>162</v>
      </c>
      <c r="AU322" s="16" t="s">
        <v>89</v>
      </c>
    </row>
    <row r="323" spans="2:65" s="1" customFormat="1" ht="11.25">
      <c r="B323" s="31"/>
      <c r="D323" s="151" t="s">
        <v>164</v>
      </c>
      <c r="F323" s="152" t="s">
        <v>468</v>
      </c>
      <c r="I323" s="149"/>
      <c r="L323" s="31"/>
      <c r="M323" s="150"/>
      <c r="T323" s="55"/>
      <c r="AT323" s="16" t="s">
        <v>164</v>
      </c>
      <c r="AU323" s="16" t="s">
        <v>89</v>
      </c>
    </row>
    <row r="324" spans="2:65" s="1" customFormat="1" ht="19.5">
      <c r="B324" s="31"/>
      <c r="D324" s="147" t="s">
        <v>365</v>
      </c>
      <c r="F324" s="174" t="s">
        <v>469</v>
      </c>
      <c r="I324" s="149"/>
      <c r="L324" s="31"/>
      <c r="M324" s="150"/>
      <c r="T324" s="55"/>
      <c r="AT324" s="16" t="s">
        <v>365</v>
      </c>
      <c r="AU324" s="16" t="s">
        <v>89</v>
      </c>
    </row>
    <row r="325" spans="2:65" s="12" customFormat="1" ht="33.75">
      <c r="B325" s="153"/>
      <c r="D325" s="147" t="s">
        <v>166</v>
      </c>
      <c r="E325" s="154" t="s">
        <v>1</v>
      </c>
      <c r="F325" s="155" t="s">
        <v>470</v>
      </c>
      <c r="H325" s="156">
        <v>1</v>
      </c>
      <c r="I325" s="157"/>
      <c r="L325" s="153"/>
      <c r="M325" s="158"/>
      <c r="T325" s="159"/>
      <c r="AT325" s="154" t="s">
        <v>166</v>
      </c>
      <c r="AU325" s="154" t="s">
        <v>89</v>
      </c>
      <c r="AV325" s="12" t="s">
        <v>89</v>
      </c>
      <c r="AW325" s="12" t="s">
        <v>37</v>
      </c>
      <c r="AX325" s="12" t="s">
        <v>8</v>
      </c>
      <c r="AY325" s="154" t="s">
        <v>154</v>
      </c>
    </row>
    <row r="326" spans="2:65" s="11" customFormat="1" ht="22.9" customHeight="1">
      <c r="B326" s="121"/>
      <c r="D326" s="122" t="s">
        <v>79</v>
      </c>
      <c r="E326" s="131" t="s">
        <v>471</v>
      </c>
      <c r="F326" s="131" t="s">
        <v>472</v>
      </c>
      <c r="I326" s="124"/>
      <c r="J326" s="132">
        <f>BK326</f>
        <v>5000</v>
      </c>
      <c r="L326" s="121"/>
      <c r="M326" s="126"/>
      <c r="P326" s="127">
        <f>SUM(P327:P330)</f>
        <v>0</v>
      </c>
      <c r="R326" s="127">
        <f>SUM(R327:R330)</f>
        <v>0</v>
      </c>
      <c r="T326" s="128">
        <f>SUM(T327:T330)</f>
        <v>0</v>
      </c>
      <c r="AR326" s="122" t="s">
        <v>187</v>
      </c>
      <c r="AT326" s="129" t="s">
        <v>79</v>
      </c>
      <c r="AU326" s="129" t="s">
        <v>8</v>
      </c>
      <c r="AY326" s="122" t="s">
        <v>154</v>
      </c>
      <c r="BK326" s="130">
        <f>SUM(BK327:BK330)</f>
        <v>5000</v>
      </c>
    </row>
    <row r="327" spans="2:65" s="1" customFormat="1" ht="16.5" customHeight="1">
      <c r="B327" s="31"/>
      <c r="C327" s="133" t="s">
        <v>473</v>
      </c>
      <c r="D327" s="133" t="s">
        <v>156</v>
      </c>
      <c r="E327" s="134" t="s">
        <v>474</v>
      </c>
      <c r="F327" s="135" t="s">
        <v>475</v>
      </c>
      <c r="G327" s="136" t="s">
        <v>432</v>
      </c>
      <c r="H327" s="137">
        <v>1</v>
      </c>
      <c r="I327" s="138">
        <v>5000</v>
      </c>
      <c r="J327" s="139">
        <f>ROUND(I327*H327,0)</f>
        <v>5000</v>
      </c>
      <c r="K327" s="140"/>
      <c r="L327" s="31"/>
      <c r="M327" s="141" t="s">
        <v>1</v>
      </c>
      <c r="N327" s="142" t="s">
        <v>45</v>
      </c>
      <c r="P327" s="143">
        <f>O327*H327</f>
        <v>0</v>
      </c>
      <c r="Q327" s="143">
        <v>0</v>
      </c>
      <c r="R327" s="143">
        <f>Q327*H327</f>
        <v>0</v>
      </c>
      <c r="S327" s="143">
        <v>0</v>
      </c>
      <c r="T327" s="144">
        <f>S327*H327</f>
        <v>0</v>
      </c>
      <c r="AR327" s="145" t="s">
        <v>433</v>
      </c>
      <c r="AT327" s="145" t="s">
        <v>156</v>
      </c>
      <c r="AU327" s="145" t="s">
        <v>89</v>
      </c>
      <c r="AY327" s="16" t="s">
        <v>154</v>
      </c>
      <c r="BE327" s="146">
        <f>IF(N327="základní",J327,0)</f>
        <v>5000</v>
      </c>
      <c r="BF327" s="146">
        <f>IF(N327="snížená",J327,0)</f>
        <v>0</v>
      </c>
      <c r="BG327" s="146">
        <f>IF(N327="zákl. přenesená",J327,0)</f>
        <v>0</v>
      </c>
      <c r="BH327" s="146">
        <f>IF(N327="sníž. přenesená",J327,0)</f>
        <v>0</v>
      </c>
      <c r="BI327" s="146">
        <f>IF(N327="nulová",J327,0)</f>
        <v>0</v>
      </c>
      <c r="BJ327" s="16" t="s">
        <v>8</v>
      </c>
      <c r="BK327" s="146">
        <f>ROUND(I327*H327,0)</f>
        <v>5000</v>
      </c>
      <c r="BL327" s="16" t="s">
        <v>433</v>
      </c>
      <c r="BM327" s="145" t="s">
        <v>476</v>
      </c>
    </row>
    <row r="328" spans="2:65" s="1" customFormat="1" ht="11.25">
      <c r="B328" s="31"/>
      <c r="D328" s="147" t="s">
        <v>162</v>
      </c>
      <c r="F328" s="148" t="s">
        <v>477</v>
      </c>
      <c r="I328" s="149"/>
      <c r="L328" s="31"/>
      <c r="M328" s="150"/>
      <c r="T328" s="55"/>
      <c r="AT328" s="16" t="s">
        <v>162</v>
      </c>
      <c r="AU328" s="16" t="s">
        <v>89</v>
      </c>
    </row>
    <row r="329" spans="2:65" s="1" customFormat="1" ht="11.25">
      <c r="B329" s="31"/>
      <c r="D329" s="151" t="s">
        <v>164</v>
      </c>
      <c r="F329" s="152" t="s">
        <v>478</v>
      </c>
      <c r="I329" s="149"/>
      <c r="L329" s="31"/>
      <c r="M329" s="150"/>
      <c r="T329" s="55"/>
      <c r="AT329" s="16" t="s">
        <v>164</v>
      </c>
      <c r="AU329" s="16" t="s">
        <v>89</v>
      </c>
    </row>
    <row r="330" spans="2:65" s="12" customFormat="1" ht="22.5">
      <c r="B330" s="153"/>
      <c r="D330" s="147" t="s">
        <v>166</v>
      </c>
      <c r="E330" s="154" t="s">
        <v>1</v>
      </c>
      <c r="F330" s="155" t="s">
        <v>479</v>
      </c>
      <c r="H330" s="156">
        <v>1</v>
      </c>
      <c r="I330" s="157"/>
      <c r="L330" s="153"/>
      <c r="M330" s="175"/>
      <c r="N330" s="176"/>
      <c r="O330" s="176"/>
      <c r="P330" s="176"/>
      <c r="Q330" s="176"/>
      <c r="R330" s="176"/>
      <c r="S330" s="176"/>
      <c r="T330" s="177"/>
      <c r="AT330" s="154" t="s">
        <v>166</v>
      </c>
      <c r="AU330" s="154" t="s">
        <v>89</v>
      </c>
      <c r="AV330" s="12" t="s">
        <v>89</v>
      </c>
      <c r="AW330" s="12" t="s">
        <v>37</v>
      </c>
      <c r="AX330" s="12" t="s">
        <v>8</v>
      </c>
      <c r="AY330" s="154" t="s">
        <v>154</v>
      </c>
    </row>
    <row r="331" spans="2:65" s="1" customFormat="1" ht="6.95" customHeight="1">
      <c r="B331" s="43"/>
      <c r="C331" s="44"/>
      <c r="D331" s="44"/>
      <c r="E331" s="44"/>
      <c r="F331" s="44"/>
      <c r="G331" s="44"/>
      <c r="H331" s="44"/>
      <c r="I331" s="44"/>
      <c r="J331" s="44"/>
      <c r="K331" s="44"/>
      <c r="L331" s="31"/>
    </row>
  </sheetData>
  <sheetProtection algorithmName="SHA-512" hashValue="lXJdOqhWTD4eldqiAQbqYijXEb0xkN1O93Fi0SSM+CDJFC/y1Q+6hl6zviT611o9b3412oPWRqdsp01h054nkQ==" saltValue="d+9o6I4DqmHs1tgTePTkD7sFSbpNZ8lRaEZIaCN/gHNetiSniKLBdb6IyI00FiLNfavBCnofFOm1dETkeWvXOA==" spinCount="100000" sheet="1" objects="1" scenarios="1" formatColumns="0" formatRows="0" autoFilter="0"/>
  <autoFilter ref="C126:K330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hyperlinks>
    <hyperlink ref="F132" r:id="rId1" xr:uid="{00000000-0004-0000-0100-000000000000}"/>
    <hyperlink ref="F136" r:id="rId2" xr:uid="{00000000-0004-0000-0100-000001000000}"/>
    <hyperlink ref="F140" r:id="rId3" xr:uid="{00000000-0004-0000-0100-000002000000}"/>
    <hyperlink ref="F144" r:id="rId4" xr:uid="{00000000-0004-0000-0100-000003000000}"/>
    <hyperlink ref="F148" r:id="rId5" xr:uid="{00000000-0004-0000-0100-000004000000}"/>
    <hyperlink ref="F152" r:id="rId6" xr:uid="{00000000-0004-0000-0100-000005000000}"/>
    <hyperlink ref="F160" r:id="rId7" xr:uid="{00000000-0004-0000-0100-000006000000}"/>
    <hyperlink ref="F164" r:id="rId8" xr:uid="{00000000-0004-0000-0100-000007000000}"/>
    <hyperlink ref="F168" r:id="rId9" xr:uid="{00000000-0004-0000-0100-000008000000}"/>
    <hyperlink ref="F172" r:id="rId10" xr:uid="{00000000-0004-0000-0100-000009000000}"/>
    <hyperlink ref="F178" r:id="rId11" xr:uid="{00000000-0004-0000-0100-00000A000000}"/>
    <hyperlink ref="F181" r:id="rId12" xr:uid="{00000000-0004-0000-0100-00000B000000}"/>
    <hyperlink ref="F184" r:id="rId13" xr:uid="{00000000-0004-0000-0100-00000C000000}"/>
    <hyperlink ref="F187" r:id="rId14" xr:uid="{00000000-0004-0000-0100-00000D000000}"/>
    <hyperlink ref="F191" r:id="rId15" xr:uid="{00000000-0004-0000-0100-00000E000000}"/>
    <hyperlink ref="F198" r:id="rId16" xr:uid="{00000000-0004-0000-0100-00000F000000}"/>
    <hyperlink ref="F202" r:id="rId17" xr:uid="{00000000-0004-0000-0100-000010000000}"/>
    <hyperlink ref="F206" r:id="rId18" xr:uid="{00000000-0004-0000-0100-000011000000}"/>
    <hyperlink ref="F210" r:id="rId19" xr:uid="{00000000-0004-0000-0100-000012000000}"/>
    <hyperlink ref="F213" r:id="rId20" xr:uid="{00000000-0004-0000-0100-000013000000}"/>
    <hyperlink ref="F217" r:id="rId21" xr:uid="{00000000-0004-0000-0100-000014000000}"/>
    <hyperlink ref="F224" r:id="rId22" xr:uid="{00000000-0004-0000-0100-000015000000}"/>
    <hyperlink ref="F229" r:id="rId23" xr:uid="{00000000-0004-0000-0100-000016000000}"/>
    <hyperlink ref="F233" r:id="rId24" xr:uid="{00000000-0004-0000-0100-000017000000}"/>
    <hyperlink ref="F237" r:id="rId25" xr:uid="{00000000-0004-0000-0100-000018000000}"/>
    <hyperlink ref="F241" r:id="rId26" xr:uid="{00000000-0004-0000-0100-000019000000}"/>
    <hyperlink ref="F245" r:id="rId27" xr:uid="{00000000-0004-0000-0100-00001A000000}"/>
    <hyperlink ref="F249" r:id="rId28" xr:uid="{00000000-0004-0000-0100-00001B000000}"/>
    <hyperlink ref="F254" r:id="rId29" xr:uid="{00000000-0004-0000-0100-00001C000000}"/>
    <hyperlink ref="F260" r:id="rId30" xr:uid="{00000000-0004-0000-0100-00001D000000}"/>
    <hyperlink ref="F265" r:id="rId31" xr:uid="{00000000-0004-0000-0100-00001E000000}"/>
    <hyperlink ref="F270" r:id="rId32" xr:uid="{00000000-0004-0000-0100-00001F000000}"/>
    <hyperlink ref="F275" r:id="rId33" xr:uid="{00000000-0004-0000-0100-000020000000}"/>
    <hyperlink ref="F281" r:id="rId34" xr:uid="{00000000-0004-0000-0100-000021000000}"/>
    <hyperlink ref="F288" r:id="rId35" xr:uid="{00000000-0004-0000-0100-000022000000}"/>
    <hyperlink ref="F291" r:id="rId36" xr:uid="{00000000-0004-0000-0100-000023000000}"/>
    <hyperlink ref="F294" r:id="rId37" xr:uid="{00000000-0004-0000-0100-000024000000}"/>
    <hyperlink ref="F297" r:id="rId38" xr:uid="{00000000-0004-0000-0100-000025000000}"/>
    <hyperlink ref="F302" r:id="rId39" xr:uid="{00000000-0004-0000-0100-000026000000}"/>
    <hyperlink ref="F306" r:id="rId40" xr:uid="{00000000-0004-0000-0100-000027000000}"/>
    <hyperlink ref="F310" r:id="rId41" xr:uid="{00000000-0004-0000-0100-000028000000}"/>
    <hyperlink ref="F315" r:id="rId42" xr:uid="{00000000-0004-0000-0100-000029000000}"/>
    <hyperlink ref="F319" r:id="rId43" xr:uid="{00000000-0004-0000-0100-00002A000000}"/>
    <hyperlink ref="F323" r:id="rId44" xr:uid="{00000000-0004-0000-0100-00002B000000}"/>
    <hyperlink ref="F329" r:id="rId45" xr:uid="{00000000-0004-0000-0100-00002C000000}"/>
  </hyperlinks>
  <pageMargins left="0.39374999999999999" right="0.39374999999999999" top="0.39374999999999999" bottom="0.39374999999999999" header="0" footer="0"/>
  <pageSetup paperSize="9" scale="88" fitToHeight="100" orientation="portrait" blackAndWhite="1" r:id="rId46"/>
  <headerFooter>
    <oddFooter>&amp;CStrana &amp;P z &amp;N</oddFooter>
  </headerFooter>
  <drawing r:id="rId4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7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92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120</v>
      </c>
      <c r="L4" s="19"/>
      <c r="M4" s="87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234" t="str">
        <f>'Rekapitulace stavby'!K6</f>
        <v>Lesní cesta Zděřiny</v>
      </c>
      <c r="F7" s="235"/>
      <c r="G7" s="235"/>
      <c r="H7" s="235"/>
      <c r="L7" s="19"/>
    </row>
    <row r="8" spans="2:46" s="1" customFormat="1" ht="12" customHeight="1">
      <c r="B8" s="31"/>
      <c r="D8" s="26" t="s">
        <v>121</v>
      </c>
      <c r="L8" s="31"/>
    </row>
    <row r="9" spans="2:46" s="1" customFormat="1" ht="16.5" customHeight="1">
      <c r="B9" s="31"/>
      <c r="E9" s="199" t="s">
        <v>480</v>
      </c>
      <c r="F9" s="233"/>
      <c r="G9" s="233"/>
      <c r="H9" s="23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19</v>
      </c>
      <c r="F11" s="24" t="s">
        <v>20</v>
      </c>
      <c r="I11" s="26" t="s">
        <v>21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>
        <f>'Rekapitulace stavby'!AN8</f>
        <v>45544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26</v>
      </c>
      <c r="J17" s="88" t="str">
        <f>'Rekapitulace stavby'!AN13</f>
        <v>25344447</v>
      </c>
      <c r="L17" s="31"/>
    </row>
    <row r="18" spans="2:12" s="1" customFormat="1" ht="18" customHeight="1">
      <c r="B18" s="31"/>
      <c r="E18" s="236" t="str">
        <f>'Rekapitulace stavby'!E14</f>
        <v>AQUASYS spol. s r.o.</v>
      </c>
      <c r="F18" s="205"/>
      <c r="G18" s="205"/>
      <c r="H18" s="205"/>
      <c r="I18" s="26" t="s">
        <v>29</v>
      </c>
      <c r="J18" s="88" t="str">
        <f>'Rekapitulace stavby'!AN14</f>
        <v>CZ25344447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26</v>
      </c>
      <c r="J20" s="24" t="s">
        <v>35</v>
      </c>
      <c r="L20" s="31"/>
    </row>
    <row r="21" spans="2:12" s="1" customFormat="1" ht="18" customHeight="1">
      <c r="B21" s="31"/>
      <c r="E21" s="24" t="s">
        <v>36</v>
      </c>
      <c r="I21" s="26" t="s">
        <v>29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38</v>
      </c>
      <c r="I23" s="26" t="s">
        <v>26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29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9"/>
      <c r="E27" s="209" t="s">
        <v>1</v>
      </c>
      <c r="F27" s="209"/>
      <c r="G27" s="209"/>
      <c r="H27" s="20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40</v>
      </c>
      <c r="J30" s="65">
        <f>ROUND(J124, 0)</f>
        <v>931014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1">
        <f>ROUND((SUM(BE124:BE278)),  0)</f>
        <v>931014</v>
      </c>
      <c r="I33" s="92">
        <v>0.21</v>
      </c>
      <c r="J33" s="91">
        <f>ROUND(((SUM(BE124:BE278))*I33),  0)</f>
        <v>195513</v>
      </c>
      <c r="L33" s="31"/>
    </row>
    <row r="34" spans="2:12" s="1" customFormat="1" ht="14.45" customHeight="1">
      <c r="B34" s="31"/>
      <c r="E34" s="26" t="s">
        <v>46</v>
      </c>
      <c r="F34" s="91">
        <f>ROUND((SUM(BF124:BF278)),  0)</f>
        <v>0</v>
      </c>
      <c r="I34" s="92">
        <v>0.12</v>
      </c>
      <c r="J34" s="91">
        <f>ROUND(((SUM(BF124:BF278))*I34),  0)</f>
        <v>0</v>
      </c>
      <c r="L34" s="31"/>
    </row>
    <row r="35" spans="2:12" s="1" customFormat="1" ht="14.45" hidden="1" customHeight="1">
      <c r="B35" s="31"/>
      <c r="E35" s="26" t="s">
        <v>47</v>
      </c>
      <c r="F35" s="91">
        <f>ROUND((SUM(BG124:BG278)),  0)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1">
        <f>ROUND((SUM(BH124:BH278)),  0)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1">
        <f>ROUND((SUM(BI124:BI278)),  0)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50</v>
      </c>
      <c r="E39" s="56"/>
      <c r="F39" s="56"/>
      <c r="G39" s="95" t="s">
        <v>51</v>
      </c>
      <c r="H39" s="96" t="s">
        <v>52</v>
      </c>
      <c r="I39" s="56"/>
      <c r="J39" s="97">
        <f>SUM(J30:J37)</f>
        <v>1126527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9" t="s">
        <v>56</v>
      </c>
      <c r="G61" s="42" t="s">
        <v>55</v>
      </c>
      <c r="H61" s="33"/>
      <c r="I61" s="33"/>
      <c r="J61" s="100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9" t="s">
        <v>56</v>
      </c>
      <c r="G76" s="42" t="s">
        <v>55</v>
      </c>
      <c r="H76" s="33"/>
      <c r="I76" s="33"/>
      <c r="J76" s="100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17</v>
      </c>
      <c r="L84" s="31"/>
    </row>
    <row r="85" spans="2:47" s="1" customFormat="1" ht="16.5" customHeight="1">
      <c r="B85" s="31"/>
      <c r="E85" s="234" t="str">
        <f>E7</f>
        <v>Lesní cesta Zděřiny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121</v>
      </c>
      <c r="L86" s="31"/>
    </row>
    <row r="87" spans="2:47" s="1" customFormat="1" ht="16.5" customHeight="1">
      <c r="B87" s="31"/>
      <c r="E87" s="199" t="str">
        <f>E9</f>
        <v>004.52b - Komunikace - rekonstrukce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k.ú. Kamenička</v>
      </c>
      <c r="I89" s="26" t="s">
        <v>24</v>
      </c>
      <c r="J89" s="51">
        <f>IF(J12="","",J12)</f>
        <v>45544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25</v>
      </c>
      <c r="F91" s="24" t="str">
        <f>E15</f>
        <v>Městys Kamenice</v>
      </c>
      <c r="I91" s="26" t="s">
        <v>34</v>
      </c>
      <c r="J91" s="29" t="str">
        <f>E21</f>
        <v>Ing. Petr Pelikán, Ph.D.</v>
      </c>
      <c r="L91" s="31"/>
    </row>
    <row r="92" spans="2:47" s="1" customFormat="1" ht="25.7" customHeight="1">
      <c r="B92" s="31"/>
      <c r="C92" s="26" t="s">
        <v>30</v>
      </c>
      <c r="F92" s="24" t="str">
        <f>IF(E18="","",E18)</f>
        <v>AQUASYS spol. s r.o.</v>
      </c>
      <c r="I92" s="26" t="s">
        <v>38</v>
      </c>
      <c r="J92" s="29" t="str">
        <f>E24</f>
        <v>Ing. Petr Pelikán, Ph.D.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124</v>
      </c>
      <c r="D94" s="93"/>
      <c r="E94" s="93"/>
      <c r="F94" s="93"/>
      <c r="G94" s="93"/>
      <c r="H94" s="93"/>
      <c r="I94" s="93"/>
      <c r="J94" s="102" t="s">
        <v>125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126</v>
      </c>
      <c r="J96" s="65">
        <f>J124</f>
        <v>931014</v>
      </c>
      <c r="L96" s="31"/>
      <c r="AU96" s="16" t="s">
        <v>127</v>
      </c>
    </row>
    <row r="97" spans="2:12" s="8" customFormat="1" ht="24.95" customHeight="1">
      <c r="B97" s="104"/>
      <c r="D97" s="105" t="s">
        <v>128</v>
      </c>
      <c r="E97" s="106"/>
      <c r="F97" s="106"/>
      <c r="G97" s="106"/>
      <c r="H97" s="106"/>
      <c r="I97" s="106"/>
      <c r="J97" s="107">
        <f>J125</f>
        <v>900014</v>
      </c>
      <c r="L97" s="104"/>
    </row>
    <row r="98" spans="2:12" s="9" customFormat="1" ht="19.899999999999999" customHeight="1">
      <c r="B98" s="108"/>
      <c r="D98" s="109" t="s">
        <v>129</v>
      </c>
      <c r="E98" s="110"/>
      <c r="F98" s="110"/>
      <c r="G98" s="110"/>
      <c r="H98" s="110"/>
      <c r="I98" s="110"/>
      <c r="J98" s="111">
        <f>J126</f>
        <v>220086</v>
      </c>
      <c r="L98" s="108"/>
    </row>
    <row r="99" spans="2:12" s="9" customFormat="1" ht="19.899999999999999" customHeight="1">
      <c r="B99" s="108"/>
      <c r="D99" s="109" t="s">
        <v>132</v>
      </c>
      <c r="E99" s="110"/>
      <c r="F99" s="110"/>
      <c r="G99" s="110"/>
      <c r="H99" s="110"/>
      <c r="I99" s="110"/>
      <c r="J99" s="111">
        <f>J223</f>
        <v>679928</v>
      </c>
      <c r="L99" s="108"/>
    </row>
    <row r="100" spans="2:12" s="8" customFormat="1" ht="24.95" customHeight="1">
      <c r="B100" s="104"/>
      <c r="D100" s="105" t="s">
        <v>134</v>
      </c>
      <c r="E100" s="106"/>
      <c r="F100" s="106"/>
      <c r="G100" s="106"/>
      <c r="H100" s="106"/>
      <c r="I100" s="106"/>
      <c r="J100" s="107">
        <f>J246</f>
        <v>31000</v>
      </c>
      <c r="L100" s="104"/>
    </row>
    <row r="101" spans="2:12" s="9" customFormat="1" ht="19.899999999999999" customHeight="1">
      <c r="B101" s="108"/>
      <c r="D101" s="109" t="s">
        <v>135</v>
      </c>
      <c r="E101" s="110"/>
      <c r="F101" s="110"/>
      <c r="G101" s="110"/>
      <c r="H101" s="110"/>
      <c r="I101" s="110"/>
      <c r="J101" s="111">
        <f>J247</f>
        <v>13000</v>
      </c>
      <c r="L101" s="108"/>
    </row>
    <row r="102" spans="2:12" s="9" customFormat="1" ht="19.899999999999999" customHeight="1">
      <c r="B102" s="108"/>
      <c r="D102" s="109" t="s">
        <v>136</v>
      </c>
      <c r="E102" s="110"/>
      <c r="F102" s="110"/>
      <c r="G102" s="110"/>
      <c r="H102" s="110"/>
      <c r="I102" s="110"/>
      <c r="J102" s="111">
        <f>J260</f>
        <v>6000</v>
      </c>
      <c r="L102" s="108"/>
    </row>
    <row r="103" spans="2:12" s="9" customFormat="1" ht="19.899999999999999" customHeight="1">
      <c r="B103" s="108"/>
      <c r="D103" s="109" t="s">
        <v>137</v>
      </c>
      <c r="E103" s="110"/>
      <c r="F103" s="110"/>
      <c r="G103" s="110"/>
      <c r="H103" s="110"/>
      <c r="I103" s="110"/>
      <c r="J103" s="111">
        <f>J268</f>
        <v>7000</v>
      </c>
      <c r="L103" s="108"/>
    </row>
    <row r="104" spans="2:12" s="9" customFormat="1" ht="19.899999999999999" customHeight="1">
      <c r="B104" s="108"/>
      <c r="D104" s="109" t="s">
        <v>138</v>
      </c>
      <c r="E104" s="110"/>
      <c r="F104" s="110"/>
      <c r="G104" s="110"/>
      <c r="H104" s="110"/>
      <c r="I104" s="110"/>
      <c r="J104" s="111">
        <f>J274</f>
        <v>5000</v>
      </c>
      <c r="L104" s="108"/>
    </row>
    <row r="105" spans="2:12" s="1" customFormat="1" ht="21.75" customHeight="1">
      <c r="B105" s="31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12" s="1" customFormat="1" ht="24.95" customHeight="1">
      <c r="B111" s="31"/>
      <c r="C111" s="20" t="s">
        <v>139</v>
      </c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17</v>
      </c>
      <c r="L113" s="31"/>
    </row>
    <row r="114" spans="2:65" s="1" customFormat="1" ht="16.5" customHeight="1">
      <c r="B114" s="31"/>
      <c r="E114" s="234" t="str">
        <f>E7</f>
        <v>Lesní cesta Zděřiny</v>
      </c>
      <c r="F114" s="235"/>
      <c r="G114" s="235"/>
      <c r="H114" s="235"/>
      <c r="L114" s="31"/>
    </row>
    <row r="115" spans="2:65" s="1" customFormat="1" ht="12" customHeight="1">
      <c r="B115" s="31"/>
      <c r="C115" s="26" t="s">
        <v>121</v>
      </c>
      <c r="L115" s="31"/>
    </row>
    <row r="116" spans="2:65" s="1" customFormat="1" ht="16.5" customHeight="1">
      <c r="B116" s="31"/>
      <c r="E116" s="199" t="str">
        <f>E9</f>
        <v>004.52b - Komunikace - rekonstrukce</v>
      </c>
      <c r="F116" s="233"/>
      <c r="G116" s="233"/>
      <c r="H116" s="233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22</v>
      </c>
      <c r="F118" s="24" t="str">
        <f>F12</f>
        <v>k.ú. Kamenička</v>
      </c>
      <c r="I118" s="26" t="s">
        <v>24</v>
      </c>
      <c r="J118" s="51">
        <f>IF(J12="","",J12)</f>
        <v>45544</v>
      </c>
      <c r="L118" s="31"/>
    </row>
    <row r="119" spans="2:65" s="1" customFormat="1" ht="6.95" customHeight="1">
      <c r="B119" s="31"/>
      <c r="L119" s="31"/>
    </row>
    <row r="120" spans="2:65" s="1" customFormat="1" ht="25.7" customHeight="1">
      <c r="B120" s="31"/>
      <c r="C120" s="26" t="s">
        <v>25</v>
      </c>
      <c r="F120" s="24" t="str">
        <f>E15</f>
        <v>Městys Kamenice</v>
      </c>
      <c r="I120" s="26" t="s">
        <v>34</v>
      </c>
      <c r="J120" s="29" t="str">
        <f>E21</f>
        <v>Ing. Petr Pelikán, Ph.D.</v>
      </c>
      <c r="L120" s="31"/>
    </row>
    <row r="121" spans="2:65" s="1" customFormat="1" ht="25.7" customHeight="1">
      <c r="B121" s="31"/>
      <c r="C121" s="26" t="s">
        <v>30</v>
      </c>
      <c r="F121" s="24" t="str">
        <f>IF(E18="","",E18)</f>
        <v>AQUASYS spol. s r.o.</v>
      </c>
      <c r="I121" s="26" t="s">
        <v>38</v>
      </c>
      <c r="J121" s="29" t="str">
        <f>E24</f>
        <v>Ing. Petr Pelikán, Ph.D.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2"/>
      <c r="C123" s="113" t="s">
        <v>140</v>
      </c>
      <c r="D123" s="114" t="s">
        <v>65</v>
      </c>
      <c r="E123" s="114" t="s">
        <v>61</v>
      </c>
      <c r="F123" s="114" t="s">
        <v>62</v>
      </c>
      <c r="G123" s="114" t="s">
        <v>141</v>
      </c>
      <c r="H123" s="114" t="s">
        <v>142</v>
      </c>
      <c r="I123" s="114" t="s">
        <v>143</v>
      </c>
      <c r="J123" s="115" t="s">
        <v>125</v>
      </c>
      <c r="K123" s="116" t="s">
        <v>144</v>
      </c>
      <c r="L123" s="112"/>
      <c r="M123" s="58" t="s">
        <v>1</v>
      </c>
      <c r="N123" s="59" t="s">
        <v>44</v>
      </c>
      <c r="O123" s="59" t="s">
        <v>145</v>
      </c>
      <c r="P123" s="59" t="s">
        <v>146</v>
      </c>
      <c r="Q123" s="59" t="s">
        <v>147</v>
      </c>
      <c r="R123" s="59" t="s">
        <v>148</v>
      </c>
      <c r="S123" s="59" t="s">
        <v>149</v>
      </c>
      <c r="T123" s="60" t="s">
        <v>150</v>
      </c>
    </row>
    <row r="124" spans="2:65" s="1" customFormat="1" ht="22.9" customHeight="1">
      <c r="B124" s="31"/>
      <c r="C124" s="63" t="s">
        <v>151</v>
      </c>
      <c r="J124" s="117">
        <f>BK124</f>
        <v>931014</v>
      </c>
      <c r="L124" s="31"/>
      <c r="M124" s="61"/>
      <c r="N124" s="52"/>
      <c r="O124" s="52"/>
      <c r="P124" s="118">
        <f>P125+P246</f>
        <v>0</v>
      </c>
      <c r="Q124" s="52"/>
      <c r="R124" s="118">
        <f>R125+R246</f>
        <v>0</v>
      </c>
      <c r="S124" s="52"/>
      <c r="T124" s="119">
        <f>T125+T246</f>
        <v>0</v>
      </c>
      <c r="AT124" s="16" t="s">
        <v>79</v>
      </c>
      <c r="AU124" s="16" t="s">
        <v>127</v>
      </c>
      <c r="BK124" s="120">
        <f>BK125+BK246</f>
        <v>931014</v>
      </c>
    </row>
    <row r="125" spans="2:65" s="11" customFormat="1" ht="25.9" customHeight="1">
      <c r="B125" s="121"/>
      <c r="D125" s="122" t="s">
        <v>79</v>
      </c>
      <c r="E125" s="123" t="s">
        <v>152</v>
      </c>
      <c r="F125" s="123" t="s">
        <v>153</v>
      </c>
      <c r="I125" s="124"/>
      <c r="J125" s="125">
        <f>BK125</f>
        <v>900014</v>
      </c>
      <c r="L125" s="121"/>
      <c r="M125" s="126"/>
      <c r="P125" s="127">
        <f>P126+P223</f>
        <v>0</v>
      </c>
      <c r="R125" s="127">
        <f>R126+R223</f>
        <v>0</v>
      </c>
      <c r="T125" s="128">
        <f>T126+T223</f>
        <v>0</v>
      </c>
      <c r="AR125" s="122" t="s">
        <v>8</v>
      </c>
      <c r="AT125" s="129" t="s">
        <v>79</v>
      </c>
      <c r="AU125" s="129" t="s">
        <v>80</v>
      </c>
      <c r="AY125" s="122" t="s">
        <v>154</v>
      </c>
      <c r="BK125" s="130">
        <f>BK126+BK223</f>
        <v>900014</v>
      </c>
    </row>
    <row r="126" spans="2:65" s="11" customFormat="1" ht="22.9" customHeight="1">
      <c r="B126" s="121"/>
      <c r="D126" s="122" t="s">
        <v>79</v>
      </c>
      <c r="E126" s="131" t="s">
        <v>8</v>
      </c>
      <c r="F126" s="131" t="s">
        <v>155</v>
      </c>
      <c r="I126" s="124"/>
      <c r="J126" s="132">
        <f>BK126</f>
        <v>220086</v>
      </c>
      <c r="L126" s="121"/>
      <c r="M126" s="126"/>
      <c r="P126" s="127">
        <f>SUM(P127:P222)</f>
        <v>0</v>
      </c>
      <c r="R126" s="127">
        <f>SUM(R127:R222)</f>
        <v>0</v>
      </c>
      <c r="T126" s="128">
        <f>SUM(T127:T222)</f>
        <v>0</v>
      </c>
      <c r="AR126" s="122" t="s">
        <v>8</v>
      </c>
      <c r="AT126" s="129" t="s">
        <v>79</v>
      </c>
      <c r="AU126" s="129" t="s">
        <v>8</v>
      </c>
      <c r="AY126" s="122" t="s">
        <v>154</v>
      </c>
      <c r="BK126" s="130">
        <f>SUM(BK127:BK222)</f>
        <v>220086</v>
      </c>
    </row>
    <row r="127" spans="2:65" s="1" customFormat="1" ht="37.9" customHeight="1">
      <c r="B127" s="31"/>
      <c r="C127" s="133" t="s">
        <v>8</v>
      </c>
      <c r="D127" s="133" t="s">
        <v>156</v>
      </c>
      <c r="E127" s="134" t="s">
        <v>157</v>
      </c>
      <c r="F127" s="135" t="s">
        <v>158</v>
      </c>
      <c r="G127" s="136" t="s">
        <v>159</v>
      </c>
      <c r="H127" s="137">
        <v>60</v>
      </c>
      <c r="I127" s="138">
        <v>23</v>
      </c>
      <c r="J127" s="139">
        <f>ROUND(I127*H127,0)</f>
        <v>1380</v>
      </c>
      <c r="K127" s="140"/>
      <c r="L127" s="31"/>
      <c r="M127" s="141" t="s">
        <v>1</v>
      </c>
      <c r="N127" s="142" t="s">
        <v>45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160</v>
      </c>
      <c r="AT127" s="145" t="s">
        <v>156</v>
      </c>
      <c r="AU127" s="145" t="s">
        <v>89</v>
      </c>
      <c r="AY127" s="16" t="s">
        <v>154</v>
      </c>
      <c r="BE127" s="146">
        <f>IF(N127="základní",J127,0)</f>
        <v>1380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6" t="s">
        <v>8</v>
      </c>
      <c r="BK127" s="146">
        <f>ROUND(I127*H127,0)</f>
        <v>1380</v>
      </c>
      <c r="BL127" s="16" t="s">
        <v>160</v>
      </c>
      <c r="BM127" s="145" t="s">
        <v>481</v>
      </c>
    </row>
    <row r="128" spans="2:65" s="1" customFormat="1" ht="29.25">
      <c r="B128" s="31"/>
      <c r="D128" s="147" t="s">
        <v>162</v>
      </c>
      <c r="F128" s="148" t="s">
        <v>163</v>
      </c>
      <c r="I128" s="149"/>
      <c r="L128" s="31"/>
      <c r="M128" s="150"/>
      <c r="T128" s="55"/>
      <c r="AT128" s="16" t="s">
        <v>162</v>
      </c>
      <c r="AU128" s="16" t="s">
        <v>89</v>
      </c>
    </row>
    <row r="129" spans="2:65" s="1" customFormat="1" ht="11.25">
      <c r="B129" s="31"/>
      <c r="D129" s="151" t="s">
        <v>164</v>
      </c>
      <c r="F129" s="152" t="s">
        <v>165</v>
      </c>
      <c r="I129" s="149"/>
      <c r="L129" s="31"/>
      <c r="M129" s="150"/>
      <c r="T129" s="55"/>
      <c r="AT129" s="16" t="s">
        <v>164</v>
      </c>
      <c r="AU129" s="16" t="s">
        <v>89</v>
      </c>
    </row>
    <row r="130" spans="2:65" s="12" customFormat="1" ht="11.25">
      <c r="B130" s="153"/>
      <c r="D130" s="147" t="s">
        <v>166</v>
      </c>
      <c r="E130" s="154" t="s">
        <v>1</v>
      </c>
      <c r="F130" s="155" t="s">
        <v>482</v>
      </c>
      <c r="H130" s="156">
        <v>60</v>
      </c>
      <c r="I130" s="157"/>
      <c r="L130" s="153"/>
      <c r="M130" s="158"/>
      <c r="T130" s="159"/>
      <c r="AT130" s="154" t="s">
        <v>166</v>
      </c>
      <c r="AU130" s="154" t="s">
        <v>89</v>
      </c>
      <c r="AV130" s="12" t="s">
        <v>89</v>
      </c>
      <c r="AW130" s="12" t="s">
        <v>37</v>
      </c>
      <c r="AX130" s="12" t="s">
        <v>8</v>
      </c>
      <c r="AY130" s="154" t="s">
        <v>154</v>
      </c>
    </row>
    <row r="131" spans="2:65" s="1" customFormat="1" ht="16.5" customHeight="1">
      <c r="B131" s="31"/>
      <c r="C131" s="133" t="s">
        <v>89</v>
      </c>
      <c r="D131" s="133" t="s">
        <v>156</v>
      </c>
      <c r="E131" s="134" t="s">
        <v>168</v>
      </c>
      <c r="F131" s="135" t="s">
        <v>169</v>
      </c>
      <c r="G131" s="136" t="s">
        <v>170</v>
      </c>
      <c r="H131" s="137">
        <v>7</v>
      </c>
      <c r="I131" s="138">
        <v>168</v>
      </c>
      <c r="J131" s="139">
        <f>ROUND(I131*H131,0)</f>
        <v>1176</v>
      </c>
      <c r="K131" s="140"/>
      <c r="L131" s="31"/>
      <c r="M131" s="141" t="s">
        <v>1</v>
      </c>
      <c r="N131" s="142" t="s">
        <v>45</v>
      </c>
      <c r="P131" s="143">
        <f>O131*H131</f>
        <v>0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AR131" s="145" t="s">
        <v>160</v>
      </c>
      <c r="AT131" s="145" t="s">
        <v>156</v>
      </c>
      <c r="AU131" s="145" t="s">
        <v>89</v>
      </c>
      <c r="AY131" s="16" t="s">
        <v>154</v>
      </c>
      <c r="BE131" s="146">
        <f>IF(N131="základní",J131,0)</f>
        <v>1176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6" t="s">
        <v>8</v>
      </c>
      <c r="BK131" s="146">
        <f>ROUND(I131*H131,0)</f>
        <v>1176</v>
      </c>
      <c r="BL131" s="16" t="s">
        <v>160</v>
      </c>
      <c r="BM131" s="145" t="s">
        <v>483</v>
      </c>
    </row>
    <row r="132" spans="2:65" s="1" customFormat="1" ht="19.5">
      <c r="B132" s="31"/>
      <c r="D132" s="147" t="s">
        <v>162</v>
      </c>
      <c r="F132" s="148" t="s">
        <v>172</v>
      </c>
      <c r="I132" s="149"/>
      <c r="L132" s="31"/>
      <c r="M132" s="150"/>
      <c r="T132" s="55"/>
      <c r="AT132" s="16" t="s">
        <v>162</v>
      </c>
      <c r="AU132" s="16" t="s">
        <v>89</v>
      </c>
    </row>
    <row r="133" spans="2:65" s="1" customFormat="1" ht="11.25">
      <c r="B133" s="31"/>
      <c r="D133" s="151" t="s">
        <v>164</v>
      </c>
      <c r="F133" s="152" t="s">
        <v>173</v>
      </c>
      <c r="I133" s="149"/>
      <c r="L133" s="31"/>
      <c r="M133" s="150"/>
      <c r="T133" s="55"/>
      <c r="AT133" s="16" t="s">
        <v>164</v>
      </c>
      <c r="AU133" s="16" t="s">
        <v>89</v>
      </c>
    </row>
    <row r="134" spans="2:65" s="12" customFormat="1" ht="11.25">
      <c r="B134" s="153"/>
      <c r="D134" s="147" t="s">
        <v>166</v>
      </c>
      <c r="E134" s="154" t="s">
        <v>1</v>
      </c>
      <c r="F134" s="155" t="s">
        <v>206</v>
      </c>
      <c r="H134" s="156">
        <v>7</v>
      </c>
      <c r="I134" s="157"/>
      <c r="L134" s="153"/>
      <c r="M134" s="158"/>
      <c r="T134" s="159"/>
      <c r="AT134" s="154" t="s">
        <v>166</v>
      </c>
      <c r="AU134" s="154" t="s">
        <v>89</v>
      </c>
      <c r="AV134" s="12" t="s">
        <v>89</v>
      </c>
      <c r="AW134" s="12" t="s">
        <v>37</v>
      </c>
      <c r="AX134" s="12" t="s">
        <v>8</v>
      </c>
      <c r="AY134" s="154" t="s">
        <v>154</v>
      </c>
    </row>
    <row r="135" spans="2:65" s="1" customFormat="1" ht="16.5" customHeight="1">
      <c r="B135" s="31"/>
      <c r="C135" s="133" t="s">
        <v>175</v>
      </c>
      <c r="D135" s="133" t="s">
        <v>156</v>
      </c>
      <c r="E135" s="134" t="s">
        <v>176</v>
      </c>
      <c r="F135" s="135" t="s">
        <v>177</v>
      </c>
      <c r="G135" s="136" t="s">
        <v>170</v>
      </c>
      <c r="H135" s="137">
        <v>14</v>
      </c>
      <c r="I135" s="138">
        <v>336</v>
      </c>
      <c r="J135" s="139">
        <f>ROUND(I135*H135,0)</f>
        <v>4704</v>
      </c>
      <c r="K135" s="140"/>
      <c r="L135" s="31"/>
      <c r="M135" s="141" t="s">
        <v>1</v>
      </c>
      <c r="N135" s="142" t="s">
        <v>45</v>
      </c>
      <c r="P135" s="143">
        <f>O135*H135</f>
        <v>0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AR135" s="145" t="s">
        <v>160</v>
      </c>
      <c r="AT135" s="145" t="s">
        <v>156</v>
      </c>
      <c r="AU135" s="145" t="s">
        <v>89</v>
      </c>
      <c r="AY135" s="16" t="s">
        <v>154</v>
      </c>
      <c r="BE135" s="146">
        <f>IF(N135="základní",J135,0)</f>
        <v>4704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6" t="s">
        <v>8</v>
      </c>
      <c r="BK135" s="146">
        <f>ROUND(I135*H135,0)</f>
        <v>4704</v>
      </c>
      <c r="BL135" s="16" t="s">
        <v>160</v>
      </c>
      <c r="BM135" s="145" t="s">
        <v>484</v>
      </c>
    </row>
    <row r="136" spans="2:65" s="1" customFormat="1" ht="19.5">
      <c r="B136" s="31"/>
      <c r="D136" s="147" t="s">
        <v>162</v>
      </c>
      <c r="F136" s="148" t="s">
        <v>179</v>
      </c>
      <c r="I136" s="149"/>
      <c r="L136" s="31"/>
      <c r="M136" s="150"/>
      <c r="T136" s="55"/>
      <c r="AT136" s="16" t="s">
        <v>162</v>
      </c>
      <c r="AU136" s="16" t="s">
        <v>89</v>
      </c>
    </row>
    <row r="137" spans="2:65" s="1" customFormat="1" ht="11.25">
      <c r="B137" s="31"/>
      <c r="D137" s="151" t="s">
        <v>164</v>
      </c>
      <c r="F137" s="152" t="s">
        <v>180</v>
      </c>
      <c r="I137" s="149"/>
      <c r="L137" s="31"/>
      <c r="M137" s="150"/>
      <c r="T137" s="55"/>
      <c r="AT137" s="16" t="s">
        <v>164</v>
      </c>
      <c r="AU137" s="16" t="s">
        <v>89</v>
      </c>
    </row>
    <row r="138" spans="2:65" s="12" customFormat="1" ht="11.25">
      <c r="B138" s="153"/>
      <c r="D138" s="147" t="s">
        <v>166</v>
      </c>
      <c r="E138" s="154" t="s">
        <v>1</v>
      </c>
      <c r="F138" s="155" t="s">
        <v>253</v>
      </c>
      <c r="H138" s="156">
        <v>14</v>
      </c>
      <c r="I138" s="157"/>
      <c r="L138" s="153"/>
      <c r="M138" s="158"/>
      <c r="T138" s="159"/>
      <c r="AT138" s="154" t="s">
        <v>166</v>
      </c>
      <c r="AU138" s="154" t="s">
        <v>89</v>
      </c>
      <c r="AV138" s="12" t="s">
        <v>89</v>
      </c>
      <c r="AW138" s="12" t="s">
        <v>37</v>
      </c>
      <c r="AX138" s="12" t="s">
        <v>8</v>
      </c>
      <c r="AY138" s="154" t="s">
        <v>154</v>
      </c>
    </row>
    <row r="139" spans="2:65" s="1" customFormat="1" ht="16.5" customHeight="1">
      <c r="B139" s="31"/>
      <c r="C139" s="133" t="s">
        <v>160</v>
      </c>
      <c r="D139" s="133" t="s">
        <v>156</v>
      </c>
      <c r="E139" s="134" t="s">
        <v>182</v>
      </c>
      <c r="F139" s="135" t="s">
        <v>183</v>
      </c>
      <c r="G139" s="136" t="s">
        <v>170</v>
      </c>
      <c r="H139" s="137">
        <v>1</v>
      </c>
      <c r="I139" s="138">
        <v>840</v>
      </c>
      <c r="J139" s="139">
        <f>ROUND(I139*H139,0)</f>
        <v>840</v>
      </c>
      <c r="K139" s="140"/>
      <c r="L139" s="31"/>
      <c r="M139" s="141" t="s">
        <v>1</v>
      </c>
      <c r="N139" s="142" t="s">
        <v>45</v>
      </c>
      <c r="P139" s="143">
        <f>O139*H139</f>
        <v>0</v>
      </c>
      <c r="Q139" s="143">
        <v>0</v>
      </c>
      <c r="R139" s="143">
        <f>Q139*H139</f>
        <v>0</v>
      </c>
      <c r="S139" s="143">
        <v>0</v>
      </c>
      <c r="T139" s="144">
        <f>S139*H139</f>
        <v>0</v>
      </c>
      <c r="AR139" s="145" t="s">
        <v>160</v>
      </c>
      <c r="AT139" s="145" t="s">
        <v>156</v>
      </c>
      <c r="AU139" s="145" t="s">
        <v>89</v>
      </c>
      <c r="AY139" s="16" t="s">
        <v>154</v>
      </c>
      <c r="BE139" s="146">
        <f>IF(N139="základní",J139,0)</f>
        <v>840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6" t="s">
        <v>8</v>
      </c>
      <c r="BK139" s="146">
        <f>ROUND(I139*H139,0)</f>
        <v>840</v>
      </c>
      <c r="BL139" s="16" t="s">
        <v>160</v>
      </c>
      <c r="BM139" s="145" t="s">
        <v>485</v>
      </c>
    </row>
    <row r="140" spans="2:65" s="1" customFormat="1" ht="19.5">
      <c r="B140" s="31"/>
      <c r="D140" s="147" t="s">
        <v>162</v>
      </c>
      <c r="F140" s="148" t="s">
        <v>185</v>
      </c>
      <c r="I140" s="149"/>
      <c r="L140" s="31"/>
      <c r="M140" s="150"/>
      <c r="T140" s="55"/>
      <c r="AT140" s="16" t="s">
        <v>162</v>
      </c>
      <c r="AU140" s="16" t="s">
        <v>89</v>
      </c>
    </row>
    <row r="141" spans="2:65" s="1" customFormat="1" ht="11.25">
      <c r="B141" s="31"/>
      <c r="D141" s="151" t="s">
        <v>164</v>
      </c>
      <c r="F141" s="152" t="s">
        <v>186</v>
      </c>
      <c r="I141" s="149"/>
      <c r="L141" s="31"/>
      <c r="M141" s="150"/>
      <c r="T141" s="55"/>
      <c r="AT141" s="16" t="s">
        <v>164</v>
      </c>
      <c r="AU141" s="16" t="s">
        <v>89</v>
      </c>
    </row>
    <row r="142" spans="2:65" s="12" customFormat="1" ht="11.25">
      <c r="B142" s="153"/>
      <c r="D142" s="147" t="s">
        <v>166</v>
      </c>
      <c r="E142" s="154" t="s">
        <v>1</v>
      </c>
      <c r="F142" s="155" t="s">
        <v>8</v>
      </c>
      <c r="H142" s="156">
        <v>1</v>
      </c>
      <c r="I142" s="157"/>
      <c r="L142" s="153"/>
      <c r="M142" s="158"/>
      <c r="T142" s="159"/>
      <c r="AT142" s="154" t="s">
        <v>166</v>
      </c>
      <c r="AU142" s="154" t="s">
        <v>89</v>
      </c>
      <c r="AV142" s="12" t="s">
        <v>89</v>
      </c>
      <c r="AW142" s="12" t="s">
        <v>37</v>
      </c>
      <c r="AX142" s="12" t="s">
        <v>8</v>
      </c>
      <c r="AY142" s="154" t="s">
        <v>154</v>
      </c>
    </row>
    <row r="143" spans="2:65" s="1" customFormat="1" ht="24.2" customHeight="1">
      <c r="B143" s="31"/>
      <c r="C143" s="133" t="s">
        <v>187</v>
      </c>
      <c r="D143" s="133" t="s">
        <v>156</v>
      </c>
      <c r="E143" s="134" t="s">
        <v>188</v>
      </c>
      <c r="F143" s="135" t="s">
        <v>189</v>
      </c>
      <c r="G143" s="136" t="s">
        <v>159</v>
      </c>
      <c r="H143" s="137">
        <v>1809.6</v>
      </c>
      <c r="I143" s="138">
        <v>16</v>
      </c>
      <c r="J143" s="139">
        <f>ROUND(I143*H143,0)</f>
        <v>28954</v>
      </c>
      <c r="K143" s="140"/>
      <c r="L143" s="31"/>
      <c r="M143" s="141" t="s">
        <v>1</v>
      </c>
      <c r="N143" s="142" t="s">
        <v>45</v>
      </c>
      <c r="P143" s="143">
        <f>O143*H143</f>
        <v>0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AR143" s="145" t="s">
        <v>160</v>
      </c>
      <c r="AT143" s="145" t="s">
        <v>156</v>
      </c>
      <c r="AU143" s="145" t="s">
        <v>89</v>
      </c>
      <c r="AY143" s="16" t="s">
        <v>154</v>
      </c>
      <c r="BE143" s="146">
        <f>IF(N143="základní",J143,0)</f>
        <v>28954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6" t="s">
        <v>8</v>
      </c>
      <c r="BK143" s="146">
        <f>ROUND(I143*H143,0)</f>
        <v>28954</v>
      </c>
      <c r="BL143" s="16" t="s">
        <v>160</v>
      </c>
      <c r="BM143" s="145" t="s">
        <v>486</v>
      </c>
    </row>
    <row r="144" spans="2:65" s="1" customFormat="1" ht="19.5">
      <c r="B144" s="31"/>
      <c r="D144" s="147" t="s">
        <v>162</v>
      </c>
      <c r="F144" s="148" t="s">
        <v>191</v>
      </c>
      <c r="I144" s="149"/>
      <c r="L144" s="31"/>
      <c r="M144" s="150"/>
      <c r="T144" s="55"/>
      <c r="AT144" s="16" t="s">
        <v>162</v>
      </c>
      <c r="AU144" s="16" t="s">
        <v>89</v>
      </c>
    </row>
    <row r="145" spans="2:65" s="1" customFormat="1" ht="11.25">
      <c r="B145" s="31"/>
      <c r="D145" s="151" t="s">
        <v>164</v>
      </c>
      <c r="F145" s="152" t="s">
        <v>192</v>
      </c>
      <c r="I145" s="149"/>
      <c r="L145" s="31"/>
      <c r="M145" s="150"/>
      <c r="T145" s="55"/>
      <c r="AT145" s="16" t="s">
        <v>164</v>
      </c>
      <c r="AU145" s="16" t="s">
        <v>89</v>
      </c>
    </row>
    <row r="146" spans="2:65" s="12" customFormat="1" ht="11.25">
      <c r="B146" s="153"/>
      <c r="D146" s="147" t="s">
        <v>166</v>
      </c>
      <c r="E146" s="154" t="s">
        <v>1</v>
      </c>
      <c r="F146" s="155" t="s">
        <v>487</v>
      </c>
      <c r="H146" s="156">
        <v>1809.6</v>
      </c>
      <c r="I146" s="157"/>
      <c r="L146" s="153"/>
      <c r="M146" s="158"/>
      <c r="T146" s="159"/>
      <c r="AT146" s="154" t="s">
        <v>166</v>
      </c>
      <c r="AU146" s="154" t="s">
        <v>89</v>
      </c>
      <c r="AV146" s="12" t="s">
        <v>89</v>
      </c>
      <c r="AW146" s="12" t="s">
        <v>37</v>
      </c>
      <c r="AX146" s="12" t="s">
        <v>8</v>
      </c>
      <c r="AY146" s="154" t="s">
        <v>154</v>
      </c>
    </row>
    <row r="147" spans="2:65" s="1" customFormat="1" ht="33" customHeight="1">
      <c r="B147" s="31"/>
      <c r="C147" s="133" t="s">
        <v>194</v>
      </c>
      <c r="D147" s="133" t="s">
        <v>156</v>
      </c>
      <c r="E147" s="134" t="s">
        <v>195</v>
      </c>
      <c r="F147" s="135" t="s">
        <v>196</v>
      </c>
      <c r="G147" s="136" t="s">
        <v>197</v>
      </c>
      <c r="H147" s="137">
        <v>303.36</v>
      </c>
      <c r="I147" s="138">
        <v>61</v>
      </c>
      <c r="J147" s="139">
        <f>ROUND(I147*H147,0)</f>
        <v>18505</v>
      </c>
      <c r="K147" s="140"/>
      <c r="L147" s="31"/>
      <c r="M147" s="141" t="s">
        <v>1</v>
      </c>
      <c r="N147" s="142" t="s">
        <v>45</v>
      </c>
      <c r="P147" s="143">
        <f>O147*H147</f>
        <v>0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160</v>
      </c>
      <c r="AT147" s="145" t="s">
        <v>156</v>
      </c>
      <c r="AU147" s="145" t="s">
        <v>89</v>
      </c>
      <c r="AY147" s="16" t="s">
        <v>154</v>
      </c>
      <c r="BE147" s="146">
        <f>IF(N147="základní",J147,0)</f>
        <v>18505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6" t="s">
        <v>8</v>
      </c>
      <c r="BK147" s="146">
        <f>ROUND(I147*H147,0)</f>
        <v>18505</v>
      </c>
      <c r="BL147" s="16" t="s">
        <v>160</v>
      </c>
      <c r="BM147" s="145" t="s">
        <v>488</v>
      </c>
    </row>
    <row r="148" spans="2:65" s="1" customFormat="1" ht="19.5">
      <c r="B148" s="31"/>
      <c r="D148" s="147" t="s">
        <v>162</v>
      </c>
      <c r="F148" s="148" t="s">
        <v>199</v>
      </c>
      <c r="I148" s="149"/>
      <c r="L148" s="31"/>
      <c r="M148" s="150"/>
      <c r="T148" s="55"/>
      <c r="AT148" s="16" t="s">
        <v>162</v>
      </c>
      <c r="AU148" s="16" t="s">
        <v>89</v>
      </c>
    </row>
    <row r="149" spans="2:65" s="1" customFormat="1" ht="11.25">
      <c r="B149" s="31"/>
      <c r="D149" s="151" t="s">
        <v>164</v>
      </c>
      <c r="F149" s="152" t="s">
        <v>200</v>
      </c>
      <c r="I149" s="149"/>
      <c r="L149" s="31"/>
      <c r="M149" s="150"/>
      <c r="T149" s="55"/>
      <c r="AT149" s="16" t="s">
        <v>164</v>
      </c>
      <c r="AU149" s="16" t="s">
        <v>89</v>
      </c>
    </row>
    <row r="150" spans="2:65" s="12" customFormat="1" ht="11.25">
      <c r="B150" s="153"/>
      <c r="D150" s="147" t="s">
        <v>166</v>
      </c>
      <c r="E150" s="154" t="s">
        <v>1</v>
      </c>
      <c r="F150" s="155" t="s">
        <v>201</v>
      </c>
      <c r="H150" s="156">
        <v>410</v>
      </c>
      <c r="I150" s="157"/>
      <c r="L150" s="153"/>
      <c r="M150" s="158"/>
      <c r="T150" s="159"/>
      <c r="AT150" s="154" t="s">
        <v>166</v>
      </c>
      <c r="AU150" s="154" t="s">
        <v>89</v>
      </c>
      <c r="AV150" s="12" t="s">
        <v>89</v>
      </c>
      <c r="AW150" s="12" t="s">
        <v>37</v>
      </c>
      <c r="AX150" s="12" t="s">
        <v>80</v>
      </c>
      <c r="AY150" s="154" t="s">
        <v>154</v>
      </c>
    </row>
    <row r="151" spans="2:65" s="12" customFormat="1" ht="11.25">
      <c r="B151" s="153"/>
      <c r="D151" s="147" t="s">
        <v>166</v>
      </c>
      <c r="E151" s="154" t="s">
        <v>1</v>
      </c>
      <c r="F151" s="155" t="s">
        <v>202</v>
      </c>
      <c r="H151" s="156">
        <v>556</v>
      </c>
      <c r="I151" s="157"/>
      <c r="L151" s="153"/>
      <c r="M151" s="158"/>
      <c r="T151" s="159"/>
      <c r="AT151" s="154" t="s">
        <v>166</v>
      </c>
      <c r="AU151" s="154" t="s">
        <v>89</v>
      </c>
      <c r="AV151" s="12" t="s">
        <v>89</v>
      </c>
      <c r="AW151" s="12" t="s">
        <v>37</v>
      </c>
      <c r="AX151" s="12" t="s">
        <v>80</v>
      </c>
      <c r="AY151" s="154" t="s">
        <v>154</v>
      </c>
    </row>
    <row r="152" spans="2:65" s="12" customFormat="1" ht="11.25">
      <c r="B152" s="153"/>
      <c r="D152" s="147" t="s">
        <v>166</v>
      </c>
      <c r="E152" s="154" t="s">
        <v>1</v>
      </c>
      <c r="F152" s="155" t="s">
        <v>203</v>
      </c>
      <c r="H152" s="156">
        <v>298</v>
      </c>
      <c r="I152" s="157"/>
      <c r="L152" s="153"/>
      <c r="M152" s="158"/>
      <c r="T152" s="159"/>
      <c r="AT152" s="154" t="s">
        <v>166</v>
      </c>
      <c r="AU152" s="154" t="s">
        <v>89</v>
      </c>
      <c r="AV152" s="12" t="s">
        <v>89</v>
      </c>
      <c r="AW152" s="12" t="s">
        <v>37</v>
      </c>
      <c r="AX152" s="12" t="s">
        <v>80</v>
      </c>
      <c r="AY152" s="154" t="s">
        <v>154</v>
      </c>
    </row>
    <row r="153" spans="2:65" s="13" customFormat="1" ht="11.25">
      <c r="B153" s="160"/>
      <c r="D153" s="147" t="s">
        <v>166</v>
      </c>
      <c r="E153" s="161" t="s">
        <v>1</v>
      </c>
      <c r="F153" s="162" t="s">
        <v>204</v>
      </c>
      <c r="H153" s="163">
        <v>1264</v>
      </c>
      <c r="I153" s="164"/>
      <c r="L153" s="160"/>
      <c r="M153" s="165"/>
      <c r="T153" s="166"/>
      <c r="AT153" s="161" t="s">
        <v>166</v>
      </c>
      <c r="AU153" s="161" t="s">
        <v>89</v>
      </c>
      <c r="AV153" s="13" t="s">
        <v>175</v>
      </c>
      <c r="AW153" s="13" t="s">
        <v>37</v>
      </c>
      <c r="AX153" s="13" t="s">
        <v>80</v>
      </c>
      <c r="AY153" s="161" t="s">
        <v>154</v>
      </c>
    </row>
    <row r="154" spans="2:65" s="12" customFormat="1" ht="11.25">
      <c r="B154" s="153"/>
      <c r="D154" s="147" t="s">
        <v>166</v>
      </c>
      <c r="E154" s="154" t="s">
        <v>1</v>
      </c>
      <c r="F154" s="155" t="s">
        <v>489</v>
      </c>
      <c r="H154" s="156">
        <v>303.36</v>
      </c>
      <c r="I154" s="157"/>
      <c r="L154" s="153"/>
      <c r="M154" s="158"/>
      <c r="T154" s="159"/>
      <c r="AT154" s="154" t="s">
        <v>166</v>
      </c>
      <c r="AU154" s="154" t="s">
        <v>89</v>
      </c>
      <c r="AV154" s="12" t="s">
        <v>89</v>
      </c>
      <c r="AW154" s="12" t="s">
        <v>37</v>
      </c>
      <c r="AX154" s="12" t="s">
        <v>8</v>
      </c>
      <c r="AY154" s="154" t="s">
        <v>154</v>
      </c>
    </row>
    <row r="155" spans="2:65" s="1" customFormat="1" ht="33" customHeight="1">
      <c r="B155" s="31"/>
      <c r="C155" s="133" t="s">
        <v>206</v>
      </c>
      <c r="D155" s="133" t="s">
        <v>156</v>
      </c>
      <c r="E155" s="134" t="s">
        <v>207</v>
      </c>
      <c r="F155" s="135" t="s">
        <v>208</v>
      </c>
      <c r="G155" s="136" t="s">
        <v>197</v>
      </c>
      <c r="H155" s="137">
        <v>78.72</v>
      </c>
      <c r="I155" s="138">
        <v>102</v>
      </c>
      <c r="J155" s="139">
        <f>ROUND(I155*H155,0)</f>
        <v>8029</v>
      </c>
      <c r="K155" s="140"/>
      <c r="L155" s="31"/>
      <c r="M155" s="141" t="s">
        <v>1</v>
      </c>
      <c r="N155" s="142" t="s">
        <v>45</v>
      </c>
      <c r="P155" s="143">
        <f>O155*H155</f>
        <v>0</v>
      </c>
      <c r="Q155" s="143">
        <v>0</v>
      </c>
      <c r="R155" s="143">
        <f>Q155*H155</f>
        <v>0</v>
      </c>
      <c r="S155" s="143">
        <v>0</v>
      </c>
      <c r="T155" s="144">
        <f>S155*H155</f>
        <v>0</v>
      </c>
      <c r="AR155" s="145" t="s">
        <v>160</v>
      </c>
      <c r="AT155" s="145" t="s">
        <v>156</v>
      </c>
      <c r="AU155" s="145" t="s">
        <v>89</v>
      </c>
      <c r="AY155" s="16" t="s">
        <v>154</v>
      </c>
      <c r="BE155" s="146">
        <f>IF(N155="základní",J155,0)</f>
        <v>8029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6" t="s">
        <v>8</v>
      </c>
      <c r="BK155" s="146">
        <f>ROUND(I155*H155,0)</f>
        <v>8029</v>
      </c>
      <c r="BL155" s="16" t="s">
        <v>160</v>
      </c>
      <c r="BM155" s="145" t="s">
        <v>490</v>
      </c>
    </row>
    <row r="156" spans="2:65" s="1" customFormat="1" ht="19.5">
      <c r="B156" s="31"/>
      <c r="D156" s="147" t="s">
        <v>162</v>
      </c>
      <c r="F156" s="148" t="s">
        <v>210</v>
      </c>
      <c r="I156" s="149"/>
      <c r="L156" s="31"/>
      <c r="M156" s="150"/>
      <c r="T156" s="55"/>
      <c r="AT156" s="16" t="s">
        <v>162</v>
      </c>
      <c r="AU156" s="16" t="s">
        <v>89</v>
      </c>
    </row>
    <row r="157" spans="2:65" s="1" customFormat="1" ht="11.25">
      <c r="B157" s="31"/>
      <c r="D157" s="151" t="s">
        <v>164</v>
      </c>
      <c r="F157" s="152" t="s">
        <v>211</v>
      </c>
      <c r="I157" s="149"/>
      <c r="L157" s="31"/>
      <c r="M157" s="150"/>
      <c r="T157" s="55"/>
      <c r="AT157" s="16" t="s">
        <v>164</v>
      </c>
      <c r="AU157" s="16" t="s">
        <v>89</v>
      </c>
    </row>
    <row r="158" spans="2:65" s="12" customFormat="1" ht="11.25">
      <c r="B158" s="153"/>
      <c r="D158" s="147" t="s">
        <v>166</v>
      </c>
      <c r="E158" s="154" t="s">
        <v>1</v>
      </c>
      <c r="F158" s="155" t="s">
        <v>491</v>
      </c>
      <c r="H158" s="156">
        <v>78.72</v>
      </c>
      <c r="I158" s="157"/>
      <c r="L158" s="153"/>
      <c r="M158" s="158"/>
      <c r="T158" s="159"/>
      <c r="AT158" s="154" t="s">
        <v>166</v>
      </c>
      <c r="AU158" s="154" t="s">
        <v>89</v>
      </c>
      <c r="AV158" s="12" t="s">
        <v>89</v>
      </c>
      <c r="AW158" s="12" t="s">
        <v>37</v>
      </c>
      <c r="AX158" s="12" t="s">
        <v>8</v>
      </c>
      <c r="AY158" s="154" t="s">
        <v>154</v>
      </c>
    </row>
    <row r="159" spans="2:65" s="1" customFormat="1" ht="33" customHeight="1">
      <c r="B159" s="31"/>
      <c r="C159" s="133" t="s">
        <v>213</v>
      </c>
      <c r="D159" s="133" t="s">
        <v>156</v>
      </c>
      <c r="E159" s="134" t="s">
        <v>214</v>
      </c>
      <c r="F159" s="135" t="s">
        <v>215</v>
      </c>
      <c r="G159" s="136" t="s">
        <v>197</v>
      </c>
      <c r="H159" s="137">
        <v>19.68</v>
      </c>
      <c r="I159" s="138">
        <v>363</v>
      </c>
      <c r="J159" s="139">
        <f>ROUND(I159*H159,0)</f>
        <v>7144</v>
      </c>
      <c r="K159" s="140"/>
      <c r="L159" s="31"/>
      <c r="M159" s="141" t="s">
        <v>1</v>
      </c>
      <c r="N159" s="142" t="s">
        <v>45</v>
      </c>
      <c r="P159" s="143">
        <f>O159*H159</f>
        <v>0</v>
      </c>
      <c r="Q159" s="143">
        <v>0</v>
      </c>
      <c r="R159" s="143">
        <f>Q159*H159</f>
        <v>0</v>
      </c>
      <c r="S159" s="143">
        <v>0</v>
      </c>
      <c r="T159" s="144">
        <f>S159*H159</f>
        <v>0</v>
      </c>
      <c r="AR159" s="145" t="s">
        <v>160</v>
      </c>
      <c r="AT159" s="145" t="s">
        <v>156</v>
      </c>
      <c r="AU159" s="145" t="s">
        <v>89</v>
      </c>
      <c r="AY159" s="16" t="s">
        <v>154</v>
      </c>
      <c r="BE159" s="146">
        <f>IF(N159="základní",J159,0)</f>
        <v>7144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6" t="s">
        <v>8</v>
      </c>
      <c r="BK159" s="146">
        <f>ROUND(I159*H159,0)</f>
        <v>7144</v>
      </c>
      <c r="BL159" s="16" t="s">
        <v>160</v>
      </c>
      <c r="BM159" s="145" t="s">
        <v>492</v>
      </c>
    </row>
    <row r="160" spans="2:65" s="1" customFormat="1" ht="19.5">
      <c r="B160" s="31"/>
      <c r="D160" s="147" t="s">
        <v>162</v>
      </c>
      <c r="F160" s="148" t="s">
        <v>217</v>
      </c>
      <c r="I160" s="149"/>
      <c r="L160" s="31"/>
      <c r="M160" s="150"/>
      <c r="T160" s="55"/>
      <c r="AT160" s="16" t="s">
        <v>162</v>
      </c>
      <c r="AU160" s="16" t="s">
        <v>89</v>
      </c>
    </row>
    <row r="161" spans="2:65" s="1" customFormat="1" ht="11.25">
      <c r="B161" s="31"/>
      <c r="D161" s="151" t="s">
        <v>164</v>
      </c>
      <c r="F161" s="152" t="s">
        <v>218</v>
      </c>
      <c r="I161" s="149"/>
      <c r="L161" s="31"/>
      <c r="M161" s="150"/>
      <c r="T161" s="55"/>
      <c r="AT161" s="16" t="s">
        <v>164</v>
      </c>
      <c r="AU161" s="16" t="s">
        <v>89</v>
      </c>
    </row>
    <row r="162" spans="2:65" s="12" customFormat="1" ht="11.25">
      <c r="B162" s="153"/>
      <c r="D162" s="147" t="s">
        <v>166</v>
      </c>
      <c r="E162" s="154" t="s">
        <v>1</v>
      </c>
      <c r="F162" s="155" t="s">
        <v>493</v>
      </c>
      <c r="H162" s="156">
        <v>19.68</v>
      </c>
      <c r="I162" s="157"/>
      <c r="L162" s="153"/>
      <c r="M162" s="158"/>
      <c r="T162" s="159"/>
      <c r="AT162" s="154" t="s">
        <v>166</v>
      </c>
      <c r="AU162" s="154" t="s">
        <v>89</v>
      </c>
      <c r="AV162" s="12" t="s">
        <v>89</v>
      </c>
      <c r="AW162" s="12" t="s">
        <v>37</v>
      </c>
      <c r="AX162" s="12" t="s">
        <v>8</v>
      </c>
      <c r="AY162" s="154" t="s">
        <v>154</v>
      </c>
    </row>
    <row r="163" spans="2:65" s="1" customFormat="1" ht="24.2" customHeight="1">
      <c r="B163" s="31"/>
      <c r="C163" s="133" t="s">
        <v>220</v>
      </c>
      <c r="D163" s="133" t="s">
        <v>156</v>
      </c>
      <c r="E163" s="134" t="s">
        <v>237</v>
      </c>
      <c r="F163" s="135" t="s">
        <v>238</v>
      </c>
      <c r="G163" s="136" t="s">
        <v>170</v>
      </c>
      <c r="H163" s="137">
        <v>7</v>
      </c>
      <c r="I163" s="138">
        <v>100</v>
      </c>
      <c r="J163" s="139">
        <f>ROUND(I163*H163,0)</f>
        <v>700</v>
      </c>
      <c r="K163" s="140"/>
      <c r="L163" s="31"/>
      <c r="M163" s="141" t="s">
        <v>1</v>
      </c>
      <c r="N163" s="142" t="s">
        <v>45</v>
      </c>
      <c r="P163" s="143">
        <f>O163*H163</f>
        <v>0</v>
      </c>
      <c r="Q163" s="143">
        <v>0</v>
      </c>
      <c r="R163" s="143">
        <f>Q163*H163</f>
        <v>0</v>
      </c>
      <c r="S163" s="143">
        <v>0</v>
      </c>
      <c r="T163" s="144">
        <f>S163*H163</f>
        <v>0</v>
      </c>
      <c r="AR163" s="145" t="s">
        <v>160</v>
      </c>
      <c r="AT163" s="145" t="s">
        <v>156</v>
      </c>
      <c r="AU163" s="145" t="s">
        <v>89</v>
      </c>
      <c r="AY163" s="16" t="s">
        <v>154</v>
      </c>
      <c r="BE163" s="146">
        <f>IF(N163="základní",J163,0)</f>
        <v>700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6" t="s">
        <v>8</v>
      </c>
      <c r="BK163" s="146">
        <f>ROUND(I163*H163,0)</f>
        <v>700</v>
      </c>
      <c r="BL163" s="16" t="s">
        <v>160</v>
      </c>
      <c r="BM163" s="145" t="s">
        <v>494</v>
      </c>
    </row>
    <row r="164" spans="2:65" s="1" customFormat="1" ht="29.25">
      <c r="B164" s="31"/>
      <c r="D164" s="147" t="s">
        <v>162</v>
      </c>
      <c r="F164" s="148" t="s">
        <v>240</v>
      </c>
      <c r="I164" s="149"/>
      <c r="L164" s="31"/>
      <c r="M164" s="150"/>
      <c r="T164" s="55"/>
      <c r="AT164" s="16" t="s">
        <v>162</v>
      </c>
      <c r="AU164" s="16" t="s">
        <v>89</v>
      </c>
    </row>
    <row r="165" spans="2:65" s="1" customFormat="1" ht="11.25">
      <c r="B165" s="31"/>
      <c r="D165" s="151" t="s">
        <v>164</v>
      </c>
      <c r="F165" s="152" t="s">
        <v>241</v>
      </c>
      <c r="I165" s="149"/>
      <c r="L165" s="31"/>
      <c r="M165" s="150"/>
      <c r="T165" s="55"/>
      <c r="AT165" s="16" t="s">
        <v>164</v>
      </c>
      <c r="AU165" s="16" t="s">
        <v>89</v>
      </c>
    </row>
    <row r="166" spans="2:65" s="1" customFormat="1" ht="24.2" customHeight="1">
      <c r="B166" s="31"/>
      <c r="C166" s="133" t="s">
        <v>227</v>
      </c>
      <c r="D166" s="133" t="s">
        <v>156</v>
      </c>
      <c r="E166" s="134" t="s">
        <v>242</v>
      </c>
      <c r="F166" s="135" t="s">
        <v>243</v>
      </c>
      <c r="G166" s="136" t="s">
        <v>170</v>
      </c>
      <c r="H166" s="137">
        <v>14</v>
      </c>
      <c r="I166" s="138">
        <v>202</v>
      </c>
      <c r="J166" s="139">
        <f>ROUND(I166*H166,0)</f>
        <v>2828</v>
      </c>
      <c r="K166" s="140"/>
      <c r="L166" s="31"/>
      <c r="M166" s="141" t="s">
        <v>1</v>
      </c>
      <c r="N166" s="142" t="s">
        <v>45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160</v>
      </c>
      <c r="AT166" s="145" t="s">
        <v>156</v>
      </c>
      <c r="AU166" s="145" t="s">
        <v>89</v>
      </c>
      <c r="AY166" s="16" t="s">
        <v>154</v>
      </c>
      <c r="BE166" s="146">
        <f>IF(N166="základní",J166,0)</f>
        <v>2828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6" t="s">
        <v>8</v>
      </c>
      <c r="BK166" s="146">
        <f>ROUND(I166*H166,0)</f>
        <v>2828</v>
      </c>
      <c r="BL166" s="16" t="s">
        <v>160</v>
      </c>
      <c r="BM166" s="145" t="s">
        <v>495</v>
      </c>
    </row>
    <row r="167" spans="2:65" s="1" customFormat="1" ht="29.25">
      <c r="B167" s="31"/>
      <c r="D167" s="147" t="s">
        <v>162</v>
      </c>
      <c r="F167" s="148" t="s">
        <v>245</v>
      </c>
      <c r="I167" s="149"/>
      <c r="L167" s="31"/>
      <c r="M167" s="150"/>
      <c r="T167" s="55"/>
      <c r="AT167" s="16" t="s">
        <v>162</v>
      </c>
      <c r="AU167" s="16" t="s">
        <v>89</v>
      </c>
    </row>
    <row r="168" spans="2:65" s="1" customFormat="1" ht="11.25">
      <c r="B168" s="31"/>
      <c r="D168" s="151" t="s">
        <v>164</v>
      </c>
      <c r="F168" s="152" t="s">
        <v>246</v>
      </c>
      <c r="I168" s="149"/>
      <c r="L168" s="31"/>
      <c r="M168" s="150"/>
      <c r="T168" s="55"/>
      <c r="AT168" s="16" t="s">
        <v>164</v>
      </c>
      <c r="AU168" s="16" t="s">
        <v>89</v>
      </c>
    </row>
    <row r="169" spans="2:65" s="1" customFormat="1" ht="24.2" customHeight="1">
      <c r="B169" s="31"/>
      <c r="C169" s="133" t="s">
        <v>236</v>
      </c>
      <c r="D169" s="133" t="s">
        <v>156</v>
      </c>
      <c r="E169" s="134" t="s">
        <v>248</v>
      </c>
      <c r="F169" s="135" t="s">
        <v>249</v>
      </c>
      <c r="G169" s="136" t="s">
        <v>170</v>
      </c>
      <c r="H169" s="137">
        <v>1</v>
      </c>
      <c r="I169" s="138">
        <v>723</v>
      </c>
      <c r="J169" s="139">
        <f>ROUND(I169*H169,0)</f>
        <v>723</v>
      </c>
      <c r="K169" s="140"/>
      <c r="L169" s="31"/>
      <c r="M169" s="141" t="s">
        <v>1</v>
      </c>
      <c r="N169" s="142" t="s">
        <v>45</v>
      </c>
      <c r="P169" s="143">
        <f>O169*H169</f>
        <v>0</v>
      </c>
      <c r="Q169" s="143">
        <v>0</v>
      </c>
      <c r="R169" s="143">
        <f>Q169*H169</f>
        <v>0</v>
      </c>
      <c r="S169" s="143">
        <v>0</v>
      </c>
      <c r="T169" s="144">
        <f>S169*H169</f>
        <v>0</v>
      </c>
      <c r="AR169" s="145" t="s">
        <v>160</v>
      </c>
      <c r="AT169" s="145" t="s">
        <v>156</v>
      </c>
      <c r="AU169" s="145" t="s">
        <v>89</v>
      </c>
      <c r="AY169" s="16" t="s">
        <v>154</v>
      </c>
      <c r="BE169" s="146">
        <f>IF(N169="základní",J169,0)</f>
        <v>723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6" t="s">
        <v>8</v>
      </c>
      <c r="BK169" s="146">
        <f>ROUND(I169*H169,0)</f>
        <v>723</v>
      </c>
      <c r="BL169" s="16" t="s">
        <v>160</v>
      </c>
      <c r="BM169" s="145" t="s">
        <v>496</v>
      </c>
    </row>
    <row r="170" spans="2:65" s="1" customFormat="1" ht="29.25">
      <c r="B170" s="31"/>
      <c r="D170" s="147" t="s">
        <v>162</v>
      </c>
      <c r="F170" s="148" t="s">
        <v>251</v>
      </c>
      <c r="I170" s="149"/>
      <c r="L170" s="31"/>
      <c r="M170" s="150"/>
      <c r="T170" s="55"/>
      <c r="AT170" s="16" t="s">
        <v>162</v>
      </c>
      <c r="AU170" s="16" t="s">
        <v>89</v>
      </c>
    </row>
    <row r="171" spans="2:65" s="1" customFormat="1" ht="11.25">
      <c r="B171" s="31"/>
      <c r="D171" s="151" t="s">
        <v>164</v>
      </c>
      <c r="F171" s="152" t="s">
        <v>252</v>
      </c>
      <c r="I171" s="149"/>
      <c r="L171" s="31"/>
      <c r="M171" s="150"/>
      <c r="T171" s="55"/>
      <c r="AT171" s="16" t="s">
        <v>164</v>
      </c>
      <c r="AU171" s="16" t="s">
        <v>89</v>
      </c>
    </row>
    <row r="172" spans="2:65" s="1" customFormat="1" ht="37.9" customHeight="1">
      <c r="B172" s="31"/>
      <c r="C172" s="133" t="s">
        <v>9</v>
      </c>
      <c r="D172" s="133" t="s">
        <v>156</v>
      </c>
      <c r="E172" s="134" t="s">
        <v>261</v>
      </c>
      <c r="F172" s="135" t="s">
        <v>262</v>
      </c>
      <c r="G172" s="136" t="s">
        <v>197</v>
      </c>
      <c r="H172" s="137">
        <v>487.92</v>
      </c>
      <c r="I172" s="138">
        <v>72</v>
      </c>
      <c r="J172" s="139">
        <f>ROUND(I172*H172,0)</f>
        <v>35130</v>
      </c>
      <c r="K172" s="140"/>
      <c r="L172" s="31"/>
      <c r="M172" s="141" t="s">
        <v>1</v>
      </c>
      <c r="N172" s="142" t="s">
        <v>45</v>
      </c>
      <c r="P172" s="143">
        <f>O172*H172</f>
        <v>0</v>
      </c>
      <c r="Q172" s="143">
        <v>0</v>
      </c>
      <c r="R172" s="143">
        <f>Q172*H172</f>
        <v>0</v>
      </c>
      <c r="S172" s="143">
        <v>0</v>
      </c>
      <c r="T172" s="144">
        <f>S172*H172</f>
        <v>0</v>
      </c>
      <c r="AR172" s="145" t="s">
        <v>160</v>
      </c>
      <c r="AT172" s="145" t="s">
        <v>156</v>
      </c>
      <c r="AU172" s="145" t="s">
        <v>89</v>
      </c>
      <c r="AY172" s="16" t="s">
        <v>154</v>
      </c>
      <c r="BE172" s="146">
        <f>IF(N172="základní",J172,0)</f>
        <v>35130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6" t="s">
        <v>8</v>
      </c>
      <c r="BK172" s="146">
        <f>ROUND(I172*H172,0)</f>
        <v>35130</v>
      </c>
      <c r="BL172" s="16" t="s">
        <v>160</v>
      </c>
      <c r="BM172" s="145" t="s">
        <v>497</v>
      </c>
    </row>
    <row r="173" spans="2:65" s="1" customFormat="1" ht="39">
      <c r="B173" s="31"/>
      <c r="D173" s="147" t="s">
        <v>162</v>
      </c>
      <c r="F173" s="148" t="s">
        <v>264</v>
      </c>
      <c r="I173" s="149"/>
      <c r="L173" s="31"/>
      <c r="M173" s="150"/>
      <c r="T173" s="55"/>
      <c r="AT173" s="16" t="s">
        <v>162</v>
      </c>
      <c r="AU173" s="16" t="s">
        <v>89</v>
      </c>
    </row>
    <row r="174" spans="2:65" s="1" customFormat="1" ht="11.25">
      <c r="B174" s="31"/>
      <c r="D174" s="151" t="s">
        <v>164</v>
      </c>
      <c r="F174" s="152" t="s">
        <v>265</v>
      </c>
      <c r="I174" s="149"/>
      <c r="L174" s="31"/>
      <c r="M174" s="150"/>
      <c r="T174" s="55"/>
      <c r="AT174" s="16" t="s">
        <v>164</v>
      </c>
      <c r="AU174" s="16" t="s">
        <v>89</v>
      </c>
    </row>
    <row r="175" spans="2:65" s="12" customFormat="1" ht="11.25">
      <c r="B175" s="153"/>
      <c r="D175" s="147" t="s">
        <v>166</v>
      </c>
      <c r="E175" s="154" t="s">
        <v>1</v>
      </c>
      <c r="F175" s="155" t="s">
        <v>266</v>
      </c>
      <c r="H175" s="156">
        <v>1131</v>
      </c>
      <c r="I175" s="157"/>
      <c r="L175" s="153"/>
      <c r="M175" s="158"/>
      <c r="T175" s="159"/>
      <c r="AT175" s="154" t="s">
        <v>166</v>
      </c>
      <c r="AU175" s="154" t="s">
        <v>89</v>
      </c>
      <c r="AV175" s="12" t="s">
        <v>89</v>
      </c>
      <c r="AW175" s="12" t="s">
        <v>37</v>
      </c>
      <c r="AX175" s="12" t="s">
        <v>80</v>
      </c>
      <c r="AY175" s="154" t="s">
        <v>154</v>
      </c>
    </row>
    <row r="176" spans="2:65" s="12" customFormat="1" ht="11.25">
      <c r="B176" s="153"/>
      <c r="D176" s="147" t="s">
        <v>166</v>
      </c>
      <c r="E176" s="154" t="s">
        <v>1</v>
      </c>
      <c r="F176" s="155" t="s">
        <v>267</v>
      </c>
      <c r="H176" s="156">
        <v>902</v>
      </c>
      <c r="I176" s="157"/>
      <c r="L176" s="153"/>
      <c r="M176" s="158"/>
      <c r="T176" s="159"/>
      <c r="AT176" s="154" t="s">
        <v>166</v>
      </c>
      <c r="AU176" s="154" t="s">
        <v>89</v>
      </c>
      <c r="AV176" s="12" t="s">
        <v>89</v>
      </c>
      <c r="AW176" s="12" t="s">
        <v>37</v>
      </c>
      <c r="AX176" s="12" t="s">
        <v>80</v>
      </c>
      <c r="AY176" s="154" t="s">
        <v>154</v>
      </c>
    </row>
    <row r="177" spans="2:65" s="13" customFormat="1" ht="11.25">
      <c r="B177" s="160"/>
      <c r="D177" s="147" t="s">
        <v>166</v>
      </c>
      <c r="E177" s="161" t="s">
        <v>1</v>
      </c>
      <c r="F177" s="162" t="s">
        <v>204</v>
      </c>
      <c r="H177" s="163">
        <v>2033</v>
      </c>
      <c r="I177" s="164"/>
      <c r="L177" s="160"/>
      <c r="M177" s="165"/>
      <c r="T177" s="166"/>
      <c r="AT177" s="161" t="s">
        <v>166</v>
      </c>
      <c r="AU177" s="161" t="s">
        <v>89</v>
      </c>
      <c r="AV177" s="13" t="s">
        <v>175</v>
      </c>
      <c r="AW177" s="13" t="s">
        <v>37</v>
      </c>
      <c r="AX177" s="13" t="s">
        <v>80</v>
      </c>
      <c r="AY177" s="161" t="s">
        <v>154</v>
      </c>
    </row>
    <row r="178" spans="2:65" s="12" customFormat="1" ht="11.25">
      <c r="B178" s="153"/>
      <c r="D178" s="147" t="s">
        <v>166</v>
      </c>
      <c r="E178" s="154" t="s">
        <v>1</v>
      </c>
      <c r="F178" s="155" t="s">
        <v>498</v>
      </c>
      <c r="H178" s="156">
        <v>487.92</v>
      </c>
      <c r="I178" s="157"/>
      <c r="L178" s="153"/>
      <c r="M178" s="158"/>
      <c r="T178" s="159"/>
      <c r="AT178" s="154" t="s">
        <v>166</v>
      </c>
      <c r="AU178" s="154" t="s">
        <v>89</v>
      </c>
      <c r="AV178" s="12" t="s">
        <v>89</v>
      </c>
      <c r="AW178" s="12" t="s">
        <v>37</v>
      </c>
      <c r="AX178" s="12" t="s">
        <v>8</v>
      </c>
      <c r="AY178" s="154" t="s">
        <v>154</v>
      </c>
    </row>
    <row r="179" spans="2:65" s="1" customFormat="1" ht="37.9" customHeight="1">
      <c r="B179" s="31"/>
      <c r="C179" s="133" t="s">
        <v>247</v>
      </c>
      <c r="D179" s="133" t="s">
        <v>156</v>
      </c>
      <c r="E179" s="134" t="s">
        <v>270</v>
      </c>
      <c r="F179" s="135" t="s">
        <v>271</v>
      </c>
      <c r="G179" s="136" t="s">
        <v>197</v>
      </c>
      <c r="H179" s="137">
        <v>301.2</v>
      </c>
      <c r="I179" s="138">
        <v>81</v>
      </c>
      <c r="J179" s="139">
        <f>ROUND(I179*H179,0)</f>
        <v>24397</v>
      </c>
      <c r="K179" s="140"/>
      <c r="L179" s="31"/>
      <c r="M179" s="141" t="s">
        <v>1</v>
      </c>
      <c r="N179" s="142" t="s">
        <v>45</v>
      </c>
      <c r="P179" s="143">
        <f>O179*H179</f>
        <v>0</v>
      </c>
      <c r="Q179" s="143">
        <v>0</v>
      </c>
      <c r="R179" s="143">
        <f>Q179*H179</f>
        <v>0</v>
      </c>
      <c r="S179" s="143">
        <v>0</v>
      </c>
      <c r="T179" s="144">
        <f>S179*H179</f>
        <v>0</v>
      </c>
      <c r="AR179" s="145" t="s">
        <v>160</v>
      </c>
      <c r="AT179" s="145" t="s">
        <v>156</v>
      </c>
      <c r="AU179" s="145" t="s">
        <v>89</v>
      </c>
      <c r="AY179" s="16" t="s">
        <v>154</v>
      </c>
      <c r="BE179" s="146">
        <f>IF(N179="základní",J179,0)</f>
        <v>24397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6" t="s">
        <v>8</v>
      </c>
      <c r="BK179" s="146">
        <f>ROUND(I179*H179,0)</f>
        <v>24397</v>
      </c>
      <c r="BL179" s="16" t="s">
        <v>160</v>
      </c>
      <c r="BM179" s="145" t="s">
        <v>499</v>
      </c>
    </row>
    <row r="180" spans="2:65" s="1" customFormat="1" ht="39">
      <c r="B180" s="31"/>
      <c r="D180" s="147" t="s">
        <v>162</v>
      </c>
      <c r="F180" s="148" t="s">
        <v>273</v>
      </c>
      <c r="I180" s="149"/>
      <c r="L180" s="31"/>
      <c r="M180" s="150"/>
      <c r="T180" s="55"/>
      <c r="AT180" s="16" t="s">
        <v>162</v>
      </c>
      <c r="AU180" s="16" t="s">
        <v>89</v>
      </c>
    </row>
    <row r="181" spans="2:65" s="1" customFormat="1" ht="11.25">
      <c r="B181" s="31"/>
      <c r="D181" s="151" t="s">
        <v>164</v>
      </c>
      <c r="F181" s="152" t="s">
        <v>274</v>
      </c>
      <c r="I181" s="149"/>
      <c r="L181" s="31"/>
      <c r="M181" s="150"/>
      <c r="T181" s="55"/>
      <c r="AT181" s="16" t="s">
        <v>164</v>
      </c>
      <c r="AU181" s="16" t="s">
        <v>89</v>
      </c>
    </row>
    <row r="182" spans="2:65" s="12" customFormat="1" ht="11.25">
      <c r="B182" s="153"/>
      <c r="D182" s="147" t="s">
        <v>166</v>
      </c>
      <c r="E182" s="154" t="s">
        <v>1</v>
      </c>
      <c r="F182" s="155" t="s">
        <v>500</v>
      </c>
      <c r="H182" s="156">
        <v>301.2</v>
      </c>
      <c r="I182" s="157"/>
      <c r="L182" s="153"/>
      <c r="M182" s="158"/>
      <c r="T182" s="159"/>
      <c r="AT182" s="154" t="s">
        <v>166</v>
      </c>
      <c r="AU182" s="154" t="s">
        <v>89</v>
      </c>
      <c r="AV182" s="12" t="s">
        <v>89</v>
      </c>
      <c r="AW182" s="12" t="s">
        <v>37</v>
      </c>
      <c r="AX182" s="12" t="s">
        <v>8</v>
      </c>
      <c r="AY182" s="154" t="s">
        <v>154</v>
      </c>
    </row>
    <row r="183" spans="2:65" s="1" customFormat="1" ht="24.2" customHeight="1">
      <c r="B183" s="31"/>
      <c r="C183" s="133" t="s">
        <v>253</v>
      </c>
      <c r="D183" s="133" t="s">
        <v>156</v>
      </c>
      <c r="E183" s="134" t="s">
        <v>277</v>
      </c>
      <c r="F183" s="135" t="s">
        <v>278</v>
      </c>
      <c r="G183" s="136" t="s">
        <v>197</v>
      </c>
      <c r="H183" s="137">
        <v>173.184</v>
      </c>
      <c r="I183" s="138">
        <v>80</v>
      </c>
      <c r="J183" s="139">
        <f>ROUND(I183*H183,0)</f>
        <v>13855</v>
      </c>
      <c r="K183" s="140"/>
      <c r="L183" s="31"/>
      <c r="M183" s="141" t="s">
        <v>1</v>
      </c>
      <c r="N183" s="142" t="s">
        <v>45</v>
      </c>
      <c r="P183" s="143">
        <f>O183*H183</f>
        <v>0</v>
      </c>
      <c r="Q183" s="143">
        <v>0</v>
      </c>
      <c r="R183" s="143">
        <f>Q183*H183</f>
        <v>0</v>
      </c>
      <c r="S183" s="143">
        <v>0</v>
      </c>
      <c r="T183" s="144">
        <f>S183*H183</f>
        <v>0</v>
      </c>
      <c r="AR183" s="145" t="s">
        <v>160</v>
      </c>
      <c r="AT183" s="145" t="s">
        <v>156</v>
      </c>
      <c r="AU183" s="145" t="s">
        <v>89</v>
      </c>
      <c r="AY183" s="16" t="s">
        <v>154</v>
      </c>
      <c r="BE183" s="146">
        <f>IF(N183="základní",J183,0)</f>
        <v>13855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6" t="s">
        <v>8</v>
      </c>
      <c r="BK183" s="146">
        <f>ROUND(I183*H183,0)</f>
        <v>13855</v>
      </c>
      <c r="BL183" s="16" t="s">
        <v>160</v>
      </c>
      <c r="BM183" s="145" t="s">
        <v>501</v>
      </c>
    </row>
    <row r="184" spans="2:65" s="1" customFormat="1" ht="29.25">
      <c r="B184" s="31"/>
      <c r="D184" s="147" t="s">
        <v>162</v>
      </c>
      <c r="F184" s="148" t="s">
        <v>280</v>
      </c>
      <c r="I184" s="149"/>
      <c r="L184" s="31"/>
      <c r="M184" s="150"/>
      <c r="T184" s="55"/>
      <c r="AT184" s="16" t="s">
        <v>162</v>
      </c>
      <c r="AU184" s="16" t="s">
        <v>89</v>
      </c>
    </row>
    <row r="185" spans="2:65" s="1" customFormat="1" ht="11.25">
      <c r="B185" s="31"/>
      <c r="D185" s="151" t="s">
        <v>164</v>
      </c>
      <c r="F185" s="152" t="s">
        <v>281</v>
      </c>
      <c r="I185" s="149"/>
      <c r="L185" s="31"/>
      <c r="M185" s="150"/>
      <c r="T185" s="55"/>
      <c r="AT185" s="16" t="s">
        <v>164</v>
      </c>
      <c r="AU185" s="16" t="s">
        <v>89</v>
      </c>
    </row>
    <row r="186" spans="2:65" s="12" customFormat="1" ht="11.25">
      <c r="B186" s="153"/>
      <c r="D186" s="147" t="s">
        <v>166</v>
      </c>
      <c r="E186" s="154" t="s">
        <v>1</v>
      </c>
      <c r="F186" s="155" t="s">
        <v>502</v>
      </c>
      <c r="H186" s="156">
        <v>173.184</v>
      </c>
      <c r="I186" s="157"/>
      <c r="L186" s="153"/>
      <c r="M186" s="158"/>
      <c r="T186" s="159"/>
      <c r="AT186" s="154" t="s">
        <v>166</v>
      </c>
      <c r="AU186" s="154" t="s">
        <v>89</v>
      </c>
      <c r="AV186" s="12" t="s">
        <v>89</v>
      </c>
      <c r="AW186" s="12" t="s">
        <v>37</v>
      </c>
      <c r="AX186" s="12" t="s">
        <v>8</v>
      </c>
      <c r="AY186" s="154" t="s">
        <v>154</v>
      </c>
    </row>
    <row r="187" spans="2:65" s="1" customFormat="1" ht="24.2" customHeight="1">
      <c r="B187" s="31"/>
      <c r="C187" s="133" t="s">
        <v>260</v>
      </c>
      <c r="D187" s="133" t="s">
        <v>156</v>
      </c>
      <c r="E187" s="134" t="s">
        <v>284</v>
      </c>
      <c r="F187" s="135" t="s">
        <v>285</v>
      </c>
      <c r="G187" s="136" t="s">
        <v>197</v>
      </c>
      <c r="H187" s="137">
        <v>43.295999999999999</v>
      </c>
      <c r="I187" s="138">
        <v>112</v>
      </c>
      <c r="J187" s="139">
        <f>ROUND(I187*H187,0)</f>
        <v>4849</v>
      </c>
      <c r="K187" s="140"/>
      <c r="L187" s="31"/>
      <c r="M187" s="141" t="s">
        <v>1</v>
      </c>
      <c r="N187" s="142" t="s">
        <v>45</v>
      </c>
      <c r="P187" s="143">
        <f>O187*H187</f>
        <v>0</v>
      </c>
      <c r="Q187" s="143">
        <v>0</v>
      </c>
      <c r="R187" s="143">
        <f>Q187*H187</f>
        <v>0</v>
      </c>
      <c r="S187" s="143">
        <v>0</v>
      </c>
      <c r="T187" s="144">
        <f>S187*H187</f>
        <v>0</v>
      </c>
      <c r="AR187" s="145" t="s">
        <v>160</v>
      </c>
      <c r="AT187" s="145" t="s">
        <v>156</v>
      </c>
      <c r="AU187" s="145" t="s">
        <v>89</v>
      </c>
      <c r="AY187" s="16" t="s">
        <v>154</v>
      </c>
      <c r="BE187" s="146">
        <f>IF(N187="základní",J187,0)</f>
        <v>4849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6" t="s">
        <v>8</v>
      </c>
      <c r="BK187" s="146">
        <f>ROUND(I187*H187,0)</f>
        <v>4849</v>
      </c>
      <c r="BL187" s="16" t="s">
        <v>160</v>
      </c>
      <c r="BM187" s="145" t="s">
        <v>503</v>
      </c>
    </row>
    <row r="188" spans="2:65" s="1" customFormat="1" ht="29.25">
      <c r="B188" s="31"/>
      <c r="D188" s="147" t="s">
        <v>162</v>
      </c>
      <c r="F188" s="148" t="s">
        <v>287</v>
      </c>
      <c r="I188" s="149"/>
      <c r="L188" s="31"/>
      <c r="M188" s="150"/>
      <c r="T188" s="55"/>
      <c r="AT188" s="16" t="s">
        <v>162</v>
      </c>
      <c r="AU188" s="16" t="s">
        <v>89</v>
      </c>
    </row>
    <row r="189" spans="2:65" s="1" customFormat="1" ht="11.25">
      <c r="B189" s="31"/>
      <c r="D189" s="151" t="s">
        <v>164</v>
      </c>
      <c r="F189" s="152" t="s">
        <v>288</v>
      </c>
      <c r="I189" s="149"/>
      <c r="L189" s="31"/>
      <c r="M189" s="150"/>
      <c r="T189" s="55"/>
      <c r="AT189" s="16" t="s">
        <v>164</v>
      </c>
      <c r="AU189" s="16" t="s">
        <v>89</v>
      </c>
    </row>
    <row r="190" spans="2:65" s="12" customFormat="1" ht="11.25">
      <c r="B190" s="153"/>
      <c r="D190" s="147" t="s">
        <v>166</v>
      </c>
      <c r="E190" s="154" t="s">
        <v>1</v>
      </c>
      <c r="F190" s="155" t="s">
        <v>504</v>
      </c>
      <c r="H190" s="156">
        <v>43.295999999999999</v>
      </c>
      <c r="I190" s="157"/>
      <c r="L190" s="153"/>
      <c r="M190" s="158"/>
      <c r="T190" s="159"/>
      <c r="AT190" s="154" t="s">
        <v>166</v>
      </c>
      <c r="AU190" s="154" t="s">
        <v>89</v>
      </c>
      <c r="AV190" s="12" t="s">
        <v>89</v>
      </c>
      <c r="AW190" s="12" t="s">
        <v>37</v>
      </c>
      <c r="AX190" s="12" t="s">
        <v>8</v>
      </c>
      <c r="AY190" s="154" t="s">
        <v>154</v>
      </c>
    </row>
    <row r="191" spans="2:65" s="1" customFormat="1" ht="16.5" customHeight="1">
      <c r="B191" s="31"/>
      <c r="C191" s="133" t="s">
        <v>276</v>
      </c>
      <c r="D191" s="133" t="s">
        <v>156</v>
      </c>
      <c r="E191" s="134" t="s">
        <v>302</v>
      </c>
      <c r="F191" s="135" t="s">
        <v>303</v>
      </c>
      <c r="G191" s="136" t="s">
        <v>197</v>
      </c>
      <c r="H191" s="137">
        <v>456.72</v>
      </c>
      <c r="I191" s="138">
        <v>14</v>
      </c>
      <c r="J191" s="139">
        <f>ROUND(I191*H191,0)</f>
        <v>6394</v>
      </c>
      <c r="K191" s="140"/>
      <c r="L191" s="31"/>
      <c r="M191" s="141" t="s">
        <v>1</v>
      </c>
      <c r="N191" s="142" t="s">
        <v>45</v>
      </c>
      <c r="P191" s="143">
        <f>O191*H191</f>
        <v>0</v>
      </c>
      <c r="Q191" s="143">
        <v>0</v>
      </c>
      <c r="R191" s="143">
        <f>Q191*H191</f>
        <v>0</v>
      </c>
      <c r="S191" s="143">
        <v>0</v>
      </c>
      <c r="T191" s="144">
        <f>S191*H191</f>
        <v>0</v>
      </c>
      <c r="AR191" s="145" t="s">
        <v>160</v>
      </c>
      <c r="AT191" s="145" t="s">
        <v>156</v>
      </c>
      <c r="AU191" s="145" t="s">
        <v>89</v>
      </c>
      <c r="AY191" s="16" t="s">
        <v>154</v>
      </c>
      <c r="BE191" s="146">
        <f>IF(N191="základní",J191,0)</f>
        <v>6394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6" t="s">
        <v>8</v>
      </c>
      <c r="BK191" s="146">
        <f>ROUND(I191*H191,0)</f>
        <v>6394</v>
      </c>
      <c r="BL191" s="16" t="s">
        <v>160</v>
      </c>
      <c r="BM191" s="145" t="s">
        <v>505</v>
      </c>
    </row>
    <row r="192" spans="2:65" s="1" customFormat="1" ht="19.5">
      <c r="B192" s="31"/>
      <c r="D192" s="147" t="s">
        <v>162</v>
      </c>
      <c r="F192" s="148" t="s">
        <v>305</v>
      </c>
      <c r="I192" s="149"/>
      <c r="L192" s="31"/>
      <c r="M192" s="150"/>
      <c r="T192" s="55"/>
      <c r="AT192" s="16" t="s">
        <v>162</v>
      </c>
      <c r="AU192" s="16" t="s">
        <v>89</v>
      </c>
    </row>
    <row r="193" spans="2:65" s="1" customFormat="1" ht="11.25">
      <c r="B193" s="31"/>
      <c r="D193" s="151" t="s">
        <v>164</v>
      </c>
      <c r="F193" s="152" t="s">
        <v>306</v>
      </c>
      <c r="I193" s="149"/>
      <c r="L193" s="31"/>
      <c r="M193" s="150"/>
      <c r="T193" s="55"/>
      <c r="AT193" s="16" t="s">
        <v>164</v>
      </c>
      <c r="AU193" s="16" t="s">
        <v>89</v>
      </c>
    </row>
    <row r="194" spans="2:65" s="12" customFormat="1" ht="11.25">
      <c r="B194" s="153"/>
      <c r="D194" s="147" t="s">
        <v>166</v>
      </c>
      <c r="E194" s="154" t="s">
        <v>1</v>
      </c>
      <c r="F194" s="155" t="s">
        <v>307</v>
      </c>
      <c r="H194" s="156">
        <v>1131</v>
      </c>
      <c r="I194" s="157"/>
      <c r="L194" s="153"/>
      <c r="M194" s="158"/>
      <c r="T194" s="159"/>
      <c r="AT194" s="154" t="s">
        <v>166</v>
      </c>
      <c r="AU194" s="154" t="s">
        <v>89</v>
      </c>
      <c r="AV194" s="12" t="s">
        <v>89</v>
      </c>
      <c r="AW194" s="12" t="s">
        <v>37</v>
      </c>
      <c r="AX194" s="12" t="s">
        <v>80</v>
      </c>
      <c r="AY194" s="154" t="s">
        <v>154</v>
      </c>
    </row>
    <row r="195" spans="2:65" s="12" customFormat="1" ht="11.25">
      <c r="B195" s="153"/>
      <c r="D195" s="147" t="s">
        <v>166</v>
      </c>
      <c r="E195" s="154" t="s">
        <v>1</v>
      </c>
      <c r="F195" s="155" t="s">
        <v>308</v>
      </c>
      <c r="H195" s="156">
        <v>772</v>
      </c>
      <c r="I195" s="157"/>
      <c r="L195" s="153"/>
      <c r="M195" s="158"/>
      <c r="T195" s="159"/>
      <c r="AT195" s="154" t="s">
        <v>166</v>
      </c>
      <c r="AU195" s="154" t="s">
        <v>89</v>
      </c>
      <c r="AV195" s="12" t="s">
        <v>89</v>
      </c>
      <c r="AW195" s="12" t="s">
        <v>37</v>
      </c>
      <c r="AX195" s="12" t="s">
        <v>80</v>
      </c>
      <c r="AY195" s="154" t="s">
        <v>154</v>
      </c>
    </row>
    <row r="196" spans="2:65" s="13" customFormat="1" ht="11.25">
      <c r="B196" s="160"/>
      <c r="D196" s="147" t="s">
        <v>166</v>
      </c>
      <c r="E196" s="161" t="s">
        <v>1</v>
      </c>
      <c r="F196" s="162" t="s">
        <v>204</v>
      </c>
      <c r="H196" s="163">
        <v>1903</v>
      </c>
      <c r="I196" s="164"/>
      <c r="L196" s="160"/>
      <c r="M196" s="165"/>
      <c r="T196" s="166"/>
      <c r="AT196" s="161" t="s">
        <v>166</v>
      </c>
      <c r="AU196" s="161" t="s">
        <v>89</v>
      </c>
      <c r="AV196" s="13" t="s">
        <v>175</v>
      </c>
      <c r="AW196" s="13" t="s">
        <v>37</v>
      </c>
      <c r="AX196" s="13" t="s">
        <v>80</v>
      </c>
      <c r="AY196" s="161" t="s">
        <v>154</v>
      </c>
    </row>
    <row r="197" spans="2:65" s="12" customFormat="1" ht="11.25">
      <c r="B197" s="153"/>
      <c r="D197" s="147" t="s">
        <v>166</v>
      </c>
      <c r="E197" s="154" t="s">
        <v>1</v>
      </c>
      <c r="F197" s="155" t="s">
        <v>506</v>
      </c>
      <c r="H197" s="156">
        <v>456.72</v>
      </c>
      <c r="I197" s="157"/>
      <c r="L197" s="153"/>
      <c r="M197" s="158"/>
      <c r="T197" s="159"/>
      <c r="AT197" s="154" t="s">
        <v>166</v>
      </c>
      <c r="AU197" s="154" t="s">
        <v>89</v>
      </c>
      <c r="AV197" s="12" t="s">
        <v>89</v>
      </c>
      <c r="AW197" s="12" t="s">
        <v>37</v>
      </c>
      <c r="AX197" s="12" t="s">
        <v>8</v>
      </c>
      <c r="AY197" s="154" t="s">
        <v>154</v>
      </c>
    </row>
    <row r="198" spans="2:65" s="1" customFormat="1" ht="24.2" customHeight="1">
      <c r="B198" s="31"/>
      <c r="C198" s="133" t="s">
        <v>283</v>
      </c>
      <c r="D198" s="133" t="s">
        <v>156</v>
      </c>
      <c r="E198" s="134" t="s">
        <v>311</v>
      </c>
      <c r="F198" s="135" t="s">
        <v>312</v>
      </c>
      <c r="G198" s="136" t="s">
        <v>159</v>
      </c>
      <c r="H198" s="137">
        <v>731.52</v>
      </c>
      <c r="I198" s="138">
        <v>14</v>
      </c>
      <c r="J198" s="139">
        <f>ROUND(I198*H198,0)</f>
        <v>10241</v>
      </c>
      <c r="K198" s="140"/>
      <c r="L198" s="31"/>
      <c r="M198" s="141" t="s">
        <v>1</v>
      </c>
      <c r="N198" s="142" t="s">
        <v>45</v>
      </c>
      <c r="P198" s="143">
        <f>O198*H198</f>
        <v>0</v>
      </c>
      <c r="Q198" s="143">
        <v>0</v>
      </c>
      <c r="R198" s="143">
        <f>Q198*H198</f>
        <v>0</v>
      </c>
      <c r="S198" s="143">
        <v>0</v>
      </c>
      <c r="T198" s="144">
        <f>S198*H198</f>
        <v>0</v>
      </c>
      <c r="AR198" s="145" t="s">
        <v>160</v>
      </c>
      <c r="AT198" s="145" t="s">
        <v>156</v>
      </c>
      <c r="AU198" s="145" t="s">
        <v>89</v>
      </c>
      <c r="AY198" s="16" t="s">
        <v>154</v>
      </c>
      <c r="BE198" s="146">
        <f>IF(N198="základní",J198,0)</f>
        <v>10241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6" t="s">
        <v>8</v>
      </c>
      <c r="BK198" s="146">
        <f>ROUND(I198*H198,0)</f>
        <v>10241</v>
      </c>
      <c r="BL198" s="16" t="s">
        <v>160</v>
      </c>
      <c r="BM198" s="145" t="s">
        <v>507</v>
      </c>
    </row>
    <row r="199" spans="2:65" s="1" customFormat="1" ht="19.5">
      <c r="B199" s="31"/>
      <c r="D199" s="147" t="s">
        <v>162</v>
      </c>
      <c r="F199" s="148" t="s">
        <v>314</v>
      </c>
      <c r="I199" s="149"/>
      <c r="L199" s="31"/>
      <c r="M199" s="150"/>
      <c r="T199" s="55"/>
      <c r="AT199" s="16" t="s">
        <v>162</v>
      </c>
      <c r="AU199" s="16" t="s">
        <v>89</v>
      </c>
    </row>
    <row r="200" spans="2:65" s="1" customFormat="1" ht="11.25">
      <c r="B200" s="31"/>
      <c r="D200" s="151" t="s">
        <v>164</v>
      </c>
      <c r="F200" s="152" t="s">
        <v>315</v>
      </c>
      <c r="I200" s="149"/>
      <c r="L200" s="31"/>
      <c r="M200" s="150"/>
      <c r="T200" s="55"/>
      <c r="AT200" s="16" t="s">
        <v>164</v>
      </c>
      <c r="AU200" s="16" t="s">
        <v>89</v>
      </c>
    </row>
    <row r="201" spans="2:65" s="12" customFormat="1" ht="11.25">
      <c r="B201" s="153"/>
      <c r="D201" s="147" t="s">
        <v>166</v>
      </c>
      <c r="E201" s="154" t="s">
        <v>1</v>
      </c>
      <c r="F201" s="155" t="s">
        <v>508</v>
      </c>
      <c r="H201" s="156">
        <v>731.52</v>
      </c>
      <c r="I201" s="157"/>
      <c r="L201" s="153"/>
      <c r="M201" s="158"/>
      <c r="T201" s="159"/>
      <c r="AT201" s="154" t="s">
        <v>166</v>
      </c>
      <c r="AU201" s="154" t="s">
        <v>89</v>
      </c>
      <c r="AV201" s="12" t="s">
        <v>89</v>
      </c>
      <c r="AW201" s="12" t="s">
        <v>37</v>
      </c>
      <c r="AX201" s="12" t="s">
        <v>80</v>
      </c>
      <c r="AY201" s="154" t="s">
        <v>154</v>
      </c>
    </row>
    <row r="202" spans="2:65" s="14" customFormat="1" ht="11.25">
      <c r="B202" s="167"/>
      <c r="D202" s="147" t="s">
        <v>166</v>
      </c>
      <c r="E202" s="168" t="s">
        <v>1</v>
      </c>
      <c r="F202" s="169" t="s">
        <v>235</v>
      </c>
      <c r="H202" s="170">
        <v>731.52</v>
      </c>
      <c r="I202" s="171"/>
      <c r="L202" s="167"/>
      <c r="M202" s="172"/>
      <c r="T202" s="173"/>
      <c r="AT202" s="168" t="s">
        <v>166</v>
      </c>
      <c r="AU202" s="168" t="s">
        <v>89</v>
      </c>
      <c r="AV202" s="14" t="s">
        <v>160</v>
      </c>
      <c r="AW202" s="14" t="s">
        <v>37</v>
      </c>
      <c r="AX202" s="14" t="s">
        <v>8</v>
      </c>
      <c r="AY202" s="168" t="s">
        <v>154</v>
      </c>
    </row>
    <row r="203" spans="2:65" s="1" customFormat="1" ht="24.2" customHeight="1">
      <c r="B203" s="31"/>
      <c r="C203" s="133" t="s">
        <v>290</v>
      </c>
      <c r="D203" s="133" t="s">
        <v>156</v>
      </c>
      <c r="E203" s="134" t="s">
        <v>318</v>
      </c>
      <c r="F203" s="135" t="s">
        <v>319</v>
      </c>
      <c r="G203" s="136" t="s">
        <v>159</v>
      </c>
      <c r="H203" s="137">
        <v>731.52</v>
      </c>
      <c r="I203" s="138">
        <v>26</v>
      </c>
      <c r="J203" s="139">
        <f>ROUND(I203*H203,0)</f>
        <v>19020</v>
      </c>
      <c r="K203" s="140"/>
      <c r="L203" s="31"/>
      <c r="M203" s="141" t="s">
        <v>1</v>
      </c>
      <c r="N203" s="142" t="s">
        <v>45</v>
      </c>
      <c r="P203" s="143">
        <f>O203*H203</f>
        <v>0</v>
      </c>
      <c r="Q203" s="143">
        <v>0</v>
      </c>
      <c r="R203" s="143">
        <f>Q203*H203</f>
        <v>0</v>
      </c>
      <c r="S203" s="143">
        <v>0</v>
      </c>
      <c r="T203" s="144">
        <f>S203*H203</f>
        <v>0</v>
      </c>
      <c r="AR203" s="145" t="s">
        <v>160</v>
      </c>
      <c r="AT203" s="145" t="s">
        <v>156</v>
      </c>
      <c r="AU203" s="145" t="s">
        <v>89</v>
      </c>
      <c r="AY203" s="16" t="s">
        <v>154</v>
      </c>
      <c r="BE203" s="146">
        <f>IF(N203="základní",J203,0)</f>
        <v>19020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6" t="s">
        <v>8</v>
      </c>
      <c r="BK203" s="146">
        <f>ROUND(I203*H203,0)</f>
        <v>19020</v>
      </c>
      <c r="BL203" s="16" t="s">
        <v>160</v>
      </c>
      <c r="BM203" s="145" t="s">
        <v>509</v>
      </c>
    </row>
    <row r="204" spans="2:65" s="1" customFormat="1" ht="19.5">
      <c r="B204" s="31"/>
      <c r="D204" s="147" t="s">
        <v>162</v>
      </c>
      <c r="F204" s="148" t="s">
        <v>321</v>
      </c>
      <c r="I204" s="149"/>
      <c r="L204" s="31"/>
      <c r="M204" s="150"/>
      <c r="T204" s="55"/>
      <c r="AT204" s="16" t="s">
        <v>162</v>
      </c>
      <c r="AU204" s="16" t="s">
        <v>89</v>
      </c>
    </row>
    <row r="205" spans="2:65" s="1" customFormat="1" ht="11.25">
      <c r="B205" s="31"/>
      <c r="D205" s="151" t="s">
        <v>164</v>
      </c>
      <c r="F205" s="152" t="s">
        <v>322</v>
      </c>
      <c r="I205" s="149"/>
      <c r="L205" s="31"/>
      <c r="M205" s="150"/>
      <c r="T205" s="55"/>
      <c r="AT205" s="16" t="s">
        <v>164</v>
      </c>
      <c r="AU205" s="16" t="s">
        <v>89</v>
      </c>
    </row>
    <row r="206" spans="2:65" s="12" customFormat="1" ht="11.25">
      <c r="B206" s="153"/>
      <c r="D206" s="147" t="s">
        <v>166</v>
      </c>
      <c r="E206" s="154" t="s">
        <v>1</v>
      </c>
      <c r="F206" s="155" t="s">
        <v>510</v>
      </c>
      <c r="H206" s="156">
        <v>731.52</v>
      </c>
      <c r="I206" s="157"/>
      <c r="L206" s="153"/>
      <c r="M206" s="158"/>
      <c r="T206" s="159"/>
      <c r="AT206" s="154" t="s">
        <v>166</v>
      </c>
      <c r="AU206" s="154" t="s">
        <v>89</v>
      </c>
      <c r="AV206" s="12" t="s">
        <v>89</v>
      </c>
      <c r="AW206" s="12" t="s">
        <v>37</v>
      </c>
      <c r="AX206" s="12" t="s">
        <v>8</v>
      </c>
      <c r="AY206" s="154" t="s">
        <v>154</v>
      </c>
    </row>
    <row r="207" spans="2:65" s="1" customFormat="1" ht="24.2" customHeight="1">
      <c r="B207" s="31"/>
      <c r="C207" s="133" t="s">
        <v>296</v>
      </c>
      <c r="D207" s="133" t="s">
        <v>156</v>
      </c>
      <c r="E207" s="134" t="s">
        <v>325</v>
      </c>
      <c r="F207" s="135" t="s">
        <v>326</v>
      </c>
      <c r="G207" s="136" t="s">
        <v>159</v>
      </c>
      <c r="H207" s="137">
        <v>154.97999999999999</v>
      </c>
      <c r="I207" s="138">
        <v>43</v>
      </c>
      <c r="J207" s="139">
        <f>ROUND(I207*H207,0)</f>
        <v>6664</v>
      </c>
      <c r="K207" s="140"/>
      <c r="L207" s="31"/>
      <c r="M207" s="141" t="s">
        <v>1</v>
      </c>
      <c r="N207" s="142" t="s">
        <v>45</v>
      </c>
      <c r="P207" s="143">
        <f>O207*H207</f>
        <v>0</v>
      </c>
      <c r="Q207" s="143">
        <v>0</v>
      </c>
      <c r="R207" s="143">
        <f>Q207*H207</f>
        <v>0</v>
      </c>
      <c r="S207" s="143">
        <v>0</v>
      </c>
      <c r="T207" s="144">
        <f>S207*H207</f>
        <v>0</v>
      </c>
      <c r="AR207" s="145" t="s">
        <v>160</v>
      </c>
      <c r="AT207" s="145" t="s">
        <v>156</v>
      </c>
      <c r="AU207" s="145" t="s">
        <v>89</v>
      </c>
      <c r="AY207" s="16" t="s">
        <v>154</v>
      </c>
      <c r="BE207" s="146">
        <f>IF(N207="základní",J207,0)</f>
        <v>6664</v>
      </c>
      <c r="BF207" s="146">
        <f>IF(N207="snížená",J207,0)</f>
        <v>0</v>
      </c>
      <c r="BG207" s="146">
        <f>IF(N207="zákl. přenesená",J207,0)</f>
        <v>0</v>
      </c>
      <c r="BH207" s="146">
        <f>IF(N207="sníž. přenesená",J207,0)</f>
        <v>0</v>
      </c>
      <c r="BI207" s="146">
        <f>IF(N207="nulová",J207,0)</f>
        <v>0</v>
      </c>
      <c r="BJ207" s="16" t="s">
        <v>8</v>
      </c>
      <c r="BK207" s="146">
        <f>ROUND(I207*H207,0)</f>
        <v>6664</v>
      </c>
      <c r="BL207" s="16" t="s">
        <v>160</v>
      </c>
      <c r="BM207" s="145" t="s">
        <v>511</v>
      </c>
    </row>
    <row r="208" spans="2:65" s="1" customFormat="1" ht="29.25">
      <c r="B208" s="31"/>
      <c r="D208" s="147" t="s">
        <v>162</v>
      </c>
      <c r="F208" s="148" t="s">
        <v>328</v>
      </c>
      <c r="I208" s="149"/>
      <c r="L208" s="31"/>
      <c r="M208" s="150"/>
      <c r="T208" s="55"/>
      <c r="AT208" s="16" t="s">
        <v>162</v>
      </c>
      <c r="AU208" s="16" t="s">
        <v>89</v>
      </c>
    </row>
    <row r="209" spans="2:65" s="1" customFormat="1" ht="11.25">
      <c r="B209" s="31"/>
      <c r="D209" s="151" t="s">
        <v>164</v>
      </c>
      <c r="F209" s="152" t="s">
        <v>329</v>
      </c>
      <c r="I209" s="149"/>
      <c r="L209" s="31"/>
      <c r="M209" s="150"/>
      <c r="T209" s="55"/>
      <c r="AT209" s="16" t="s">
        <v>164</v>
      </c>
      <c r="AU209" s="16" t="s">
        <v>89</v>
      </c>
    </row>
    <row r="210" spans="2:65" s="12" customFormat="1" ht="11.25">
      <c r="B210" s="153"/>
      <c r="D210" s="147" t="s">
        <v>166</v>
      </c>
      <c r="E210" s="154" t="s">
        <v>1</v>
      </c>
      <c r="F210" s="155" t="s">
        <v>512</v>
      </c>
      <c r="H210" s="156">
        <v>154.97999999999999</v>
      </c>
      <c r="I210" s="157"/>
      <c r="L210" s="153"/>
      <c r="M210" s="158"/>
      <c r="T210" s="159"/>
      <c r="AT210" s="154" t="s">
        <v>166</v>
      </c>
      <c r="AU210" s="154" t="s">
        <v>89</v>
      </c>
      <c r="AV210" s="12" t="s">
        <v>89</v>
      </c>
      <c r="AW210" s="12" t="s">
        <v>37</v>
      </c>
      <c r="AX210" s="12" t="s">
        <v>8</v>
      </c>
      <c r="AY210" s="154" t="s">
        <v>154</v>
      </c>
    </row>
    <row r="211" spans="2:65" s="1" customFormat="1" ht="24.2" customHeight="1">
      <c r="B211" s="31"/>
      <c r="C211" s="133" t="s">
        <v>7</v>
      </c>
      <c r="D211" s="133" t="s">
        <v>156</v>
      </c>
      <c r="E211" s="134" t="s">
        <v>332</v>
      </c>
      <c r="F211" s="135" t="s">
        <v>333</v>
      </c>
      <c r="G211" s="136" t="s">
        <v>159</v>
      </c>
      <c r="H211" s="137">
        <v>154.97999999999999</v>
      </c>
      <c r="I211" s="138">
        <v>67</v>
      </c>
      <c r="J211" s="139">
        <f>ROUND(I211*H211,0)</f>
        <v>10384</v>
      </c>
      <c r="K211" s="140"/>
      <c r="L211" s="31"/>
      <c r="M211" s="141" t="s">
        <v>1</v>
      </c>
      <c r="N211" s="142" t="s">
        <v>45</v>
      </c>
      <c r="P211" s="143">
        <f>O211*H211</f>
        <v>0</v>
      </c>
      <c r="Q211" s="143">
        <v>0</v>
      </c>
      <c r="R211" s="143">
        <f>Q211*H211</f>
        <v>0</v>
      </c>
      <c r="S211" s="143">
        <v>0</v>
      </c>
      <c r="T211" s="144">
        <f>S211*H211</f>
        <v>0</v>
      </c>
      <c r="AR211" s="145" t="s">
        <v>160</v>
      </c>
      <c r="AT211" s="145" t="s">
        <v>156</v>
      </c>
      <c r="AU211" s="145" t="s">
        <v>89</v>
      </c>
      <c r="AY211" s="16" t="s">
        <v>154</v>
      </c>
      <c r="BE211" s="146">
        <f>IF(N211="základní",J211,0)</f>
        <v>10384</v>
      </c>
      <c r="BF211" s="146">
        <f>IF(N211="snížená",J211,0)</f>
        <v>0</v>
      </c>
      <c r="BG211" s="146">
        <f>IF(N211="zákl. přenesená",J211,0)</f>
        <v>0</v>
      </c>
      <c r="BH211" s="146">
        <f>IF(N211="sníž. přenesená",J211,0)</f>
        <v>0</v>
      </c>
      <c r="BI211" s="146">
        <f>IF(N211="nulová",J211,0)</f>
        <v>0</v>
      </c>
      <c r="BJ211" s="16" t="s">
        <v>8</v>
      </c>
      <c r="BK211" s="146">
        <f>ROUND(I211*H211,0)</f>
        <v>10384</v>
      </c>
      <c r="BL211" s="16" t="s">
        <v>160</v>
      </c>
      <c r="BM211" s="145" t="s">
        <v>513</v>
      </c>
    </row>
    <row r="212" spans="2:65" s="1" customFormat="1" ht="29.25">
      <c r="B212" s="31"/>
      <c r="D212" s="147" t="s">
        <v>162</v>
      </c>
      <c r="F212" s="148" t="s">
        <v>335</v>
      </c>
      <c r="I212" s="149"/>
      <c r="L212" s="31"/>
      <c r="M212" s="150"/>
      <c r="T212" s="55"/>
      <c r="AT212" s="16" t="s">
        <v>162</v>
      </c>
      <c r="AU212" s="16" t="s">
        <v>89</v>
      </c>
    </row>
    <row r="213" spans="2:65" s="1" customFormat="1" ht="11.25">
      <c r="B213" s="31"/>
      <c r="D213" s="151" t="s">
        <v>164</v>
      </c>
      <c r="F213" s="152" t="s">
        <v>336</v>
      </c>
      <c r="I213" s="149"/>
      <c r="L213" s="31"/>
      <c r="M213" s="150"/>
      <c r="T213" s="55"/>
      <c r="AT213" s="16" t="s">
        <v>164</v>
      </c>
      <c r="AU213" s="16" t="s">
        <v>89</v>
      </c>
    </row>
    <row r="214" spans="2:65" s="12" customFormat="1" ht="11.25">
      <c r="B214" s="153"/>
      <c r="D214" s="147" t="s">
        <v>166</v>
      </c>
      <c r="E214" s="154" t="s">
        <v>1</v>
      </c>
      <c r="F214" s="155" t="s">
        <v>512</v>
      </c>
      <c r="H214" s="156">
        <v>154.97999999999999</v>
      </c>
      <c r="I214" s="157"/>
      <c r="L214" s="153"/>
      <c r="M214" s="158"/>
      <c r="T214" s="159"/>
      <c r="AT214" s="154" t="s">
        <v>166</v>
      </c>
      <c r="AU214" s="154" t="s">
        <v>89</v>
      </c>
      <c r="AV214" s="12" t="s">
        <v>89</v>
      </c>
      <c r="AW214" s="12" t="s">
        <v>37</v>
      </c>
      <c r="AX214" s="12" t="s">
        <v>8</v>
      </c>
      <c r="AY214" s="154" t="s">
        <v>154</v>
      </c>
    </row>
    <row r="215" spans="2:65" s="1" customFormat="1" ht="16.5" customHeight="1">
      <c r="B215" s="31"/>
      <c r="C215" s="133" t="s">
        <v>310</v>
      </c>
      <c r="D215" s="133" t="s">
        <v>156</v>
      </c>
      <c r="E215" s="134" t="s">
        <v>338</v>
      </c>
      <c r="F215" s="135" t="s">
        <v>339</v>
      </c>
      <c r="G215" s="136" t="s">
        <v>159</v>
      </c>
      <c r="H215" s="137">
        <v>108.646</v>
      </c>
      <c r="I215" s="138">
        <v>33</v>
      </c>
      <c r="J215" s="139">
        <f>ROUND(I215*H215,0)</f>
        <v>3585</v>
      </c>
      <c r="K215" s="140"/>
      <c r="L215" s="31"/>
      <c r="M215" s="141" t="s">
        <v>1</v>
      </c>
      <c r="N215" s="142" t="s">
        <v>45</v>
      </c>
      <c r="P215" s="143">
        <f>O215*H215</f>
        <v>0</v>
      </c>
      <c r="Q215" s="143">
        <v>0</v>
      </c>
      <c r="R215" s="143">
        <f>Q215*H215</f>
        <v>0</v>
      </c>
      <c r="S215" s="143">
        <v>0</v>
      </c>
      <c r="T215" s="144">
        <f>S215*H215</f>
        <v>0</v>
      </c>
      <c r="AR215" s="145" t="s">
        <v>160</v>
      </c>
      <c r="AT215" s="145" t="s">
        <v>156</v>
      </c>
      <c r="AU215" s="145" t="s">
        <v>89</v>
      </c>
      <c r="AY215" s="16" t="s">
        <v>154</v>
      </c>
      <c r="BE215" s="146">
        <f>IF(N215="základní",J215,0)</f>
        <v>3585</v>
      </c>
      <c r="BF215" s="146">
        <f>IF(N215="snížená",J215,0)</f>
        <v>0</v>
      </c>
      <c r="BG215" s="146">
        <f>IF(N215="zákl. přenesená",J215,0)</f>
        <v>0</v>
      </c>
      <c r="BH215" s="146">
        <f>IF(N215="sníž. přenesená",J215,0)</f>
        <v>0</v>
      </c>
      <c r="BI215" s="146">
        <f>IF(N215="nulová",J215,0)</f>
        <v>0</v>
      </c>
      <c r="BJ215" s="16" t="s">
        <v>8</v>
      </c>
      <c r="BK215" s="146">
        <f>ROUND(I215*H215,0)</f>
        <v>3585</v>
      </c>
      <c r="BL215" s="16" t="s">
        <v>160</v>
      </c>
      <c r="BM215" s="145" t="s">
        <v>514</v>
      </c>
    </row>
    <row r="216" spans="2:65" s="1" customFormat="1" ht="29.25">
      <c r="B216" s="31"/>
      <c r="D216" s="147" t="s">
        <v>162</v>
      </c>
      <c r="F216" s="148" t="s">
        <v>341</v>
      </c>
      <c r="I216" s="149"/>
      <c r="L216" s="31"/>
      <c r="M216" s="150"/>
      <c r="T216" s="55"/>
      <c r="AT216" s="16" t="s">
        <v>162</v>
      </c>
      <c r="AU216" s="16" t="s">
        <v>89</v>
      </c>
    </row>
    <row r="217" spans="2:65" s="1" customFormat="1" ht="11.25">
      <c r="B217" s="31"/>
      <c r="D217" s="151" t="s">
        <v>164</v>
      </c>
      <c r="F217" s="152" t="s">
        <v>342</v>
      </c>
      <c r="I217" s="149"/>
      <c r="L217" s="31"/>
      <c r="M217" s="150"/>
      <c r="T217" s="55"/>
      <c r="AT217" s="16" t="s">
        <v>164</v>
      </c>
      <c r="AU217" s="16" t="s">
        <v>89</v>
      </c>
    </row>
    <row r="218" spans="2:65" s="12" customFormat="1" ht="11.25">
      <c r="B218" s="153"/>
      <c r="D218" s="147" t="s">
        <v>166</v>
      </c>
      <c r="E218" s="154" t="s">
        <v>1</v>
      </c>
      <c r="F218" s="155" t="s">
        <v>515</v>
      </c>
      <c r="H218" s="156">
        <v>108.646</v>
      </c>
      <c r="I218" s="157"/>
      <c r="L218" s="153"/>
      <c r="M218" s="158"/>
      <c r="T218" s="159"/>
      <c r="AT218" s="154" t="s">
        <v>166</v>
      </c>
      <c r="AU218" s="154" t="s">
        <v>89</v>
      </c>
      <c r="AV218" s="12" t="s">
        <v>89</v>
      </c>
      <c r="AW218" s="12" t="s">
        <v>37</v>
      </c>
      <c r="AX218" s="12" t="s">
        <v>8</v>
      </c>
      <c r="AY218" s="154" t="s">
        <v>154</v>
      </c>
    </row>
    <row r="219" spans="2:65" s="1" customFormat="1" ht="24.2" customHeight="1">
      <c r="B219" s="31"/>
      <c r="C219" s="133" t="s">
        <v>317</v>
      </c>
      <c r="D219" s="133" t="s">
        <v>156</v>
      </c>
      <c r="E219" s="134" t="s">
        <v>345</v>
      </c>
      <c r="F219" s="135" t="s">
        <v>346</v>
      </c>
      <c r="G219" s="136" t="s">
        <v>159</v>
      </c>
      <c r="H219" s="137">
        <v>252</v>
      </c>
      <c r="I219" s="138">
        <v>42</v>
      </c>
      <c r="J219" s="139">
        <f>ROUND(I219*H219,0)</f>
        <v>10584</v>
      </c>
      <c r="K219" s="140"/>
      <c r="L219" s="31"/>
      <c r="M219" s="141" t="s">
        <v>1</v>
      </c>
      <c r="N219" s="142" t="s">
        <v>45</v>
      </c>
      <c r="P219" s="143">
        <f>O219*H219</f>
        <v>0</v>
      </c>
      <c r="Q219" s="143">
        <v>0</v>
      </c>
      <c r="R219" s="143">
        <f>Q219*H219</f>
        <v>0</v>
      </c>
      <c r="S219" s="143">
        <v>0</v>
      </c>
      <c r="T219" s="144">
        <f>S219*H219</f>
        <v>0</v>
      </c>
      <c r="AR219" s="145" t="s">
        <v>160</v>
      </c>
      <c r="AT219" s="145" t="s">
        <v>156</v>
      </c>
      <c r="AU219" s="145" t="s">
        <v>89</v>
      </c>
      <c r="AY219" s="16" t="s">
        <v>154</v>
      </c>
      <c r="BE219" s="146">
        <f>IF(N219="základní",J219,0)</f>
        <v>10584</v>
      </c>
      <c r="BF219" s="146">
        <f>IF(N219="snížená",J219,0)</f>
        <v>0</v>
      </c>
      <c r="BG219" s="146">
        <f>IF(N219="zákl. přenesená",J219,0)</f>
        <v>0</v>
      </c>
      <c r="BH219" s="146">
        <f>IF(N219="sníž. přenesená",J219,0)</f>
        <v>0</v>
      </c>
      <c r="BI219" s="146">
        <f>IF(N219="nulová",J219,0)</f>
        <v>0</v>
      </c>
      <c r="BJ219" s="16" t="s">
        <v>8</v>
      </c>
      <c r="BK219" s="146">
        <f>ROUND(I219*H219,0)</f>
        <v>10584</v>
      </c>
      <c r="BL219" s="16" t="s">
        <v>160</v>
      </c>
      <c r="BM219" s="145" t="s">
        <v>516</v>
      </c>
    </row>
    <row r="220" spans="2:65" s="1" customFormat="1" ht="19.5">
      <c r="B220" s="31"/>
      <c r="D220" s="147" t="s">
        <v>162</v>
      </c>
      <c r="F220" s="148" t="s">
        <v>348</v>
      </c>
      <c r="I220" s="149"/>
      <c r="L220" s="31"/>
      <c r="M220" s="150"/>
      <c r="T220" s="55"/>
      <c r="AT220" s="16" t="s">
        <v>162</v>
      </c>
      <c r="AU220" s="16" t="s">
        <v>89</v>
      </c>
    </row>
    <row r="221" spans="2:65" s="1" customFormat="1" ht="11.25">
      <c r="B221" s="31"/>
      <c r="D221" s="151" t="s">
        <v>164</v>
      </c>
      <c r="F221" s="152" t="s">
        <v>349</v>
      </c>
      <c r="I221" s="149"/>
      <c r="L221" s="31"/>
      <c r="M221" s="150"/>
      <c r="T221" s="55"/>
      <c r="AT221" s="16" t="s">
        <v>164</v>
      </c>
      <c r="AU221" s="16" t="s">
        <v>89</v>
      </c>
    </row>
    <row r="222" spans="2:65" s="12" customFormat="1" ht="11.25">
      <c r="B222" s="153"/>
      <c r="D222" s="147" t="s">
        <v>166</v>
      </c>
      <c r="E222" s="154" t="s">
        <v>1</v>
      </c>
      <c r="F222" s="155" t="s">
        <v>517</v>
      </c>
      <c r="H222" s="156">
        <v>252</v>
      </c>
      <c r="I222" s="157"/>
      <c r="L222" s="153"/>
      <c r="M222" s="158"/>
      <c r="T222" s="159"/>
      <c r="AT222" s="154" t="s">
        <v>166</v>
      </c>
      <c r="AU222" s="154" t="s">
        <v>89</v>
      </c>
      <c r="AV222" s="12" t="s">
        <v>89</v>
      </c>
      <c r="AW222" s="12" t="s">
        <v>37</v>
      </c>
      <c r="AX222" s="12" t="s">
        <v>8</v>
      </c>
      <c r="AY222" s="154" t="s">
        <v>154</v>
      </c>
    </row>
    <row r="223" spans="2:65" s="11" customFormat="1" ht="22.9" customHeight="1">
      <c r="B223" s="121"/>
      <c r="D223" s="122" t="s">
        <v>79</v>
      </c>
      <c r="E223" s="131" t="s">
        <v>187</v>
      </c>
      <c r="F223" s="131" t="s">
        <v>376</v>
      </c>
      <c r="I223" s="124"/>
      <c r="J223" s="132">
        <f>BK223</f>
        <v>679928</v>
      </c>
      <c r="L223" s="121"/>
      <c r="M223" s="126"/>
      <c r="P223" s="127">
        <f>SUM(P224:P245)</f>
        <v>0</v>
      </c>
      <c r="R223" s="127">
        <f>SUM(R224:R245)</f>
        <v>0</v>
      </c>
      <c r="T223" s="128">
        <f>SUM(T224:T245)</f>
        <v>0</v>
      </c>
      <c r="AR223" s="122" t="s">
        <v>8</v>
      </c>
      <c r="AT223" s="129" t="s">
        <v>79</v>
      </c>
      <c r="AU223" s="129" t="s">
        <v>8</v>
      </c>
      <c r="AY223" s="122" t="s">
        <v>154</v>
      </c>
      <c r="BK223" s="130">
        <f>SUM(BK224:BK245)</f>
        <v>679928</v>
      </c>
    </row>
    <row r="224" spans="2:65" s="1" customFormat="1" ht="24.2" customHeight="1">
      <c r="B224" s="31"/>
      <c r="C224" s="133" t="s">
        <v>331</v>
      </c>
      <c r="D224" s="133" t="s">
        <v>156</v>
      </c>
      <c r="E224" s="134" t="s">
        <v>378</v>
      </c>
      <c r="F224" s="135" t="s">
        <v>379</v>
      </c>
      <c r="G224" s="136" t="s">
        <v>159</v>
      </c>
      <c r="H224" s="137">
        <v>1246.19</v>
      </c>
      <c r="I224" s="138">
        <v>185</v>
      </c>
      <c r="J224" s="139">
        <f>ROUND(I224*H224,0)</f>
        <v>230545</v>
      </c>
      <c r="K224" s="140"/>
      <c r="L224" s="31"/>
      <c r="M224" s="141" t="s">
        <v>1</v>
      </c>
      <c r="N224" s="142" t="s">
        <v>45</v>
      </c>
      <c r="P224" s="143">
        <f>O224*H224</f>
        <v>0</v>
      </c>
      <c r="Q224" s="143">
        <v>0</v>
      </c>
      <c r="R224" s="143">
        <f>Q224*H224</f>
        <v>0</v>
      </c>
      <c r="S224" s="143">
        <v>0</v>
      </c>
      <c r="T224" s="144">
        <f>S224*H224</f>
        <v>0</v>
      </c>
      <c r="AR224" s="145" t="s">
        <v>160</v>
      </c>
      <c r="AT224" s="145" t="s">
        <v>156</v>
      </c>
      <c r="AU224" s="145" t="s">
        <v>89</v>
      </c>
      <c r="AY224" s="16" t="s">
        <v>154</v>
      </c>
      <c r="BE224" s="146">
        <f>IF(N224="základní",J224,0)</f>
        <v>230545</v>
      </c>
      <c r="BF224" s="146">
        <f>IF(N224="snížená",J224,0)</f>
        <v>0</v>
      </c>
      <c r="BG224" s="146">
        <f>IF(N224="zákl. přenesená",J224,0)</f>
        <v>0</v>
      </c>
      <c r="BH224" s="146">
        <f>IF(N224="sníž. přenesená",J224,0)</f>
        <v>0</v>
      </c>
      <c r="BI224" s="146">
        <f>IF(N224="nulová",J224,0)</f>
        <v>0</v>
      </c>
      <c r="BJ224" s="16" t="s">
        <v>8</v>
      </c>
      <c r="BK224" s="146">
        <f>ROUND(I224*H224,0)</f>
        <v>230545</v>
      </c>
      <c r="BL224" s="16" t="s">
        <v>160</v>
      </c>
      <c r="BM224" s="145" t="s">
        <v>518</v>
      </c>
    </row>
    <row r="225" spans="2:65" s="1" customFormat="1" ht="19.5">
      <c r="B225" s="31"/>
      <c r="D225" s="147" t="s">
        <v>162</v>
      </c>
      <c r="F225" s="148" t="s">
        <v>381</v>
      </c>
      <c r="I225" s="149"/>
      <c r="L225" s="31"/>
      <c r="M225" s="150"/>
      <c r="T225" s="55"/>
      <c r="AT225" s="16" t="s">
        <v>162</v>
      </c>
      <c r="AU225" s="16" t="s">
        <v>89</v>
      </c>
    </row>
    <row r="226" spans="2:65" s="1" customFormat="1" ht="11.25">
      <c r="B226" s="31"/>
      <c r="D226" s="151" t="s">
        <v>164</v>
      </c>
      <c r="F226" s="152" t="s">
        <v>382</v>
      </c>
      <c r="I226" s="149"/>
      <c r="L226" s="31"/>
      <c r="M226" s="150"/>
      <c r="T226" s="55"/>
      <c r="AT226" s="16" t="s">
        <v>164</v>
      </c>
      <c r="AU226" s="16" t="s">
        <v>89</v>
      </c>
    </row>
    <row r="227" spans="2:65" s="12" customFormat="1" ht="11.25">
      <c r="B227" s="153"/>
      <c r="D227" s="147" t="s">
        <v>166</v>
      </c>
      <c r="E227" s="154" t="s">
        <v>1</v>
      </c>
      <c r="F227" s="155" t="s">
        <v>519</v>
      </c>
      <c r="H227" s="156">
        <v>1246.19</v>
      </c>
      <c r="I227" s="157"/>
      <c r="L227" s="153"/>
      <c r="M227" s="158"/>
      <c r="T227" s="159"/>
      <c r="AT227" s="154" t="s">
        <v>166</v>
      </c>
      <c r="AU227" s="154" t="s">
        <v>89</v>
      </c>
      <c r="AV227" s="12" t="s">
        <v>89</v>
      </c>
      <c r="AW227" s="12" t="s">
        <v>37</v>
      </c>
      <c r="AX227" s="12" t="s">
        <v>80</v>
      </c>
      <c r="AY227" s="154" t="s">
        <v>154</v>
      </c>
    </row>
    <row r="228" spans="2:65" s="14" customFormat="1" ht="11.25">
      <c r="B228" s="167"/>
      <c r="D228" s="147" t="s">
        <v>166</v>
      </c>
      <c r="E228" s="168" t="s">
        <v>1</v>
      </c>
      <c r="F228" s="169" t="s">
        <v>235</v>
      </c>
      <c r="H228" s="170">
        <v>1246.19</v>
      </c>
      <c r="I228" s="171"/>
      <c r="L228" s="167"/>
      <c r="M228" s="172"/>
      <c r="T228" s="173"/>
      <c r="AT228" s="168" t="s">
        <v>166</v>
      </c>
      <c r="AU228" s="168" t="s">
        <v>89</v>
      </c>
      <c r="AV228" s="14" t="s">
        <v>160</v>
      </c>
      <c r="AW228" s="14" t="s">
        <v>37</v>
      </c>
      <c r="AX228" s="14" t="s">
        <v>8</v>
      </c>
      <c r="AY228" s="168" t="s">
        <v>154</v>
      </c>
    </row>
    <row r="229" spans="2:65" s="1" customFormat="1" ht="24.2" customHeight="1">
      <c r="B229" s="31"/>
      <c r="C229" s="133" t="s">
        <v>337</v>
      </c>
      <c r="D229" s="133" t="s">
        <v>156</v>
      </c>
      <c r="E229" s="134" t="s">
        <v>385</v>
      </c>
      <c r="F229" s="135" t="s">
        <v>386</v>
      </c>
      <c r="G229" s="136" t="s">
        <v>159</v>
      </c>
      <c r="H229" s="137">
        <v>1102.3989999999999</v>
      </c>
      <c r="I229" s="138">
        <v>196</v>
      </c>
      <c r="J229" s="139">
        <f>ROUND(I229*H229,0)</f>
        <v>216070</v>
      </c>
      <c r="K229" s="140"/>
      <c r="L229" s="31"/>
      <c r="M229" s="141" t="s">
        <v>1</v>
      </c>
      <c r="N229" s="142" t="s">
        <v>45</v>
      </c>
      <c r="P229" s="143">
        <f>O229*H229</f>
        <v>0</v>
      </c>
      <c r="Q229" s="143">
        <v>0</v>
      </c>
      <c r="R229" s="143">
        <f>Q229*H229</f>
        <v>0</v>
      </c>
      <c r="S229" s="143">
        <v>0</v>
      </c>
      <c r="T229" s="144">
        <f>S229*H229</f>
        <v>0</v>
      </c>
      <c r="AR229" s="145" t="s">
        <v>160</v>
      </c>
      <c r="AT229" s="145" t="s">
        <v>156</v>
      </c>
      <c r="AU229" s="145" t="s">
        <v>89</v>
      </c>
      <c r="AY229" s="16" t="s">
        <v>154</v>
      </c>
      <c r="BE229" s="146">
        <f>IF(N229="základní",J229,0)</f>
        <v>216070</v>
      </c>
      <c r="BF229" s="146">
        <f>IF(N229="snížená",J229,0)</f>
        <v>0</v>
      </c>
      <c r="BG229" s="146">
        <f>IF(N229="zákl. přenesená",J229,0)</f>
        <v>0</v>
      </c>
      <c r="BH229" s="146">
        <f>IF(N229="sníž. přenesená",J229,0)</f>
        <v>0</v>
      </c>
      <c r="BI229" s="146">
        <f>IF(N229="nulová",J229,0)</f>
        <v>0</v>
      </c>
      <c r="BJ229" s="16" t="s">
        <v>8</v>
      </c>
      <c r="BK229" s="146">
        <f>ROUND(I229*H229,0)</f>
        <v>216070</v>
      </c>
      <c r="BL229" s="16" t="s">
        <v>160</v>
      </c>
      <c r="BM229" s="145" t="s">
        <v>520</v>
      </c>
    </row>
    <row r="230" spans="2:65" s="1" customFormat="1" ht="19.5">
      <c r="B230" s="31"/>
      <c r="D230" s="147" t="s">
        <v>162</v>
      </c>
      <c r="F230" s="148" t="s">
        <v>388</v>
      </c>
      <c r="I230" s="149"/>
      <c r="L230" s="31"/>
      <c r="M230" s="150"/>
      <c r="T230" s="55"/>
      <c r="AT230" s="16" t="s">
        <v>162</v>
      </c>
      <c r="AU230" s="16" t="s">
        <v>89</v>
      </c>
    </row>
    <row r="231" spans="2:65" s="1" customFormat="1" ht="11.25">
      <c r="B231" s="31"/>
      <c r="D231" s="151" t="s">
        <v>164</v>
      </c>
      <c r="F231" s="152" t="s">
        <v>389</v>
      </c>
      <c r="I231" s="149"/>
      <c r="L231" s="31"/>
      <c r="M231" s="150"/>
      <c r="T231" s="55"/>
      <c r="AT231" s="16" t="s">
        <v>164</v>
      </c>
      <c r="AU231" s="16" t="s">
        <v>89</v>
      </c>
    </row>
    <row r="232" spans="2:65" s="12" customFormat="1" ht="11.25">
      <c r="B232" s="153"/>
      <c r="D232" s="147" t="s">
        <v>166</v>
      </c>
      <c r="E232" s="154" t="s">
        <v>1</v>
      </c>
      <c r="F232" s="155" t="s">
        <v>521</v>
      </c>
      <c r="H232" s="156">
        <v>1102.3989999999999</v>
      </c>
      <c r="I232" s="157"/>
      <c r="L232" s="153"/>
      <c r="M232" s="158"/>
      <c r="T232" s="159"/>
      <c r="AT232" s="154" t="s">
        <v>166</v>
      </c>
      <c r="AU232" s="154" t="s">
        <v>89</v>
      </c>
      <c r="AV232" s="12" t="s">
        <v>89</v>
      </c>
      <c r="AW232" s="12" t="s">
        <v>37</v>
      </c>
      <c r="AX232" s="12" t="s">
        <v>80</v>
      </c>
      <c r="AY232" s="154" t="s">
        <v>154</v>
      </c>
    </row>
    <row r="233" spans="2:65" s="14" customFormat="1" ht="11.25">
      <c r="B233" s="167"/>
      <c r="D233" s="147" t="s">
        <v>166</v>
      </c>
      <c r="E233" s="168" t="s">
        <v>1</v>
      </c>
      <c r="F233" s="169" t="s">
        <v>235</v>
      </c>
      <c r="H233" s="170">
        <v>1102.3989999999999</v>
      </c>
      <c r="I233" s="171"/>
      <c r="L233" s="167"/>
      <c r="M233" s="172"/>
      <c r="T233" s="173"/>
      <c r="AT233" s="168" t="s">
        <v>166</v>
      </c>
      <c r="AU233" s="168" t="s">
        <v>89</v>
      </c>
      <c r="AV233" s="14" t="s">
        <v>160</v>
      </c>
      <c r="AW233" s="14" t="s">
        <v>37</v>
      </c>
      <c r="AX233" s="14" t="s">
        <v>8</v>
      </c>
      <c r="AY233" s="168" t="s">
        <v>154</v>
      </c>
    </row>
    <row r="234" spans="2:65" s="1" customFormat="1" ht="16.5" customHeight="1">
      <c r="B234" s="31"/>
      <c r="C234" s="133" t="s">
        <v>344</v>
      </c>
      <c r="D234" s="133" t="s">
        <v>156</v>
      </c>
      <c r="E234" s="134" t="s">
        <v>392</v>
      </c>
      <c r="F234" s="135" t="s">
        <v>393</v>
      </c>
      <c r="G234" s="136" t="s">
        <v>159</v>
      </c>
      <c r="H234" s="137">
        <v>994.55600000000004</v>
      </c>
      <c r="I234" s="138">
        <v>87</v>
      </c>
      <c r="J234" s="139">
        <f>ROUND(I234*H234,0)</f>
        <v>86526</v>
      </c>
      <c r="K234" s="140"/>
      <c r="L234" s="31"/>
      <c r="M234" s="141" t="s">
        <v>1</v>
      </c>
      <c r="N234" s="142" t="s">
        <v>45</v>
      </c>
      <c r="P234" s="143">
        <f>O234*H234</f>
        <v>0</v>
      </c>
      <c r="Q234" s="143">
        <v>0</v>
      </c>
      <c r="R234" s="143">
        <f>Q234*H234</f>
        <v>0</v>
      </c>
      <c r="S234" s="143">
        <v>0</v>
      </c>
      <c r="T234" s="144">
        <f>S234*H234</f>
        <v>0</v>
      </c>
      <c r="AR234" s="145" t="s">
        <v>160</v>
      </c>
      <c r="AT234" s="145" t="s">
        <v>156</v>
      </c>
      <c r="AU234" s="145" t="s">
        <v>89</v>
      </c>
      <c r="AY234" s="16" t="s">
        <v>154</v>
      </c>
      <c r="BE234" s="146">
        <f>IF(N234="základní",J234,0)</f>
        <v>86526</v>
      </c>
      <c r="BF234" s="146">
        <f>IF(N234="snížená",J234,0)</f>
        <v>0</v>
      </c>
      <c r="BG234" s="146">
        <f>IF(N234="zákl. přenesená",J234,0)</f>
        <v>0</v>
      </c>
      <c r="BH234" s="146">
        <f>IF(N234="sníž. přenesená",J234,0)</f>
        <v>0</v>
      </c>
      <c r="BI234" s="146">
        <f>IF(N234="nulová",J234,0)</f>
        <v>0</v>
      </c>
      <c r="BJ234" s="16" t="s">
        <v>8</v>
      </c>
      <c r="BK234" s="146">
        <f>ROUND(I234*H234,0)</f>
        <v>86526</v>
      </c>
      <c r="BL234" s="16" t="s">
        <v>160</v>
      </c>
      <c r="BM234" s="145" t="s">
        <v>522</v>
      </c>
    </row>
    <row r="235" spans="2:65" s="1" customFormat="1" ht="19.5">
      <c r="B235" s="31"/>
      <c r="D235" s="147" t="s">
        <v>162</v>
      </c>
      <c r="F235" s="148" t="s">
        <v>395</v>
      </c>
      <c r="I235" s="149"/>
      <c r="L235" s="31"/>
      <c r="M235" s="150"/>
      <c r="T235" s="55"/>
      <c r="AT235" s="16" t="s">
        <v>162</v>
      </c>
      <c r="AU235" s="16" t="s">
        <v>89</v>
      </c>
    </row>
    <row r="236" spans="2:65" s="1" customFormat="1" ht="11.25">
      <c r="B236" s="31"/>
      <c r="D236" s="151" t="s">
        <v>164</v>
      </c>
      <c r="F236" s="152" t="s">
        <v>396</v>
      </c>
      <c r="I236" s="149"/>
      <c r="L236" s="31"/>
      <c r="M236" s="150"/>
      <c r="T236" s="55"/>
      <c r="AT236" s="16" t="s">
        <v>164</v>
      </c>
      <c r="AU236" s="16" t="s">
        <v>89</v>
      </c>
    </row>
    <row r="237" spans="2:65" s="1" customFormat="1" ht="19.5">
      <c r="B237" s="31"/>
      <c r="D237" s="147" t="s">
        <v>365</v>
      </c>
      <c r="F237" s="174" t="s">
        <v>397</v>
      </c>
      <c r="I237" s="149"/>
      <c r="L237" s="31"/>
      <c r="M237" s="150"/>
      <c r="T237" s="55"/>
      <c r="AT237" s="16" t="s">
        <v>365</v>
      </c>
      <c r="AU237" s="16" t="s">
        <v>89</v>
      </c>
    </row>
    <row r="238" spans="2:65" s="12" customFormat="1" ht="11.25">
      <c r="B238" s="153"/>
      <c r="D238" s="147" t="s">
        <v>166</v>
      </c>
      <c r="E238" s="154" t="s">
        <v>1</v>
      </c>
      <c r="F238" s="155" t="s">
        <v>523</v>
      </c>
      <c r="H238" s="156">
        <v>994.55600000000004</v>
      </c>
      <c r="I238" s="157"/>
      <c r="L238" s="153"/>
      <c r="M238" s="158"/>
      <c r="T238" s="159"/>
      <c r="AT238" s="154" t="s">
        <v>166</v>
      </c>
      <c r="AU238" s="154" t="s">
        <v>89</v>
      </c>
      <c r="AV238" s="12" t="s">
        <v>89</v>
      </c>
      <c r="AW238" s="12" t="s">
        <v>37</v>
      </c>
      <c r="AX238" s="12" t="s">
        <v>80</v>
      </c>
      <c r="AY238" s="154" t="s">
        <v>154</v>
      </c>
    </row>
    <row r="239" spans="2:65" s="14" customFormat="1" ht="11.25">
      <c r="B239" s="167"/>
      <c r="D239" s="147" t="s">
        <v>166</v>
      </c>
      <c r="E239" s="168" t="s">
        <v>1</v>
      </c>
      <c r="F239" s="169" t="s">
        <v>235</v>
      </c>
      <c r="H239" s="170">
        <v>994.55600000000004</v>
      </c>
      <c r="I239" s="171"/>
      <c r="L239" s="167"/>
      <c r="M239" s="172"/>
      <c r="T239" s="173"/>
      <c r="AT239" s="168" t="s">
        <v>166</v>
      </c>
      <c r="AU239" s="168" t="s">
        <v>89</v>
      </c>
      <c r="AV239" s="14" t="s">
        <v>160</v>
      </c>
      <c r="AW239" s="14" t="s">
        <v>37</v>
      </c>
      <c r="AX239" s="14" t="s">
        <v>8</v>
      </c>
      <c r="AY239" s="168" t="s">
        <v>154</v>
      </c>
    </row>
    <row r="240" spans="2:65" s="1" customFormat="1" ht="16.5" customHeight="1">
      <c r="B240" s="31"/>
      <c r="C240" s="133" t="s">
        <v>351</v>
      </c>
      <c r="D240" s="133" t="s">
        <v>156</v>
      </c>
      <c r="E240" s="134" t="s">
        <v>400</v>
      </c>
      <c r="F240" s="135" t="s">
        <v>401</v>
      </c>
      <c r="G240" s="136" t="s">
        <v>159</v>
      </c>
      <c r="H240" s="137">
        <v>1174.2950000000001</v>
      </c>
      <c r="I240" s="138">
        <v>125</v>
      </c>
      <c r="J240" s="139">
        <f>ROUND(I240*H240,0)</f>
        <v>146787</v>
      </c>
      <c r="K240" s="140"/>
      <c r="L240" s="31"/>
      <c r="M240" s="141" t="s">
        <v>1</v>
      </c>
      <c r="N240" s="142" t="s">
        <v>45</v>
      </c>
      <c r="P240" s="143">
        <f>O240*H240</f>
        <v>0</v>
      </c>
      <c r="Q240" s="143">
        <v>0</v>
      </c>
      <c r="R240" s="143">
        <f>Q240*H240</f>
        <v>0</v>
      </c>
      <c r="S240" s="143">
        <v>0</v>
      </c>
      <c r="T240" s="144">
        <f>S240*H240</f>
        <v>0</v>
      </c>
      <c r="AR240" s="145" t="s">
        <v>160</v>
      </c>
      <c r="AT240" s="145" t="s">
        <v>156</v>
      </c>
      <c r="AU240" s="145" t="s">
        <v>89</v>
      </c>
      <c r="AY240" s="16" t="s">
        <v>154</v>
      </c>
      <c r="BE240" s="146">
        <f>IF(N240="základní",J240,0)</f>
        <v>146787</v>
      </c>
      <c r="BF240" s="146">
        <f>IF(N240="snížená",J240,0)</f>
        <v>0</v>
      </c>
      <c r="BG240" s="146">
        <f>IF(N240="zákl. přenesená",J240,0)</f>
        <v>0</v>
      </c>
      <c r="BH240" s="146">
        <f>IF(N240="sníž. přenesená",J240,0)</f>
        <v>0</v>
      </c>
      <c r="BI240" s="146">
        <f>IF(N240="nulová",J240,0)</f>
        <v>0</v>
      </c>
      <c r="BJ240" s="16" t="s">
        <v>8</v>
      </c>
      <c r="BK240" s="146">
        <f>ROUND(I240*H240,0)</f>
        <v>146787</v>
      </c>
      <c r="BL240" s="16" t="s">
        <v>160</v>
      </c>
      <c r="BM240" s="145" t="s">
        <v>524</v>
      </c>
    </row>
    <row r="241" spans="2:65" s="1" customFormat="1" ht="19.5">
      <c r="B241" s="31"/>
      <c r="D241" s="147" t="s">
        <v>162</v>
      </c>
      <c r="F241" s="148" t="s">
        <v>403</v>
      </c>
      <c r="I241" s="149"/>
      <c r="L241" s="31"/>
      <c r="M241" s="150"/>
      <c r="T241" s="55"/>
      <c r="AT241" s="16" t="s">
        <v>162</v>
      </c>
      <c r="AU241" s="16" t="s">
        <v>89</v>
      </c>
    </row>
    <row r="242" spans="2:65" s="1" customFormat="1" ht="11.25">
      <c r="B242" s="31"/>
      <c r="D242" s="151" t="s">
        <v>164</v>
      </c>
      <c r="F242" s="152" t="s">
        <v>404</v>
      </c>
      <c r="I242" s="149"/>
      <c r="L242" s="31"/>
      <c r="M242" s="150"/>
      <c r="T242" s="55"/>
      <c r="AT242" s="16" t="s">
        <v>164</v>
      </c>
      <c r="AU242" s="16" t="s">
        <v>89</v>
      </c>
    </row>
    <row r="243" spans="2:65" s="1" customFormat="1" ht="19.5">
      <c r="B243" s="31"/>
      <c r="D243" s="147" t="s">
        <v>365</v>
      </c>
      <c r="F243" s="174" t="s">
        <v>397</v>
      </c>
      <c r="I243" s="149"/>
      <c r="L243" s="31"/>
      <c r="M243" s="150"/>
      <c r="T243" s="55"/>
      <c r="AT243" s="16" t="s">
        <v>365</v>
      </c>
      <c r="AU243" s="16" t="s">
        <v>89</v>
      </c>
    </row>
    <row r="244" spans="2:65" s="12" customFormat="1" ht="11.25">
      <c r="B244" s="153"/>
      <c r="D244" s="147" t="s">
        <v>166</v>
      </c>
      <c r="E244" s="154" t="s">
        <v>1</v>
      </c>
      <c r="F244" s="155" t="s">
        <v>525</v>
      </c>
      <c r="H244" s="156">
        <v>1174.2950000000001</v>
      </c>
      <c r="I244" s="157"/>
      <c r="L244" s="153"/>
      <c r="M244" s="158"/>
      <c r="T244" s="159"/>
      <c r="AT244" s="154" t="s">
        <v>166</v>
      </c>
      <c r="AU244" s="154" t="s">
        <v>89</v>
      </c>
      <c r="AV244" s="12" t="s">
        <v>89</v>
      </c>
      <c r="AW244" s="12" t="s">
        <v>37</v>
      </c>
      <c r="AX244" s="12" t="s">
        <v>80</v>
      </c>
      <c r="AY244" s="154" t="s">
        <v>154</v>
      </c>
    </row>
    <row r="245" spans="2:65" s="14" customFormat="1" ht="11.25">
      <c r="B245" s="167"/>
      <c r="D245" s="147" t="s">
        <v>166</v>
      </c>
      <c r="E245" s="168" t="s">
        <v>1</v>
      </c>
      <c r="F245" s="169" t="s">
        <v>235</v>
      </c>
      <c r="H245" s="170">
        <v>1174.2950000000001</v>
      </c>
      <c r="I245" s="171"/>
      <c r="L245" s="167"/>
      <c r="M245" s="172"/>
      <c r="T245" s="173"/>
      <c r="AT245" s="168" t="s">
        <v>166</v>
      </c>
      <c r="AU245" s="168" t="s">
        <v>89</v>
      </c>
      <c r="AV245" s="14" t="s">
        <v>160</v>
      </c>
      <c r="AW245" s="14" t="s">
        <v>37</v>
      </c>
      <c r="AX245" s="14" t="s">
        <v>8</v>
      </c>
      <c r="AY245" s="168" t="s">
        <v>154</v>
      </c>
    </row>
    <row r="246" spans="2:65" s="11" customFormat="1" ht="25.9" customHeight="1">
      <c r="B246" s="121"/>
      <c r="D246" s="122" t="s">
        <v>79</v>
      </c>
      <c r="E246" s="123" t="s">
        <v>425</v>
      </c>
      <c r="F246" s="123" t="s">
        <v>426</v>
      </c>
      <c r="I246" s="124"/>
      <c r="J246" s="125">
        <f>BK246</f>
        <v>31000</v>
      </c>
      <c r="L246" s="121"/>
      <c r="M246" s="126"/>
      <c r="P246" s="127">
        <f>P247+P260+P268+P274</f>
        <v>0</v>
      </c>
      <c r="R246" s="127">
        <f>R247+R260+R268+R274</f>
        <v>0</v>
      </c>
      <c r="T246" s="128">
        <f>T247+T260+T268+T274</f>
        <v>0</v>
      </c>
      <c r="AR246" s="122" t="s">
        <v>187</v>
      </c>
      <c r="AT246" s="129" t="s">
        <v>79</v>
      </c>
      <c r="AU246" s="129" t="s">
        <v>80</v>
      </c>
      <c r="AY246" s="122" t="s">
        <v>154</v>
      </c>
      <c r="BK246" s="130">
        <f>BK247+BK260+BK268+BK274</f>
        <v>31000</v>
      </c>
    </row>
    <row r="247" spans="2:65" s="11" customFormat="1" ht="22.9" customHeight="1">
      <c r="B247" s="121"/>
      <c r="D247" s="122" t="s">
        <v>79</v>
      </c>
      <c r="E247" s="131" t="s">
        <v>427</v>
      </c>
      <c r="F247" s="131" t="s">
        <v>428</v>
      </c>
      <c r="I247" s="124"/>
      <c r="J247" s="132">
        <f>BK247</f>
        <v>13000</v>
      </c>
      <c r="L247" s="121"/>
      <c r="M247" s="126"/>
      <c r="P247" s="127">
        <f>SUM(P248:P259)</f>
        <v>0</v>
      </c>
      <c r="R247" s="127">
        <f>SUM(R248:R259)</f>
        <v>0</v>
      </c>
      <c r="T247" s="128">
        <f>SUM(T248:T259)</f>
        <v>0</v>
      </c>
      <c r="AR247" s="122" t="s">
        <v>187</v>
      </c>
      <c r="AT247" s="129" t="s">
        <v>79</v>
      </c>
      <c r="AU247" s="129" t="s">
        <v>8</v>
      </c>
      <c r="AY247" s="122" t="s">
        <v>154</v>
      </c>
      <c r="BK247" s="130">
        <f>SUM(BK248:BK259)</f>
        <v>13000</v>
      </c>
    </row>
    <row r="248" spans="2:65" s="1" customFormat="1" ht="16.5" customHeight="1">
      <c r="B248" s="31"/>
      <c r="C248" s="133" t="s">
        <v>377</v>
      </c>
      <c r="D248" s="133" t="s">
        <v>156</v>
      </c>
      <c r="E248" s="134" t="s">
        <v>430</v>
      </c>
      <c r="F248" s="135" t="s">
        <v>431</v>
      </c>
      <c r="G248" s="136" t="s">
        <v>432</v>
      </c>
      <c r="H248" s="137">
        <v>1</v>
      </c>
      <c r="I248" s="138">
        <v>5000</v>
      </c>
      <c r="J248" s="139">
        <f>ROUND(I248*H248,0)</f>
        <v>5000</v>
      </c>
      <c r="K248" s="140"/>
      <c r="L248" s="31"/>
      <c r="M248" s="141" t="s">
        <v>1</v>
      </c>
      <c r="N248" s="142" t="s">
        <v>45</v>
      </c>
      <c r="P248" s="143">
        <f>O248*H248</f>
        <v>0</v>
      </c>
      <c r="Q248" s="143">
        <v>0</v>
      </c>
      <c r="R248" s="143">
        <f>Q248*H248</f>
        <v>0</v>
      </c>
      <c r="S248" s="143">
        <v>0</v>
      </c>
      <c r="T248" s="144">
        <f>S248*H248</f>
        <v>0</v>
      </c>
      <c r="AR248" s="145" t="s">
        <v>433</v>
      </c>
      <c r="AT248" s="145" t="s">
        <v>156</v>
      </c>
      <c r="AU248" s="145" t="s">
        <v>89</v>
      </c>
      <c r="AY248" s="16" t="s">
        <v>154</v>
      </c>
      <c r="BE248" s="146">
        <f>IF(N248="základní",J248,0)</f>
        <v>5000</v>
      </c>
      <c r="BF248" s="146">
        <f>IF(N248="snížená",J248,0)</f>
        <v>0</v>
      </c>
      <c r="BG248" s="146">
        <f>IF(N248="zákl. přenesená",J248,0)</f>
        <v>0</v>
      </c>
      <c r="BH248" s="146">
        <f>IF(N248="sníž. přenesená",J248,0)</f>
        <v>0</v>
      </c>
      <c r="BI248" s="146">
        <f>IF(N248="nulová",J248,0)</f>
        <v>0</v>
      </c>
      <c r="BJ248" s="16" t="s">
        <v>8</v>
      </c>
      <c r="BK248" s="146">
        <f>ROUND(I248*H248,0)</f>
        <v>5000</v>
      </c>
      <c r="BL248" s="16" t="s">
        <v>433</v>
      </c>
      <c r="BM248" s="145" t="s">
        <v>526</v>
      </c>
    </row>
    <row r="249" spans="2:65" s="1" customFormat="1" ht="11.25">
      <c r="B249" s="31"/>
      <c r="D249" s="147" t="s">
        <v>162</v>
      </c>
      <c r="F249" s="148" t="s">
        <v>431</v>
      </c>
      <c r="I249" s="149"/>
      <c r="L249" s="31"/>
      <c r="M249" s="150"/>
      <c r="T249" s="55"/>
      <c r="AT249" s="16" t="s">
        <v>162</v>
      </c>
      <c r="AU249" s="16" t="s">
        <v>89</v>
      </c>
    </row>
    <row r="250" spans="2:65" s="1" customFormat="1" ht="11.25">
      <c r="B250" s="31"/>
      <c r="D250" s="151" t="s">
        <v>164</v>
      </c>
      <c r="F250" s="152" t="s">
        <v>435</v>
      </c>
      <c r="I250" s="149"/>
      <c r="L250" s="31"/>
      <c r="M250" s="150"/>
      <c r="T250" s="55"/>
      <c r="AT250" s="16" t="s">
        <v>164</v>
      </c>
      <c r="AU250" s="16" t="s">
        <v>89</v>
      </c>
    </row>
    <row r="251" spans="2:65" s="12" customFormat="1" ht="11.25">
      <c r="B251" s="153"/>
      <c r="D251" s="147" t="s">
        <v>166</v>
      </c>
      <c r="E251" s="154" t="s">
        <v>1</v>
      </c>
      <c r="F251" s="155" t="s">
        <v>436</v>
      </c>
      <c r="H251" s="156">
        <v>1</v>
      </c>
      <c r="I251" s="157"/>
      <c r="L251" s="153"/>
      <c r="M251" s="158"/>
      <c r="T251" s="159"/>
      <c r="AT251" s="154" t="s">
        <v>166</v>
      </c>
      <c r="AU251" s="154" t="s">
        <v>89</v>
      </c>
      <c r="AV251" s="12" t="s">
        <v>89</v>
      </c>
      <c r="AW251" s="12" t="s">
        <v>37</v>
      </c>
      <c r="AX251" s="12" t="s">
        <v>8</v>
      </c>
      <c r="AY251" s="154" t="s">
        <v>154</v>
      </c>
    </row>
    <row r="252" spans="2:65" s="1" customFormat="1" ht="16.5" customHeight="1">
      <c r="B252" s="31"/>
      <c r="C252" s="133" t="s">
        <v>384</v>
      </c>
      <c r="D252" s="133" t="s">
        <v>156</v>
      </c>
      <c r="E252" s="134" t="s">
        <v>438</v>
      </c>
      <c r="F252" s="135" t="s">
        <v>439</v>
      </c>
      <c r="G252" s="136" t="s">
        <v>432</v>
      </c>
      <c r="H252" s="137">
        <v>1</v>
      </c>
      <c r="I252" s="138">
        <v>5000</v>
      </c>
      <c r="J252" s="139">
        <f>ROUND(I252*H252,0)</f>
        <v>5000</v>
      </c>
      <c r="K252" s="140"/>
      <c r="L252" s="31"/>
      <c r="M252" s="141" t="s">
        <v>1</v>
      </c>
      <c r="N252" s="142" t="s">
        <v>45</v>
      </c>
      <c r="P252" s="143">
        <f>O252*H252</f>
        <v>0</v>
      </c>
      <c r="Q252" s="143">
        <v>0</v>
      </c>
      <c r="R252" s="143">
        <f>Q252*H252</f>
        <v>0</v>
      </c>
      <c r="S252" s="143">
        <v>0</v>
      </c>
      <c r="T252" s="144">
        <f>S252*H252</f>
        <v>0</v>
      </c>
      <c r="AR252" s="145" t="s">
        <v>433</v>
      </c>
      <c r="AT252" s="145" t="s">
        <v>156</v>
      </c>
      <c r="AU252" s="145" t="s">
        <v>89</v>
      </c>
      <c r="AY252" s="16" t="s">
        <v>154</v>
      </c>
      <c r="BE252" s="146">
        <f>IF(N252="základní",J252,0)</f>
        <v>5000</v>
      </c>
      <c r="BF252" s="146">
        <f>IF(N252="snížená",J252,0)</f>
        <v>0</v>
      </c>
      <c r="BG252" s="146">
        <f>IF(N252="zákl. přenesená",J252,0)</f>
        <v>0</v>
      </c>
      <c r="BH252" s="146">
        <f>IF(N252="sníž. přenesená",J252,0)</f>
        <v>0</v>
      </c>
      <c r="BI252" s="146">
        <f>IF(N252="nulová",J252,0)</f>
        <v>0</v>
      </c>
      <c r="BJ252" s="16" t="s">
        <v>8</v>
      </c>
      <c r="BK252" s="146">
        <f>ROUND(I252*H252,0)</f>
        <v>5000</v>
      </c>
      <c r="BL252" s="16" t="s">
        <v>433</v>
      </c>
      <c r="BM252" s="145" t="s">
        <v>527</v>
      </c>
    </row>
    <row r="253" spans="2:65" s="1" customFormat="1" ht="11.25">
      <c r="B253" s="31"/>
      <c r="D253" s="147" t="s">
        <v>162</v>
      </c>
      <c r="F253" s="148" t="s">
        <v>439</v>
      </c>
      <c r="I253" s="149"/>
      <c r="L253" s="31"/>
      <c r="M253" s="150"/>
      <c r="T253" s="55"/>
      <c r="AT253" s="16" t="s">
        <v>162</v>
      </c>
      <c r="AU253" s="16" t="s">
        <v>89</v>
      </c>
    </row>
    <row r="254" spans="2:65" s="1" customFormat="1" ht="11.25">
      <c r="B254" s="31"/>
      <c r="D254" s="151" t="s">
        <v>164</v>
      </c>
      <c r="F254" s="152" t="s">
        <v>441</v>
      </c>
      <c r="I254" s="149"/>
      <c r="L254" s="31"/>
      <c r="M254" s="150"/>
      <c r="T254" s="55"/>
      <c r="AT254" s="16" t="s">
        <v>164</v>
      </c>
      <c r="AU254" s="16" t="s">
        <v>89</v>
      </c>
    </row>
    <row r="255" spans="2:65" s="12" customFormat="1" ht="11.25">
      <c r="B255" s="153"/>
      <c r="D255" s="147" t="s">
        <v>166</v>
      </c>
      <c r="E255" s="154" t="s">
        <v>1</v>
      </c>
      <c r="F255" s="155" t="s">
        <v>442</v>
      </c>
      <c r="H255" s="156">
        <v>1</v>
      </c>
      <c r="I255" s="157"/>
      <c r="L255" s="153"/>
      <c r="M255" s="158"/>
      <c r="T255" s="159"/>
      <c r="AT255" s="154" t="s">
        <v>166</v>
      </c>
      <c r="AU255" s="154" t="s">
        <v>89</v>
      </c>
      <c r="AV255" s="12" t="s">
        <v>89</v>
      </c>
      <c r="AW255" s="12" t="s">
        <v>37</v>
      </c>
      <c r="AX255" s="12" t="s">
        <v>8</v>
      </c>
      <c r="AY255" s="154" t="s">
        <v>154</v>
      </c>
    </row>
    <row r="256" spans="2:65" s="1" customFormat="1" ht="16.5" customHeight="1">
      <c r="B256" s="31"/>
      <c r="C256" s="133" t="s">
        <v>391</v>
      </c>
      <c r="D256" s="133" t="s">
        <v>156</v>
      </c>
      <c r="E256" s="134" t="s">
        <v>444</v>
      </c>
      <c r="F256" s="135" t="s">
        <v>445</v>
      </c>
      <c r="G256" s="136" t="s">
        <v>432</v>
      </c>
      <c r="H256" s="137">
        <v>1</v>
      </c>
      <c r="I256" s="138">
        <v>3000</v>
      </c>
      <c r="J256" s="139">
        <f>ROUND(I256*H256,0)</f>
        <v>3000</v>
      </c>
      <c r="K256" s="140"/>
      <c r="L256" s="31"/>
      <c r="M256" s="141" t="s">
        <v>1</v>
      </c>
      <c r="N256" s="142" t="s">
        <v>45</v>
      </c>
      <c r="P256" s="143">
        <f>O256*H256</f>
        <v>0</v>
      </c>
      <c r="Q256" s="143">
        <v>0</v>
      </c>
      <c r="R256" s="143">
        <f>Q256*H256</f>
        <v>0</v>
      </c>
      <c r="S256" s="143">
        <v>0</v>
      </c>
      <c r="T256" s="144">
        <f>S256*H256</f>
        <v>0</v>
      </c>
      <c r="AR256" s="145" t="s">
        <v>433</v>
      </c>
      <c r="AT256" s="145" t="s">
        <v>156</v>
      </c>
      <c r="AU256" s="145" t="s">
        <v>89</v>
      </c>
      <c r="AY256" s="16" t="s">
        <v>154</v>
      </c>
      <c r="BE256" s="146">
        <f>IF(N256="základní",J256,0)</f>
        <v>3000</v>
      </c>
      <c r="BF256" s="146">
        <f>IF(N256="snížená",J256,0)</f>
        <v>0</v>
      </c>
      <c r="BG256" s="146">
        <f>IF(N256="zákl. přenesená",J256,0)</f>
        <v>0</v>
      </c>
      <c r="BH256" s="146">
        <f>IF(N256="sníž. přenesená",J256,0)</f>
        <v>0</v>
      </c>
      <c r="BI256" s="146">
        <f>IF(N256="nulová",J256,0)</f>
        <v>0</v>
      </c>
      <c r="BJ256" s="16" t="s">
        <v>8</v>
      </c>
      <c r="BK256" s="146">
        <f>ROUND(I256*H256,0)</f>
        <v>3000</v>
      </c>
      <c r="BL256" s="16" t="s">
        <v>433</v>
      </c>
      <c r="BM256" s="145" t="s">
        <v>528</v>
      </c>
    </row>
    <row r="257" spans="2:65" s="1" customFormat="1" ht="11.25">
      <c r="B257" s="31"/>
      <c r="D257" s="147" t="s">
        <v>162</v>
      </c>
      <c r="F257" s="148" t="s">
        <v>445</v>
      </c>
      <c r="I257" s="149"/>
      <c r="L257" s="31"/>
      <c r="M257" s="150"/>
      <c r="T257" s="55"/>
      <c r="AT257" s="16" t="s">
        <v>162</v>
      </c>
      <c r="AU257" s="16" t="s">
        <v>89</v>
      </c>
    </row>
    <row r="258" spans="2:65" s="1" customFormat="1" ht="11.25">
      <c r="B258" s="31"/>
      <c r="D258" s="151" t="s">
        <v>164</v>
      </c>
      <c r="F258" s="152" t="s">
        <v>447</v>
      </c>
      <c r="I258" s="149"/>
      <c r="L258" s="31"/>
      <c r="M258" s="150"/>
      <c r="T258" s="55"/>
      <c r="AT258" s="16" t="s">
        <v>164</v>
      </c>
      <c r="AU258" s="16" t="s">
        <v>89</v>
      </c>
    </row>
    <row r="259" spans="2:65" s="12" customFormat="1" ht="22.5">
      <c r="B259" s="153"/>
      <c r="D259" s="147" t="s">
        <v>166</v>
      </c>
      <c r="E259" s="154" t="s">
        <v>1</v>
      </c>
      <c r="F259" s="155" t="s">
        <v>448</v>
      </c>
      <c r="H259" s="156">
        <v>1</v>
      </c>
      <c r="I259" s="157"/>
      <c r="L259" s="153"/>
      <c r="M259" s="158"/>
      <c r="T259" s="159"/>
      <c r="AT259" s="154" t="s">
        <v>166</v>
      </c>
      <c r="AU259" s="154" t="s">
        <v>89</v>
      </c>
      <c r="AV259" s="12" t="s">
        <v>89</v>
      </c>
      <c r="AW259" s="12" t="s">
        <v>37</v>
      </c>
      <c r="AX259" s="12" t="s">
        <v>8</v>
      </c>
      <c r="AY259" s="154" t="s">
        <v>154</v>
      </c>
    </row>
    <row r="260" spans="2:65" s="11" customFormat="1" ht="22.9" customHeight="1">
      <c r="B260" s="121"/>
      <c r="D260" s="122" t="s">
        <v>79</v>
      </c>
      <c r="E260" s="131" t="s">
        <v>449</v>
      </c>
      <c r="F260" s="131" t="s">
        <v>450</v>
      </c>
      <c r="I260" s="124"/>
      <c r="J260" s="132">
        <f>BK260</f>
        <v>6000</v>
      </c>
      <c r="L260" s="121"/>
      <c r="M260" s="126"/>
      <c r="P260" s="127">
        <f>SUM(P261:P267)</f>
        <v>0</v>
      </c>
      <c r="R260" s="127">
        <f>SUM(R261:R267)</f>
        <v>0</v>
      </c>
      <c r="T260" s="128">
        <f>SUM(T261:T267)</f>
        <v>0</v>
      </c>
      <c r="AR260" s="122" t="s">
        <v>187</v>
      </c>
      <c r="AT260" s="129" t="s">
        <v>79</v>
      </c>
      <c r="AU260" s="129" t="s">
        <v>8</v>
      </c>
      <c r="AY260" s="122" t="s">
        <v>154</v>
      </c>
      <c r="BK260" s="130">
        <f>SUM(BK261:BK267)</f>
        <v>6000</v>
      </c>
    </row>
    <row r="261" spans="2:65" s="1" customFormat="1" ht="16.5" customHeight="1">
      <c r="B261" s="31"/>
      <c r="C261" s="133" t="s">
        <v>399</v>
      </c>
      <c r="D261" s="133" t="s">
        <v>156</v>
      </c>
      <c r="E261" s="134" t="s">
        <v>452</v>
      </c>
      <c r="F261" s="135" t="s">
        <v>453</v>
      </c>
      <c r="G261" s="136" t="s">
        <v>432</v>
      </c>
      <c r="H261" s="137">
        <v>1</v>
      </c>
      <c r="I261" s="138">
        <v>4000</v>
      </c>
      <c r="J261" s="139">
        <f>ROUND(I261*H261,0)</f>
        <v>4000</v>
      </c>
      <c r="K261" s="140"/>
      <c r="L261" s="31"/>
      <c r="M261" s="141" t="s">
        <v>1</v>
      </c>
      <c r="N261" s="142" t="s">
        <v>45</v>
      </c>
      <c r="P261" s="143">
        <f>O261*H261</f>
        <v>0</v>
      </c>
      <c r="Q261" s="143">
        <v>0</v>
      </c>
      <c r="R261" s="143">
        <f>Q261*H261</f>
        <v>0</v>
      </c>
      <c r="S261" s="143">
        <v>0</v>
      </c>
      <c r="T261" s="144">
        <f>S261*H261</f>
        <v>0</v>
      </c>
      <c r="AR261" s="145" t="s">
        <v>433</v>
      </c>
      <c r="AT261" s="145" t="s">
        <v>156</v>
      </c>
      <c r="AU261" s="145" t="s">
        <v>89</v>
      </c>
      <c r="AY261" s="16" t="s">
        <v>154</v>
      </c>
      <c r="BE261" s="146">
        <f>IF(N261="základní",J261,0)</f>
        <v>4000</v>
      </c>
      <c r="BF261" s="146">
        <f>IF(N261="snížená",J261,0)</f>
        <v>0</v>
      </c>
      <c r="BG261" s="146">
        <f>IF(N261="zákl. přenesená",J261,0)</f>
        <v>0</v>
      </c>
      <c r="BH261" s="146">
        <f>IF(N261="sníž. přenesená",J261,0)</f>
        <v>0</v>
      </c>
      <c r="BI261" s="146">
        <f>IF(N261="nulová",J261,0)</f>
        <v>0</v>
      </c>
      <c r="BJ261" s="16" t="s">
        <v>8</v>
      </c>
      <c r="BK261" s="146">
        <f>ROUND(I261*H261,0)</f>
        <v>4000</v>
      </c>
      <c r="BL261" s="16" t="s">
        <v>433</v>
      </c>
      <c r="BM261" s="145" t="s">
        <v>529</v>
      </c>
    </row>
    <row r="262" spans="2:65" s="1" customFormat="1" ht="11.25">
      <c r="B262" s="31"/>
      <c r="D262" s="147" t="s">
        <v>162</v>
      </c>
      <c r="F262" s="148" t="s">
        <v>453</v>
      </c>
      <c r="I262" s="149"/>
      <c r="L262" s="31"/>
      <c r="M262" s="150"/>
      <c r="T262" s="55"/>
      <c r="AT262" s="16" t="s">
        <v>162</v>
      </c>
      <c r="AU262" s="16" t="s">
        <v>89</v>
      </c>
    </row>
    <row r="263" spans="2:65" s="1" customFormat="1" ht="11.25">
      <c r="B263" s="31"/>
      <c r="D263" s="151" t="s">
        <v>164</v>
      </c>
      <c r="F263" s="152" t="s">
        <v>455</v>
      </c>
      <c r="I263" s="149"/>
      <c r="L263" s="31"/>
      <c r="M263" s="150"/>
      <c r="T263" s="55"/>
      <c r="AT263" s="16" t="s">
        <v>164</v>
      </c>
      <c r="AU263" s="16" t="s">
        <v>89</v>
      </c>
    </row>
    <row r="264" spans="2:65" s="12" customFormat="1" ht="33.75">
      <c r="B264" s="153"/>
      <c r="D264" s="147" t="s">
        <v>166</v>
      </c>
      <c r="E264" s="154" t="s">
        <v>1</v>
      </c>
      <c r="F264" s="155" t="s">
        <v>456</v>
      </c>
      <c r="H264" s="156">
        <v>1</v>
      </c>
      <c r="I264" s="157"/>
      <c r="L264" s="153"/>
      <c r="M264" s="158"/>
      <c r="T264" s="159"/>
      <c r="AT264" s="154" t="s">
        <v>166</v>
      </c>
      <c r="AU264" s="154" t="s">
        <v>89</v>
      </c>
      <c r="AV264" s="12" t="s">
        <v>89</v>
      </c>
      <c r="AW264" s="12" t="s">
        <v>37</v>
      </c>
      <c r="AX264" s="12" t="s">
        <v>8</v>
      </c>
      <c r="AY264" s="154" t="s">
        <v>154</v>
      </c>
    </row>
    <row r="265" spans="2:65" s="1" customFormat="1" ht="16.5" customHeight="1">
      <c r="B265" s="31"/>
      <c r="C265" s="133" t="s">
        <v>408</v>
      </c>
      <c r="D265" s="133" t="s">
        <v>156</v>
      </c>
      <c r="E265" s="134" t="s">
        <v>458</v>
      </c>
      <c r="F265" s="135" t="s">
        <v>459</v>
      </c>
      <c r="G265" s="136" t="s">
        <v>432</v>
      </c>
      <c r="H265" s="137">
        <v>1</v>
      </c>
      <c r="I265" s="138">
        <v>2000</v>
      </c>
      <c r="J265" s="139">
        <f>ROUND(I265*H265,0)</f>
        <v>2000</v>
      </c>
      <c r="K265" s="140"/>
      <c r="L265" s="31"/>
      <c r="M265" s="141" t="s">
        <v>1</v>
      </c>
      <c r="N265" s="142" t="s">
        <v>45</v>
      </c>
      <c r="P265" s="143">
        <f>O265*H265</f>
        <v>0</v>
      </c>
      <c r="Q265" s="143">
        <v>0</v>
      </c>
      <c r="R265" s="143">
        <f>Q265*H265</f>
        <v>0</v>
      </c>
      <c r="S265" s="143">
        <v>0</v>
      </c>
      <c r="T265" s="144">
        <f>S265*H265</f>
        <v>0</v>
      </c>
      <c r="AR265" s="145" t="s">
        <v>433</v>
      </c>
      <c r="AT265" s="145" t="s">
        <v>156</v>
      </c>
      <c r="AU265" s="145" t="s">
        <v>89</v>
      </c>
      <c r="AY265" s="16" t="s">
        <v>154</v>
      </c>
      <c r="BE265" s="146">
        <f>IF(N265="základní",J265,0)</f>
        <v>2000</v>
      </c>
      <c r="BF265" s="146">
        <f>IF(N265="snížená",J265,0)</f>
        <v>0</v>
      </c>
      <c r="BG265" s="146">
        <f>IF(N265="zákl. přenesená",J265,0)</f>
        <v>0</v>
      </c>
      <c r="BH265" s="146">
        <f>IF(N265="sníž. přenesená",J265,0)</f>
        <v>0</v>
      </c>
      <c r="BI265" s="146">
        <f>IF(N265="nulová",J265,0)</f>
        <v>0</v>
      </c>
      <c r="BJ265" s="16" t="s">
        <v>8</v>
      </c>
      <c r="BK265" s="146">
        <f>ROUND(I265*H265,0)</f>
        <v>2000</v>
      </c>
      <c r="BL265" s="16" t="s">
        <v>433</v>
      </c>
      <c r="BM265" s="145" t="s">
        <v>530</v>
      </c>
    </row>
    <row r="266" spans="2:65" s="1" customFormat="1" ht="11.25">
      <c r="B266" s="31"/>
      <c r="D266" s="147" t="s">
        <v>162</v>
      </c>
      <c r="F266" s="148" t="s">
        <v>459</v>
      </c>
      <c r="I266" s="149"/>
      <c r="L266" s="31"/>
      <c r="M266" s="150"/>
      <c r="T266" s="55"/>
      <c r="AT266" s="16" t="s">
        <v>162</v>
      </c>
      <c r="AU266" s="16" t="s">
        <v>89</v>
      </c>
    </row>
    <row r="267" spans="2:65" s="1" customFormat="1" ht="11.25">
      <c r="B267" s="31"/>
      <c r="D267" s="151" t="s">
        <v>164</v>
      </c>
      <c r="F267" s="152" t="s">
        <v>461</v>
      </c>
      <c r="I267" s="149"/>
      <c r="L267" s="31"/>
      <c r="M267" s="150"/>
      <c r="T267" s="55"/>
      <c r="AT267" s="16" t="s">
        <v>164</v>
      </c>
      <c r="AU267" s="16" t="s">
        <v>89</v>
      </c>
    </row>
    <row r="268" spans="2:65" s="11" customFormat="1" ht="22.9" customHeight="1">
      <c r="B268" s="121"/>
      <c r="D268" s="122" t="s">
        <v>79</v>
      </c>
      <c r="E268" s="131" t="s">
        <v>462</v>
      </c>
      <c r="F268" s="131" t="s">
        <v>463</v>
      </c>
      <c r="I268" s="124"/>
      <c r="J268" s="132">
        <f>BK268</f>
        <v>7000</v>
      </c>
      <c r="L268" s="121"/>
      <c r="M268" s="126"/>
      <c r="P268" s="127">
        <f>SUM(P269:P273)</f>
        <v>0</v>
      </c>
      <c r="R268" s="127">
        <f>SUM(R269:R273)</f>
        <v>0</v>
      </c>
      <c r="T268" s="128">
        <f>SUM(T269:T273)</f>
        <v>0</v>
      </c>
      <c r="AR268" s="122" t="s">
        <v>187</v>
      </c>
      <c r="AT268" s="129" t="s">
        <v>79</v>
      </c>
      <c r="AU268" s="129" t="s">
        <v>8</v>
      </c>
      <c r="AY268" s="122" t="s">
        <v>154</v>
      </c>
      <c r="BK268" s="130">
        <f>SUM(BK269:BK273)</f>
        <v>7000</v>
      </c>
    </row>
    <row r="269" spans="2:65" s="1" customFormat="1" ht="16.5" customHeight="1">
      <c r="B269" s="31"/>
      <c r="C269" s="133" t="s">
        <v>415</v>
      </c>
      <c r="D269" s="133" t="s">
        <v>156</v>
      </c>
      <c r="E269" s="134" t="s">
        <v>465</v>
      </c>
      <c r="F269" s="135" t="s">
        <v>466</v>
      </c>
      <c r="G269" s="136" t="s">
        <v>432</v>
      </c>
      <c r="H269" s="137">
        <v>1</v>
      </c>
      <c r="I269" s="138">
        <v>7000</v>
      </c>
      <c r="J269" s="139">
        <f>ROUND(I269*H269,0)</f>
        <v>7000</v>
      </c>
      <c r="K269" s="140"/>
      <c r="L269" s="31"/>
      <c r="M269" s="141" t="s">
        <v>1</v>
      </c>
      <c r="N269" s="142" t="s">
        <v>45</v>
      </c>
      <c r="P269" s="143">
        <f>O269*H269</f>
        <v>0</v>
      </c>
      <c r="Q269" s="143">
        <v>0</v>
      </c>
      <c r="R269" s="143">
        <f>Q269*H269</f>
        <v>0</v>
      </c>
      <c r="S269" s="143">
        <v>0</v>
      </c>
      <c r="T269" s="144">
        <f>S269*H269</f>
        <v>0</v>
      </c>
      <c r="AR269" s="145" t="s">
        <v>433</v>
      </c>
      <c r="AT269" s="145" t="s">
        <v>156</v>
      </c>
      <c r="AU269" s="145" t="s">
        <v>89</v>
      </c>
      <c r="AY269" s="16" t="s">
        <v>154</v>
      </c>
      <c r="BE269" s="146">
        <f>IF(N269="základní",J269,0)</f>
        <v>7000</v>
      </c>
      <c r="BF269" s="146">
        <f>IF(N269="snížená",J269,0)</f>
        <v>0</v>
      </c>
      <c r="BG269" s="146">
        <f>IF(N269="zákl. přenesená",J269,0)</f>
        <v>0</v>
      </c>
      <c r="BH269" s="146">
        <f>IF(N269="sníž. přenesená",J269,0)</f>
        <v>0</v>
      </c>
      <c r="BI269" s="146">
        <f>IF(N269="nulová",J269,0)</f>
        <v>0</v>
      </c>
      <c r="BJ269" s="16" t="s">
        <v>8</v>
      </c>
      <c r="BK269" s="146">
        <f>ROUND(I269*H269,0)</f>
        <v>7000</v>
      </c>
      <c r="BL269" s="16" t="s">
        <v>433</v>
      </c>
      <c r="BM269" s="145" t="s">
        <v>531</v>
      </c>
    </row>
    <row r="270" spans="2:65" s="1" customFormat="1" ht="11.25">
      <c r="B270" s="31"/>
      <c r="D270" s="147" t="s">
        <v>162</v>
      </c>
      <c r="F270" s="148" t="s">
        <v>466</v>
      </c>
      <c r="I270" s="149"/>
      <c r="L270" s="31"/>
      <c r="M270" s="150"/>
      <c r="T270" s="55"/>
      <c r="AT270" s="16" t="s">
        <v>162</v>
      </c>
      <c r="AU270" s="16" t="s">
        <v>89</v>
      </c>
    </row>
    <row r="271" spans="2:65" s="1" customFormat="1" ht="11.25">
      <c r="B271" s="31"/>
      <c r="D271" s="151" t="s">
        <v>164</v>
      </c>
      <c r="F271" s="152" t="s">
        <v>468</v>
      </c>
      <c r="I271" s="149"/>
      <c r="L271" s="31"/>
      <c r="M271" s="150"/>
      <c r="T271" s="55"/>
      <c r="AT271" s="16" t="s">
        <v>164</v>
      </c>
      <c r="AU271" s="16" t="s">
        <v>89</v>
      </c>
    </row>
    <row r="272" spans="2:65" s="1" customFormat="1" ht="19.5">
      <c r="B272" s="31"/>
      <c r="D272" s="147" t="s">
        <v>365</v>
      </c>
      <c r="F272" s="174" t="s">
        <v>469</v>
      </c>
      <c r="I272" s="149"/>
      <c r="L272" s="31"/>
      <c r="M272" s="150"/>
      <c r="T272" s="55"/>
      <c r="AT272" s="16" t="s">
        <v>365</v>
      </c>
      <c r="AU272" s="16" t="s">
        <v>89</v>
      </c>
    </row>
    <row r="273" spans="2:65" s="12" customFormat="1" ht="33.75">
      <c r="B273" s="153"/>
      <c r="D273" s="147" t="s">
        <v>166</v>
      </c>
      <c r="E273" s="154" t="s">
        <v>1</v>
      </c>
      <c r="F273" s="155" t="s">
        <v>470</v>
      </c>
      <c r="H273" s="156">
        <v>1</v>
      </c>
      <c r="I273" s="157"/>
      <c r="L273" s="153"/>
      <c r="M273" s="158"/>
      <c r="T273" s="159"/>
      <c r="AT273" s="154" t="s">
        <v>166</v>
      </c>
      <c r="AU273" s="154" t="s">
        <v>89</v>
      </c>
      <c r="AV273" s="12" t="s">
        <v>89</v>
      </c>
      <c r="AW273" s="12" t="s">
        <v>37</v>
      </c>
      <c r="AX273" s="12" t="s">
        <v>8</v>
      </c>
      <c r="AY273" s="154" t="s">
        <v>154</v>
      </c>
    </row>
    <row r="274" spans="2:65" s="11" customFormat="1" ht="22.9" customHeight="1">
      <c r="B274" s="121"/>
      <c r="D274" s="122" t="s">
        <v>79</v>
      </c>
      <c r="E274" s="131" t="s">
        <v>471</v>
      </c>
      <c r="F274" s="131" t="s">
        <v>472</v>
      </c>
      <c r="I274" s="124"/>
      <c r="J274" s="132">
        <f>BK274</f>
        <v>5000</v>
      </c>
      <c r="L274" s="121"/>
      <c r="M274" s="126"/>
      <c r="P274" s="127">
        <f>SUM(P275:P278)</f>
        <v>0</v>
      </c>
      <c r="R274" s="127">
        <f>SUM(R275:R278)</f>
        <v>0</v>
      </c>
      <c r="T274" s="128">
        <f>SUM(T275:T278)</f>
        <v>0</v>
      </c>
      <c r="AR274" s="122" t="s">
        <v>187</v>
      </c>
      <c r="AT274" s="129" t="s">
        <v>79</v>
      </c>
      <c r="AU274" s="129" t="s">
        <v>8</v>
      </c>
      <c r="AY274" s="122" t="s">
        <v>154</v>
      </c>
      <c r="BK274" s="130">
        <f>SUM(BK275:BK278)</f>
        <v>5000</v>
      </c>
    </row>
    <row r="275" spans="2:65" s="1" customFormat="1" ht="16.5" customHeight="1">
      <c r="B275" s="31"/>
      <c r="C275" s="133" t="s">
        <v>417</v>
      </c>
      <c r="D275" s="133" t="s">
        <v>156</v>
      </c>
      <c r="E275" s="134" t="s">
        <v>474</v>
      </c>
      <c r="F275" s="135" t="s">
        <v>475</v>
      </c>
      <c r="G275" s="136" t="s">
        <v>432</v>
      </c>
      <c r="H275" s="137">
        <v>1</v>
      </c>
      <c r="I275" s="138">
        <v>5000</v>
      </c>
      <c r="J275" s="139">
        <f>ROUND(I275*H275,0)</f>
        <v>5000</v>
      </c>
      <c r="K275" s="140"/>
      <c r="L275" s="31"/>
      <c r="M275" s="141" t="s">
        <v>1</v>
      </c>
      <c r="N275" s="142" t="s">
        <v>45</v>
      </c>
      <c r="P275" s="143">
        <f>O275*H275</f>
        <v>0</v>
      </c>
      <c r="Q275" s="143">
        <v>0</v>
      </c>
      <c r="R275" s="143">
        <f>Q275*H275</f>
        <v>0</v>
      </c>
      <c r="S275" s="143">
        <v>0</v>
      </c>
      <c r="T275" s="144">
        <f>S275*H275</f>
        <v>0</v>
      </c>
      <c r="AR275" s="145" t="s">
        <v>433</v>
      </c>
      <c r="AT275" s="145" t="s">
        <v>156</v>
      </c>
      <c r="AU275" s="145" t="s">
        <v>89</v>
      </c>
      <c r="AY275" s="16" t="s">
        <v>154</v>
      </c>
      <c r="BE275" s="146">
        <f>IF(N275="základní",J275,0)</f>
        <v>5000</v>
      </c>
      <c r="BF275" s="146">
        <f>IF(N275="snížená",J275,0)</f>
        <v>0</v>
      </c>
      <c r="BG275" s="146">
        <f>IF(N275="zákl. přenesená",J275,0)</f>
        <v>0</v>
      </c>
      <c r="BH275" s="146">
        <f>IF(N275="sníž. přenesená",J275,0)</f>
        <v>0</v>
      </c>
      <c r="BI275" s="146">
        <f>IF(N275="nulová",J275,0)</f>
        <v>0</v>
      </c>
      <c r="BJ275" s="16" t="s">
        <v>8</v>
      </c>
      <c r="BK275" s="146">
        <f>ROUND(I275*H275,0)</f>
        <v>5000</v>
      </c>
      <c r="BL275" s="16" t="s">
        <v>433</v>
      </c>
      <c r="BM275" s="145" t="s">
        <v>532</v>
      </c>
    </row>
    <row r="276" spans="2:65" s="1" customFormat="1" ht="11.25">
      <c r="B276" s="31"/>
      <c r="D276" s="147" t="s">
        <v>162</v>
      </c>
      <c r="F276" s="148" t="s">
        <v>477</v>
      </c>
      <c r="I276" s="149"/>
      <c r="L276" s="31"/>
      <c r="M276" s="150"/>
      <c r="T276" s="55"/>
      <c r="AT276" s="16" t="s">
        <v>162</v>
      </c>
      <c r="AU276" s="16" t="s">
        <v>89</v>
      </c>
    </row>
    <row r="277" spans="2:65" s="1" customFormat="1" ht="11.25">
      <c r="B277" s="31"/>
      <c r="D277" s="151" t="s">
        <v>164</v>
      </c>
      <c r="F277" s="152" t="s">
        <v>478</v>
      </c>
      <c r="I277" s="149"/>
      <c r="L277" s="31"/>
      <c r="M277" s="150"/>
      <c r="T277" s="55"/>
      <c r="AT277" s="16" t="s">
        <v>164</v>
      </c>
      <c r="AU277" s="16" t="s">
        <v>89</v>
      </c>
    </row>
    <row r="278" spans="2:65" s="12" customFormat="1" ht="22.5">
      <c r="B278" s="153"/>
      <c r="D278" s="147" t="s">
        <v>166</v>
      </c>
      <c r="E278" s="154" t="s">
        <v>1</v>
      </c>
      <c r="F278" s="155" t="s">
        <v>479</v>
      </c>
      <c r="H278" s="156">
        <v>1</v>
      </c>
      <c r="I278" s="157"/>
      <c r="L278" s="153"/>
      <c r="M278" s="175"/>
      <c r="N278" s="176"/>
      <c r="O278" s="176"/>
      <c r="P278" s="176"/>
      <c r="Q278" s="176"/>
      <c r="R278" s="176"/>
      <c r="S278" s="176"/>
      <c r="T278" s="177"/>
      <c r="AT278" s="154" t="s">
        <v>166</v>
      </c>
      <c r="AU278" s="154" t="s">
        <v>89</v>
      </c>
      <c r="AV278" s="12" t="s">
        <v>89</v>
      </c>
      <c r="AW278" s="12" t="s">
        <v>37</v>
      </c>
      <c r="AX278" s="12" t="s">
        <v>8</v>
      </c>
      <c r="AY278" s="154" t="s">
        <v>154</v>
      </c>
    </row>
    <row r="279" spans="2:65" s="1" customFormat="1" ht="6.95" customHeight="1">
      <c r="B279" s="43"/>
      <c r="C279" s="44"/>
      <c r="D279" s="44"/>
      <c r="E279" s="44"/>
      <c r="F279" s="44"/>
      <c r="G279" s="44"/>
      <c r="H279" s="44"/>
      <c r="I279" s="44"/>
      <c r="J279" s="44"/>
      <c r="K279" s="44"/>
      <c r="L279" s="31"/>
    </row>
  </sheetData>
  <sheetProtection algorithmName="SHA-512" hashValue="3Xpys+pMyf/yb7y+Xe30mh7scBYRIGp1G3xY5Iqj2+3hHFV3vAiTnmiqVxf1WM2ipcfogCslvTGbgTSQ0UqNEQ==" saltValue="fygHeML+RkePjw3hIKnksmgNQ7hjOQl9dqXTrJGlli4/VPxNMV6XsUFb9/wLxd+u6rVHgwXQ6kLs1VLj3Crw+Q==" spinCount="100000" sheet="1" objects="1" scenarios="1" formatColumns="0" formatRows="0" autoFilter="0"/>
  <autoFilter ref="C123:K278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hyperlinks>
    <hyperlink ref="F129" r:id="rId1" xr:uid="{00000000-0004-0000-0200-000000000000}"/>
    <hyperlink ref="F133" r:id="rId2" xr:uid="{00000000-0004-0000-0200-000001000000}"/>
    <hyperlink ref="F137" r:id="rId3" xr:uid="{00000000-0004-0000-0200-000002000000}"/>
    <hyperlink ref="F141" r:id="rId4" xr:uid="{00000000-0004-0000-0200-000003000000}"/>
    <hyperlink ref="F145" r:id="rId5" xr:uid="{00000000-0004-0000-0200-000004000000}"/>
    <hyperlink ref="F149" r:id="rId6" xr:uid="{00000000-0004-0000-0200-000005000000}"/>
    <hyperlink ref="F157" r:id="rId7" xr:uid="{00000000-0004-0000-0200-000006000000}"/>
    <hyperlink ref="F161" r:id="rId8" xr:uid="{00000000-0004-0000-0200-000007000000}"/>
    <hyperlink ref="F165" r:id="rId9" xr:uid="{00000000-0004-0000-0200-000008000000}"/>
    <hyperlink ref="F168" r:id="rId10" xr:uid="{00000000-0004-0000-0200-000009000000}"/>
    <hyperlink ref="F171" r:id="rId11" xr:uid="{00000000-0004-0000-0200-00000A000000}"/>
    <hyperlink ref="F174" r:id="rId12" xr:uid="{00000000-0004-0000-0200-00000B000000}"/>
    <hyperlink ref="F181" r:id="rId13" xr:uid="{00000000-0004-0000-0200-00000C000000}"/>
    <hyperlink ref="F185" r:id="rId14" xr:uid="{00000000-0004-0000-0200-00000D000000}"/>
    <hyperlink ref="F189" r:id="rId15" xr:uid="{00000000-0004-0000-0200-00000E000000}"/>
    <hyperlink ref="F193" r:id="rId16" xr:uid="{00000000-0004-0000-0200-00000F000000}"/>
    <hyperlink ref="F200" r:id="rId17" xr:uid="{00000000-0004-0000-0200-000010000000}"/>
    <hyperlink ref="F205" r:id="rId18" xr:uid="{00000000-0004-0000-0200-000011000000}"/>
    <hyperlink ref="F209" r:id="rId19" xr:uid="{00000000-0004-0000-0200-000012000000}"/>
    <hyperlink ref="F213" r:id="rId20" xr:uid="{00000000-0004-0000-0200-000013000000}"/>
    <hyperlink ref="F217" r:id="rId21" xr:uid="{00000000-0004-0000-0200-000014000000}"/>
    <hyperlink ref="F221" r:id="rId22" xr:uid="{00000000-0004-0000-0200-000015000000}"/>
    <hyperlink ref="F226" r:id="rId23" xr:uid="{00000000-0004-0000-0200-000016000000}"/>
    <hyperlink ref="F231" r:id="rId24" xr:uid="{00000000-0004-0000-0200-000017000000}"/>
    <hyperlink ref="F236" r:id="rId25" xr:uid="{00000000-0004-0000-0200-000018000000}"/>
    <hyperlink ref="F242" r:id="rId26" xr:uid="{00000000-0004-0000-0200-000019000000}"/>
    <hyperlink ref="F250" r:id="rId27" xr:uid="{00000000-0004-0000-0200-00001A000000}"/>
    <hyperlink ref="F254" r:id="rId28" xr:uid="{00000000-0004-0000-0200-00001B000000}"/>
    <hyperlink ref="F258" r:id="rId29" xr:uid="{00000000-0004-0000-0200-00001C000000}"/>
    <hyperlink ref="F263" r:id="rId30" xr:uid="{00000000-0004-0000-0200-00001D000000}"/>
    <hyperlink ref="F267" r:id="rId31" xr:uid="{00000000-0004-0000-0200-00001E000000}"/>
    <hyperlink ref="F271" r:id="rId32" xr:uid="{00000000-0004-0000-0200-00001F000000}"/>
    <hyperlink ref="F277" r:id="rId33" xr:uid="{00000000-0004-0000-0200-000020000000}"/>
  </hyperlinks>
  <pageMargins left="0.39374999999999999" right="0.39374999999999999" top="0.39374999999999999" bottom="0.39374999999999999" header="0" footer="0"/>
  <pageSetup paperSize="9" scale="88" fitToHeight="100" orientation="portrait" blackAndWhite="1" r:id="rId34"/>
  <headerFooter>
    <oddFooter>&amp;CStrana &amp;P z &amp;N</oddFooter>
  </headerFooter>
  <drawing r:id="rId3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95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120</v>
      </c>
      <c r="L4" s="19"/>
      <c r="M4" s="87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234" t="str">
        <f>'Rekapitulace stavby'!K6</f>
        <v>Lesní cesta Zděřiny</v>
      </c>
      <c r="F7" s="235"/>
      <c r="G7" s="235"/>
      <c r="H7" s="235"/>
      <c r="L7" s="19"/>
    </row>
    <row r="8" spans="2:46" s="1" customFormat="1" ht="12" customHeight="1">
      <c r="B8" s="31"/>
      <c r="D8" s="26" t="s">
        <v>121</v>
      </c>
      <c r="L8" s="31"/>
    </row>
    <row r="9" spans="2:46" s="1" customFormat="1" ht="16.5" customHeight="1">
      <c r="B9" s="31"/>
      <c r="E9" s="199" t="s">
        <v>533</v>
      </c>
      <c r="F9" s="233"/>
      <c r="G9" s="233"/>
      <c r="H9" s="23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19</v>
      </c>
      <c r="F11" s="24" t="s">
        <v>20</v>
      </c>
      <c r="I11" s="26" t="s">
        <v>21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>
        <f>'Rekapitulace stavby'!AN8</f>
        <v>45544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26</v>
      </c>
      <c r="J17" s="88" t="str">
        <f>'Rekapitulace stavby'!AN13</f>
        <v>25344447</v>
      </c>
      <c r="L17" s="31"/>
    </row>
    <row r="18" spans="2:12" s="1" customFormat="1" ht="18" customHeight="1">
      <c r="B18" s="31"/>
      <c r="E18" s="236" t="str">
        <f>'Rekapitulace stavby'!E14</f>
        <v>AQUASYS spol. s r.o.</v>
      </c>
      <c r="F18" s="205"/>
      <c r="G18" s="205"/>
      <c r="H18" s="205"/>
      <c r="I18" s="26" t="s">
        <v>29</v>
      </c>
      <c r="J18" s="88" t="str">
        <f>'Rekapitulace stavby'!AN14</f>
        <v>CZ25344447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26</v>
      </c>
      <c r="J20" s="24" t="s">
        <v>35</v>
      </c>
      <c r="L20" s="31"/>
    </row>
    <row r="21" spans="2:12" s="1" customFormat="1" ht="18" customHeight="1">
      <c r="B21" s="31"/>
      <c r="E21" s="24" t="s">
        <v>36</v>
      </c>
      <c r="I21" s="26" t="s">
        <v>29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38</v>
      </c>
      <c r="I23" s="26" t="s">
        <v>26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29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9"/>
      <c r="E27" s="209" t="s">
        <v>1</v>
      </c>
      <c r="F27" s="209"/>
      <c r="G27" s="209"/>
      <c r="H27" s="20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40</v>
      </c>
      <c r="J30" s="65">
        <f>ROUND(J118, 0)</f>
        <v>649950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1">
        <f>ROUND((SUM(BE118:BE127)),  0)</f>
        <v>649950</v>
      </c>
      <c r="I33" s="92">
        <v>0.21</v>
      </c>
      <c r="J33" s="91">
        <f>ROUND(((SUM(BE118:BE127))*I33),  0)</f>
        <v>136490</v>
      </c>
      <c r="L33" s="31"/>
    </row>
    <row r="34" spans="2:12" s="1" customFormat="1" ht="14.45" customHeight="1">
      <c r="B34" s="31"/>
      <c r="E34" s="26" t="s">
        <v>46</v>
      </c>
      <c r="F34" s="91">
        <f>ROUND((SUM(BF118:BF127)),  0)</f>
        <v>0</v>
      </c>
      <c r="I34" s="92">
        <v>0.12</v>
      </c>
      <c r="J34" s="91">
        <f>ROUND(((SUM(BF118:BF127))*I34),  0)</f>
        <v>0</v>
      </c>
      <c r="L34" s="31"/>
    </row>
    <row r="35" spans="2:12" s="1" customFormat="1" ht="14.45" hidden="1" customHeight="1">
      <c r="B35" s="31"/>
      <c r="E35" s="26" t="s">
        <v>47</v>
      </c>
      <c r="F35" s="91">
        <f>ROUND((SUM(BG118:BG127)),  0)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1">
        <f>ROUND((SUM(BH118:BH127)),  0)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1">
        <f>ROUND((SUM(BI118:BI127)),  0)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50</v>
      </c>
      <c r="E39" s="56"/>
      <c r="F39" s="56"/>
      <c r="G39" s="95" t="s">
        <v>51</v>
      </c>
      <c r="H39" s="96" t="s">
        <v>52</v>
      </c>
      <c r="I39" s="56"/>
      <c r="J39" s="97">
        <f>SUM(J30:J37)</f>
        <v>786440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9" t="s">
        <v>56</v>
      </c>
      <c r="G61" s="42" t="s">
        <v>55</v>
      </c>
      <c r="H61" s="33"/>
      <c r="I61" s="33"/>
      <c r="J61" s="100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9" t="s">
        <v>56</v>
      </c>
      <c r="G76" s="42" t="s">
        <v>55</v>
      </c>
      <c r="H76" s="33"/>
      <c r="I76" s="33"/>
      <c r="J76" s="100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17</v>
      </c>
      <c r="L84" s="31"/>
    </row>
    <row r="85" spans="2:47" s="1" customFormat="1" ht="16.5" customHeight="1">
      <c r="B85" s="31"/>
      <c r="E85" s="234" t="str">
        <f>E7</f>
        <v>Lesní cesta Zděřiny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121</v>
      </c>
      <c r="L86" s="31"/>
    </row>
    <row r="87" spans="2:47" s="1" customFormat="1" ht="16.5" customHeight="1">
      <c r="B87" s="31"/>
      <c r="E87" s="199" t="str">
        <f>E9</f>
        <v>007.01 - Zlepšení podloží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k.ú. Kamenička</v>
      </c>
      <c r="I89" s="26" t="s">
        <v>24</v>
      </c>
      <c r="J89" s="51">
        <f>IF(J12="","",J12)</f>
        <v>45544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25</v>
      </c>
      <c r="F91" s="24" t="str">
        <f>E15</f>
        <v>Městys Kamenice</v>
      </c>
      <c r="I91" s="26" t="s">
        <v>34</v>
      </c>
      <c r="J91" s="29" t="str">
        <f>E21</f>
        <v>Ing. Petr Pelikán, Ph.D.</v>
      </c>
      <c r="L91" s="31"/>
    </row>
    <row r="92" spans="2:47" s="1" customFormat="1" ht="25.7" customHeight="1">
      <c r="B92" s="31"/>
      <c r="C92" s="26" t="s">
        <v>30</v>
      </c>
      <c r="F92" s="24" t="str">
        <f>IF(E18="","",E18)</f>
        <v>AQUASYS spol. s r.o.</v>
      </c>
      <c r="I92" s="26" t="s">
        <v>38</v>
      </c>
      <c r="J92" s="29" t="str">
        <f>E24</f>
        <v>Ing. Petr Pelikán, Ph.D.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124</v>
      </c>
      <c r="D94" s="93"/>
      <c r="E94" s="93"/>
      <c r="F94" s="93"/>
      <c r="G94" s="93"/>
      <c r="H94" s="93"/>
      <c r="I94" s="93"/>
      <c r="J94" s="102" t="s">
        <v>125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126</v>
      </c>
      <c r="J96" s="65">
        <f>J118</f>
        <v>649950</v>
      </c>
      <c r="L96" s="31"/>
      <c r="AU96" s="16" t="s">
        <v>127</v>
      </c>
    </row>
    <row r="97" spans="2:12" s="8" customFormat="1" ht="24.95" customHeight="1">
      <c r="B97" s="104"/>
      <c r="D97" s="105" t="s">
        <v>128</v>
      </c>
      <c r="E97" s="106"/>
      <c r="F97" s="106"/>
      <c r="G97" s="106"/>
      <c r="H97" s="106"/>
      <c r="I97" s="106"/>
      <c r="J97" s="107">
        <f>J119</f>
        <v>649950</v>
      </c>
      <c r="L97" s="104"/>
    </row>
    <row r="98" spans="2:12" s="9" customFormat="1" ht="19.899999999999999" customHeight="1">
      <c r="B98" s="108"/>
      <c r="D98" s="109" t="s">
        <v>132</v>
      </c>
      <c r="E98" s="110"/>
      <c r="F98" s="110"/>
      <c r="G98" s="110"/>
      <c r="H98" s="110"/>
      <c r="I98" s="110"/>
      <c r="J98" s="111">
        <f>J120</f>
        <v>649950</v>
      </c>
      <c r="L98" s="108"/>
    </row>
    <row r="99" spans="2:12" s="1" customFormat="1" ht="21.75" customHeight="1">
      <c r="B99" s="31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1"/>
    </row>
    <row r="105" spans="2:12" s="1" customFormat="1" ht="24.95" customHeight="1">
      <c r="B105" s="31"/>
      <c r="C105" s="20" t="s">
        <v>139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17</v>
      </c>
      <c r="L107" s="31"/>
    </row>
    <row r="108" spans="2:12" s="1" customFormat="1" ht="16.5" customHeight="1">
      <c r="B108" s="31"/>
      <c r="E108" s="234" t="str">
        <f>E7</f>
        <v>Lesní cesta Zděřiny</v>
      </c>
      <c r="F108" s="235"/>
      <c r="G108" s="235"/>
      <c r="H108" s="235"/>
      <c r="L108" s="31"/>
    </row>
    <row r="109" spans="2:12" s="1" customFormat="1" ht="12" customHeight="1">
      <c r="B109" s="31"/>
      <c r="C109" s="26" t="s">
        <v>121</v>
      </c>
      <c r="L109" s="31"/>
    </row>
    <row r="110" spans="2:12" s="1" customFormat="1" ht="16.5" customHeight="1">
      <c r="B110" s="31"/>
      <c r="E110" s="199" t="str">
        <f>E9</f>
        <v>007.01 - Zlepšení podloží</v>
      </c>
      <c r="F110" s="233"/>
      <c r="G110" s="233"/>
      <c r="H110" s="233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22</v>
      </c>
      <c r="F112" s="24" t="str">
        <f>F12</f>
        <v>k.ú. Kamenička</v>
      </c>
      <c r="I112" s="26" t="s">
        <v>24</v>
      </c>
      <c r="J112" s="51">
        <f>IF(J12="","",J12)</f>
        <v>45544</v>
      </c>
      <c r="L112" s="31"/>
    </row>
    <row r="113" spans="2:65" s="1" customFormat="1" ht="6.95" customHeight="1">
      <c r="B113" s="31"/>
      <c r="L113" s="31"/>
    </row>
    <row r="114" spans="2:65" s="1" customFormat="1" ht="25.7" customHeight="1">
      <c r="B114" s="31"/>
      <c r="C114" s="26" t="s">
        <v>25</v>
      </c>
      <c r="F114" s="24" t="str">
        <f>E15</f>
        <v>Městys Kamenice</v>
      </c>
      <c r="I114" s="26" t="s">
        <v>34</v>
      </c>
      <c r="J114" s="29" t="str">
        <f>E21</f>
        <v>Ing. Petr Pelikán, Ph.D.</v>
      </c>
      <c r="L114" s="31"/>
    </row>
    <row r="115" spans="2:65" s="1" customFormat="1" ht="25.7" customHeight="1">
      <c r="B115" s="31"/>
      <c r="C115" s="26" t="s">
        <v>30</v>
      </c>
      <c r="F115" s="24" t="str">
        <f>IF(E18="","",E18)</f>
        <v>AQUASYS spol. s r.o.</v>
      </c>
      <c r="I115" s="26" t="s">
        <v>38</v>
      </c>
      <c r="J115" s="29" t="str">
        <f>E24</f>
        <v>Ing. Petr Pelikán, Ph.D.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2"/>
      <c r="C117" s="113" t="s">
        <v>140</v>
      </c>
      <c r="D117" s="114" t="s">
        <v>65</v>
      </c>
      <c r="E117" s="114" t="s">
        <v>61</v>
      </c>
      <c r="F117" s="114" t="s">
        <v>62</v>
      </c>
      <c r="G117" s="114" t="s">
        <v>141</v>
      </c>
      <c r="H117" s="114" t="s">
        <v>142</v>
      </c>
      <c r="I117" s="114" t="s">
        <v>143</v>
      </c>
      <c r="J117" s="115" t="s">
        <v>125</v>
      </c>
      <c r="K117" s="116" t="s">
        <v>144</v>
      </c>
      <c r="L117" s="112"/>
      <c r="M117" s="58" t="s">
        <v>1</v>
      </c>
      <c r="N117" s="59" t="s">
        <v>44</v>
      </c>
      <c r="O117" s="59" t="s">
        <v>145</v>
      </c>
      <c r="P117" s="59" t="s">
        <v>146</v>
      </c>
      <c r="Q117" s="59" t="s">
        <v>147</v>
      </c>
      <c r="R117" s="59" t="s">
        <v>148</v>
      </c>
      <c r="S117" s="59" t="s">
        <v>149</v>
      </c>
      <c r="T117" s="60" t="s">
        <v>150</v>
      </c>
    </row>
    <row r="118" spans="2:65" s="1" customFormat="1" ht="22.9" customHeight="1">
      <c r="B118" s="31"/>
      <c r="C118" s="63" t="s">
        <v>151</v>
      </c>
      <c r="J118" s="117">
        <f>BK118</f>
        <v>649950</v>
      </c>
      <c r="L118" s="31"/>
      <c r="M118" s="61"/>
      <c r="N118" s="52"/>
      <c r="O118" s="52"/>
      <c r="P118" s="118">
        <f>P119</f>
        <v>0</v>
      </c>
      <c r="Q118" s="52"/>
      <c r="R118" s="118">
        <f>R119</f>
        <v>0</v>
      </c>
      <c r="S118" s="52"/>
      <c r="T118" s="119">
        <f>T119</f>
        <v>0</v>
      </c>
      <c r="AT118" s="16" t="s">
        <v>79</v>
      </c>
      <c r="AU118" s="16" t="s">
        <v>127</v>
      </c>
      <c r="BK118" s="120">
        <f>BK119</f>
        <v>649950</v>
      </c>
    </row>
    <row r="119" spans="2:65" s="11" customFormat="1" ht="25.9" customHeight="1">
      <c r="B119" s="121"/>
      <c r="D119" s="122" t="s">
        <v>79</v>
      </c>
      <c r="E119" s="123" t="s">
        <v>152</v>
      </c>
      <c r="F119" s="123" t="s">
        <v>153</v>
      </c>
      <c r="I119" s="124"/>
      <c r="J119" s="125">
        <f>BK119</f>
        <v>649950</v>
      </c>
      <c r="L119" s="121"/>
      <c r="M119" s="126"/>
      <c r="P119" s="127">
        <f>P120</f>
        <v>0</v>
      </c>
      <c r="R119" s="127">
        <f>R120</f>
        <v>0</v>
      </c>
      <c r="T119" s="128">
        <f>T120</f>
        <v>0</v>
      </c>
      <c r="AR119" s="122" t="s">
        <v>8</v>
      </c>
      <c r="AT119" s="129" t="s">
        <v>79</v>
      </c>
      <c r="AU119" s="129" t="s">
        <v>80</v>
      </c>
      <c r="AY119" s="122" t="s">
        <v>154</v>
      </c>
      <c r="BK119" s="130">
        <f>BK120</f>
        <v>649950</v>
      </c>
    </row>
    <row r="120" spans="2:65" s="11" customFormat="1" ht="22.9" customHeight="1">
      <c r="B120" s="121"/>
      <c r="D120" s="122" t="s">
        <v>79</v>
      </c>
      <c r="E120" s="131" t="s">
        <v>187</v>
      </c>
      <c r="F120" s="131" t="s">
        <v>376</v>
      </c>
      <c r="I120" s="124"/>
      <c r="J120" s="132">
        <f>BK120</f>
        <v>649950</v>
      </c>
      <c r="L120" s="121"/>
      <c r="M120" s="126"/>
      <c r="P120" s="127">
        <f>SUM(P121:P127)</f>
        <v>0</v>
      </c>
      <c r="R120" s="127">
        <f>SUM(R121:R127)</f>
        <v>0</v>
      </c>
      <c r="T120" s="128">
        <f>SUM(T121:T127)</f>
        <v>0</v>
      </c>
      <c r="AR120" s="122" t="s">
        <v>8</v>
      </c>
      <c r="AT120" s="129" t="s">
        <v>79</v>
      </c>
      <c r="AU120" s="129" t="s">
        <v>8</v>
      </c>
      <c r="AY120" s="122" t="s">
        <v>154</v>
      </c>
      <c r="BK120" s="130">
        <f>SUM(BK121:BK127)</f>
        <v>649950</v>
      </c>
    </row>
    <row r="121" spans="2:65" s="1" customFormat="1" ht="16.5" customHeight="1">
      <c r="B121" s="31"/>
      <c r="C121" s="133" t="s">
        <v>8</v>
      </c>
      <c r="D121" s="133" t="s">
        <v>156</v>
      </c>
      <c r="E121" s="134" t="s">
        <v>534</v>
      </c>
      <c r="F121" s="135" t="s">
        <v>535</v>
      </c>
      <c r="G121" s="136" t="s">
        <v>159</v>
      </c>
      <c r="H121" s="137">
        <v>3095</v>
      </c>
      <c r="I121" s="138">
        <v>210</v>
      </c>
      <c r="J121" s="139">
        <f>ROUND(I121*H121,0)</f>
        <v>649950</v>
      </c>
      <c r="K121" s="140"/>
      <c r="L121" s="31"/>
      <c r="M121" s="141" t="s">
        <v>1</v>
      </c>
      <c r="N121" s="142" t="s">
        <v>45</v>
      </c>
      <c r="P121" s="143">
        <f>O121*H121</f>
        <v>0</v>
      </c>
      <c r="Q121" s="143">
        <v>0</v>
      </c>
      <c r="R121" s="143">
        <f>Q121*H121</f>
        <v>0</v>
      </c>
      <c r="S121" s="143">
        <v>0</v>
      </c>
      <c r="T121" s="144">
        <f>S121*H121</f>
        <v>0</v>
      </c>
      <c r="AR121" s="145" t="s">
        <v>160</v>
      </c>
      <c r="AT121" s="145" t="s">
        <v>156</v>
      </c>
      <c r="AU121" s="145" t="s">
        <v>89</v>
      </c>
      <c r="AY121" s="16" t="s">
        <v>154</v>
      </c>
      <c r="BE121" s="146">
        <f>IF(N121="základní",J121,0)</f>
        <v>649950</v>
      </c>
      <c r="BF121" s="146">
        <f>IF(N121="snížená",J121,0)</f>
        <v>0</v>
      </c>
      <c r="BG121" s="146">
        <f>IF(N121="zákl. přenesená",J121,0)</f>
        <v>0</v>
      </c>
      <c r="BH121" s="146">
        <f>IF(N121="sníž. přenesená",J121,0)</f>
        <v>0</v>
      </c>
      <c r="BI121" s="146">
        <f>IF(N121="nulová",J121,0)</f>
        <v>0</v>
      </c>
      <c r="BJ121" s="16" t="s">
        <v>8</v>
      </c>
      <c r="BK121" s="146">
        <f>ROUND(I121*H121,0)</f>
        <v>649950</v>
      </c>
      <c r="BL121" s="16" t="s">
        <v>160</v>
      </c>
      <c r="BM121" s="145" t="s">
        <v>536</v>
      </c>
    </row>
    <row r="122" spans="2:65" s="1" customFormat="1" ht="19.5">
      <c r="B122" s="31"/>
      <c r="D122" s="147" t="s">
        <v>162</v>
      </c>
      <c r="F122" s="148" t="s">
        <v>537</v>
      </c>
      <c r="I122" s="149"/>
      <c r="L122" s="31"/>
      <c r="M122" s="150"/>
      <c r="T122" s="55"/>
      <c r="AT122" s="16" t="s">
        <v>162</v>
      </c>
      <c r="AU122" s="16" t="s">
        <v>89</v>
      </c>
    </row>
    <row r="123" spans="2:65" s="1" customFormat="1" ht="11.25">
      <c r="B123" s="31"/>
      <c r="D123" s="151" t="s">
        <v>164</v>
      </c>
      <c r="F123" s="152" t="s">
        <v>538</v>
      </c>
      <c r="I123" s="149"/>
      <c r="L123" s="31"/>
      <c r="M123" s="150"/>
      <c r="T123" s="55"/>
      <c r="AT123" s="16" t="s">
        <v>164</v>
      </c>
      <c r="AU123" s="16" t="s">
        <v>89</v>
      </c>
    </row>
    <row r="124" spans="2:65" s="1" customFormat="1" ht="19.5">
      <c r="B124" s="31"/>
      <c r="D124" s="147" t="s">
        <v>365</v>
      </c>
      <c r="F124" s="174" t="s">
        <v>539</v>
      </c>
      <c r="I124" s="149"/>
      <c r="L124" s="31"/>
      <c r="M124" s="150"/>
      <c r="T124" s="55"/>
      <c r="AT124" s="16" t="s">
        <v>365</v>
      </c>
      <c r="AU124" s="16" t="s">
        <v>89</v>
      </c>
    </row>
    <row r="125" spans="2:65" s="12" customFormat="1" ht="11.25">
      <c r="B125" s="153"/>
      <c r="D125" s="147" t="s">
        <v>166</v>
      </c>
      <c r="E125" s="154" t="s">
        <v>1</v>
      </c>
      <c r="F125" s="155" t="s">
        <v>540</v>
      </c>
      <c r="H125" s="156">
        <v>2298</v>
      </c>
      <c r="I125" s="157"/>
      <c r="L125" s="153"/>
      <c r="M125" s="158"/>
      <c r="T125" s="159"/>
      <c r="AT125" s="154" t="s">
        <v>166</v>
      </c>
      <c r="AU125" s="154" t="s">
        <v>89</v>
      </c>
      <c r="AV125" s="12" t="s">
        <v>89</v>
      </c>
      <c r="AW125" s="12" t="s">
        <v>37</v>
      </c>
      <c r="AX125" s="12" t="s">
        <v>80</v>
      </c>
      <c r="AY125" s="154" t="s">
        <v>154</v>
      </c>
    </row>
    <row r="126" spans="2:65" s="12" customFormat="1" ht="11.25">
      <c r="B126" s="153"/>
      <c r="D126" s="147" t="s">
        <v>166</v>
      </c>
      <c r="E126" s="154" t="s">
        <v>1</v>
      </c>
      <c r="F126" s="155" t="s">
        <v>541</v>
      </c>
      <c r="H126" s="156">
        <v>797</v>
      </c>
      <c r="I126" s="157"/>
      <c r="L126" s="153"/>
      <c r="M126" s="158"/>
      <c r="T126" s="159"/>
      <c r="AT126" s="154" t="s">
        <v>166</v>
      </c>
      <c r="AU126" s="154" t="s">
        <v>89</v>
      </c>
      <c r="AV126" s="12" t="s">
        <v>89</v>
      </c>
      <c r="AW126" s="12" t="s">
        <v>37</v>
      </c>
      <c r="AX126" s="12" t="s">
        <v>80</v>
      </c>
      <c r="AY126" s="154" t="s">
        <v>154</v>
      </c>
    </row>
    <row r="127" spans="2:65" s="14" customFormat="1" ht="11.25">
      <c r="B127" s="167"/>
      <c r="D127" s="147" t="s">
        <v>166</v>
      </c>
      <c r="E127" s="168" t="s">
        <v>1</v>
      </c>
      <c r="F127" s="169" t="s">
        <v>235</v>
      </c>
      <c r="H127" s="170">
        <v>3095</v>
      </c>
      <c r="I127" s="171"/>
      <c r="L127" s="167"/>
      <c r="M127" s="178"/>
      <c r="N127" s="179"/>
      <c r="O127" s="179"/>
      <c r="P127" s="179"/>
      <c r="Q127" s="179"/>
      <c r="R127" s="179"/>
      <c r="S127" s="179"/>
      <c r="T127" s="180"/>
      <c r="AT127" s="168" t="s">
        <v>166</v>
      </c>
      <c r="AU127" s="168" t="s">
        <v>89</v>
      </c>
      <c r="AV127" s="14" t="s">
        <v>160</v>
      </c>
      <c r="AW127" s="14" t="s">
        <v>37</v>
      </c>
      <c r="AX127" s="14" t="s">
        <v>8</v>
      </c>
      <c r="AY127" s="168" t="s">
        <v>154</v>
      </c>
    </row>
    <row r="128" spans="2:65" s="1" customFormat="1" ht="6.95" customHeight="1">
      <c r="B128" s="43"/>
      <c r="C128" s="44"/>
      <c r="D128" s="44"/>
      <c r="E128" s="44"/>
      <c r="F128" s="44"/>
      <c r="G128" s="44"/>
      <c r="H128" s="44"/>
      <c r="I128" s="44"/>
      <c r="J128" s="44"/>
      <c r="K128" s="44"/>
      <c r="L128" s="31"/>
    </row>
  </sheetData>
  <sheetProtection algorithmName="SHA-512" hashValue="TLm/1QOYUKM1A4BO5TPT7pu6TOL+S6sSn9sO9MaFKHAkGg4uvcykeR2ZP78pGC++aca+0G5mTcxbnEVPNciiag==" saltValue="xoJtOAaoyRiOT8umWWDtQUPbWhvfZgUP3g72vCxwnadQGspWb899BtaUhmAezoSZq9/8Wm9V6IYFna4l4NNO4w==" spinCount="100000" sheet="1" objects="1" scenarios="1" formatColumns="0" formatRows="0" autoFilter="0"/>
  <autoFilter ref="C117:K127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hyperlinks>
    <hyperlink ref="F123" r:id="rId1" xr:uid="{00000000-0004-0000-0300-000000000000}"/>
  </hyperlinks>
  <pageMargins left="0.39374999999999999" right="0.39374999999999999" top="0.39374999999999999" bottom="0.39374999999999999" header="0" footer="0"/>
  <pageSetup paperSize="9" scale="88" fitToHeight="100" orientation="portrait" blackAndWhite="1" r:id="rId2"/>
  <headerFooter>
    <oddFooter>&amp;CStrana &amp;P z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98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120</v>
      </c>
      <c r="L4" s="19"/>
      <c r="M4" s="87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234" t="str">
        <f>'Rekapitulace stavby'!K6</f>
        <v>Lesní cesta Zděřiny</v>
      </c>
      <c r="F7" s="235"/>
      <c r="G7" s="235"/>
      <c r="H7" s="235"/>
      <c r="L7" s="19"/>
    </row>
    <row r="8" spans="2:46" s="1" customFormat="1" ht="12" customHeight="1">
      <c r="B8" s="31"/>
      <c r="D8" s="26" t="s">
        <v>121</v>
      </c>
      <c r="L8" s="31"/>
    </row>
    <row r="9" spans="2:46" s="1" customFormat="1" ht="16.5" customHeight="1">
      <c r="B9" s="31"/>
      <c r="E9" s="199" t="s">
        <v>542</v>
      </c>
      <c r="F9" s="233"/>
      <c r="G9" s="233"/>
      <c r="H9" s="23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19</v>
      </c>
      <c r="F11" s="24" t="s">
        <v>20</v>
      </c>
      <c r="I11" s="26" t="s">
        <v>21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>
        <f>'Rekapitulace stavby'!AN8</f>
        <v>45544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26</v>
      </c>
      <c r="J17" s="88" t="str">
        <f>'Rekapitulace stavby'!AN13</f>
        <v>25344447</v>
      </c>
      <c r="L17" s="31"/>
    </row>
    <row r="18" spans="2:12" s="1" customFormat="1" ht="18" customHeight="1">
      <c r="B18" s="31"/>
      <c r="E18" s="236" t="str">
        <f>'Rekapitulace stavby'!E14</f>
        <v>AQUASYS spol. s r.o.</v>
      </c>
      <c r="F18" s="205"/>
      <c r="G18" s="205"/>
      <c r="H18" s="205"/>
      <c r="I18" s="26" t="s">
        <v>29</v>
      </c>
      <c r="J18" s="88" t="str">
        <f>'Rekapitulace stavby'!AN14</f>
        <v>CZ25344447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26</v>
      </c>
      <c r="J20" s="24" t="s">
        <v>35</v>
      </c>
      <c r="L20" s="31"/>
    </row>
    <row r="21" spans="2:12" s="1" customFormat="1" ht="18" customHeight="1">
      <c r="B21" s="31"/>
      <c r="E21" s="24" t="s">
        <v>36</v>
      </c>
      <c r="I21" s="26" t="s">
        <v>29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38</v>
      </c>
      <c r="I23" s="26" t="s">
        <v>26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29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9"/>
      <c r="E27" s="209" t="s">
        <v>1</v>
      </c>
      <c r="F27" s="209"/>
      <c r="G27" s="209"/>
      <c r="H27" s="20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40</v>
      </c>
      <c r="J30" s="65">
        <f>ROUND(J121, 0)</f>
        <v>40663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1">
        <f>ROUND((SUM(BE121:BE154)),  0)</f>
        <v>40663</v>
      </c>
      <c r="I33" s="92">
        <v>0.21</v>
      </c>
      <c r="J33" s="91">
        <f>ROUND(((SUM(BE121:BE154))*I33),  0)</f>
        <v>8539</v>
      </c>
      <c r="L33" s="31"/>
    </row>
    <row r="34" spans="2:12" s="1" customFormat="1" ht="14.45" customHeight="1">
      <c r="B34" s="31"/>
      <c r="E34" s="26" t="s">
        <v>46</v>
      </c>
      <c r="F34" s="91">
        <f>ROUND((SUM(BF121:BF154)),  0)</f>
        <v>0</v>
      </c>
      <c r="I34" s="92">
        <v>0.12</v>
      </c>
      <c r="J34" s="91">
        <f>ROUND(((SUM(BF121:BF154))*I34),  0)</f>
        <v>0</v>
      </c>
      <c r="L34" s="31"/>
    </row>
    <row r="35" spans="2:12" s="1" customFormat="1" ht="14.45" hidden="1" customHeight="1">
      <c r="B35" s="31"/>
      <c r="E35" s="26" t="s">
        <v>47</v>
      </c>
      <c r="F35" s="91">
        <f>ROUND((SUM(BG121:BG154)),  0)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1">
        <f>ROUND((SUM(BH121:BH154)),  0)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1">
        <f>ROUND((SUM(BI121:BI154)),  0)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50</v>
      </c>
      <c r="E39" s="56"/>
      <c r="F39" s="56"/>
      <c r="G39" s="95" t="s">
        <v>51</v>
      </c>
      <c r="H39" s="96" t="s">
        <v>52</v>
      </c>
      <c r="I39" s="56"/>
      <c r="J39" s="97">
        <f>SUM(J30:J37)</f>
        <v>49202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9" t="s">
        <v>56</v>
      </c>
      <c r="G61" s="42" t="s">
        <v>55</v>
      </c>
      <c r="H61" s="33"/>
      <c r="I61" s="33"/>
      <c r="J61" s="100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9" t="s">
        <v>56</v>
      </c>
      <c r="G76" s="42" t="s">
        <v>55</v>
      </c>
      <c r="H76" s="33"/>
      <c r="I76" s="33"/>
      <c r="J76" s="100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17</v>
      </c>
      <c r="L84" s="31"/>
    </row>
    <row r="85" spans="2:47" s="1" customFormat="1" ht="16.5" customHeight="1">
      <c r="B85" s="31"/>
      <c r="E85" s="234" t="str">
        <f>E7</f>
        <v>Lesní cesta Zděřiny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121</v>
      </c>
      <c r="L86" s="31"/>
    </row>
    <row r="87" spans="2:47" s="1" customFormat="1" ht="16.5" customHeight="1">
      <c r="B87" s="31"/>
      <c r="E87" s="199" t="str">
        <f>E9</f>
        <v>007.02 - Drenáž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k.ú. Kamenička</v>
      </c>
      <c r="I89" s="26" t="s">
        <v>24</v>
      </c>
      <c r="J89" s="51">
        <f>IF(J12="","",J12)</f>
        <v>45544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25</v>
      </c>
      <c r="F91" s="24" t="str">
        <f>E15</f>
        <v>Městys Kamenice</v>
      </c>
      <c r="I91" s="26" t="s">
        <v>34</v>
      </c>
      <c r="J91" s="29" t="str">
        <f>E21</f>
        <v>Ing. Petr Pelikán, Ph.D.</v>
      </c>
      <c r="L91" s="31"/>
    </row>
    <row r="92" spans="2:47" s="1" customFormat="1" ht="25.7" customHeight="1">
      <c r="B92" s="31"/>
      <c r="C92" s="26" t="s">
        <v>30</v>
      </c>
      <c r="F92" s="24" t="str">
        <f>IF(E18="","",E18)</f>
        <v>AQUASYS spol. s r.o.</v>
      </c>
      <c r="I92" s="26" t="s">
        <v>38</v>
      </c>
      <c r="J92" s="29" t="str">
        <f>E24</f>
        <v>Ing. Petr Pelikán, Ph.D.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124</v>
      </c>
      <c r="D94" s="93"/>
      <c r="E94" s="93"/>
      <c r="F94" s="93"/>
      <c r="G94" s="93"/>
      <c r="H94" s="93"/>
      <c r="I94" s="93"/>
      <c r="J94" s="102" t="s">
        <v>125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126</v>
      </c>
      <c r="J96" s="65">
        <f>J121</f>
        <v>40663</v>
      </c>
      <c r="L96" s="31"/>
      <c r="AU96" s="16" t="s">
        <v>127</v>
      </c>
    </row>
    <row r="97" spans="2:12" s="8" customFormat="1" ht="24.95" customHeight="1">
      <c r="B97" s="104"/>
      <c r="D97" s="105" t="s">
        <v>128</v>
      </c>
      <c r="E97" s="106"/>
      <c r="F97" s="106"/>
      <c r="G97" s="106"/>
      <c r="H97" s="106"/>
      <c r="I97" s="106"/>
      <c r="J97" s="107">
        <f>J122</f>
        <v>40663</v>
      </c>
      <c r="L97" s="104"/>
    </row>
    <row r="98" spans="2:12" s="9" customFormat="1" ht="19.899999999999999" customHeight="1">
      <c r="B98" s="108"/>
      <c r="D98" s="109" t="s">
        <v>130</v>
      </c>
      <c r="E98" s="110"/>
      <c r="F98" s="110"/>
      <c r="G98" s="110"/>
      <c r="H98" s="110"/>
      <c r="I98" s="110"/>
      <c r="J98" s="111">
        <f>J123</f>
        <v>33407</v>
      </c>
      <c r="L98" s="108"/>
    </row>
    <row r="99" spans="2:12" s="9" customFormat="1" ht="19.899999999999999" customHeight="1">
      <c r="B99" s="108"/>
      <c r="D99" s="109" t="s">
        <v>131</v>
      </c>
      <c r="E99" s="110"/>
      <c r="F99" s="110"/>
      <c r="G99" s="110"/>
      <c r="H99" s="110"/>
      <c r="I99" s="110"/>
      <c r="J99" s="111">
        <f>J136</f>
        <v>3844</v>
      </c>
      <c r="L99" s="108"/>
    </row>
    <row r="100" spans="2:12" s="9" customFormat="1" ht="19.899999999999999" customHeight="1">
      <c r="B100" s="108"/>
      <c r="D100" s="109" t="s">
        <v>543</v>
      </c>
      <c r="E100" s="110"/>
      <c r="F100" s="110"/>
      <c r="G100" s="110"/>
      <c r="H100" s="110"/>
      <c r="I100" s="110"/>
      <c r="J100" s="111">
        <f>J141</f>
        <v>3051</v>
      </c>
      <c r="L100" s="108"/>
    </row>
    <row r="101" spans="2:12" s="9" customFormat="1" ht="19.899999999999999" customHeight="1">
      <c r="B101" s="108"/>
      <c r="D101" s="109" t="s">
        <v>133</v>
      </c>
      <c r="E101" s="110"/>
      <c r="F101" s="110"/>
      <c r="G101" s="110"/>
      <c r="H101" s="110"/>
      <c r="I101" s="110"/>
      <c r="J101" s="111">
        <f>J148</f>
        <v>361</v>
      </c>
      <c r="L101" s="108"/>
    </row>
    <row r="102" spans="2:12" s="1" customFormat="1" ht="21.75" customHeight="1">
      <c r="B102" s="31"/>
      <c r="L102" s="31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4.95" customHeight="1">
      <c r="B108" s="31"/>
      <c r="C108" s="20" t="s">
        <v>139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17</v>
      </c>
      <c r="L110" s="31"/>
    </row>
    <row r="111" spans="2:12" s="1" customFormat="1" ht="16.5" customHeight="1">
      <c r="B111" s="31"/>
      <c r="E111" s="234" t="str">
        <f>E7</f>
        <v>Lesní cesta Zděřiny</v>
      </c>
      <c r="F111" s="235"/>
      <c r="G111" s="235"/>
      <c r="H111" s="235"/>
      <c r="L111" s="31"/>
    </row>
    <row r="112" spans="2:12" s="1" customFormat="1" ht="12" customHeight="1">
      <c r="B112" s="31"/>
      <c r="C112" s="26" t="s">
        <v>121</v>
      </c>
      <c r="L112" s="31"/>
    </row>
    <row r="113" spans="2:65" s="1" customFormat="1" ht="16.5" customHeight="1">
      <c r="B113" s="31"/>
      <c r="E113" s="199" t="str">
        <f>E9</f>
        <v>007.02 - Drenáž</v>
      </c>
      <c r="F113" s="233"/>
      <c r="G113" s="233"/>
      <c r="H113" s="233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22</v>
      </c>
      <c r="F115" s="24" t="str">
        <f>F12</f>
        <v>k.ú. Kamenička</v>
      </c>
      <c r="I115" s="26" t="s">
        <v>24</v>
      </c>
      <c r="J115" s="51">
        <f>IF(J12="","",J12)</f>
        <v>45544</v>
      </c>
      <c r="L115" s="31"/>
    </row>
    <row r="116" spans="2:65" s="1" customFormat="1" ht="6.95" customHeight="1">
      <c r="B116" s="31"/>
      <c r="L116" s="31"/>
    </row>
    <row r="117" spans="2:65" s="1" customFormat="1" ht="25.7" customHeight="1">
      <c r="B117" s="31"/>
      <c r="C117" s="26" t="s">
        <v>25</v>
      </c>
      <c r="F117" s="24" t="str">
        <f>E15</f>
        <v>Městys Kamenice</v>
      </c>
      <c r="I117" s="26" t="s">
        <v>34</v>
      </c>
      <c r="J117" s="29" t="str">
        <f>E21</f>
        <v>Ing. Petr Pelikán, Ph.D.</v>
      </c>
      <c r="L117" s="31"/>
    </row>
    <row r="118" spans="2:65" s="1" customFormat="1" ht="25.7" customHeight="1">
      <c r="B118" s="31"/>
      <c r="C118" s="26" t="s">
        <v>30</v>
      </c>
      <c r="F118" s="24" t="str">
        <f>IF(E18="","",E18)</f>
        <v>AQUASYS spol. s r.o.</v>
      </c>
      <c r="I118" s="26" t="s">
        <v>38</v>
      </c>
      <c r="J118" s="29" t="str">
        <f>E24</f>
        <v>Ing. Petr Pelikán, Ph.D.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2"/>
      <c r="C120" s="113" t="s">
        <v>140</v>
      </c>
      <c r="D120" s="114" t="s">
        <v>65</v>
      </c>
      <c r="E120" s="114" t="s">
        <v>61</v>
      </c>
      <c r="F120" s="114" t="s">
        <v>62</v>
      </c>
      <c r="G120" s="114" t="s">
        <v>141</v>
      </c>
      <c r="H120" s="114" t="s">
        <v>142</v>
      </c>
      <c r="I120" s="114" t="s">
        <v>143</v>
      </c>
      <c r="J120" s="115" t="s">
        <v>125</v>
      </c>
      <c r="K120" s="116" t="s">
        <v>144</v>
      </c>
      <c r="L120" s="112"/>
      <c r="M120" s="58" t="s">
        <v>1</v>
      </c>
      <c r="N120" s="59" t="s">
        <v>44</v>
      </c>
      <c r="O120" s="59" t="s">
        <v>145</v>
      </c>
      <c r="P120" s="59" t="s">
        <v>146</v>
      </c>
      <c r="Q120" s="59" t="s">
        <v>147</v>
      </c>
      <c r="R120" s="59" t="s">
        <v>148</v>
      </c>
      <c r="S120" s="59" t="s">
        <v>149</v>
      </c>
      <c r="T120" s="60" t="s">
        <v>150</v>
      </c>
    </row>
    <row r="121" spans="2:65" s="1" customFormat="1" ht="22.9" customHeight="1">
      <c r="B121" s="31"/>
      <c r="C121" s="63" t="s">
        <v>151</v>
      </c>
      <c r="J121" s="117">
        <f>BK121</f>
        <v>40663</v>
      </c>
      <c r="L121" s="31"/>
      <c r="M121" s="61"/>
      <c r="N121" s="52"/>
      <c r="O121" s="52"/>
      <c r="P121" s="118">
        <f>P122</f>
        <v>0</v>
      </c>
      <c r="Q121" s="52"/>
      <c r="R121" s="118">
        <f>R122</f>
        <v>4.1788793999999996</v>
      </c>
      <c r="S121" s="52"/>
      <c r="T121" s="119">
        <f>T122</f>
        <v>0</v>
      </c>
      <c r="AT121" s="16" t="s">
        <v>79</v>
      </c>
      <c r="AU121" s="16" t="s">
        <v>127</v>
      </c>
      <c r="BK121" s="120">
        <f>BK122</f>
        <v>40663</v>
      </c>
    </row>
    <row r="122" spans="2:65" s="11" customFormat="1" ht="25.9" customHeight="1">
      <c r="B122" s="121"/>
      <c r="D122" s="122" t="s">
        <v>79</v>
      </c>
      <c r="E122" s="123" t="s">
        <v>152</v>
      </c>
      <c r="F122" s="123" t="s">
        <v>153</v>
      </c>
      <c r="I122" s="124"/>
      <c r="J122" s="125">
        <f>BK122</f>
        <v>40663</v>
      </c>
      <c r="L122" s="121"/>
      <c r="M122" s="126"/>
      <c r="P122" s="127">
        <f>P123+P136+P141+P148</f>
        <v>0</v>
      </c>
      <c r="R122" s="127">
        <f>R123+R136+R141+R148</f>
        <v>4.1788793999999996</v>
      </c>
      <c r="T122" s="128">
        <f>T123+T136+T141+T148</f>
        <v>0</v>
      </c>
      <c r="AR122" s="122" t="s">
        <v>8</v>
      </c>
      <c r="AT122" s="129" t="s">
        <v>79</v>
      </c>
      <c r="AU122" s="129" t="s">
        <v>80</v>
      </c>
      <c r="AY122" s="122" t="s">
        <v>154</v>
      </c>
      <c r="BK122" s="130">
        <f>BK123+BK136+BK141+BK148</f>
        <v>40663</v>
      </c>
    </row>
    <row r="123" spans="2:65" s="11" customFormat="1" ht="22.9" customHeight="1">
      <c r="B123" s="121"/>
      <c r="D123" s="122" t="s">
        <v>79</v>
      </c>
      <c r="E123" s="131" t="s">
        <v>89</v>
      </c>
      <c r="F123" s="131" t="s">
        <v>358</v>
      </c>
      <c r="I123" s="124"/>
      <c r="J123" s="132">
        <f>BK123</f>
        <v>33407</v>
      </c>
      <c r="L123" s="121"/>
      <c r="M123" s="126"/>
      <c r="P123" s="127">
        <f>SUM(P124:P135)</f>
        <v>0</v>
      </c>
      <c r="R123" s="127">
        <f>SUM(R124:R135)</f>
        <v>9.1319399999999995E-2</v>
      </c>
      <c r="T123" s="128">
        <f>SUM(T124:T135)</f>
        <v>0</v>
      </c>
      <c r="AR123" s="122" t="s">
        <v>8</v>
      </c>
      <c r="AT123" s="129" t="s">
        <v>79</v>
      </c>
      <c r="AU123" s="129" t="s">
        <v>8</v>
      </c>
      <c r="AY123" s="122" t="s">
        <v>154</v>
      </c>
      <c r="BK123" s="130">
        <f>SUM(BK124:BK135)</f>
        <v>33407</v>
      </c>
    </row>
    <row r="124" spans="2:65" s="1" customFormat="1" ht="33" customHeight="1">
      <c r="B124" s="31"/>
      <c r="C124" s="133" t="s">
        <v>8</v>
      </c>
      <c r="D124" s="133" t="s">
        <v>156</v>
      </c>
      <c r="E124" s="134" t="s">
        <v>360</v>
      </c>
      <c r="F124" s="135" t="s">
        <v>361</v>
      </c>
      <c r="G124" s="136" t="s">
        <v>197</v>
      </c>
      <c r="H124" s="137">
        <v>22.116</v>
      </c>
      <c r="I124" s="138">
        <v>1088</v>
      </c>
      <c r="J124" s="139">
        <f>ROUND(I124*H124,0)</f>
        <v>24062</v>
      </c>
      <c r="K124" s="140"/>
      <c r="L124" s="31"/>
      <c r="M124" s="141" t="s">
        <v>1</v>
      </c>
      <c r="N124" s="142" t="s">
        <v>45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AR124" s="145" t="s">
        <v>160</v>
      </c>
      <c r="AT124" s="145" t="s">
        <v>156</v>
      </c>
      <c r="AU124" s="145" t="s">
        <v>89</v>
      </c>
      <c r="AY124" s="16" t="s">
        <v>154</v>
      </c>
      <c r="BE124" s="146">
        <f>IF(N124="základní",J124,0)</f>
        <v>24062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6" t="s">
        <v>8</v>
      </c>
      <c r="BK124" s="146">
        <f>ROUND(I124*H124,0)</f>
        <v>24062</v>
      </c>
      <c r="BL124" s="16" t="s">
        <v>160</v>
      </c>
      <c r="BM124" s="145" t="s">
        <v>544</v>
      </c>
    </row>
    <row r="125" spans="2:65" s="1" customFormat="1" ht="29.25">
      <c r="B125" s="31"/>
      <c r="D125" s="147" t="s">
        <v>162</v>
      </c>
      <c r="F125" s="148" t="s">
        <v>363</v>
      </c>
      <c r="I125" s="149"/>
      <c r="L125" s="31"/>
      <c r="M125" s="150"/>
      <c r="T125" s="55"/>
      <c r="AT125" s="16" t="s">
        <v>162</v>
      </c>
      <c r="AU125" s="16" t="s">
        <v>89</v>
      </c>
    </row>
    <row r="126" spans="2:65" s="1" customFormat="1" ht="11.25">
      <c r="B126" s="31"/>
      <c r="D126" s="151" t="s">
        <v>164</v>
      </c>
      <c r="F126" s="152" t="s">
        <v>364</v>
      </c>
      <c r="I126" s="149"/>
      <c r="L126" s="31"/>
      <c r="M126" s="150"/>
      <c r="T126" s="55"/>
      <c r="AT126" s="16" t="s">
        <v>164</v>
      </c>
      <c r="AU126" s="16" t="s">
        <v>89</v>
      </c>
    </row>
    <row r="127" spans="2:65" s="1" customFormat="1" ht="19.5">
      <c r="B127" s="31"/>
      <c r="D127" s="147" t="s">
        <v>365</v>
      </c>
      <c r="F127" s="174" t="s">
        <v>366</v>
      </c>
      <c r="I127" s="149"/>
      <c r="L127" s="31"/>
      <c r="M127" s="150"/>
      <c r="T127" s="55"/>
      <c r="AT127" s="16" t="s">
        <v>365</v>
      </c>
      <c r="AU127" s="16" t="s">
        <v>89</v>
      </c>
    </row>
    <row r="128" spans="2:65" s="12" customFormat="1" ht="11.25">
      <c r="B128" s="153"/>
      <c r="D128" s="147" t="s">
        <v>166</v>
      </c>
      <c r="E128" s="154" t="s">
        <v>1</v>
      </c>
      <c r="F128" s="155" t="s">
        <v>545</v>
      </c>
      <c r="H128" s="156">
        <v>22.116</v>
      </c>
      <c r="I128" s="157"/>
      <c r="L128" s="153"/>
      <c r="M128" s="158"/>
      <c r="T128" s="159"/>
      <c r="AT128" s="154" t="s">
        <v>166</v>
      </c>
      <c r="AU128" s="154" t="s">
        <v>89</v>
      </c>
      <c r="AV128" s="12" t="s">
        <v>89</v>
      </c>
      <c r="AW128" s="12" t="s">
        <v>37</v>
      </c>
      <c r="AX128" s="12" t="s">
        <v>8</v>
      </c>
      <c r="AY128" s="154" t="s">
        <v>154</v>
      </c>
    </row>
    <row r="129" spans="2:65" s="1" customFormat="1" ht="33" customHeight="1">
      <c r="B129" s="31"/>
      <c r="C129" s="133" t="s">
        <v>89</v>
      </c>
      <c r="D129" s="133" t="s">
        <v>156</v>
      </c>
      <c r="E129" s="134" t="s">
        <v>546</v>
      </c>
      <c r="F129" s="135" t="s">
        <v>547</v>
      </c>
      <c r="G129" s="136" t="s">
        <v>159</v>
      </c>
      <c r="H129" s="137">
        <v>137.25</v>
      </c>
      <c r="I129" s="138">
        <v>29</v>
      </c>
      <c r="J129" s="139">
        <f>ROUND(I129*H129,0)</f>
        <v>3980</v>
      </c>
      <c r="K129" s="140"/>
      <c r="L129" s="31"/>
      <c r="M129" s="141" t="s">
        <v>1</v>
      </c>
      <c r="N129" s="142" t="s">
        <v>45</v>
      </c>
      <c r="P129" s="143">
        <f>O129*H129</f>
        <v>0</v>
      </c>
      <c r="Q129" s="143">
        <v>3.1E-4</v>
      </c>
      <c r="R129" s="143">
        <f>Q129*H129</f>
        <v>4.2547500000000002E-2</v>
      </c>
      <c r="S129" s="143">
        <v>0</v>
      </c>
      <c r="T129" s="144">
        <f>S129*H129</f>
        <v>0</v>
      </c>
      <c r="AR129" s="145" t="s">
        <v>160</v>
      </c>
      <c r="AT129" s="145" t="s">
        <v>156</v>
      </c>
      <c r="AU129" s="145" t="s">
        <v>89</v>
      </c>
      <c r="AY129" s="16" t="s">
        <v>154</v>
      </c>
      <c r="BE129" s="146">
        <f>IF(N129="základní",J129,0)</f>
        <v>3980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6" t="s">
        <v>8</v>
      </c>
      <c r="BK129" s="146">
        <f>ROUND(I129*H129,0)</f>
        <v>3980</v>
      </c>
      <c r="BL129" s="16" t="s">
        <v>160</v>
      </c>
      <c r="BM129" s="145" t="s">
        <v>548</v>
      </c>
    </row>
    <row r="130" spans="2:65" s="1" customFormat="1" ht="29.25">
      <c r="B130" s="31"/>
      <c r="D130" s="147" t="s">
        <v>162</v>
      </c>
      <c r="F130" s="148" t="s">
        <v>549</v>
      </c>
      <c r="I130" s="149"/>
      <c r="L130" s="31"/>
      <c r="M130" s="150"/>
      <c r="T130" s="55"/>
      <c r="AT130" s="16" t="s">
        <v>162</v>
      </c>
      <c r="AU130" s="16" t="s">
        <v>89</v>
      </c>
    </row>
    <row r="131" spans="2:65" s="1" customFormat="1" ht="11.25">
      <c r="B131" s="31"/>
      <c r="D131" s="151" t="s">
        <v>164</v>
      </c>
      <c r="F131" s="152" t="s">
        <v>550</v>
      </c>
      <c r="I131" s="149"/>
      <c r="L131" s="31"/>
      <c r="M131" s="150"/>
      <c r="T131" s="55"/>
      <c r="AT131" s="16" t="s">
        <v>164</v>
      </c>
      <c r="AU131" s="16" t="s">
        <v>89</v>
      </c>
    </row>
    <row r="132" spans="2:65" s="12" customFormat="1" ht="11.25">
      <c r="B132" s="153"/>
      <c r="D132" s="147" t="s">
        <v>166</v>
      </c>
      <c r="E132" s="154" t="s">
        <v>1</v>
      </c>
      <c r="F132" s="155" t="s">
        <v>551</v>
      </c>
      <c r="H132" s="156">
        <v>137.25</v>
      </c>
      <c r="I132" s="157"/>
      <c r="L132" s="153"/>
      <c r="M132" s="158"/>
      <c r="T132" s="159"/>
      <c r="AT132" s="154" t="s">
        <v>166</v>
      </c>
      <c r="AU132" s="154" t="s">
        <v>89</v>
      </c>
      <c r="AV132" s="12" t="s">
        <v>89</v>
      </c>
      <c r="AW132" s="12" t="s">
        <v>37</v>
      </c>
      <c r="AX132" s="12" t="s">
        <v>8</v>
      </c>
      <c r="AY132" s="154" t="s">
        <v>154</v>
      </c>
    </row>
    <row r="133" spans="2:65" s="1" customFormat="1" ht="24.2" customHeight="1">
      <c r="B133" s="31"/>
      <c r="C133" s="181" t="s">
        <v>175</v>
      </c>
      <c r="D133" s="181" t="s">
        <v>552</v>
      </c>
      <c r="E133" s="182" t="s">
        <v>553</v>
      </c>
      <c r="F133" s="183" t="s">
        <v>554</v>
      </c>
      <c r="G133" s="184" t="s">
        <v>159</v>
      </c>
      <c r="H133" s="185">
        <v>162.57300000000001</v>
      </c>
      <c r="I133" s="186">
        <v>33</v>
      </c>
      <c r="J133" s="187">
        <f>ROUND(I133*H133,0)</f>
        <v>5365</v>
      </c>
      <c r="K133" s="188"/>
      <c r="L133" s="189"/>
      <c r="M133" s="190" t="s">
        <v>1</v>
      </c>
      <c r="N133" s="191" t="s">
        <v>45</v>
      </c>
      <c r="P133" s="143">
        <f>O133*H133</f>
        <v>0</v>
      </c>
      <c r="Q133" s="143">
        <v>2.9999999999999997E-4</v>
      </c>
      <c r="R133" s="143">
        <f>Q133*H133</f>
        <v>4.87719E-2</v>
      </c>
      <c r="S133" s="143">
        <v>0</v>
      </c>
      <c r="T133" s="144">
        <f>S133*H133</f>
        <v>0</v>
      </c>
      <c r="AR133" s="145" t="s">
        <v>213</v>
      </c>
      <c r="AT133" s="145" t="s">
        <v>552</v>
      </c>
      <c r="AU133" s="145" t="s">
        <v>89</v>
      </c>
      <c r="AY133" s="16" t="s">
        <v>154</v>
      </c>
      <c r="BE133" s="146">
        <f>IF(N133="základní",J133,0)</f>
        <v>5365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6" t="s">
        <v>8</v>
      </c>
      <c r="BK133" s="146">
        <f>ROUND(I133*H133,0)</f>
        <v>5365</v>
      </c>
      <c r="BL133" s="16" t="s">
        <v>160</v>
      </c>
      <c r="BM133" s="145" t="s">
        <v>555</v>
      </c>
    </row>
    <row r="134" spans="2:65" s="1" customFormat="1" ht="19.5">
      <c r="B134" s="31"/>
      <c r="D134" s="147" t="s">
        <v>162</v>
      </c>
      <c r="F134" s="148" t="s">
        <v>554</v>
      </c>
      <c r="I134" s="149"/>
      <c r="L134" s="31"/>
      <c r="M134" s="150"/>
      <c r="T134" s="55"/>
      <c r="AT134" s="16" t="s">
        <v>162</v>
      </c>
      <c r="AU134" s="16" t="s">
        <v>89</v>
      </c>
    </row>
    <row r="135" spans="2:65" s="12" customFormat="1" ht="11.25">
      <c r="B135" s="153"/>
      <c r="D135" s="147" t="s">
        <v>166</v>
      </c>
      <c r="F135" s="155" t="s">
        <v>556</v>
      </c>
      <c r="H135" s="156">
        <v>162.57300000000001</v>
      </c>
      <c r="I135" s="157"/>
      <c r="L135" s="153"/>
      <c r="M135" s="158"/>
      <c r="T135" s="159"/>
      <c r="AT135" s="154" t="s">
        <v>166</v>
      </c>
      <c r="AU135" s="154" t="s">
        <v>89</v>
      </c>
      <c r="AV135" s="12" t="s">
        <v>89</v>
      </c>
      <c r="AW135" s="12" t="s">
        <v>4</v>
      </c>
      <c r="AX135" s="12" t="s">
        <v>8</v>
      </c>
      <c r="AY135" s="154" t="s">
        <v>154</v>
      </c>
    </row>
    <row r="136" spans="2:65" s="11" customFormat="1" ht="22.9" customHeight="1">
      <c r="B136" s="121"/>
      <c r="D136" s="122" t="s">
        <v>79</v>
      </c>
      <c r="E136" s="131" t="s">
        <v>160</v>
      </c>
      <c r="F136" s="131" t="s">
        <v>368</v>
      </c>
      <c r="I136" s="124"/>
      <c r="J136" s="132">
        <f>BK136</f>
        <v>3844</v>
      </c>
      <c r="L136" s="121"/>
      <c r="M136" s="126"/>
      <c r="P136" s="127">
        <f>SUM(P137:P140)</f>
        <v>0</v>
      </c>
      <c r="R136" s="127">
        <f>SUM(R137:R140)</f>
        <v>4.0655999999999999</v>
      </c>
      <c r="T136" s="128">
        <f>SUM(T137:T140)</f>
        <v>0</v>
      </c>
      <c r="AR136" s="122" t="s">
        <v>8</v>
      </c>
      <c r="AT136" s="129" t="s">
        <v>79</v>
      </c>
      <c r="AU136" s="129" t="s">
        <v>8</v>
      </c>
      <c r="AY136" s="122" t="s">
        <v>154</v>
      </c>
      <c r="BK136" s="130">
        <f>SUM(BK137:BK140)</f>
        <v>3844</v>
      </c>
    </row>
    <row r="137" spans="2:65" s="1" customFormat="1" ht="33" customHeight="1">
      <c r="B137" s="31"/>
      <c r="C137" s="133" t="s">
        <v>160</v>
      </c>
      <c r="D137" s="133" t="s">
        <v>156</v>
      </c>
      <c r="E137" s="134" t="s">
        <v>370</v>
      </c>
      <c r="F137" s="135" t="s">
        <v>371</v>
      </c>
      <c r="G137" s="136" t="s">
        <v>197</v>
      </c>
      <c r="H137" s="137">
        <v>2</v>
      </c>
      <c r="I137" s="138">
        <v>1922</v>
      </c>
      <c r="J137" s="139">
        <f>ROUND(I137*H137,0)</f>
        <v>3844</v>
      </c>
      <c r="K137" s="140"/>
      <c r="L137" s="31"/>
      <c r="M137" s="141" t="s">
        <v>1</v>
      </c>
      <c r="N137" s="142" t="s">
        <v>45</v>
      </c>
      <c r="P137" s="143">
        <f>O137*H137</f>
        <v>0</v>
      </c>
      <c r="Q137" s="143">
        <v>2.0327999999999999</v>
      </c>
      <c r="R137" s="143">
        <f>Q137*H137</f>
        <v>4.0655999999999999</v>
      </c>
      <c r="S137" s="143">
        <v>0</v>
      </c>
      <c r="T137" s="144">
        <f>S137*H137</f>
        <v>0</v>
      </c>
      <c r="AR137" s="145" t="s">
        <v>160</v>
      </c>
      <c r="AT137" s="145" t="s">
        <v>156</v>
      </c>
      <c r="AU137" s="145" t="s">
        <v>89</v>
      </c>
      <c r="AY137" s="16" t="s">
        <v>154</v>
      </c>
      <c r="BE137" s="146">
        <f>IF(N137="základní",J137,0)</f>
        <v>3844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6" t="s">
        <v>8</v>
      </c>
      <c r="BK137" s="146">
        <f>ROUND(I137*H137,0)</f>
        <v>3844</v>
      </c>
      <c r="BL137" s="16" t="s">
        <v>160</v>
      </c>
      <c r="BM137" s="145" t="s">
        <v>557</v>
      </c>
    </row>
    <row r="138" spans="2:65" s="1" customFormat="1" ht="39">
      <c r="B138" s="31"/>
      <c r="D138" s="147" t="s">
        <v>162</v>
      </c>
      <c r="F138" s="148" t="s">
        <v>373</v>
      </c>
      <c r="I138" s="149"/>
      <c r="L138" s="31"/>
      <c r="M138" s="150"/>
      <c r="T138" s="55"/>
      <c r="AT138" s="16" t="s">
        <v>162</v>
      </c>
      <c r="AU138" s="16" t="s">
        <v>89</v>
      </c>
    </row>
    <row r="139" spans="2:65" s="1" customFormat="1" ht="11.25">
      <c r="B139" s="31"/>
      <c r="D139" s="151" t="s">
        <v>164</v>
      </c>
      <c r="F139" s="152" t="s">
        <v>374</v>
      </c>
      <c r="I139" s="149"/>
      <c r="L139" s="31"/>
      <c r="M139" s="150"/>
      <c r="T139" s="55"/>
      <c r="AT139" s="16" t="s">
        <v>164</v>
      </c>
      <c r="AU139" s="16" t="s">
        <v>89</v>
      </c>
    </row>
    <row r="140" spans="2:65" s="12" customFormat="1" ht="11.25">
      <c r="B140" s="153"/>
      <c r="D140" s="147" t="s">
        <v>166</v>
      </c>
      <c r="E140" s="154" t="s">
        <v>1</v>
      </c>
      <c r="F140" s="155" t="s">
        <v>558</v>
      </c>
      <c r="H140" s="156">
        <v>2</v>
      </c>
      <c r="I140" s="157"/>
      <c r="L140" s="153"/>
      <c r="M140" s="158"/>
      <c r="T140" s="159"/>
      <c r="AT140" s="154" t="s">
        <v>166</v>
      </c>
      <c r="AU140" s="154" t="s">
        <v>89</v>
      </c>
      <c r="AV140" s="12" t="s">
        <v>89</v>
      </c>
      <c r="AW140" s="12" t="s">
        <v>37</v>
      </c>
      <c r="AX140" s="12" t="s">
        <v>8</v>
      </c>
      <c r="AY140" s="154" t="s">
        <v>154</v>
      </c>
    </row>
    <row r="141" spans="2:65" s="11" customFormat="1" ht="22.9" customHeight="1">
      <c r="B141" s="121"/>
      <c r="D141" s="122" t="s">
        <v>79</v>
      </c>
      <c r="E141" s="131" t="s">
        <v>213</v>
      </c>
      <c r="F141" s="131" t="s">
        <v>559</v>
      </c>
      <c r="I141" s="124"/>
      <c r="J141" s="132">
        <f>BK141</f>
        <v>3051</v>
      </c>
      <c r="L141" s="121"/>
      <c r="M141" s="126"/>
      <c r="P141" s="127">
        <f>SUM(P142:P147)</f>
        <v>0</v>
      </c>
      <c r="R141" s="127">
        <f>SUM(R142:R147)</f>
        <v>2.196E-2</v>
      </c>
      <c r="T141" s="128">
        <f>SUM(T142:T147)</f>
        <v>0</v>
      </c>
      <c r="AR141" s="122" t="s">
        <v>8</v>
      </c>
      <c r="AT141" s="129" t="s">
        <v>79</v>
      </c>
      <c r="AU141" s="129" t="s">
        <v>8</v>
      </c>
      <c r="AY141" s="122" t="s">
        <v>154</v>
      </c>
      <c r="BK141" s="130">
        <f>SUM(BK142:BK147)</f>
        <v>3051</v>
      </c>
    </row>
    <row r="142" spans="2:65" s="1" customFormat="1" ht="24.2" customHeight="1">
      <c r="B142" s="31"/>
      <c r="C142" s="133" t="s">
        <v>187</v>
      </c>
      <c r="D142" s="133" t="s">
        <v>156</v>
      </c>
      <c r="E142" s="134" t="s">
        <v>560</v>
      </c>
      <c r="F142" s="135" t="s">
        <v>561</v>
      </c>
      <c r="G142" s="136" t="s">
        <v>562</v>
      </c>
      <c r="H142" s="137">
        <v>30.5</v>
      </c>
      <c r="I142" s="138">
        <v>11</v>
      </c>
      <c r="J142" s="139">
        <f>ROUND(I142*H142,0)</f>
        <v>336</v>
      </c>
      <c r="K142" s="140"/>
      <c r="L142" s="31"/>
      <c r="M142" s="141" t="s">
        <v>1</v>
      </c>
      <c r="N142" s="142" t="s">
        <v>45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160</v>
      </c>
      <c r="AT142" s="145" t="s">
        <v>156</v>
      </c>
      <c r="AU142" s="145" t="s">
        <v>89</v>
      </c>
      <c r="AY142" s="16" t="s">
        <v>154</v>
      </c>
      <c r="BE142" s="146">
        <f>IF(N142="základní",J142,0)</f>
        <v>336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6" t="s">
        <v>8</v>
      </c>
      <c r="BK142" s="146">
        <f>ROUND(I142*H142,0)</f>
        <v>336</v>
      </c>
      <c r="BL142" s="16" t="s">
        <v>160</v>
      </c>
      <c r="BM142" s="145" t="s">
        <v>563</v>
      </c>
    </row>
    <row r="143" spans="2:65" s="1" customFormat="1" ht="19.5">
      <c r="B143" s="31"/>
      <c r="D143" s="147" t="s">
        <v>162</v>
      </c>
      <c r="F143" s="148" t="s">
        <v>564</v>
      </c>
      <c r="I143" s="149"/>
      <c r="L143" s="31"/>
      <c r="M143" s="150"/>
      <c r="T143" s="55"/>
      <c r="AT143" s="16" t="s">
        <v>162</v>
      </c>
      <c r="AU143" s="16" t="s">
        <v>89</v>
      </c>
    </row>
    <row r="144" spans="2:65" s="1" customFormat="1" ht="11.25">
      <c r="B144" s="31"/>
      <c r="D144" s="151" t="s">
        <v>164</v>
      </c>
      <c r="F144" s="152" t="s">
        <v>565</v>
      </c>
      <c r="I144" s="149"/>
      <c r="L144" s="31"/>
      <c r="M144" s="150"/>
      <c r="T144" s="55"/>
      <c r="AT144" s="16" t="s">
        <v>164</v>
      </c>
      <c r="AU144" s="16" t="s">
        <v>89</v>
      </c>
    </row>
    <row r="145" spans="2:65" s="12" customFormat="1" ht="11.25">
      <c r="B145" s="153"/>
      <c r="D145" s="147" t="s">
        <v>166</v>
      </c>
      <c r="E145" s="154" t="s">
        <v>1</v>
      </c>
      <c r="F145" s="155" t="s">
        <v>566</v>
      </c>
      <c r="H145" s="156">
        <v>30.5</v>
      </c>
      <c r="I145" s="157"/>
      <c r="L145" s="153"/>
      <c r="M145" s="158"/>
      <c r="T145" s="159"/>
      <c r="AT145" s="154" t="s">
        <v>166</v>
      </c>
      <c r="AU145" s="154" t="s">
        <v>89</v>
      </c>
      <c r="AV145" s="12" t="s">
        <v>89</v>
      </c>
      <c r="AW145" s="12" t="s">
        <v>37</v>
      </c>
      <c r="AX145" s="12" t="s">
        <v>8</v>
      </c>
      <c r="AY145" s="154" t="s">
        <v>154</v>
      </c>
    </row>
    <row r="146" spans="2:65" s="1" customFormat="1" ht="37.9" customHeight="1">
      <c r="B146" s="31"/>
      <c r="C146" s="181" t="s">
        <v>194</v>
      </c>
      <c r="D146" s="181" t="s">
        <v>552</v>
      </c>
      <c r="E146" s="182" t="s">
        <v>567</v>
      </c>
      <c r="F146" s="183" t="s">
        <v>568</v>
      </c>
      <c r="G146" s="184" t="s">
        <v>562</v>
      </c>
      <c r="H146" s="185">
        <v>30.5</v>
      </c>
      <c r="I146" s="186">
        <v>89</v>
      </c>
      <c r="J146" s="187">
        <f>ROUND(I146*H146,0)</f>
        <v>2715</v>
      </c>
      <c r="K146" s="188"/>
      <c r="L146" s="189"/>
      <c r="M146" s="190" t="s">
        <v>1</v>
      </c>
      <c r="N146" s="191" t="s">
        <v>45</v>
      </c>
      <c r="P146" s="143">
        <f>O146*H146</f>
        <v>0</v>
      </c>
      <c r="Q146" s="143">
        <v>7.2000000000000005E-4</v>
      </c>
      <c r="R146" s="143">
        <f>Q146*H146</f>
        <v>2.196E-2</v>
      </c>
      <c r="S146" s="143">
        <v>0</v>
      </c>
      <c r="T146" s="144">
        <f>S146*H146</f>
        <v>0</v>
      </c>
      <c r="AR146" s="145" t="s">
        <v>213</v>
      </c>
      <c r="AT146" s="145" t="s">
        <v>552</v>
      </c>
      <c r="AU146" s="145" t="s">
        <v>89</v>
      </c>
      <c r="AY146" s="16" t="s">
        <v>154</v>
      </c>
      <c r="BE146" s="146">
        <f>IF(N146="základní",J146,0)</f>
        <v>2715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6" t="s">
        <v>8</v>
      </c>
      <c r="BK146" s="146">
        <f>ROUND(I146*H146,0)</f>
        <v>2715</v>
      </c>
      <c r="BL146" s="16" t="s">
        <v>160</v>
      </c>
      <c r="BM146" s="145" t="s">
        <v>569</v>
      </c>
    </row>
    <row r="147" spans="2:65" s="1" customFormat="1" ht="19.5">
      <c r="B147" s="31"/>
      <c r="D147" s="147" t="s">
        <v>162</v>
      </c>
      <c r="F147" s="148" t="s">
        <v>568</v>
      </c>
      <c r="I147" s="149"/>
      <c r="L147" s="31"/>
      <c r="M147" s="150"/>
      <c r="T147" s="55"/>
      <c r="AT147" s="16" t="s">
        <v>162</v>
      </c>
      <c r="AU147" s="16" t="s">
        <v>89</v>
      </c>
    </row>
    <row r="148" spans="2:65" s="11" customFormat="1" ht="22.9" customHeight="1">
      <c r="B148" s="121"/>
      <c r="D148" s="122" t="s">
        <v>79</v>
      </c>
      <c r="E148" s="131" t="s">
        <v>406</v>
      </c>
      <c r="F148" s="131" t="s">
        <v>407</v>
      </c>
      <c r="I148" s="124"/>
      <c r="J148" s="132">
        <f>BK148</f>
        <v>361</v>
      </c>
      <c r="L148" s="121"/>
      <c r="M148" s="126"/>
      <c r="P148" s="127">
        <f>SUM(P149:P154)</f>
        <v>0</v>
      </c>
      <c r="R148" s="127">
        <f>SUM(R149:R154)</f>
        <v>0</v>
      </c>
      <c r="T148" s="128">
        <f>SUM(T149:T154)</f>
        <v>0</v>
      </c>
      <c r="AR148" s="122" t="s">
        <v>8</v>
      </c>
      <c r="AT148" s="129" t="s">
        <v>79</v>
      </c>
      <c r="AU148" s="129" t="s">
        <v>8</v>
      </c>
      <c r="AY148" s="122" t="s">
        <v>154</v>
      </c>
      <c r="BK148" s="130">
        <f>SUM(BK149:BK154)</f>
        <v>361</v>
      </c>
    </row>
    <row r="149" spans="2:65" s="1" customFormat="1" ht="33" customHeight="1">
      <c r="B149" s="31"/>
      <c r="C149" s="133" t="s">
        <v>206</v>
      </c>
      <c r="D149" s="133" t="s">
        <v>156</v>
      </c>
      <c r="E149" s="134" t="s">
        <v>409</v>
      </c>
      <c r="F149" s="135" t="s">
        <v>410</v>
      </c>
      <c r="G149" s="136" t="s">
        <v>411</v>
      </c>
      <c r="H149" s="137">
        <v>4.1900000000000004</v>
      </c>
      <c r="I149" s="138">
        <v>77</v>
      </c>
      <c r="J149" s="139">
        <f>ROUND(I149*H149,0)</f>
        <v>323</v>
      </c>
      <c r="K149" s="140"/>
      <c r="L149" s="31"/>
      <c r="M149" s="141" t="s">
        <v>1</v>
      </c>
      <c r="N149" s="142" t="s">
        <v>45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160</v>
      </c>
      <c r="AT149" s="145" t="s">
        <v>156</v>
      </c>
      <c r="AU149" s="145" t="s">
        <v>89</v>
      </c>
      <c r="AY149" s="16" t="s">
        <v>154</v>
      </c>
      <c r="BE149" s="146">
        <f>IF(N149="základní",J149,0)</f>
        <v>323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6" t="s">
        <v>8</v>
      </c>
      <c r="BK149" s="146">
        <f>ROUND(I149*H149,0)</f>
        <v>323</v>
      </c>
      <c r="BL149" s="16" t="s">
        <v>160</v>
      </c>
      <c r="BM149" s="145" t="s">
        <v>570</v>
      </c>
    </row>
    <row r="150" spans="2:65" s="1" customFormat="1" ht="29.25">
      <c r="B150" s="31"/>
      <c r="D150" s="147" t="s">
        <v>162</v>
      </c>
      <c r="F150" s="148" t="s">
        <v>413</v>
      </c>
      <c r="I150" s="149"/>
      <c r="L150" s="31"/>
      <c r="M150" s="150"/>
      <c r="T150" s="55"/>
      <c r="AT150" s="16" t="s">
        <v>162</v>
      </c>
      <c r="AU150" s="16" t="s">
        <v>89</v>
      </c>
    </row>
    <row r="151" spans="2:65" s="1" customFormat="1" ht="11.25">
      <c r="B151" s="31"/>
      <c r="D151" s="151" t="s">
        <v>164</v>
      </c>
      <c r="F151" s="152" t="s">
        <v>414</v>
      </c>
      <c r="I151" s="149"/>
      <c r="L151" s="31"/>
      <c r="M151" s="150"/>
      <c r="T151" s="55"/>
      <c r="AT151" s="16" t="s">
        <v>164</v>
      </c>
      <c r="AU151" s="16" t="s">
        <v>89</v>
      </c>
    </row>
    <row r="152" spans="2:65" s="1" customFormat="1" ht="33" customHeight="1">
      <c r="B152" s="31"/>
      <c r="C152" s="133" t="s">
        <v>213</v>
      </c>
      <c r="D152" s="133" t="s">
        <v>156</v>
      </c>
      <c r="E152" s="134" t="s">
        <v>418</v>
      </c>
      <c r="F152" s="135" t="s">
        <v>419</v>
      </c>
      <c r="G152" s="136" t="s">
        <v>411</v>
      </c>
      <c r="H152" s="137">
        <v>4.1900000000000004</v>
      </c>
      <c r="I152" s="138">
        <v>9</v>
      </c>
      <c r="J152" s="139">
        <f>ROUND(I152*H152,0)</f>
        <v>38</v>
      </c>
      <c r="K152" s="140"/>
      <c r="L152" s="31"/>
      <c r="M152" s="141" t="s">
        <v>1</v>
      </c>
      <c r="N152" s="142" t="s">
        <v>45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160</v>
      </c>
      <c r="AT152" s="145" t="s">
        <v>156</v>
      </c>
      <c r="AU152" s="145" t="s">
        <v>89</v>
      </c>
      <c r="AY152" s="16" t="s">
        <v>154</v>
      </c>
      <c r="BE152" s="146">
        <f>IF(N152="základní",J152,0)</f>
        <v>38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6" t="s">
        <v>8</v>
      </c>
      <c r="BK152" s="146">
        <f>ROUND(I152*H152,0)</f>
        <v>38</v>
      </c>
      <c r="BL152" s="16" t="s">
        <v>160</v>
      </c>
      <c r="BM152" s="145" t="s">
        <v>571</v>
      </c>
    </row>
    <row r="153" spans="2:65" s="1" customFormat="1" ht="29.25">
      <c r="B153" s="31"/>
      <c r="D153" s="147" t="s">
        <v>162</v>
      </c>
      <c r="F153" s="148" t="s">
        <v>421</v>
      </c>
      <c r="I153" s="149"/>
      <c r="L153" s="31"/>
      <c r="M153" s="150"/>
      <c r="T153" s="55"/>
      <c r="AT153" s="16" t="s">
        <v>162</v>
      </c>
      <c r="AU153" s="16" t="s">
        <v>89</v>
      </c>
    </row>
    <row r="154" spans="2:65" s="1" customFormat="1" ht="11.25">
      <c r="B154" s="31"/>
      <c r="D154" s="151" t="s">
        <v>164</v>
      </c>
      <c r="F154" s="152" t="s">
        <v>422</v>
      </c>
      <c r="I154" s="149"/>
      <c r="L154" s="31"/>
      <c r="M154" s="192"/>
      <c r="N154" s="193"/>
      <c r="O154" s="193"/>
      <c r="P154" s="193"/>
      <c r="Q154" s="193"/>
      <c r="R154" s="193"/>
      <c r="S154" s="193"/>
      <c r="T154" s="194"/>
      <c r="AT154" s="16" t="s">
        <v>164</v>
      </c>
      <c r="AU154" s="16" t="s">
        <v>89</v>
      </c>
    </row>
    <row r="155" spans="2:65" s="1" customFormat="1" ht="6.95" customHeight="1">
      <c r="B155" s="43"/>
      <c r="C155" s="44"/>
      <c r="D155" s="44"/>
      <c r="E155" s="44"/>
      <c r="F155" s="44"/>
      <c r="G155" s="44"/>
      <c r="H155" s="44"/>
      <c r="I155" s="44"/>
      <c r="J155" s="44"/>
      <c r="K155" s="44"/>
      <c r="L155" s="31"/>
    </row>
  </sheetData>
  <sheetProtection algorithmName="SHA-512" hashValue="LXT7ur7o19Ds3geR3As7n3CdQlT+x5N/uS81siXUvnaBd881W3S7G74Iw//6KTCPSOf1V18pWmIhw6kIThU30w==" saltValue="7CgVSaGi63yra751Gt6HhykCV4HAv7Ijme+n+WSrwjCpE+vxhJLmbGmYZwPwb3XdxHgYdYmHaLxl0Sn61tJNVw==" spinCount="100000" sheet="1" objects="1" scenarios="1" formatColumns="0" formatRows="0" autoFilter="0"/>
  <autoFilter ref="C120:K154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400-000000000000}"/>
    <hyperlink ref="F131" r:id="rId2" xr:uid="{00000000-0004-0000-0400-000001000000}"/>
    <hyperlink ref="F139" r:id="rId3" xr:uid="{00000000-0004-0000-0400-000002000000}"/>
    <hyperlink ref="F144" r:id="rId4" xr:uid="{00000000-0004-0000-0400-000003000000}"/>
    <hyperlink ref="F151" r:id="rId5" xr:uid="{00000000-0004-0000-0400-000004000000}"/>
    <hyperlink ref="F154" r:id="rId6" xr:uid="{00000000-0004-0000-0400-000005000000}"/>
  </hyperlinks>
  <pageMargins left="0.39374999999999999" right="0.39374999999999999" top="0.39374999999999999" bottom="0.39374999999999999" header="0" footer="0"/>
  <pageSetup paperSize="9" scale="88" fitToHeight="100" orientation="portrait" blackAndWhite="1" r:id="rId7"/>
  <headerFooter>
    <oddFooter>&amp;CStrana &amp;P z &amp;N</oddFooter>
  </headerFooter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6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101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120</v>
      </c>
      <c r="L4" s="19"/>
      <c r="M4" s="87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234" t="str">
        <f>'Rekapitulace stavby'!K6</f>
        <v>Lesní cesta Zděřiny</v>
      </c>
      <c r="F7" s="235"/>
      <c r="G7" s="235"/>
      <c r="H7" s="235"/>
      <c r="L7" s="19"/>
    </row>
    <row r="8" spans="2:46" s="1" customFormat="1" ht="12" customHeight="1">
      <c r="B8" s="31"/>
      <c r="D8" s="26" t="s">
        <v>121</v>
      </c>
      <c r="L8" s="31"/>
    </row>
    <row r="9" spans="2:46" s="1" customFormat="1" ht="16.5" customHeight="1">
      <c r="B9" s="31"/>
      <c r="E9" s="199" t="s">
        <v>572</v>
      </c>
      <c r="F9" s="233"/>
      <c r="G9" s="233"/>
      <c r="H9" s="23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19</v>
      </c>
      <c r="F11" s="24" t="s">
        <v>20</v>
      </c>
      <c r="I11" s="26" t="s">
        <v>21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>
        <f>'Rekapitulace stavby'!AN8</f>
        <v>45544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26</v>
      </c>
      <c r="J17" s="88" t="str">
        <f>'Rekapitulace stavby'!AN13</f>
        <v>25344447</v>
      </c>
      <c r="L17" s="31"/>
    </row>
    <row r="18" spans="2:12" s="1" customFormat="1" ht="18" customHeight="1">
      <c r="B18" s="31"/>
      <c r="E18" s="236" t="str">
        <f>'Rekapitulace stavby'!E14</f>
        <v>AQUASYS spol. s r.o.</v>
      </c>
      <c r="F18" s="205"/>
      <c r="G18" s="205"/>
      <c r="H18" s="205"/>
      <c r="I18" s="26" t="s">
        <v>29</v>
      </c>
      <c r="J18" s="88" t="str">
        <f>'Rekapitulace stavby'!AN14</f>
        <v>CZ25344447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26</v>
      </c>
      <c r="J20" s="24" t="s">
        <v>35</v>
      </c>
      <c r="L20" s="31"/>
    </row>
    <row r="21" spans="2:12" s="1" customFormat="1" ht="18" customHeight="1">
      <c r="B21" s="31"/>
      <c r="E21" s="24" t="s">
        <v>36</v>
      </c>
      <c r="I21" s="26" t="s">
        <v>29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38</v>
      </c>
      <c r="I23" s="26" t="s">
        <v>26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29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9"/>
      <c r="E27" s="209" t="s">
        <v>1</v>
      </c>
      <c r="F27" s="209"/>
      <c r="G27" s="209"/>
      <c r="H27" s="20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40</v>
      </c>
      <c r="J30" s="65">
        <f>ROUND(J121, 0)</f>
        <v>33489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1">
        <f>ROUND((SUM(BE121:BE159)),  0)</f>
        <v>33489</v>
      </c>
      <c r="I33" s="92">
        <v>0.21</v>
      </c>
      <c r="J33" s="91">
        <f>ROUND(((SUM(BE121:BE159))*I33),  0)</f>
        <v>7033</v>
      </c>
      <c r="L33" s="31"/>
    </row>
    <row r="34" spans="2:12" s="1" customFormat="1" ht="14.45" customHeight="1">
      <c r="B34" s="31"/>
      <c r="E34" s="26" t="s">
        <v>46</v>
      </c>
      <c r="F34" s="91">
        <f>ROUND((SUM(BF121:BF159)),  0)</f>
        <v>0</v>
      </c>
      <c r="I34" s="92">
        <v>0.12</v>
      </c>
      <c r="J34" s="91">
        <f>ROUND(((SUM(BF121:BF159))*I34),  0)</f>
        <v>0</v>
      </c>
      <c r="L34" s="31"/>
    </row>
    <row r="35" spans="2:12" s="1" customFormat="1" ht="14.45" hidden="1" customHeight="1">
      <c r="B35" s="31"/>
      <c r="E35" s="26" t="s">
        <v>47</v>
      </c>
      <c r="F35" s="91">
        <f>ROUND((SUM(BG121:BG159)),  0)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1">
        <f>ROUND((SUM(BH121:BH159)),  0)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1">
        <f>ROUND((SUM(BI121:BI159)),  0)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50</v>
      </c>
      <c r="E39" s="56"/>
      <c r="F39" s="56"/>
      <c r="G39" s="95" t="s">
        <v>51</v>
      </c>
      <c r="H39" s="96" t="s">
        <v>52</v>
      </c>
      <c r="I39" s="56"/>
      <c r="J39" s="97">
        <f>SUM(J30:J37)</f>
        <v>40522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9" t="s">
        <v>56</v>
      </c>
      <c r="G61" s="42" t="s">
        <v>55</v>
      </c>
      <c r="H61" s="33"/>
      <c r="I61" s="33"/>
      <c r="J61" s="100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9" t="s">
        <v>56</v>
      </c>
      <c r="G76" s="42" t="s">
        <v>55</v>
      </c>
      <c r="H76" s="33"/>
      <c r="I76" s="33"/>
      <c r="J76" s="100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17</v>
      </c>
      <c r="L84" s="31"/>
    </row>
    <row r="85" spans="2:47" s="1" customFormat="1" ht="16.5" customHeight="1">
      <c r="B85" s="31"/>
      <c r="E85" s="234" t="str">
        <f>E7</f>
        <v>Lesní cesta Zděřiny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121</v>
      </c>
      <c r="L86" s="31"/>
    </row>
    <row r="87" spans="2:47" s="1" customFormat="1" ht="16.5" customHeight="1">
      <c r="B87" s="31"/>
      <c r="E87" s="199" t="str">
        <f>E9</f>
        <v>007.03 - Hospodářské propusti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k.ú. Kamenička</v>
      </c>
      <c r="I89" s="26" t="s">
        <v>24</v>
      </c>
      <c r="J89" s="51">
        <f>IF(J12="","",J12)</f>
        <v>45544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25</v>
      </c>
      <c r="F91" s="24" t="str">
        <f>E15</f>
        <v>Městys Kamenice</v>
      </c>
      <c r="I91" s="26" t="s">
        <v>34</v>
      </c>
      <c r="J91" s="29" t="str">
        <f>E21</f>
        <v>Ing. Petr Pelikán, Ph.D.</v>
      </c>
      <c r="L91" s="31"/>
    </row>
    <row r="92" spans="2:47" s="1" customFormat="1" ht="25.7" customHeight="1">
      <c r="B92" s="31"/>
      <c r="C92" s="26" t="s">
        <v>30</v>
      </c>
      <c r="F92" s="24" t="str">
        <f>IF(E18="","",E18)</f>
        <v>AQUASYS spol. s r.o.</v>
      </c>
      <c r="I92" s="26" t="s">
        <v>38</v>
      </c>
      <c r="J92" s="29" t="str">
        <f>E24</f>
        <v>Ing. Petr Pelikán, Ph.D.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124</v>
      </c>
      <c r="D94" s="93"/>
      <c r="E94" s="93"/>
      <c r="F94" s="93"/>
      <c r="G94" s="93"/>
      <c r="H94" s="93"/>
      <c r="I94" s="93"/>
      <c r="J94" s="102" t="s">
        <v>125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126</v>
      </c>
      <c r="J96" s="65">
        <f>J121</f>
        <v>33489</v>
      </c>
      <c r="L96" s="31"/>
      <c r="AU96" s="16" t="s">
        <v>127</v>
      </c>
    </row>
    <row r="97" spans="2:12" s="8" customFormat="1" ht="24.95" customHeight="1">
      <c r="B97" s="104"/>
      <c r="D97" s="105" t="s">
        <v>128</v>
      </c>
      <c r="E97" s="106"/>
      <c r="F97" s="106"/>
      <c r="G97" s="106"/>
      <c r="H97" s="106"/>
      <c r="I97" s="106"/>
      <c r="J97" s="107">
        <f>J122</f>
        <v>33489</v>
      </c>
      <c r="L97" s="104"/>
    </row>
    <row r="98" spans="2:12" s="9" customFormat="1" ht="19.899999999999999" customHeight="1">
      <c r="B98" s="108"/>
      <c r="D98" s="109" t="s">
        <v>129</v>
      </c>
      <c r="E98" s="110"/>
      <c r="F98" s="110"/>
      <c r="G98" s="110"/>
      <c r="H98" s="110"/>
      <c r="I98" s="110"/>
      <c r="J98" s="111">
        <f>J123</f>
        <v>4375</v>
      </c>
      <c r="L98" s="108"/>
    </row>
    <row r="99" spans="2:12" s="9" customFormat="1" ht="19.899999999999999" customHeight="1">
      <c r="B99" s="108"/>
      <c r="D99" s="109" t="s">
        <v>131</v>
      </c>
      <c r="E99" s="110"/>
      <c r="F99" s="110"/>
      <c r="G99" s="110"/>
      <c r="H99" s="110"/>
      <c r="I99" s="110"/>
      <c r="J99" s="111">
        <f>J140</f>
        <v>2402</v>
      </c>
      <c r="L99" s="108"/>
    </row>
    <row r="100" spans="2:12" s="9" customFormat="1" ht="19.899999999999999" customHeight="1">
      <c r="B100" s="108"/>
      <c r="D100" s="109" t="s">
        <v>573</v>
      </c>
      <c r="E100" s="110"/>
      <c r="F100" s="110"/>
      <c r="G100" s="110"/>
      <c r="H100" s="110"/>
      <c r="I100" s="110"/>
      <c r="J100" s="111">
        <f>J146</f>
        <v>26040</v>
      </c>
      <c r="L100" s="108"/>
    </row>
    <row r="101" spans="2:12" s="9" customFormat="1" ht="19.899999999999999" customHeight="1">
      <c r="B101" s="108"/>
      <c r="D101" s="109" t="s">
        <v>133</v>
      </c>
      <c r="E101" s="110"/>
      <c r="F101" s="110"/>
      <c r="G101" s="110"/>
      <c r="H101" s="110"/>
      <c r="I101" s="110"/>
      <c r="J101" s="111">
        <f>J153</f>
        <v>672</v>
      </c>
      <c r="L101" s="108"/>
    </row>
    <row r="102" spans="2:12" s="1" customFormat="1" ht="21.75" customHeight="1">
      <c r="B102" s="31"/>
      <c r="L102" s="31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4.95" customHeight="1">
      <c r="B108" s="31"/>
      <c r="C108" s="20" t="s">
        <v>139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17</v>
      </c>
      <c r="L110" s="31"/>
    </row>
    <row r="111" spans="2:12" s="1" customFormat="1" ht="16.5" customHeight="1">
      <c r="B111" s="31"/>
      <c r="E111" s="234" t="str">
        <f>E7</f>
        <v>Lesní cesta Zděřiny</v>
      </c>
      <c r="F111" s="235"/>
      <c r="G111" s="235"/>
      <c r="H111" s="235"/>
      <c r="L111" s="31"/>
    </row>
    <row r="112" spans="2:12" s="1" customFormat="1" ht="12" customHeight="1">
      <c r="B112" s="31"/>
      <c r="C112" s="26" t="s">
        <v>121</v>
      </c>
      <c r="L112" s="31"/>
    </row>
    <row r="113" spans="2:65" s="1" customFormat="1" ht="16.5" customHeight="1">
      <c r="B113" s="31"/>
      <c r="E113" s="199" t="str">
        <f>E9</f>
        <v>007.03 - Hospodářské propusti</v>
      </c>
      <c r="F113" s="233"/>
      <c r="G113" s="233"/>
      <c r="H113" s="233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22</v>
      </c>
      <c r="F115" s="24" t="str">
        <f>F12</f>
        <v>k.ú. Kamenička</v>
      </c>
      <c r="I115" s="26" t="s">
        <v>24</v>
      </c>
      <c r="J115" s="51">
        <f>IF(J12="","",J12)</f>
        <v>45544</v>
      </c>
      <c r="L115" s="31"/>
    </row>
    <row r="116" spans="2:65" s="1" customFormat="1" ht="6.95" customHeight="1">
      <c r="B116" s="31"/>
      <c r="L116" s="31"/>
    </row>
    <row r="117" spans="2:65" s="1" customFormat="1" ht="25.7" customHeight="1">
      <c r="B117" s="31"/>
      <c r="C117" s="26" t="s">
        <v>25</v>
      </c>
      <c r="F117" s="24" t="str">
        <f>E15</f>
        <v>Městys Kamenice</v>
      </c>
      <c r="I117" s="26" t="s">
        <v>34</v>
      </c>
      <c r="J117" s="29" t="str">
        <f>E21</f>
        <v>Ing. Petr Pelikán, Ph.D.</v>
      </c>
      <c r="L117" s="31"/>
    </row>
    <row r="118" spans="2:65" s="1" customFormat="1" ht="25.7" customHeight="1">
      <c r="B118" s="31"/>
      <c r="C118" s="26" t="s">
        <v>30</v>
      </c>
      <c r="F118" s="24" t="str">
        <f>IF(E18="","",E18)</f>
        <v>AQUASYS spol. s r.o.</v>
      </c>
      <c r="I118" s="26" t="s">
        <v>38</v>
      </c>
      <c r="J118" s="29" t="str">
        <f>E24</f>
        <v>Ing. Petr Pelikán, Ph.D.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2"/>
      <c r="C120" s="113" t="s">
        <v>140</v>
      </c>
      <c r="D120" s="114" t="s">
        <v>65</v>
      </c>
      <c r="E120" s="114" t="s">
        <v>61</v>
      </c>
      <c r="F120" s="114" t="s">
        <v>62</v>
      </c>
      <c r="G120" s="114" t="s">
        <v>141</v>
      </c>
      <c r="H120" s="114" t="s">
        <v>142</v>
      </c>
      <c r="I120" s="114" t="s">
        <v>143</v>
      </c>
      <c r="J120" s="115" t="s">
        <v>125</v>
      </c>
      <c r="K120" s="116" t="s">
        <v>144</v>
      </c>
      <c r="L120" s="112"/>
      <c r="M120" s="58" t="s">
        <v>1</v>
      </c>
      <c r="N120" s="59" t="s">
        <v>44</v>
      </c>
      <c r="O120" s="59" t="s">
        <v>145</v>
      </c>
      <c r="P120" s="59" t="s">
        <v>146</v>
      </c>
      <c r="Q120" s="59" t="s">
        <v>147</v>
      </c>
      <c r="R120" s="59" t="s">
        <v>148</v>
      </c>
      <c r="S120" s="59" t="s">
        <v>149</v>
      </c>
      <c r="T120" s="60" t="s">
        <v>150</v>
      </c>
    </row>
    <row r="121" spans="2:65" s="1" customFormat="1" ht="22.9" customHeight="1">
      <c r="B121" s="31"/>
      <c r="C121" s="63" t="s">
        <v>151</v>
      </c>
      <c r="J121" s="117">
        <f>BK121</f>
        <v>33489</v>
      </c>
      <c r="L121" s="31"/>
      <c r="M121" s="61"/>
      <c r="N121" s="52"/>
      <c r="O121" s="52"/>
      <c r="P121" s="118">
        <f>P122</f>
        <v>0</v>
      </c>
      <c r="Q121" s="52"/>
      <c r="R121" s="118">
        <f>R122</f>
        <v>7.8239999999999998</v>
      </c>
      <c r="S121" s="52"/>
      <c r="T121" s="119">
        <f>T122</f>
        <v>0</v>
      </c>
      <c r="AT121" s="16" t="s">
        <v>79</v>
      </c>
      <c r="AU121" s="16" t="s">
        <v>127</v>
      </c>
      <c r="BK121" s="120">
        <f>BK122</f>
        <v>33489</v>
      </c>
    </row>
    <row r="122" spans="2:65" s="11" customFormat="1" ht="25.9" customHeight="1">
      <c r="B122" s="121"/>
      <c r="D122" s="122" t="s">
        <v>79</v>
      </c>
      <c r="E122" s="123" t="s">
        <v>152</v>
      </c>
      <c r="F122" s="123" t="s">
        <v>153</v>
      </c>
      <c r="I122" s="124"/>
      <c r="J122" s="125">
        <f>BK122</f>
        <v>33489</v>
      </c>
      <c r="L122" s="121"/>
      <c r="M122" s="126"/>
      <c r="P122" s="127">
        <f>P123+P140+P146+P153</f>
        <v>0</v>
      </c>
      <c r="R122" s="127">
        <f>R123+R140+R146+R153</f>
        <v>7.8239999999999998</v>
      </c>
      <c r="T122" s="128">
        <f>T123+T140+T146+T153</f>
        <v>0</v>
      </c>
      <c r="AR122" s="122" t="s">
        <v>8</v>
      </c>
      <c r="AT122" s="129" t="s">
        <v>79</v>
      </c>
      <c r="AU122" s="129" t="s">
        <v>80</v>
      </c>
      <c r="AY122" s="122" t="s">
        <v>154</v>
      </c>
      <c r="BK122" s="130">
        <f>BK123+BK140+BK146+BK153</f>
        <v>33489</v>
      </c>
    </row>
    <row r="123" spans="2:65" s="11" customFormat="1" ht="22.9" customHeight="1">
      <c r="B123" s="121"/>
      <c r="D123" s="122" t="s">
        <v>79</v>
      </c>
      <c r="E123" s="131" t="s">
        <v>8</v>
      </c>
      <c r="F123" s="131" t="s">
        <v>155</v>
      </c>
      <c r="I123" s="124"/>
      <c r="J123" s="132">
        <f>BK123</f>
        <v>4375</v>
      </c>
      <c r="L123" s="121"/>
      <c r="M123" s="126"/>
      <c r="P123" s="127">
        <f>SUM(P124:P139)</f>
        <v>0</v>
      </c>
      <c r="R123" s="127">
        <f>SUM(R124:R139)</f>
        <v>7</v>
      </c>
      <c r="T123" s="128">
        <f>SUM(T124:T139)</f>
        <v>0</v>
      </c>
      <c r="AR123" s="122" t="s">
        <v>8</v>
      </c>
      <c r="AT123" s="129" t="s">
        <v>79</v>
      </c>
      <c r="AU123" s="129" t="s">
        <v>8</v>
      </c>
      <c r="AY123" s="122" t="s">
        <v>154</v>
      </c>
      <c r="BK123" s="130">
        <f>SUM(BK124:BK139)</f>
        <v>4375</v>
      </c>
    </row>
    <row r="124" spans="2:65" s="1" customFormat="1" ht="33" customHeight="1">
      <c r="B124" s="31"/>
      <c r="C124" s="133" t="s">
        <v>8</v>
      </c>
      <c r="D124" s="133" t="s">
        <v>156</v>
      </c>
      <c r="E124" s="134" t="s">
        <v>228</v>
      </c>
      <c r="F124" s="135" t="s">
        <v>229</v>
      </c>
      <c r="G124" s="136" t="s">
        <v>197</v>
      </c>
      <c r="H124" s="137">
        <v>4</v>
      </c>
      <c r="I124" s="138">
        <v>315</v>
      </c>
      <c r="J124" s="139">
        <f>ROUND(I124*H124,0)</f>
        <v>1260</v>
      </c>
      <c r="K124" s="140"/>
      <c r="L124" s="31"/>
      <c r="M124" s="141" t="s">
        <v>1</v>
      </c>
      <c r="N124" s="142" t="s">
        <v>45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AR124" s="145" t="s">
        <v>160</v>
      </c>
      <c r="AT124" s="145" t="s">
        <v>156</v>
      </c>
      <c r="AU124" s="145" t="s">
        <v>89</v>
      </c>
      <c r="AY124" s="16" t="s">
        <v>154</v>
      </c>
      <c r="BE124" s="146">
        <f>IF(N124="základní",J124,0)</f>
        <v>1260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6" t="s">
        <v>8</v>
      </c>
      <c r="BK124" s="146">
        <f>ROUND(I124*H124,0)</f>
        <v>1260</v>
      </c>
      <c r="BL124" s="16" t="s">
        <v>160</v>
      </c>
      <c r="BM124" s="145" t="s">
        <v>574</v>
      </c>
    </row>
    <row r="125" spans="2:65" s="1" customFormat="1" ht="29.25">
      <c r="B125" s="31"/>
      <c r="D125" s="147" t="s">
        <v>162</v>
      </c>
      <c r="F125" s="148" t="s">
        <v>231</v>
      </c>
      <c r="I125" s="149"/>
      <c r="L125" s="31"/>
      <c r="M125" s="150"/>
      <c r="T125" s="55"/>
      <c r="AT125" s="16" t="s">
        <v>162</v>
      </c>
      <c r="AU125" s="16" t="s">
        <v>89</v>
      </c>
    </row>
    <row r="126" spans="2:65" s="1" customFormat="1" ht="11.25">
      <c r="B126" s="31"/>
      <c r="D126" s="151" t="s">
        <v>164</v>
      </c>
      <c r="F126" s="152" t="s">
        <v>232</v>
      </c>
      <c r="I126" s="149"/>
      <c r="L126" s="31"/>
      <c r="M126" s="150"/>
      <c r="T126" s="55"/>
      <c r="AT126" s="16" t="s">
        <v>164</v>
      </c>
      <c r="AU126" s="16" t="s">
        <v>89</v>
      </c>
    </row>
    <row r="127" spans="2:65" s="12" customFormat="1" ht="11.25">
      <c r="B127" s="153"/>
      <c r="D127" s="147" t="s">
        <v>166</v>
      </c>
      <c r="E127" s="154" t="s">
        <v>1</v>
      </c>
      <c r="F127" s="155" t="s">
        <v>575</v>
      </c>
      <c r="H127" s="156">
        <v>4</v>
      </c>
      <c r="I127" s="157"/>
      <c r="L127" s="153"/>
      <c r="M127" s="158"/>
      <c r="T127" s="159"/>
      <c r="AT127" s="154" t="s">
        <v>166</v>
      </c>
      <c r="AU127" s="154" t="s">
        <v>89</v>
      </c>
      <c r="AV127" s="12" t="s">
        <v>89</v>
      </c>
      <c r="AW127" s="12" t="s">
        <v>37</v>
      </c>
      <c r="AX127" s="12" t="s">
        <v>8</v>
      </c>
      <c r="AY127" s="154" t="s">
        <v>154</v>
      </c>
    </row>
    <row r="128" spans="2:65" s="1" customFormat="1" ht="24.2" customHeight="1">
      <c r="B128" s="31"/>
      <c r="C128" s="133" t="s">
        <v>89</v>
      </c>
      <c r="D128" s="133" t="s">
        <v>156</v>
      </c>
      <c r="E128" s="134" t="s">
        <v>576</v>
      </c>
      <c r="F128" s="135" t="s">
        <v>577</v>
      </c>
      <c r="G128" s="136" t="s">
        <v>197</v>
      </c>
      <c r="H128" s="137">
        <v>3.5</v>
      </c>
      <c r="I128" s="138">
        <v>210</v>
      </c>
      <c r="J128" s="139">
        <f>ROUND(I128*H128,0)</f>
        <v>735</v>
      </c>
      <c r="K128" s="140"/>
      <c r="L128" s="31"/>
      <c r="M128" s="141" t="s">
        <v>1</v>
      </c>
      <c r="N128" s="142" t="s">
        <v>45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160</v>
      </c>
      <c r="AT128" s="145" t="s">
        <v>156</v>
      </c>
      <c r="AU128" s="145" t="s">
        <v>89</v>
      </c>
      <c r="AY128" s="16" t="s">
        <v>154</v>
      </c>
      <c r="BE128" s="146">
        <f>IF(N128="základní",J128,0)</f>
        <v>735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6" t="s">
        <v>8</v>
      </c>
      <c r="BK128" s="146">
        <f>ROUND(I128*H128,0)</f>
        <v>735</v>
      </c>
      <c r="BL128" s="16" t="s">
        <v>160</v>
      </c>
      <c r="BM128" s="145" t="s">
        <v>578</v>
      </c>
    </row>
    <row r="129" spans="2:65" s="1" customFormat="1" ht="39">
      <c r="B129" s="31"/>
      <c r="D129" s="147" t="s">
        <v>162</v>
      </c>
      <c r="F129" s="148" t="s">
        <v>579</v>
      </c>
      <c r="I129" s="149"/>
      <c r="L129" s="31"/>
      <c r="M129" s="150"/>
      <c r="T129" s="55"/>
      <c r="AT129" s="16" t="s">
        <v>162</v>
      </c>
      <c r="AU129" s="16" t="s">
        <v>89</v>
      </c>
    </row>
    <row r="130" spans="2:65" s="1" customFormat="1" ht="11.25">
      <c r="B130" s="31"/>
      <c r="D130" s="151" t="s">
        <v>164</v>
      </c>
      <c r="F130" s="152" t="s">
        <v>580</v>
      </c>
      <c r="I130" s="149"/>
      <c r="L130" s="31"/>
      <c r="M130" s="150"/>
      <c r="T130" s="55"/>
      <c r="AT130" s="16" t="s">
        <v>164</v>
      </c>
      <c r="AU130" s="16" t="s">
        <v>89</v>
      </c>
    </row>
    <row r="131" spans="2:65" s="1" customFormat="1" ht="19.5">
      <c r="B131" s="31"/>
      <c r="D131" s="147" t="s">
        <v>365</v>
      </c>
      <c r="F131" s="174" t="s">
        <v>581</v>
      </c>
      <c r="I131" s="149"/>
      <c r="L131" s="31"/>
      <c r="M131" s="150"/>
      <c r="T131" s="55"/>
      <c r="AT131" s="16" t="s">
        <v>365</v>
      </c>
      <c r="AU131" s="16" t="s">
        <v>89</v>
      </c>
    </row>
    <row r="132" spans="2:65" s="12" customFormat="1" ht="11.25">
      <c r="B132" s="153"/>
      <c r="D132" s="147" t="s">
        <v>166</v>
      </c>
      <c r="E132" s="154" t="s">
        <v>1</v>
      </c>
      <c r="F132" s="155" t="s">
        <v>582</v>
      </c>
      <c r="H132" s="156">
        <v>3.5</v>
      </c>
      <c r="I132" s="157"/>
      <c r="L132" s="153"/>
      <c r="M132" s="158"/>
      <c r="T132" s="159"/>
      <c r="AT132" s="154" t="s">
        <v>166</v>
      </c>
      <c r="AU132" s="154" t="s">
        <v>89</v>
      </c>
      <c r="AV132" s="12" t="s">
        <v>89</v>
      </c>
      <c r="AW132" s="12" t="s">
        <v>37</v>
      </c>
      <c r="AX132" s="12" t="s">
        <v>8</v>
      </c>
      <c r="AY132" s="154" t="s">
        <v>154</v>
      </c>
    </row>
    <row r="133" spans="2:65" s="1" customFormat="1" ht="16.5" customHeight="1">
      <c r="B133" s="31"/>
      <c r="C133" s="181" t="s">
        <v>175</v>
      </c>
      <c r="D133" s="181" t="s">
        <v>552</v>
      </c>
      <c r="E133" s="182" t="s">
        <v>583</v>
      </c>
      <c r="F133" s="183" t="s">
        <v>584</v>
      </c>
      <c r="G133" s="184" t="s">
        <v>411</v>
      </c>
      <c r="H133" s="185">
        <v>7</v>
      </c>
      <c r="I133" s="186">
        <v>324</v>
      </c>
      <c r="J133" s="187">
        <f>ROUND(I133*H133,0)</f>
        <v>2268</v>
      </c>
      <c r="K133" s="188"/>
      <c r="L133" s="189"/>
      <c r="M133" s="190" t="s">
        <v>1</v>
      </c>
      <c r="N133" s="191" t="s">
        <v>45</v>
      </c>
      <c r="P133" s="143">
        <f>O133*H133</f>
        <v>0</v>
      </c>
      <c r="Q133" s="143">
        <v>1</v>
      </c>
      <c r="R133" s="143">
        <f>Q133*H133</f>
        <v>7</v>
      </c>
      <c r="S133" s="143">
        <v>0</v>
      </c>
      <c r="T133" s="144">
        <f>S133*H133</f>
        <v>0</v>
      </c>
      <c r="AR133" s="145" t="s">
        <v>213</v>
      </c>
      <c r="AT133" s="145" t="s">
        <v>552</v>
      </c>
      <c r="AU133" s="145" t="s">
        <v>89</v>
      </c>
      <c r="AY133" s="16" t="s">
        <v>154</v>
      </c>
      <c r="BE133" s="146">
        <f>IF(N133="základní",J133,0)</f>
        <v>2268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6" t="s">
        <v>8</v>
      </c>
      <c r="BK133" s="146">
        <f>ROUND(I133*H133,0)</f>
        <v>2268</v>
      </c>
      <c r="BL133" s="16" t="s">
        <v>160</v>
      </c>
      <c r="BM133" s="145" t="s">
        <v>585</v>
      </c>
    </row>
    <row r="134" spans="2:65" s="1" customFormat="1" ht="11.25">
      <c r="B134" s="31"/>
      <c r="D134" s="147" t="s">
        <v>162</v>
      </c>
      <c r="F134" s="148" t="s">
        <v>584</v>
      </c>
      <c r="I134" s="149"/>
      <c r="L134" s="31"/>
      <c r="M134" s="150"/>
      <c r="T134" s="55"/>
      <c r="AT134" s="16" t="s">
        <v>162</v>
      </c>
      <c r="AU134" s="16" t="s">
        <v>89</v>
      </c>
    </row>
    <row r="135" spans="2:65" s="12" customFormat="1" ht="11.25">
      <c r="B135" s="153"/>
      <c r="D135" s="147" t="s">
        <v>166</v>
      </c>
      <c r="F135" s="155" t="s">
        <v>586</v>
      </c>
      <c r="H135" s="156">
        <v>7</v>
      </c>
      <c r="I135" s="157"/>
      <c r="L135" s="153"/>
      <c r="M135" s="158"/>
      <c r="T135" s="159"/>
      <c r="AT135" s="154" t="s">
        <v>166</v>
      </c>
      <c r="AU135" s="154" t="s">
        <v>89</v>
      </c>
      <c r="AV135" s="12" t="s">
        <v>89</v>
      </c>
      <c r="AW135" s="12" t="s">
        <v>4</v>
      </c>
      <c r="AX135" s="12" t="s">
        <v>8</v>
      </c>
      <c r="AY135" s="154" t="s">
        <v>154</v>
      </c>
    </row>
    <row r="136" spans="2:65" s="1" customFormat="1" ht="24.2" customHeight="1">
      <c r="B136" s="31"/>
      <c r="C136" s="133" t="s">
        <v>160</v>
      </c>
      <c r="D136" s="133" t="s">
        <v>156</v>
      </c>
      <c r="E136" s="134" t="s">
        <v>311</v>
      </c>
      <c r="F136" s="135" t="s">
        <v>312</v>
      </c>
      <c r="G136" s="136" t="s">
        <v>159</v>
      </c>
      <c r="H136" s="137">
        <v>8</v>
      </c>
      <c r="I136" s="138">
        <v>14</v>
      </c>
      <c r="J136" s="139">
        <f>ROUND(I136*H136,0)</f>
        <v>112</v>
      </c>
      <c r="K136" s="140"/>
      <c r="L136" s="31"/>
      <c r="M136" s="141" t="s">
        <v>1</v>
      </c>
      <c r="N136" s="142" t="s">
        <v>45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160</v>
      </c>
      <c r="AT136" s="145" t="s">
        <v>156</v>
      </c>
      <c r="AU136" s="145" t="s">
        <v>89</v>
      </c>
      <c r="AY136" s="16" t="s">
        <v>154</v>
      </c>
      <c r="BE136" s="146">
        <f>IF(N136="základní",J136,0)</f>
        <v>112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6" t="s">
        <v>8</v>
      </c>
      <c r="BK136" s="146">
        <f>ROUND(I136*H136,0)</f>
        <v>112</v>
      </c>
      <c r="BL136" s="16" t="s">
        <v>160</v>
      </c>
      <c r="BM136" s="145" t="s">
        <v>587</v>
      </c>
    </row>
    <row r="137" spans="2:65" s="1" customFormat="1" ht="19.5">
      <c r="B137" s="31"/>
      <c r="D137" s="147" t="s">
        <v>162</v>
      </c>
      <c r="F137" s="148" t="s">
        <v>314</v>
      </c>
      <c r="I137" s="149"/>
      <c r="L137" s="31"/>
      <c r="M137" s="150"/>
      <c r="T137" s="55"/>
      <c r="AT137" s="16" t="s">
        <v>162</v>
      </c>
      <c r="AU137" s="16" t="s">
        <v>89</v>
      </c>
    </row>
    <row r="138" spans="2:65" s="1" customFormat="1" ht="11.25">
      <c r="B138" s="31"/>
      <c r="D138" s="151" t="s">
        <v>164</v>
      </c>
      <c r="F138" s="152" t="s">
        <v>315</v>
      </c>
      <c r="I138" s="149"/>
      <c r="L138" s="31"/>
      <c r="M138" s="150"/>
      <c r="T138" s="55"/>
      <c r="AT138" s="16" t="s">
        <v>164</v>
      </c>
      <c r="AU138" s="16" t="s">
        <v>89</v>
      </c>
    </row>
    <row r="139" spans="2:65" s="12" customFormat="1" ht="11.25">
      <c r="B139" s="153"/>
      <c r="D139" s="147" t="s">
        <v>166</v>
      </c>
      <c r="E139" s="154" t="s">
        <v>1</v>
      </c>
      <c r="F139" s="155" t="s">
        <v>588</v>
      </c>
      <c r="H139" s="156">
        <v>8</v>
      </c>
      <c r="I139" s="157"/>
      <c r="L139" s="153"/>
      <c r="M139" s="158"/>
      <c r="T139" s="159"/>
      <c r="AT139" s="154" t="s">
        <v>166</v>
      </c>
      <c r="AU139" s="154" t="s">
        <v>89</v>
      </c>
      <c r="AV139" s="12" t="s">
        <v>89</v>
      </c>
      <c r="AW139" s="12" t="s">
        <v>37</v>
      </c>
      <c r="AX139" s="12" t="s">
        <v>8</v>
      </c>
      <c r="AY139" s="154" t="s">
        <v>154</v>
      </c>
    </row>
    <row r="140" spans="2:65" s="11" customFormat="1" ht="22.9" customHeight="1">
      <c r="B140" s="121"/>
      <c r="D140" s="122" t="s">
        <v>79</v>
      </c>
      <c r="E140" s="131" t="s">
        <v>160</v>
      </c>
      <c r="F140" s="131" t="s">
        <v>368</v>
      </c>
      <c r="I140" s="124"/>
      <c r="J140" s="132">
        <f>BK140</f>
        <v>2402</v>
      </c>
      <c r="L140" s="121"/>
      <c r="M140" s="126"/>
      <c r="P140" s="127">
        <f>SUM(P141:P145)</f>
        <v>0</v>
      </c>
      <c r="R140" s="127">
        <f>SUM(R141:R145)</f>
        <v>0</v>
      </c>
      <c r="T140" s="128">
        <f>SUM(T141:T145)</f>
        <v>0</v>
      </c>
      <c r="AR140" s="122" t="s">
        <v>8</v>
      </c>
      <c r="AT140" s="129" t="s">
        <v>79</v>
      </c>
      <c r="AU140" s="129" t="s">
        <v>8</v>
      </c>
      <c r="AY140" s="122" t="s">
        <v>154</v>
      </c>
      <c r="BK140" s="130">
        <f>SUM(BK141:BK145)</f>
        <v>2402</v>
      </c>
    </row>
    <row r="141" spans="2:65" s="1" customFormat="1" ht="16.5" customHeight="1">
      <c r="B141" s="31"/>
      <c r="C141" s="133" t="s">
        <v>187</v>
      </c>
      <c r="D141" s="133" t="s">
        <v>156</v>
      </c>
      <c r="E141" s="134" t="s">
        <v>589</v>
      </c>
      <c r="F141" s="135" t="s">
        <v>590</v>
      </c>
      <c r="G141" s="136" t="s">
        <v>197</v>
      </c>
      <c r="H141" s="137">
        <v>2.8</v>
      </c>
      <c r="I141" s="138">
        <v>858</v>
      </c>
      <c r="J141" s="139">
        <f>ROUND(I141*H141,0)</f>
        <v>2402</v>
      </c>
      <c r="K141" s="140"/>
      <c r="L141" s="31"/>
      <c r="M141" s="141" t="s">
        <v>1</v>
      </c>
      <c r="N141" s="142" t="s">
        <v>45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160</v>
      </c>
      <c r="AT141" s="145" t="s">
        <v>156</v>
      </c>
      <c r="AU141" s="145" t="s">
        <v>89</v>
      </c>
      <c r="AY141" s="16" t="s">
        <v>154</v>
      </c>
      <c r="BE141" s="146">
        <f>IF(N141="základní",J141,0)</f>
        <v>2402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6" t="s">
        <v>8</v>
      </c>
      <c r="BK141" s="146">
        <f>ROUND(I141*H141,0)</f>
        <v>2402</v>
      </c>
      <c r="BL141" s="16" t="s">
        <v>160</v>
      </c>
      <c r="BM141" s="145" t="s">
        <v>591</v>
      </c>
    </row>
    <row r="142" spans="2:65" s="1" customFormat="1" ht="19.5">
      <c r="B142" s="31"/>
      <c r="D142" s="147" t="s">
        <v>162</v>
      </c>
      <c r="F142" s="148" t="s">
        <v>592</v>
      </c>
      <c r="I142" s="149"/>
      <c r="L142" s="31"/>
      <c r="M142" s="150"/>
      <c r="T142" s="55"/>
      <c r="AT142" s="16" t="s">
        <v>162</v>
      </c>
      <c r="AU142" s="16" t="s">
        <v>89</v>
      </c>
    </row>
    <row r="143" spans="2:65" s="1" customFormat="1" ht="11.25">
      <c r="B143" s="31"/>
      <c r="D143" s="151" t="s">
        <v>164</v>
      </c>
      <c r="F143" s="152" t="s">
        <v>593</v>
      </c>
      <c r="I143" s="149"/>
      <c r="L143" s="31"/>
      <c r="M143" s="150"/>
      <c r="T143" s="55"/>
      <c r="AT143" s="16" t="s">
        <v>164</v>
      </c>
      <c r="AU143" s="16" t="s">
        <v>89</v>
      </c>
    </row>
    <row r="144" spans="2:65" s="1" customFormat="1" ht="19.5">
      <c r="B144" s="31"/>
      <c r="D144" s="147" t="s">
        <v>365</v>
      </c>
      <c r="F144" s="174" t="s">
        <v>594</v>
      </c>
      <c r="I144" s="149"/>
      <c r="L144" s="31"/>
      <c r="M144" s="150"/>
      <c r="T144" s="55"/>
      <c r="AT144" s="16" t="s">
        <v>365</v>
      </c>
      <c r="AU144" s="16" t="s">
        <v>89</v>
      </c>
    </row>
    <row r="145" spans="2:65" s="12" customFormat="1" ht="11.25">
      <c r="B145" s="153"/>
      <c r="D145" s="147" t="s">
        <v>166</v>
      </c>
      <c r="E145" s="154" t="s">
        <v>1</v>
      </c>
      <c r="F145" s="155" t="s">
        <v>595</v>
      </c>
      <c r="H145" s="156">
        <v>2.8</v>
      </c>
      <c r="I145" s="157"/>
      <c r="L145" s="153"/>
      <c r="M145" s="158"/>
      <c r="T145" s="159"/>
      <c r="AT145" s="154" t="s">
        <v>166</v>
      </c>
      <c r="AU145" s="154" t="s">
        <v>89</v>
      </c>
      <c r="AV145" s="12" t="s">
        <v>89</v>
      </c>
      <c r="AW145" s="12" t="s">
        <v>37</v>
      </c>
      <c r="AX145" s="12" t="s">
        <v>8</v>
      </c>
      <c r="AY145" s="154" t="s">
        <v>154</v>
      </c>
    </row>
    <row r="146" spans="2:65" s="11" customFormat="1" ht="22.9" customHeight="1">
      <c r="B146" s="121"/>
      <c r="D146" s="122" t="s">
        <v>79</v>
      </c>
      <c r="E146" s="131" t="s">
        <v>220</v>
      </c>
      <c r="F146" s="131" t="s">
        <v>596</v>
      </c>
      <c r="I146" s="124"/>
      <c r="J146" s="132">
        <f>BK146</f>
        <v>26040</v>
      </c>
      <c r="L146" s="121"/>
      <c r="M146" s="126"/>
      <c r="P146" s="127">
        <f>SUM(P147:P152)</f>
        <v>0</v>
      </c>
      <c r="R146" s="127">
        <f>SUM(R147:R152)</f>
        <v>0.82399999999999995</v>
      </c>
      <c r="T146" s="128">
        <f>SUM(T147:T152)</f>
        <v>0</v>
      </c>
      <c r="AR146" s="122" t="s">
        <v>8</v>
      </c>
      <c r="AT146" s="129" t="s">
        <v>79</v>
      </c>
      <c r="AU146" s="129" t="s">
        <v>8</v>
      </c>
      <c r="AY146" s="122" t="s">
        <v>154</v>
      </c>
      <c r="BK146" s="130">
        <f>SUM(BK147:BK152)</f>
        <v>26040</v>
      </c>
    </row>
    <row r="147" spans="2:65" s="1" customFormat="1" ht="24.2" customHeight="1">
      <c r="B147" s="31"/>
      <c r="C147" s="133" t="s">
        <v>194</v>
      </c>
      <c r="D147" s="133" t="s">
        <v>156</v>
      </c>
      <c r="E147" s="134" t="s">
        <v>597</v>
      </c>
      <c r="F147" s="135" t="s">
        <v>598</v>
      </c>
      <c r="G147" s="136" t="s">
        <v>562</v>
      </c>
      <c r="H147" s="137">
        <v>8</v>
      </c>
      <c r="I147" s="138">
        <v>155</v>
      </c>
      <c r="J147" s="139">
        <f>ROUND(I147*H147,0)</f>
        <v>1240</v>
      </c>
      <c r="K147" s="140"/>
      <c r="L147" s="31"/>
      <c r="M147" s="141" t="s">
        <v>1</v>
      </c>
      <c r="N147" s="142" t="s">
        <v>45</v>
      </c>
      <c r="P147" s="143">
        <f>O147*H147</f>
        <v>0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160</v>
      </c>
      <c r="AT147" s="145" t="s">
        <v>156</v>
      </c>
      <c r="AU147" s="145" t="s">
        <v>89</v>
      </c>
      <c r="AY147" s="16" t="s">
        <v>154</v>
      </c>
      <c r="BE147" s="146">
        <f>IF(N147="základní",J147,0)</f>
        <v>1240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6" t="s">
        <v>8</v>
      </c>
      <c r="BK147" s="146">
        <f>ROUND(I147*H147,0)</f>
        <v>1240</v>
      </c>
      <c r="BL147" s="16" t="s">
        <v>160</v>
      </c>
      <c r="BM147" s="145" t="s">
        <v>599</v>
      </c>
    </row>
    <row r="148" spans="2:65" s="1" customFormat="1" ht="19.5">
      <c r="B148" s="31"/>
      <c r="D148" s="147" t="s">
        <v>162</v>
      </c>
      <c r="F148" s="148" t="s">
        <v>600</v>
      </c>
      <c r="I148" s="149"/>
      <c r="L148" s="31"/>
      <c r="M148" s="150"/>
      <c r="T148" s="55"/>
      <c r="AT148" s="16" t="s">
        <v>162</v>
      </c>
      <c r="AU148" s="16" t="s">
        <v>89</v>
      </c>
    </row>
    <row r="149" spans="2:65" s="1" customFormat="1" ht="11.25">
      <c r="B149" s="31"/>
      <c r="D149" s="151" t="s">
        <v>164</v>
      </c>
      <c r="F149" s="152" t="s">
        <v>601</v>
      </c>
      <c r="I149" s="149"/>
      <c r="L149" s="31"/>
      <c r="M149" s="150"/>
      <c r="T149" s="55"/>
      <c r="AT149" s="16" t="s">
        <v>164</v>
      </c>
      <c r="AU149" s="16" t="s">
        <v>89</v>
      </c>
    </row>
    <row r="150" spans="2:65" s="12" customFormat="1" ht="11.25">
      <c r="B150" s="153"/>
      <c r="D150" s="147" t="s">
        <v>166</v>
      </c>
      <c r="E150" s="154" t="s">
        <v>1</v>
      </c>
      <c r="F150" s="155" t="s">
        <v>602</v>
      </c>
      <c r="H150" s="156">
        <v>8</v>
      </c>
      <c r="I150" s="157"/>
      <c r="L150" s="153"/>
      <c r="M150" s="158"/>
      <c r="T150" s="159"/>
      <c r="AT150" s="154" t="s">
        <v>166</v>
      </c>
      <c r="AU150" s="154" t="s">
        <v>89</v>
      </c>
      <c r="AV150" s="12" t="s">
        <v>89</v>
      </c>
      <c r="AW150" s="12" t="s">
        <v>37</v>
      </c>
      <c r="AX150" s="12" t="s">
        <v>8</v>
      </c>
      <c r="AY150" s="154" t="s">
        <v>154</v>
      </c>
    </row>
    <row r="151" spans="2:65" s="1" customFormat="1" ht="16.5" customHeight="1">
      <c r="B151" s="31"/>
      <c r="C151" s="181" t="s">
        <v>206</v>
      </c>
      <c r="D151" s="181" t="s">
        <v>552</v>
      </c>
      <c r="E151" s="182" t="s">
        <v>603</v>
      </c>
      <c r="F151" s="183" t="s">
        <v>604</v>
      </c>
      <c r="G151" s="184" t="s">
        <v>562</v>
      </c>
      <c r="H151" s="185">
        <v>8</v>
      </c>
      <c r="I151" s="186">
        <v>3100</v>
      </c>
      <c r="J151" s="187">
        <f>ROUND(I151*H151,0)</f>
        <v>24800</v>
      </c>
      <c r="K151" s="188"/>
      <c r="L151" s="189"/>
      <c r="M151" s="190" t="s">
        <v>1</v>
      </c>
      <c r="N151" s="191" t="s">
        <v>45</v>
      </c>
      <c r="P151" s="143">
        <f>O151*H151</f>
        <v>0</v>
      </c>
      <c r="Q151" s="143">
        <v>0.10299999999999999</v>
      </c>
      <c r="R151" s="143">
        <f>Q151*H151</f>
        <v>0.82399999999999995</v>
      </c>
      <c r="S151" s="143">
        <v>0</v>
      </c>
      <c r="T151" s="144">
        <f>S151*H151</f>
        <v>0</v>
      </c>
      <c r="AR151" s="145" t="s">
        <v>213</v>
      </c>
      <c r="AT151" s="145" t="s">
        <v>552</v>
      </c>
      <c r="AU151" s="145" t="s">
        <v>89</v>
      </c>
      <c r="AY151" s="16" t="s">
        <v>154</v>
      </c>
      <c r="BE151" s="146">
        <f>IF(N151="základní",J151,0)</f>
        <v>24800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6" t="s">
        <v>8</v>
      </c>
      <c r="BK151" s="146">
        <f>ROUND(I151*H151,0)</f>
        <v>24800</v>
      </c>
      <c r="BL151" s="16" t="s">
        <v>160</v>
      </c>
      <c r="BM151" s="145" t="s">
        <v>605</v>
      </c>
    </row>
    <row r="152" spans="2:65" s="1" customFormat="1" ht="19.5">
      <c r="B152" s="31"/>
      <c r="D152" s="147" t="s">
        <v>365</v>
      </c>
      <c r="F152" s="174" t="s">
        <v>606</v>
      </c>
      <c r="I152" s="149"/>
      <c r="L152" s="31"/>
      <c r="M152" s="150"/>
      <c r="T152" s="55"/>
      <c r="AT152" s="16" t="s">
        <v>365</v>
      </c>
      <c r="AU152" s="16" t="s">
        <v>89</v>
      </c>
    </row>
    <row r="153" spans="2:65" s="11" customFormat="1" ht="22.9" customHeight="1">
      <c r="B153" s="121"/>
      <c r="D153" s="122" t="s">
        <v>79</v>
      </c>
      <c r="E153" s="131" t="s">
        <v>406</v>
      </c>
      <c r="F153" s="131" t="s">
        <v>407</v>
      </c>
      <c r="I153" s="124"/>
      <c r="J153" s="132">
        <f>BK153</f>
        <v>672</v>
      </c>
      <c r="L153" s="121"/>
      <c r="M153" s="126"/>
      <c r="P153" s="127">
        <f>SUM(P154:P159)</f>
        <v>0</v>
      </c>
      <c r="R153" s="127">
        <f>SUM(R154:R159)</f>
        <v>0</v>
      </c>
      <c r="T153" s="128">
        <f>SUM(T154:T159)</f>
        <v>0</v>
      </c>
      <c r="AR153" s="122" t="s">
        <v>8</v>
      </c>
      <c r="AT153" s="129" t="s">
        <v>79</v>
      </c>
      <c r="AU153" s="129" t="s">
        <v>8</v>
      </c>
      <c r="AY153" s="122" t="s">
        <v>154</v>
      </c>
      <c r="BK153" s="130">
        <f>SUM(BK154:BK159)</f>
        <v>672</v>
      </c>
    </row>
    <row r="154" spans="2:65" s="1" customFormat="1" ht="33" customHeight="1">
      <c r="B154" s="31"/>
      <c r="C154" s="133" t="s">
        <v>213</v>
      </c>
      <c r="D154" s="133" t="s">
        <v>156</v>
      </c>
      <c r="E154" s="134" t="s">
        <v>409</v>
      </c>
      <c r="F154" s="135" t="s">
        <v>410</v>
      </c>
      <c r="G154" s="136" t="s">
        <v>411</v>
      </c>
      <c r="H154" s="137">
        <v>7.8239999999999998</v>
      </c>
      <c r="I154" s="138">
        <v>77</v>
      </c>
      <c r="J154" s="139">
        <f>ROUND(I154*H154,0)</f>
        <v>602</v>
      </c>
      <c r="K154" s="140"/>
      <c r="L154" s="31"/>
      <c r="M154" s="141" t="s">
        <v>1</v>
      </c>
      <c r="N154" s="142" t="s">
        <v>45</v>
      </c>
      <c r="P154" s="143">
        <f>O154*H154</f>
        <v>0</v>
      </c>
      <c r="Q154" s="143">
        <v>0</v>
      </c>
      <c r="R154" s="143">
        <f>Q154*H154</f>
        <v>0</v>
      </c>
      <c r="S154" s="143">
        <v>0</v>
      </c>
      <c r="T154" s="144">
        <f>S154*H154</f>
        <v>0</v>
      </c>
      <c r="AR154" s="145" t="s">
        <v>160</v>
      </c>
      <c r="AT154" s="145" t="s">
        <v>156</v>
      </c>
      <c r="AU154" s="145" t="s">
        <v>89</v>
      </c>
      <c r="AY154" s="16" t="s">
        <v>154</v>
      </c>
      <c r="BE154" s="146">
        <f>IF(N154="základní",J154,0)</f>
        <v>602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6" t="s">
        <v>8</v>
      </c>
      <c r="BK154" s="146">
        <f>ROUND(I154*H154,0)</f>
        <v>602</v>
      </c>
      <c r="BL154" s="16" t="s">
        <v>160</v>
      </c>
      <c r="BM154" s="145" t="s">
        <v>607</v>
      </c>
    </row>
    <row r="155" spans="2:65" s="1" customFormat="1" ht="29.25">
      <c r="B155" s="31"/>
      <c r="D155" s="147" t="s">
        <v>162</v>
      </c>
      <c r="F155" s="148" t="s">
        <v>413</v>
      </c>
      <c r="I155" s="149"/>
      <c r="L155" s="31"/>
      <c r="M155" s="150"/>
      <c r="T155" s="55"/>
      <c r="AT155" s="16" t="s">
        <v>162</v>
      </c>
      <c r="AU155" s="16" t="s">
        <v>89</v>
      </c>
    </row>
    <row r="156" spans="2:65" s="1" customFormat="1" ht="11.25">
      <c r="B156" s="31"/>
      <c r="D156" s="151" t="s">
        <v>164</v>
      </c>
      <c r="F156" s="152" t="s">
        <v>414</v>
      </c>
      <c r="I156" s="149"/>
      <c r="L156" s="31"/>
      <c r="M156" s="150"/>
      <c r="T156" s="55"/>
      <c r="AT156" s="16" t="s">
        <v>164</v>
      </c>
      <c r="AU156" s="16" t="s">
        <v>89</v>
      </c>
    </row>
    <row r="157" spans="2:65" s="1" customFormat="1" ht="33" customHeight="1">
      <c r="B157" s="31"/>
      <c r="C157" s="133" t="s">
        <v>220</v>
      </c>
      <c r="D157" s="133" t="s">
        <v>156</v>
      </c>
      <c r="E157" s="134" t="s">
        <v>418</v>
      </c>
      <c r="F157" s="135" t="s">
        <v>419</v>
      </c>
      <c r="G157" s="136" t="s">
        <v>411</v>
      </c>
      <c r="H157" s="137">
        <v>7.8239999999999998</v>
      </c>
      <c r="I157" s="138">
        <v>9</v>
      </c>
      <c r="J157" s="139">
        <f>ROUND(I157*H157,0)</f>
        <v>70</v>
      </c>
      <c r="K157" s="140"/>
      <c r="L157" s="31"/>
      <c r="M157" s="141" t="s">
        <v>1</v>
      </c>
      <c r="N157" s="142" t="s">
        <v>45</v>
      </c>
      <c r="P157" s="143">
        <f>O157*H157</f>
        <v>0</v>
      </c>
      <c r="Q157" s="143">
        <v>0</v>
      </c>
      <c r="R157" s="143">
        <f>Q157*H157</f>
        <v>0</v>
      </c>
      <c r="S157" s="143">
        <v>0</v>
      </c>
      <c r="T157" s="144">
        <f>S157*H157</f>
        <v>0</v>
      </c>
      <c r="AR157" s="145" t="s">
        <v>160</v>
      </c>
      <c r="AT157" s="145" t="s">
        <v>156</v>
      </c>
      <c r="AU157" s="145" t="s">
        <v>89</v>
      </c>
      <c r="AY157" s="16" t="s">
        <v>154</v>
      </c>
      <c r="BE157" s="146">
        <f>IF(N157="základní",J157,0)</f>
        <v>70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6" t="s">
        <v>8</v>
      </c>
      <c r="BK157" s="146">
        <f>ROUND(I157*H157,0)</f>
        <v>70</v>
      </c>
      <c r="BL157" s="16" t="s">
        <v>160</v>
      </c>
      <c r="BM157" s="145" t="s">
        <v>608</v>
      </c>
    </row>
    <row r="158" spans="2:65" s="1" customFormat="1" ht="29.25">
      <c r="B158" s="31"/>
      <c r="D158" s="147" t="s">
        <v>162</v>
      </c>
      <c r="F158" s="148" t="s">
        <v>421</v>
      </c>
      <c r="I158" s="149"/>
      <c r="L158" s="31"/>
      <c r="M158" s="150"/>
      <c r="T158" s="55"/>
      <c r="AT158" s="16" t="s">
        <v>162</v>
      </c>
      <c r="AU158" s="16" t="s">
        <v>89</v>
      </c>
    </row>
    <row r="159" spans="2:65" s="1" customFormat="1" ht="11.25">
      <c r="B159" s="31"/>
      <c r="D159" s="151" t="s">
        <v>164</v>
      </c>
      <c r="F159" s="152" t="s">
        <v>422</v>
      </c>
      <c r="I159" s="149"/>
      <c r="L159" s="31"/>
      <c r="M159" s="192"/>
      <c r="N159" s="193"/>
      <c r="O159" s="193"/>
      <c r="P159" s="193"/>
      <c r="Q159" s="193"/>
      <c r="R159" s="193"/>
      <c r="S159" s="193"/>
      <c r="T159" s="194"/>
      <c r="AT159" s="16" t="s">
        <v>164</v>
      </c>
      <c r="AU159" s="16" t="s">
        <v>89</v>
      </c>
    </row>
    <row r="160" spans="2:65" s="1" customFormat="1" ht="6.95" customHeight="1">
      <c r="B160" s="43"/>
      <c r="C160" s="44"/>
      <c r="D160" s="44"/>
      <c r="E160" s="44"/>
      <c r="F160" s="44"/>
      <c r="G160" s="44"/>
      <c r="H160" s="44"/>
      <c r="I160" s="44"/>
      <c r="J160" s="44"/>
      <c r="K160" s="44"/>
      <c r="L160" s="31"/>
    </row>
  </sheetData>
  <sheetProtection algorithmName="SHA-512" hashValue="ib2QllW4q7iHY4Z2UNsjngUUIm7XuoQYSuFJlgxLLnindG2ySBtwSrwCyT2j6yGfa71NlGwYfRf24CnHecJLyA==" saltValue="IrMFiH0CpgHy/88nDEXt5E3M1G3KIiPSAcBxBzo2CNqcSvuVahF8WbTdELsTRGceI94lmQuIfnUuNesJcJA/1Q==" spinCount="100000" sheet="1" objects="1" scenarios="1" formatColumns="0" formatRows="0" autoFilter="0"/>
  <autoFilter ref="C120:K159" xr:uid="{00000000-0009-0000-0000-000005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500-000000000000}"/>
    <hyperlink ref="F130" r:id="rId2" xr:uid="{00000000-0004-0000-0500-000001000000}"/>
    <hyperlink ref="F138" r:id="rId3" xr:uid="{00000000-0004-0000-0500-000002000000}"/>
    <hyperlink ref="F143" r:id="rId4" xr:uid="{00000000-0004-0000-0500-000003000000}"/>
    <hyperlink ref="F149" r:id="rId5" xr:uid="{00000000-0004-0000-0500-000004000000}"/>
    <hyperlink ref="F156" r:id="rId6" xr:uid="{00000000-0004-0000-0500-000005000000}"/>
    <hyperlink ref="F159" r:id="rId7" xr:uid="{00000000-0004-0000-0500-000006000000}"/>
  </hyperlinks>
  <pageMargins left="0.39374999999999999" right="0.39374999999999999" top="0.39374999999999999" bottom="0.39374999999999999" header="0" footer="0"/>
  <pageSetup paperSize="9" scale="88" fitToHeight="100" orientation="portrait" blackAndWhite="1" r:id="rId8"/>
  <headerFooter>
    <oddFooter>&amp;CStrana &amp;P z &amp;N</oddFoot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2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104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120</v>
      </c>
      <c r="L4" s="19"/>
      <c r="M4" s="87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234" t="str">
        <f>'Rekapitulace stavby'!K6</f>
        <v>Lesní cesta Zděřiny</v>
      </c>
      <c r="F7" s="235"/>
      <c r="G7" s="235"/>
      <c r="H7" s="235"/>
      <c r="L7" s="19"/>
    </row>
    <row r="8" spans="2:46" s="1" customFormat="1" ht="12" customHeight="1">
      <c r="B8" s="31"/>
      <c r="D8" s="26" t="s">
        <v>121</v>
      </c>
      <c r="L8" s="31"/>
    </row>
    <row r="9" spans="2:46" s="1" customFormat="1" ht="16.5" customHeight="1">
      <c r="B9" s="31"/>
      <c r="E9" s="199" t="s">
        <v>609</v>
      </c>
      <c r="F9" s="233"/>
      <c r="G9" s="233"/>
      <c r="H9" s="23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19</v>
      </c>
      <c r="F11" s="24" t="s">
        <v>20</v>
      </c>
      <c r="I11" s="26" t="s">
        <v>21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>
        <f>'Rekapitulace stavby'!AN8</f>
        <v>45544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26</v>
      </c>
      <c r="J17" s="88" t="str">
        <f>'Rekapitulace stavby'!AN13</f>
        <v>25344447</v>
      </c>
      <c r="L17" s="31"/>
    </row>
    <row r="18" spans="2:12" s="1" customFormat="1" ht="18" customHeight="1">
      <c r="B18" s="31"/>
      <c r="E18" s="236" t="str">
        <f>'Rekapitulace stavby'!E14</f>
        <v>AQUASYS spol. s r.o.</v>
      </c>
      <c r="F18" s="205"/>
      <c r="G18" s="205"/>
      <c r="H18" s="205"/>
      <c r="I18" s="26" t="s">
        <v>29</v>
      </c>
      <c r="J18" s="88" t="str">
        <f>'Rekapitulace stavby'!AN14</f>
        <v>CZ25344447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26</v>
      </c>
      <c r="J20" s="24" t="s">
        <v>35</v>
      </c>
      <c r="L20" s="31"/>
    </row>
    <row r="21" spans="2:12" s="1" customFormat="1" ht="18" customHeight="1">
      <c r="B21" s="31"/>
      <c r="E21" s="24" t="s">
        <v>36</v>
      </c>
      <c r="I21" s="26" t="s">
        <v>29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38</v>
      </c>
      <c r="I23" s="26" t="s">
        <v>26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29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9"/>
      <c r="E27" s="209" t="s">
        <v>1</v>
      </c>
      <c r="F27" s="209"/>
      <c r="G27" s="209"/>
      <c r="H27" s="20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40</v>
      </c>
      <c r="J30" s="65">
        <f>ROUND(J122, 0)</f>
        <v>394366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1">
        <f>ROUND((SUM(BE122:BE224)),  0)</f>
        <v>394366</v>
      </c>
      <c r="I33" s="92">
        <v>0.21</v>
      </c>
      <c r="J33" s="91">
        <f>ROUND(((SUM(BE122:BE224))*I33),  0)</f>
        <v>82817</v>
      </c>
      <c r="L33" s="31"/>
    </row>
    <row r="34" spans="2:12" s="1" customFormat="1" ht="14.45" customHeight="1">
      <c r="B34" s="31"/>
      <c r="E34" s="26" t="s">
        <v>46</v>
      </c>
      <c r="F34" s="91">
        <f>ROUND((SUM(BF122:BF224)),  0)</f>
        <v>0</v>
      </c>
      <c r="I34" s="92">
        <v>0.12</v>
      </c>
      <c r="J34" s="91">
        <f>ROUND(((SUM(BF122:BF224))*I34),  0)</f>
        <v>0</v>
      </c>
      <c r="L34" s="31"/>
    </row>
    <row r="35" spans="2:12" s="1" customFormat="1" ht="14.45" hidden="1" customHeight="1">
      <c r="B35" s="31"/>
      <c r="E35" s="26" t="s">
        <v>47</v>
      </c>
      <c r="F35" s="91">
        <f>ROUND((SUM(BG122:BG224)),  0)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1">
        <f>ROUND((SUM(BH122:BH224)),  0)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1">
        <f>ROUND((SUM(BI122:BI224)),  0)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50</v>
      </c>
      <c r="E39" s="56"/>
      <c r="F39" s="56"/>
      <c r="G39" s="95" t="s">
        <v>51</v>
      </c>
      <c r="H39" s="96" t="s">
        <v>52</v>
      </c>
      <c r="I39" s="56"/>
      <c r="J39" s="97">
        <f>SUM(J30:J37)</f>
        <v>477183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9" t="s">
        <v>56</v>
      </c>
      <c r="G61" s="42" t="s">
        <v>55</v>
      </c>
      <c r="H61" s="33"/>
      <c r="I61" s="33"/>
      <c r="J61" s="100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9" t="s">
        <v>56</v>
      </c>
      <c r="G76" s="42" t="s">
        <v>55</v>
      </c>
      <c r="H76" s="33"/>
      <c r="I76" s="33"/>
      <c r="J76" s="100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17</v>
      </c>
      <c r="L84" s="31"/>
    </row>
    <row r="85" spans="2:47" s="1" customFormat="1" ht="16.5" customHeight="1">
      <c r="B85" s="31"/>
      <c r="E85" s="234" t="str">
        <f>E7</f>
        <v>Lesní cesta Zděřiny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121</v>
      </c>
      <c r="L86" s="31"/>
    </row>
    <row r="87" spans="2:47" s="1" customFormat="1" ht="16.5" customHeight="1">
      <c r="B87" s="31"/>
      <c r="E87" s="199" t="str">
        <f>E9</f>
        <v>007.06 - Trubní propustek DN600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k.ú. Kamenička</v>
      </c>
      <c r="I89" s="26" t="s">
        <v>24</v>
      </c>
      <c r="J89" s="51">
        <f>IF(J12="","",J12)</f>
        <v>45544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25</v>
      </c>
      <c r="F91" s="24" t="str">
        <f>E15</f>
        <v>Městys Kamenice</v>
      </c>
      <c r="I91" s="26" t="s">
        <v>34</v>
      </c>
      <c r="J91" s="29" t="str">
        <f>E21</f>
        <v>Ing. Petr Pelikán, Ph.D.</v>
      </c>
      <c r="L91" s="31"/>
    </row>
    <row r="92" spans="2:47" s="1" customFormat="1" ht="25.7" customHeight="1">
      <c r="B92" s="31"/>
      <c r="C92" s="26" t="s">
        <v>30</v>
      </c>
      <c r="F92" s="24" t="str">
        <f>IF(E18="","",E18)</f>
        <v>AQUASYS spol. s r.o.</v>
      </c>
      <c r="I92" s="26" t="s">
        <v>38</v>
      </c>
      <c r="J92" s="29" t="str">
        <f>E24</f>
        <v>Ing. Petr Pelikán, Ph.D.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124</v>
      </c>
      <c r="D94" s="93"/>
      <c r="E94" s="93"/>
      <c r="F94" s="93"/>
      <c r="G94" s="93"/>
      <c r="H94" s="93"/>
      <c r="I94" s="93"/>
      <c r="J94" s="102" t="s">
        <v>125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126</v>
      </c>
      <c r="J96" s="65">
        <f>J122</f>
        <v>394366</v>
      </c>
      <c r="L96" s="31"/>
      <c r="AU96" s="16" t="s">
        <v>127</v>
      </c>
    </row>
    <row r="97" spans="2:12" s="8" customFormat="1" ht="24.95" customHeight="1">
      <c r="B97" s="104"/>
      <c r="D97" s="105" t="s">
        <v>128</v>
      </c>
      <c r="E97" s="106"/>
      <c r="F97" s="106"/>
      <c r="G97" s="106"/>
      <c r="H97" s="106"/>
      <c r="I97" s="106"/>
      <c r="J97" s="107">
        <f>J123</f>
        <v>394366</v>
      </c>
      <c r="L97" s="104"/>
    </row>
    <row r="98" spans="2:12" s="9" customFormat="1" ht="19.899999999999999" customHeight="1">
      <c r="B98" s="108"/>
      <c r="D98" s="109" t="s">
        <v>129</v>
      </c>
      <c r="E98" s="110"/>
      <c r="F98" s="110"/>
      <c r="G98" s="110"/>
      <c r="H98" s="110"/>
      <c r="I98" s="110"/>
      <c r="J98" s="111">
        <f>J124</f>
        <v>30562</v>
      </c>
      <c r="L98" s="108"/>
    </row>
    <row r="99" spans="2:12" s="9" customFormat="1" ht="19.899999999999999" customHeight="1">
      <c r="B99" s="108"/>
      <c r="D99" s="109" t="s">
        <v>131</v>
      </c>
      <c r="E99" s="110"/>
      <c r="F99" s="110"/>
      <c r="G99" s="110"/>
      <c r="H99" s="110"/>
      <c r="I99" s="110"/>
      <c r="J99" s="111">
        <f>J169</f>
        <v>35915</v>
      </c>
      <c r="L99" s="108"/>
    </row>
    <row r="100" spans="2:12" s="9" customFormat="1" ht="19.899999999999999" customHeight="1">
      <c r="B100" s="108"/>
      <c r="D100" s="109" t="s">
        <v>573</v>
      </c>
      <c r="E100" s="110"/>
      <c r="F100" s="110"/>
      <c r="G100" s="110"/>
      <c r="H100" s="110"/>
      <c r="I100" s="110"/>
      <c r="J100" s="111">
        <f>J185</f>
        <v>311996</v>
      </c>
      <c r="L100" s="108"/>
    </row>
    <row r="101" spans="2:12" s="9" customFormat="1" ht="19.899999999999999" customHeight="1">
      <c r="B101" s="108"/>
      <c r="D101" s="109" t="s">
        <v>610</v>
      </c>
      <c r="E101" s="110"/>
      <c r="F101" s="110"/>
      <c r="G101" s="110"/>
      <c r="H101" s="110"/>
      <c r="I101" s="110"/>
      <c r="J101" s="111">
        <f>J210</f>
        <v>2695</v>
      </c>
      <c r="L101" s="108"/>
    </row>
    <row r="102" spans="2:12" s="9" customFormat="1" ht="19.899999999999999" customHeight="1">
      <c r="B102" s="108"/>
      <c r="D102" s="109" t="s">
        <v>133</v>
      </c>
      <c r="E102" s="110"/>
      <c r="F102" s="110"/>
      <c r="G102" s="110"/>
      <c r="H102" s="110"/>
      <c r="I102" s="110"/>
      <c r="J102" s="111">
        <f>J218</f>
        <v>13198</v>
      </c>
      <c r="L102" s="108"/>
    </row>
    <row r="103" spans="2:12" s="1" customFormat="1" ht="21.75" customHeight="1">
      <c r="B103" s="31"/>
      <c r="L103" s="31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5" customHeight="1">
      <c r="B109" s="31"/>
      <c r="C109" s="20" t="s">
        <v>139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17</v>
      </c>
      <c r="L111" s="31"/>
    </row>
    <row r="112" spans="2:12" s="1" customFormat="1" ht="16.5" customHeight="1">
      <c r="B112" s="31"/>
      <c r="E112" s="234" t="str">
        <f>E7</f>
        <v>Lesní cesta Zděřiny</v>
      </c>
      <c r="F112" s="235"/>
      <c r="G112" s="235"/>
      <c r="H112" s="235"/>
      <c r="L112" s="31"/>
    </row>
    <row r="113" spans="2:65" s="1" customFormat="1" ht="12" customHeight="1">
      <c r="B113" s="31"/>
      <c r="C113" s="26" t="s">
        <v>121</v>
      </c>
      <c r="L113" s="31"/>
    </row>
    <row r="114" spans="2:65" s="1" customFormat="1" ht="16.5" customHeight="1">
      <c r="B114" s="31"/>
      <c r="E114" s="199" t="str">
        <f>E9</f>
        <v>007.06 - Trubní propustek DN600</v>
      </c>
      <c r="F114" s="233"/>
      <c r="G114" s="233"/>
      <c r="H114" s="23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22</v>
      </c>
      <c r="F116" s="24" t="str">
        <f>F12</f>
        <v>k.ú. Kamenička</v>
      </c>
      <c r="I116" s="26" t="s">
        <v>24</v>
      </c>
      <c r="J116" s="51">
        <f>IF(J12="","",J12)</f>
        <v>45544</v>
      </c>
      <c r="L116" s="31"/>
    </row>
    <row r="117" spans="2:65" s="1" customFormat="1" ht="6.95" customHeight="1">
      <c r="B117" s="31"/>
      <c r="L117" s="31"/>
    </row>
    <row r="118" spans="2:65" s="1" customFormat="1" ht="25.7" customHeight="1">
      <c r="B118" s="31"/>
      <c r="C118" s="26" t="s">
        <v>25</v>
      </c>
      <c r="F118" s="24" t="str">
        <f>E15</f>
        <v>Městys Kamenice</v>
      </c>
      <c r="I118" s="26" t="s">
        <v>34</v>
      </c>
      <c r="J118" s="29" t="str">
        <f>E21</f>
        <v>Ing. Petr Pelikán, Ph.D.</v>
      </c>
      <c r="L118" s="31"/>
    </row>
    <row r="119" spans="2:65" s="1" customFormat="1" ht="25.7" customHeight="1">
      <c r="B119" s="31"/>
      <c r="C119" s="26" t="s">
        <v>30</v>
      </c>
      <c r="F119" s="24" t="str">
        <f>IF(E18="","",E18)</f>
        <v>AQUASYS spol. s r.o.</v>
      </c>
      <c r="I119" s="26" t="s">
        <v>38</v>
      </c>
      <c r="J119" s="29" t="str">
        <f>E24</f>
        <v>Ing. Petr Pelikán, Ph.D.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2"/>
      <c r="C121" s="113" t="s">
        <v>140</v>
      </c>
      <c r="D121" s="114" t="s">
        <v>65</v>
      </c>
      <c r="E121" s="114" t="s">
        <v>61</v>
      </c>
      <c r="F121" s="114" t="s">
        <v>62</v>
      </c>
      <c r="G121" s="114" t="s">
        <v>141</v>
      </c>
      <c r="H121" s="114" t="s">
        <v>142</v>
      </c>
      <c r="I121" s="114" t="s">
        <v>143</v>
      </c>
      <c r="J121" s="115" t="s">
        <v>125</v>
      </c>
      <c r="K121" s="116" t="s">
        <v>144</v>
      </c>
      <c r="L121" s="112"/>
      <c r="M121" s="58" t="s">
        <v>1</v>
      </c>
      <c r="N121" s="59" t="s">
        <v>44</v>
      </c>
      <c r="O121" s="59" t="s">
        <v>145</v>
      </c>
      <c r="P121" s="59" t="s">
        <v>146</v>
      </c>
      <c r="Q121" s="59" t="s">
        <v>147</v>
      </c>
      <c r="R121" s="59" t="s">
        <v>148</v>
      </c>
      <c r="S121" s="59" t="s">
        <v>149</v>
      </c>
      <c r="T121" s="60" t="s">
        <v>150</v>
      </c>
    </row>
    <row r="122" spans="2:65" s="1" customFormat="1" ht="22.9" customHeight="1">
      <c r="B122" s="31"/>
      <c r="C122" s="63" t="s">
        <v>151</v>
      </c>
      <c r="J122" s="117">
        <f>BK122</f>
        <v>394366</v>
      </c>
      <c r="L122" s="31"/>
      <c r="M122" s="61"/>
      <c r="N122" s="52"/>
      <c r="O122" s="52"/>
      <c r="P122" s="118">
        <f>P123</f>
        <v>0</v>
      </c>
      <c r="Q122" s="52"/>
      <c r="R122" s="118">
        <f>R123</f>
        <v>153.47204000000002</v>
      </c>
      <c r="S122" s="52"/>
      <c r="T122" s="119">
        <f>T123</f>
        <v>44.925000000000004</v>
      </c>
      <c r="AT122" s="16" t="s">
        <v>79</v>
      </c>
      <c r="AU122" s="16" t="s">
        <v>127</v>
      </c>
      <c r="BK122" s="120">
        <f>BK123</f>
        <v>394366</v>
      </c>
    </row>
    <row r="123" spans="2:65" s="11" customFormat="1" ht="25.9" customHeight="1">
      <c r="B123" s="121"/>
      <c r="D123" s="122" t="s">
        <v>79</v>
      </c>
      <c r="E123" s="123" t="s">
        <v>152</v>
      </c>
      <c r="F123" s="123" t="s">
        <v>153</v>
      </c>
      <c r="I123" s="124"/>
      <c r="J123" s="125">
        <f>BK123</f>
        <v>394366</v>
      </c>
      <c r="L123" s="121"/>
      <c r="M123" s="126"/>
      <c r="P123" s="127">
        <f>P124+P169+P185+P210+P218</f>
        <v>0</v>
      </c>
      <c r="R123" s="127">
        <f>R124+R169+R185+R210+R218</f>
        <v>153.47204000000002</v>
      </c>
      <c r="T123" s="128">
        <f>T124+T169+T185+T210+T218</f>
        <v>44.925000000000004</v>
      </c>
      <c r="AR123" s="122" t="s">
        <v>8</v>
      </c>
      <c r="AT123" s="129" t="s">
        <v>79</v>
      </c>
      <c r="AU123" s="129" t="s">
        <v>80</v>
      </c>
      <c r="AY123" s="122" t="s">
        <v>154</v>
      </c>
      <c r="BK123" s="130">
        <f>BK124+BK169+BK185+BK210+BK218</f>
        <v>394366</v>
      </c>
    </row>
    <row r="124" spans="2:65" s="11" customFormat="1" ht="22.9" customHeight="1">
      <c r="B124" s="121"/>
      <c r="D124" s="122" t="s">
        <v>79</v>
      </c>
      <c r="E124" s="131" t="s">
        <v>8</v>
      </c>
      <c r="F124" s="131" t="s">
        <v>155</v>
      </c>
      <c r="I124" s="124"/>
      <c r="J124" s="132">
        <f>BK124</f>
        <v>30562</v>
      </c>
      <c r="L124" s="121"/>
      <c r="M124" s="126"/>
      <c r="P124" s="127">
        <f>SUM(P125:P168)</f>
        <v>0</v>
      </c>
      <c r="R124" s="127">
        <f>SUM(R125:R168)</f>
        <v>23.92</v>
      </c>
      <c r="T124" s="128">
        <f>SUM(T125:T168)</f>
        <v>0</v>
      </c>
      <c r="AR124" s="122" t="s">
        <v>8</v>
      </c>
      <c r="AT124" s="129" t="s">
        <v>79</v>
      </c>
      <c r="AU124" s="129" t="s">
        <v>8</v>
      </c>
      <c r="AY124" s="122" t="s">
        <v>154</v>
      </c>
      <c r="BK124" s="130">
        <f>SUM(BK125:BK168)</f>
        <v>30562</v>
      </c>
    </row>
    <row r="125" spans="2:65" s="1" customFormat="1" ht="33" customHeight="1">
      <c r="B125" s="31"/>
      <c r="C125" s="133" t="s">
        <v>8</v>
      </c>
      <c r="D125" s="133" t="s">
        <v>156</v>
      </c>
      <c r="E125" s="134" t="s">
        <v>611</v>
      </c>
      <c r="F125" s="135" t="s">
        <v>612</v>
      </c>
      <c r="G125" s="136" t="s">
        <v>197</v>
      </c>
      <c r="H125" s="137">
        <v>46.99</v>
      </c>
      <c r="I125" s="138">
        <v>121</v>
      </c>
      <c r="J125" s="139">
        <f>ROUND(I125*H125,0)</f>
        <v>5686</v>
      </c>
      <c r="K125" s="140"/>
      <c r="L125" s="31"/>
      <c r="M125" s="141" t="s">
        <v>1</v>
      </c>
      <c r="N125" s="142" t="s">
        <v>45</v>
      </c>
      <c r="P125" s="143">
        <f>O125*H125</f>
        <v>0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AR125" s="145" t="s">
        <v>160</v>
      </c>
      <c r="AT125" s="145" t="s">
        <v>156</v>
      </c>
      <c r="AU125" s="145" t="s">
        <v>89</v>
      </c>
      <c r="AY125" s="16" t="s">
        <v>154</v>
      </c>
      <c r="BE125" s="146">
        <f>IF(N125="základní",J125,0)</f>
        <v>5686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6" t="s">
        <v>8</v>
      </c>
      <c r="BK125" s="146">
        <f>ROUND(I125*H125,0)</f>
        <v>5686</v>
      </c>
      <c r="BL125" s="16" t="s">
        <v>160</v>
      </c>
      <c r="BM125" s="145" t="s">
        <v>613</v>
      </c>
    </row>
    <row r="126" spans="2:65" s="1" customFormat="1" ht="19.5">
      <c r="B126" s="31"/>
      <c r="D126" s="147" t="s">
        <v>162</v>
      </c>
      <c r="F126" s="148" t="s">
        <v>614</v>
      </c>
      <c r="I126" s="149"/>
      <c r="L126" s="31"/>
      <c r="M126" s="150"/>
      <c r="T126" s="55"/>
      <c r="AT126" s="16" t="s">
        <v>162</v>
      </c>
      <c r="AU126" s="16" t="s">
        <v>89</v>
      </c>
    </row>
    <row r="127" spans="2:65" s="1" customFormat="1" ht="11.25">
      <c r="B127" s="31"/>
      <c r="D127" s="151" t="s">
        <v>164</v>
      </c>
      <c r="F127" s="152" t="s">
        <v>615</v>
      </c>
      <c r="I127" s="149"/>
      <c r="L127" s="31"/>
      <c r="M127" s="150"/>
      <c r="T127" s="55"/>
      <c r="AT127" s="16" t="s">
        <v>164</v>
      </c>
      <c r="AU127" s="16" t="s">
        <v>89</v>
      </c>
    </row>
    <row r="128" spans="2:65" s="12" customFormat="1" ht="11.25">
      <c r="B128" s="153"/>
      <c r="D128" s="147" t="s">
        <v>166</v>
      </c>
      <c r="E128" s="154" t="s">
        <v>1</v>
      </c>
      <c r="F128" s="155" t="s">
        <v>616</v>
      </c>
      <c r="H128" s="156">
        <v>29.49</v>
      </c>
      <c r="I128" s="157"/>
      <c r="L128" s="153"/>
      <c r="M128" s="158"/>
      <c r="T128" s="159"/>
      <c r="AT128" s="154" t="s">
        <v>166</v>
      </c>
      <c r="AU128" s="154" t="s">
        <v>89</v>
      </c>
      <c r="AV128" s="12" t="s">
        <v>89</v>
      </c>
      <c r="AW128" s="12" t="s">
        <v>37</v>
      </c>
      <c r="AX128" s="12" t="s">
        <v>80</v>
      </c>
      <c r="AY128" s="154" t="s">
        <v>154</v>
      </c>
    </row>
    <row r="129" spans="2:65" s="12" customFormat="1" ht="11.25">
      <c r="B129" s="153"/>
      <c r="D129" s="147" t="s">
        <v>166</v>
      </c>
      <c r="E129" s="154" t="s">
        <v>1</v>
      </c>
      <c r="F129" s="155" t="s">
        <v>617</v>
      </c>
      <c r="H129" s="156">
        <v>17.5</v>
      </c>
      <c r="I129" s="157"/>
      <c r="L129" s="153"/>
      <c r="M129" s="158"/>
      <c r="T129" s="159"/>
      <c r="AT129" s="154" t="s">
        <v>166</v>
      </c>
      <c r="AU129" s="154" t="s">
        <v>89</v>
      </c>
      <c r="AV129" s="12" t="s">
        <v>89</v>
      </c>
      <c r="AW129" s="12" t="s">
        <v>37</v>
      </c>
      <c r="AX129" s="12" t="s">
        <v>80</v>
      </c>
      <c r="AY129" s="154" t="s">
        <v>154</v>
      </c>
    </row>
    <row r="130" spans="2:65" s="14" customFormat="1" ht="11.25">
      <c r="B130" s="167"/>
      <c r="D130" s="147" t="s">
        <v>166</v>
      </c>
      <c r="E130" s="168" t="s">
        <v>1</v>
      </c>
      <c r="F130" s="169" t="s">
        <v>235</v>
      </c>
      <c r="H130" s="170">
        <v>46.99</v>
      </c>
      <c r="I130" s="171"/>
      <c r="L130" s="167"/>
      <c r="M130" s="172"/>
      <c r="T130" s="173"/>
      <c r="AT130" s="168" t="s">
        <v>166</v>
      </c>
      <c r="AU130" s="168" t="s">
        <v>89</v>
      </c>
      <c r="AV130" s="14" t="s">
        <v>160</v>
      </c>
      <c r="AW130" s="14" t="s">
        <v>37</v>
      </c>
      <c r="AX130" s="14" t="s">
        <v>8</v>
      </c>
      <c r="AY130" s="168" t="s">
        <v>154</v>
      </c>
    </row>
    <row r="131" spans="2:65" s="1" customFormat="1" ht="33" customHeight="1">
      <c r="B131" s="31"/>
      <c r="C131" s="133" t="s">
        <v>89</v>
      </c>
      <c r="D131" s="133" t="s">
        <v>156</v>
      </c>
      <c r="E131" s="134" t="s">
        <v>618</v>
      </c>
      <c r="F131" s="135" t="s">
        <v>619</v>
      </c>
      <c r="G131" s="136" t="s">
        <v>197</v>
      </c>
      <c r="H131" s="137">
        <v>41.92</v>
      </c>
      <c r="I131" s="138">
        <v>196</v>
      </c>
      <c r="J131" s="139">
        <f>ROUND(I131*H131,0)</f>
        <v>8216</v>
      </c>
      <c r="K131" s="140"/>
      <c r="L131" s="31"/>
      <c r="M131" s="141" t="s">
        <v>1</v>
      </c>
      <c r="N131" s="142" t="s">
        <v>45</v>
      </c>
      <c r="P131" s="143">
        <f>O131*H131</f>
        <v>0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AR131" s="145" t="s">
        <v>160</v>
      </c>
      <c r="AT131" s="145" t="s">
        <v>156</v>
      </c>
      <c r="AU131" s="145" t="s">
        <v>89</v>
      </c>
      <c r="AY131" s="16" t="s">
        <v>154</v>
      </c>
      <c r="BE131" s="146">
        <f>IF(N131="základní",J131,0)</f>
        <v>8216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6" t="s">
        <v>8</v>
      </c>
      <c r="BK131" s="146">
        <f>ROUND(I131*H131,0)</f>
        <v>8216</v>
      </c>
      <c r="BL131" s="16" t="s">
        <v>160</v>
      </c>
      <c r="BM131" s="145" t="s">
        <v>620</v>
      </c>
    </row>
    <row r="132" spans="2:65" s="1" customFormat="1" ht="29.25">
      <c r="B132" s="31"/>
      <c r="D132" s="147" t="s">
        <v>162</v>
      </c>
      <c r="F132" s="148" t="s">
        <v>621</v>
      </c>
      <c r="I132" s="149"/>
      <c r="L132" s="31"/>
      <c r="M132" s="150"/>
      <c r="T132" s="55"/>
      <c r="AT132" s="16" t="s">
        <v>162</v>
      </c>
      <c r="AU132" s="16" t="s">
        <v>89</v>
      </c>
    </row>
    <row r="133" spans="2:65" s="1" customFormat="1" ht="11.25">
      <c r="B133" s="31"/>
      <c r="D133" s="151" t="s">
        <v>164</v>
      </c>
      <c r="F133" s="152" t="s">
        <v>622</v>
      </c>
      <c r="I133" s="149"/>
      <c r="L133" s="31"/>
      <c r="M133" s="150"/>
      <c r="T133" s="55"/>
      <c r="AT133" s="16" t="s">
        <v>164</v>
      </c>
      <c r="AU133" s="16" t="s">
        <v>89</v>
      </c>
    </row>
    <row r="134" spans="2:65" s="12" customFormat="1" ht="11.25">
      <c r="B134" s="153"/>
      <c r="D134" s="147" t="s">
        <v>166</v>
      </c>
      <c r="E134" s="154" t="s">
        <v>1</v>
      </c>
      <c r="F134" s="155" t="s">
        <v>623</v>
      </c>
      <c r="H134" s="156">
        <v>14.84</v>
      </c>
      <c r="I134" s="157"/>
      <c r="L134" s="153"/>
      <c r="M134" s="158"/>
      <c r="T134" s="159"/>
      <c r="AT134" s="154" t="s">
        <v>166</v>
      </c>
      <c r="AU134" s="154" t="s">
        <v>89</v>
      </c>
      <c r="AV134" s="12" t="s">
        <v>89</v>
      </c>
      <c r="AW134" s="12" t="s">
        <v>37</v>
      </c>
      <c r="AX134" s="12" t="s">
        <v>80</v>
      </c>
      <c r="AY134" s="154" t="s">
        <v>154</v>
      </c>
    </row>
    <row r="135" spans="2:65" s="12" customFormat="1" ht="11.25">
      <c r="B135" s="153"/>
      <c r="D135" s="147" t="s">
        <v>166</v>
      </c>
      <c r="E135" s="154" t="s">
        <v>1</v>
      </c>
      <c r="F135" s="155" t="s">
        <v>624</v>
      </c>
      <c r="H135" s="156">
        <v>27.08</v>
      </c>
      <c r="I135" s="157"/>
      <c r="L135" s="153"/>
      <c r="M135" s="158"/>
      <c r="T135" s="159"/>
      <c r="AT135" s="154" t="s">
        <v>166</v>
      </c>
      <c r="AU135" s="154" t="s">
        <v>89</v>
      </c>
      <c r="AV135" s="12" t="s">
        <v>89</v>
      </c>
      <c r="AW135" s="12" t="s">
        <v>37</v>
      </c>
      <c r="AX135" s="12" t="s">
        <v>80</v>
      </c>
      <c r="AY135" s="154" t="s">
        <v>154</v>
      </c>
    </row>
    <row r="136" spans="2:65" s="14" customFormat="1" ht="11.25">
      <c r="B136" s="167"/>
      <c r="D136" s="147" t="s">
        <v>166</v>
      </c>
      <c r="E136" s="168" t="s">
        <v>1</v>
      </c>
      <c r="F136" s="169" t="s">
        <v>235</v>
      </c>
      <c r="H136" s="170">
        <v>41.92</v>
      </c>
      <c r="I136" s="171"/>
      <c r="L136" s="167"/>
      <c r="M136" s="172"/>
      <c r="T136" s="173"/>
      <c r="AT136" s="168" t="s">
        <v>166</v>
      </c>
      <c r="AU136" s="168" t="s">
        <v>89</v>
      </c>
      <c r="AV136" s="14" t="s">
        <v>160</v>
      </c>
      <c r="AW136" s="14" t="s">
        <v>37</v>
      </c>
      <c r="AX136" s="14" t="s">
        <v>8</v>
      </c>
      <c r="AY136" s="168" t="s">
        <v>154</v>
      </c>
    </row>
    <row r="137" spans="2:65" s="1" customFormat="1" ht="24.2" customHeight="1">
      <c r="B137" s="31"/>
      <c r="C137" s="133" t="s">
        <v>175</v>
      </c>
      <c r="D137" s="133" t="s">
        <v>156</v>
      </c>
      <c r="E137" s="134" t="s">
        <v>254</v>
      </c>
      <c r="F137" s="135" t="s">
        <v>255</v>
      </c>
      <c r="G137" s="136" t="s">
        <v>197</v>
      </c>
      <c r="H137" s="137">
        <v>88.91</v>
      </c>
      <c r="I137" s="138">
        <v>30</v>
      </c>
      <c r="J137" s="139">
        <f>ROUND(I137*H137,0)</f>
        <v>2667</v>
      </c>
      <c r="K137" s="140"/>
      <c r="L137" s="31"/>
      <c r="M137" s="141" t="s">
        <v>1</v>
      </c>
      <c r="N137" s="142" t="s">
        <v>45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160</v>
      </c>
      <c r="AT137" s="145" t="s">
        <v>156</v>
      </c>
      <c r="AU137" s="145" t="s">
        <v>89</v>
      </c>
      <c r="AY137" s="16" t="s">
        <v>154</v>
      </c>
      <c r="BE137" s="146">
        <f>IF(N137="základní",J137,0)</f>
        <v>2667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6" t="s">
        <v>8</v>
      </c>
      <c r="BK137" s="146">
        <f>ROUND(I137*H137,0)</f>
        <v>2667</v>
      </c>
      <c r="BL137" s="16" t="s">
        <v>160</v>
      </c>
      <c r="BM137" s="145" t="s">
        <v>625</v>
      </c>
    </row>
    <row r="138" spans="2:65" s="1" customFormat="1" ht="39">
      <c r="B138" s="31"/>
      <c r="D138" s="147" t="s">
        <v>162</v>
      </c>
      <c r="F138" s="148" t="s">
        <v>257</v>
      </c>
      <c r="I138" s="149"/>
      <c r="L138" s="31"/>
      <c r="M138" s="150"/>
      <c r="T138" s="55"/>
      <c r="AT138" s="16" t="s">
        <v>162</v>
      </c>
      <c r="AU138" s="16" t="s">
        <v>89</v>
      </c>
    </row>
    <row r="139" spans="2:65" s="1" customFormat="1" ht="11.25">
      <c r="B139" s="31"/>
      <c r="D139" s="151" t="s">
        <v>164</v>
      </c>
      <c r="F139" s="152" t="s">
        <v>258</v>
      </c>
      <c r="I139" s="149"/>
      <c r="L139" s="31"/>
      <c r="M139" s="150"/>
      <c r="T139" s="55"/>
      <c r="AT139" s="16" t="s">
        <v>164</v>
      </c>
      <c r="AU139" s="16" t="s">
        <v>89</v>
      </c>
    </row>
    <row r="140" spans="2:65" s="12" customFormat="1" ht="11.25">
      <c r="B140" s="153"/>
      <c r="D140" s="147" t="s">
        <v>166</v>
      </c>
      <c r="E140" s="154" t="s">
        <v>1</v>
      </c>
      <c r="F140" s="155" t="s">
        <v>626</v>
      </c>
      <c r="H140" s="156">
        <v>88.91</v>
      </c>
      <c r="I140" s="157"/>
      <c r="L140" s="153"/>
      <c r="M140" s="158"/>
      <c r="T140" s="159"/>
      <c r="AT140" s="154" t="s">
        <v>166</v>
      </c>
      <c r="AU140" s="154" t="s">
        <v>89</v>
      </c>
      <c r="AV140" s="12" t="s">
        <v>89</v>
      </c>
      <c r="AW140" s="12" t="s">
        <v>37</v>
      </c>
      <c r="AX140" s="12" t="s">
        <v>8</v>
      </c>
      <c r="AY140" s="154" t="s">
        <v>154</v>
      </c>
    </row>
    <row r="141" spans="2:65" s="1" customFormat="1" ht="16.5" customHeight="1">
      <c r="B141" s="31"/>
      <c r="C141" s="133" t="s">
        <v>160</v>
      </c>
      <c r="D141" s="133" t="s">
        <v>156</v>
      </c>
      <c r="E141" s="134" t="s">
        <v>302</v>
      </c>
      <c r="F141" s="135" t="s">
        <v>303</v>
      </c>
      <c r="G141" s="136" t="s">
        <v>197</v>
      </c>
      <c r="H141" s="137">
        <v>88.91</v>
      </c>
      <c r="I141" s="138">
        <v>14</v>
      </c>
      <c r="J141" s="139">
        <f>ROUND(I141*H141,0)</f>
        <v>1245</v>
      </c>
      <c r="K141" s="140"/>
      <c r="L141" s="31"/>
      <c r="M141" s="141" t="s">
        <v>1</v>
      </c>
      <c r="N141" s="142" t="s">
        <v>45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160</v>
      </c>
      <c r="AT141" s="145" t="s">
        <v>156</v>
      </c>
      <c r="AU141" s="145" t="s">
        <v>89</v>
      </c>
      <c r="AY141" s="16" t="s">
        <v>154</v>
      </c>
      <c r="BE141" s="146">
        <f>IF(N141="základní",J141,0)</f>
        <v>1245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6" t="s">
        <v>8</v>
      </c>
      <c r="BK141" s="146">
        <f>ROUND(I141*H141,0)</f>
        <v>1245</v>
      </c>
      <c r="BL141" s="16" t="s">
        <v>160</v>
      </c>
      <c r="BM141" s="145" t="s">
        <v>627</v>
      </c>
    </row>
    <row r="142" spans="2:65" s="1" customFormat="1" ht="19.5">
      <c r="B142" s="31"/>
      <c r="D142" s="147" t="s">
        <v>162</v>
      </c>
      <c r="F142" s="148" t="s">
        <v>305</v>
      </c>
      <c r="I142" s="149"/>
      <c r="L142" s="31"/>
      <c r="M142" s="150"/>
      <c r="T142" s="55"/>
      <c r="AT142" s="16" t="s">
        <v>162</v>
      </c>
      <c r="AU142" s="16" t="s">
        <v>89</v>
      </c>
    </row>
    <row r="143" spans="2:65" s="1" customFormat="1" ht="11.25">
      <c r="B143" s="31"/>
      <c r="D143" s="151" t="s">
        <v>164</v>
      </c>
      <c r="F143" s="152" t="s">
        <v>306</v>
      </c>
      <c r="I143" s="149"/>
      <c r="L143" s="31"/>
      <c r="M143" s="150"/>
      <c r="T143" s="55"/>
      <c r="AT143" s="16" t="s">
        <v>164</v>
      </c>
      <c r="AU143" s="16" t="s">
        <v>89</v>
      </c>
    </row>
    <row r="144" spans="2:65" s="12" customFormat="1" ht="11.25">
      <c r="B144" s="153"/>
      <c r="D144" s="147" t="s">
        <v>166</v>
      </c>
      <c r="E144" s="154" t="s">
        <v>1</v>
      </c>
      <c r="F144" s="155" t="s">
        <v>626</v>
      </c>
      <c r="H144" s="156">
        <v>88.91</v>
      </c>
      <c r="I144" s="157"/>
      <c r="L144" s="153"/>
      <c r="M144" s="158"/>
      <c r="T144" s="159"/>
      <c r="AT144" s="154" t="s">
        <v>166</v>
      </c>
      <c r="AU144" s="154" t="s">
        <v>89</v>
      </c>
      <c r="AV144" s="12" t="s">
        <v>89</v>
      </c>
      <c r="AW144" s="12" t="s">
        <v>37</v>
      </c>
      <c r="AX144" s="12" t="s">
        <v>8</v>
      </c>
      <c r="AY144" s="154" t="s">
        <v>154</v>
      </c>
    </row>
    <row r="145" spans="2:65" s="1" customFormat="1" ht="24.2" customHeight="1">
      <c r="B145" s="31"/>
      <c r="C145" s="133" t="s">
        <v>187</v>
      </c>
      <c r="D145" s="133" t="s">
        <v>156</v>
      </c>
      <c r="E145" s="134" t="s">
        <v>628</v>
      </c>
      <c r="F145" s="135" t="s">
        <v>629</v>
      </c>
      <c r="G145" s="136" t="s">
        <v>197</v>
      </c>
      <c r="H145" s="137">
        <v>2.7</v>
      </c>
      <c r="I145" s="138">
        <v>254</v>
      </c>
      <c r="J145" s="139">
        <f>ROUND(I145*H145,0)</f>
        <v>686</v>
      </c>
      <c r="K145" s="140"/>
      <c r="L145" s="31"/>
      <c r="M145" s="141" t="s">
        <v>1</v>
      </c>
      <c r="N145" s="142" t="s">
        <v>45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160</v>
      </c>
      <c r="AT145" s="145" t="s">
        <v>156</v>
      </c>
      <c r="AU145" s="145" t="s">
        <v>89</v>
      </c>
      <c r="AY145" s="16" t="s">
        <v>154</v>
      </c>
      <c r="BE145" s="146">
        <f>IF(N145="základní",J145,0)</f>
        <v>686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6" t="s">
        <v>8</v>
      </c>
      <c r="BK145" s="146">
        <f>ROUND(I145*H145,0)</f>
        <v>686</v>
      </c>
      <c r="BL145" s="16" t="s">
        <v>160</v>
      </c>
      <c r="BM145" s="145" t="s">
        <v>630</v>
      </c>
    </row>
    <row r="146" spans="2:65" s="1" customFormat="1" ht="29.25">
      <c r="B146" s="31"/>
      <c r="D146" s="147" t="s">
        <v>162</v>
      </c>
      <c r="F146" s="148" t="s">
        <v>631</v>
      </c>
      <c r="I146" s="149"/>
      <c r="L146" s="31"/>
      <c r="M146" s="150"/>
      <c r="T146" s="55"/>
      <c r="AT146" s="16" t="s">
        <v>162</v>
      </c>
      <c r="AU146" s="16" t="s">
        <v>89</v>
      </c>
    </row>
    <row r="147" spans="2:65" s="1" customFormat="1" ht="11.25">
      <c r="B147" s="31"/>
      <c r="D147" s="151" t="s">
        <v>164</v>
      </c>
      <c r="F147" s="152" t="s">
        <v>632</v>
      </c>
      <c r="I147" s="149"/>
      <c r="L147" s="31"/>
      <c r="M147" s="150"/>
      <c r="T147" s="55"/>
      <c r="AT147" s="16" t="s">
        <v>164</v>
      </c>
      <c r="AU147" s="16" t="s">
        <v>89</v>
      </c>
    </row>
    <row r="148" spans="2:65" s="12" customFormat="1" ht="11.25">
      <c r="B148" s="153"/>
      <c r="D148" s="147" t="s">
        <v>166</v>
      </c>
      <c r="E148" s="154" t="s">
        <v>1</v>
      </c>
      <c r="F148" s="155" t="s">
        <v>633</v>
      </c>
      <c r="H148" s="156">
        <v>2.7</v>
      </c>
      <c r="I148" s="157"/>
      <c r="L148" s="153"/>
      <c r="M148" s="158"/>
      <c r="T148" s="159"/>
      <c r="AT148" s="154" t="s">
        <v>166</v>
      </c>
      <c r="AU148" s="154" t="s">
        <v>89</v>
      </c>
      <c r="AV148" s="12" t="s">
        <v>89</v>
      </c>
      <c r="AW148" s="12" t="s">
        <v>37</v>
      </c>
      <c r="AX148" s="12" t="s">
        <v>8</v>
      </c>
      <c r="AY148" s="154" t="s">
        <v>154</v>
      </c>
    </row>
    <row r="149" spans="2:65" s="1" customFormat="1" ht="24.2" customHeight="1">
      <c r="B149" s="31"/>
      <c r="C149" s="133" t="s">
        <v>194</v>
      </c>
      <c r="D149" s="133" t="s">
        <v>156</v>
      </c>
      <c r="E149" s="134" t="s">
        <v>576</v>
      </c>
      <c r="F149" s="135" t="s">
        <v>577</v>
      </c>
      <c r="G149" s="136" t="s">
        <v>197</v>
      </c>
      <c r="H149" s="137">
        <v>11.96</v>
      </c>
      <c r="I149" s="138">
        <v>210</v>
      </c>
      <c r="J149" s="139">
        <f>ROUND(I149*H149,0)</f>
        <v>2512</v>
      </c>
      <c r="K149" s="140"/>
      <c r="L149" s="31"/>
      <c r="M149" s="141" t="s">
        <v>1</v>
      </c>
      <c r="N149" s="142" t="s">
        <v>45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160</v>
      </c>
      <c r="AT149" s="145" t="s">
        <v>156</v>
      </c>
      <c r="AU149" s="145" t="s">
        <v>89</v>
      </c>
      <c r="AY149" s="16" t="s">
        <v>154</v>
      </c>
      <c r="BE149" s="146">
        <f>IF(N149="základní",J149,0)</f>
        <v>2512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6" t="s">
        <v>8</v>
      </c>
      <c r="BK149" s="146">
        <f>ROUND(I149*H149,0)</f>
        <v>2512</v>
      </c>
      <c r="BL149" s="16" t="s">
        <v>160</v>
      </c>
      <c r="BM149" s="145" t="s">
        <v>578</v>
      </c>
    </row>
    <row r="150" spans="2:65" s="1" customFormat="1" ht="39">
      <c r="B150" s="31"/>
      <c r="D150" s="147" t="s">
        <v>162</v>
      </c>
      <c r="F150" s="148" t="s">
        <v>579</v>
      </c>
      <c r="I150" s="149"/>
      <c r="L150" s="31"/>
      <c r="M150" s="150"/>
      <c r="T150" s="55"/>
      <c r="AT150" s="16" t="s">
        <v>162</v>
      </c>
      <c r="AU150" s="16" t="s">
        <v>89</v>
      </c>
    </row>
    <row r="151" spans="2:65" s="1" customFormat="1" ht="11.25">
      <c r="B151" s="31"/>
      <c r="D151" s="151" t="s">
        <v>164</v>
      </c>
      <c r="F151" s="152" t="s">
        <v>580</v>
      </c>
      <c r="I151" s="149"/>
      <c r="L151" s="31"/>
      <c r="M151" s="150"/>
      <c r="T151" s="55"/>
      <c r="AT151" s="16" t="s">
        <v>164</v>
      </c>
      <c r="AU151" s="16" t="s">
        <v>89</v>
      </c>
    </row>
    <row r="152" spans="2:65" s="1" customFormat="1" ht="19.5">
      <c r="B152" s="31"/>
      <c r="D152" s="147" t="s">
        <v>365</v>
      </c>
      <c r="F152" s="174" t="s">
        <v>581</v>
      </c>
      <c r="I152" s="149"/>
      <c r="L152" s="31"/>
      <c r="M152" s="150"/>
      <c r="T152" s="55"/>
      <c r="AT152" s="16" t="s">
        <v>365</v>
      </c>
      <c r="AU152" s="16" t="s">
        <v>89</v>
      </c>
    </row>
    <row r="153" spans="2:65" s="12" customFormat="1" ht="11.25">
      <c r="B153" s="153"/>
      <c r="D153" s="147" t="s">
        <v>166</v>
      </c>
      <c r="E153" s="154" t="s">
        <v>1</v>
      </c>
      <c r="F153" s="155" t="s">
        <v>634</v>
      </c>
      <c r="H153" s="156">
        <v>4.42</v>
      </c>
      <c r="I153" s="157"/>
      <c r="L153" s="153"/>
      <c r="M153" s="158"/>
      <c r="T153" s="159"/>
      <c r="AT153" s="154" t="s">
        <v>166</v>
      </c>
      <c r="AU153" s="154" t="s">
        <v>89</v>
      </c>
      <c r="AV153" s="12" t="s">
        <v>89</v>
      </c>
      <c r="AW153" s="12" t="s">
        <v>37</v>
      </c>
      <c r="AX153" s="12" t="s">
        <v>80</v>
      </c>
      <c r="AY153" s="154" t="s">
        <v>154</v>
      </c>
    </row>
    <row r="154" spans="2:65" s="12" customFormat="1" ht="11.25">
      <c r="B154" s="153"/>
      <c r="D154" s="147" t="s">
        <v>166</v>
      </c>
      <c r="E154" s="154" t="s">
        <v>1</v>
      </c>
      <c r="F154" s="155" t="s">
        <v>635</v>
      </c>
      <c r="H154" s="156">
        <v>7.54</v>
      </c>
      <c r="I154" s="157"/>
      <c r="L154" s="153"/>
      <c r="M154" s="158"/>
      <c r="T154" s="159"/>
      <c r="AT154" s="154" t="s">
        <v>166</v>
      </c>
      <c r="AU154" s="154" t="s">
        <v>89</v>
      </c>
      <c r="AV154" s="12" t="s">
        <v>89</v>
      </c>
      <c r="AW154" s="12" t="s">
        <v>37</v>
      </c>
      <c r="AX154" s="12" t="s">
        <v>80</v>
      </c>
      <c r="AY154" s="154" t="s">
        <v>154</v>
      </c>
    </row>
    <row r="155" spans="2:65" s="14" customFormat="1" ht="11.25">
      <c r="B155" s="167"/>
      <c r="D155" s="147" t="s">
        <v>166</v>
      </c>
      <c r="E155" s="168" t="s">
        <v>1</v>
      </c>
      <c r="F155" s="169" t="s">
        <v>235</v>
      </c>
      <c r="H155" s="170">
        <v>11.96</v>
      </c>
      <c r="I155" s="171"/>
      <c r="L155" s="167"/>
      <c r="M155" s="172"/>
      <c r="T155" s="173"/>
      <c r="AT155" s="168" t="s">
        <v>166</v>
      </c>
      <c r="AU155" s="168" t="s">
        <v>89</v>
      </c>
      <c r="AV155" s="14" t="s">
        <v>160</v>
      </c>
      <c r="AW155" s="14" t="s">
        <v>37</v>
      </c>
      <c r="AX155" s="14" t="s">
        <v>8</v>
      </c>
      <c r="AY155" s="168" t="s">
        <v>154</v>
      </c>
    </row>
    <row r="156" spans="2:65" s="1" customFormat="1" ht="16.5" customHeight="1">
      <c r="B156" s="31"/>
      <c r="C156" s="181" t="s">
        <v>206</v>
      </c>
      <c r="D156" s="181" t="s">
        <v>552</v>
      </c>
      <c r="E156" s="182" t="s">
        <v>583</v>
      </c>
      <c r="F156" s="183" t="s">
        <v>584</v>
      </c>
      <c r="G156" s="184" t="s">
        <v>411</v>
      </c>
      <c r="H156" s="185">
        <v>23.92</v>
      </c>
      <c r="I156" s="186">
        <v>324</v>
      </c>
      <c r="J156" s="187">
        <f>ROUND(I156*H156,0)</f>
        <v>7750</v>
      </c>
      <c r="K156" s="188"/>
      <c r="L156" s="189"/>
      <c r="M156" s="190" t="s">
        <v>1</v>
      </c>
      <c r="N156" s="191" t="s">
        <v>45</v>
      </c>
      <c r="P156" s="143">
        <f>O156*H156</f>
        <v>0</v>
      </c>
      <c r="Q156" s="143">
        <v>1</v>
      </c>
      <c r="R156" s="143">
        <f>Q156*H156</f>
        <v>23.92</v>
      </c>
      <c r="S156" s="143">
        <v>0</v>
      </c>
      <c r="T156" s="144">
        <f>S156*H156</f>
        <v>0</v>
      </c>
      <c r="AR156" s="145" t="s">
        <v>213</v>
      </c>
      <c r="AT156" s="145" t="s">
        <v>552</v>
      </c>
      <c r="AU156" s="145" t="s">
        <v>89</v>
      </c>
      <c r="AY156" s="16" t="s">
        <v>154</v>
      </c>
      <c r="BE156" s="146">
        <f>IF(N156="základní",J156,0)</f>
        <v>7750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6" t="s">
        <v>8</v>
      </c>
      <c r="BK156" s="146">
        <f>ROUND(I156*H156,0)</f>
        <v>7750</v>
      </c>
      <c r="BL156" s="16" t="s">
        <v>160</v>
      </c>
      <c r="BM156" s="145" t="s">
        <v>585</v>
      </c>
    </row>
    <row r="157" spans="2:65" s="1" customFormat="1" ht="11.25">
      <c r="B157" s="31"/>
      <c r="D157" s="147" t="s">
        <v>162</v>
      </c>
      <c r="F157" s="148" t="s">
        <v>584</v>
      </c>
      <c r="I157" s="149"/>
      <c r="L157" s="31"/>
      <c r="M157" s="150"/>
      <c r="T157" s="55"/>
      <c r="AT157" s="16" t="s">
        <v>162</v>
      </c>
      <c r="AU157" s="16" t="s">
        <v>89</v>
      </c>
    </row>
    <row r="158" spans="2:65" s="12" customFormat="1" ht="11.25">
      <c r="B158" s="153"/>
      <c r="D158" s="147" t="s">
        <v>166</v>
      </c>
      <c r="F158" s="155" t="s">
        <v>636</v>
      </c>
      <c r="H158" s="156">
        <v>23.92</v>
      </c>
      <c r="I158" s="157"/>
      <c r="L158" s="153"/>
      <c r="M158" s="158"/>
      <c r="T158" s="159"/>
      <c r="AT158" s="154" t="s">
        <v>166</v>
      </c>
      <c r="AU158" s="154" t="s">
        <v>89</v>
      </c>
      <c r="AV158" s="12" t="s">
        <v>89</v>
      </c>
      <c r="AW158" s="12" t="s">
        <v>4</v>
      </c>
      <c r="AX158" s="12" t="s">
        <v>8</v>
      </c>
      <c r="AY158" s="154" t="s">
        <v>154</v>
      </c>
    </row>
    <row r="159" spans="2:65" s="1" customFormat="1" ht="24.2" customHeight="1">
      <c r="B159" s="31"/>
      <c r="C159" s="133" t="s">
        <v>213</v>
      </c>
      <c r="D159" s="133" t="s">
        <v>156</v>
      </c>
      <c r="E159" s="134" t="s">
        <v>311</v>
      </c>
      <c r="F159" s="135" t="s">
        <v>312</v>
      </c>
      <c r="G159" s="136" t="s">
        <v>159</v>
      </c>
      <c r="H159" s="137">
        <v>36.4</v>
      </c>
      <c r="I159" s="138">
        <v>14</v>
      </c>
      <c r="J159" s="139">
        <f>ROUND(I159*H159,0)</f>
        <v>510</v>
      </c>
      <c r="K159" s="140"/>
      <c r="L159" s="31"/>
      <c r="M159" s="141" t="s">
        <v>1</v>
      </c>
      <c r="N159" s="142" t="s">
        <v>45</v>
      </c>
      <c r="P159" s="143">
        <f>O159*H159</f>
        <v>0</v>
      </c>
      <c r="Q159" s="143">
        <v>0</v>
      </c>
      <c r="R159" s="143">
        <f>Q159*H159</f>
        <v>0</v>
      </c>
      <c r="S159" s="143">
        <v>0</v>
      </c>
      <c r="T159" s="144">
        <f>S159*H159</f>
        <v>0</v>
      </c>
      <c r="AR159" s="145" t="s">
        <v>160</v>
      </c>
      <c r="AT159" s="145" t="s">
        <v>156</v>
      </c>
      <c r="AU159" s="145" t="s">
        <v>89</v>
      </c>
      <c r="AY159" s="16" t="s">
        <v>154</v>
      </c>
      <c r="BE159" s="146">
        <f>IF(N159="základní",J159,0)</f>
        <v>510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6" t="s">
        <v>8</v>
      </c>
      <c r="BK159" s="146">
        <f>ROUND(I159*H159,0)</f>
        <v>510</v>
      </c>
      <c r="BL159" s="16" t="s">
        <v>160</v>
      </c>
      <c r="BM159" s="145" t="s">
        <v>587</v>
      </c>
    </row>
    <row r="160" spans="2:65" s="1" customFormat="1" ht="19.5">
      <c r="B160" s="31"/>
      <c r="D160" s="147" t="s">
        <v>162</v>
      </c>
      <c r="F160" s="148" t="s">
        <v>314</v>
      </c>
      <c r="I160" s="149"/>
      <c r="L160" s="31"/>
      <c r="M160" s="150"/>
      <c r="T160" s="55"/>
      <c r="AT160" s="16" t="s">
        <v>162</v>
      </c>
      <c r="AU160" s="16" t="s">
        <v>89</v>
      </c>
    </row>
    <row r="161" spans="2:65" s="1" customFormat="1" ht="11.25">
      <c r="B161" s="31"/>
      <c r="D161" s="151" t="s">
        <v>164</v>
      </c>
      <c r="F161" s="152" t="s">
        <v>315</v>
      </c>
      <c r="I161" s="149"/>
      <c r="L161" s="31"/>
      <c r="M161" s="150"/>
      <c r="T161" s="55"/>
      <c r="AT161" s="16" t="s">
        <v>164</v>
      </c>
      <c r="AU161" s="16" t="s">
        <v>89</v>
      </c>
    </row>
    <row r="162" spans="2:65" s="12" customFormat="1" ht="11.25">
      <c r="B162" s="153"/>
      <c r="D162" s="147" t="s">
        <v>166</v>
      </c>
      <c r="E162" s="154" t="s">
        <v>1</v>
      </c>
      <c r="F162" s="155" t="s">
        <v>637</v>
      </c>
      <c r="H162" s="156">
        <v>12.8</v>
      </c>
      <c r="I162" s="157"/>
      <c r="L162" s="153"/>
      <c r="M162" s="158"/>
      <c r="T162" s="159"/>
      <c r="AT162" s="154" t="s">
        <v>166</v>
      </c>
      <c r="AU162" s="154" t="s">
        <v>89</v>
      </c>
      <c r="AV162" s="12" t="s">
        <v>89</v>
      </c>
      <c r="AW162" s="12" t="s">
        <v>37</v>
      </c>
      <c r="AX162" s="12" t="s">
        <v>80</v>
      </c>
      <c r="AY162" s="154" t="s">
        <v>154</v>
      </c>
    </row>
    <row r="163" spans="2:65" s="12" customFormat="1" ht="11.25">
      <c r="B163" s="153"/>
      <c r="D163" s="147" t="s">
        <v>166</v>
      </c>
      <c r="E163" s="154" t="s">
        <v>1</v>
      </c>
      <c r="F163" s="155" t="s">
        <v>638</v>
      </c>
      <c r="H163" s="156">
        <v>23.6</v>
      </c>
      <c r="I163" s="157"/>
      <c r="L163" s="153"/>
      <c r="M163" s="158"/>
      <c r="T163" s="159"/>
      <c r="AT163" s="154" t="s">
        <v>166</v>
      </c>
      <c r="AU163" s="154" t="s">
        <v>89</v>
      </c>
      <c r="AV163" s="12" t="s">
        <v>89</v>
      </c>
      <c r="AW163" s="12" t="s">
        <v>37</v>
      </c>
      <c r="AX163" s="12" t="s">
        <v>80</v>
      </c>
      <c r="AY163" s="154" t="s">
        <v>154</v>
      </c>
    </row>
    <row r="164" spans="2:65" s="14" customFormat="1" ht="11.25">
      <c r="B164" s="167"/>
      <c r="D164" s="147" t="s">
        <v>166</v>
      </c>
      <c r="E164" s="168" t="s">
        <v>1</v>
      </c>
      <c r="F164" s="169" t="s">
        <v>235</v>
      </c>
      <c r="H164" s="170">
        <v>36.4</v>
      </c>
      <c r="I164" s="171"/>
      <c r="L164" s="167"/>
      <c r="M164" s="172"/>
      <c r="T164" s="173"/>
      <c r="AT164" s="168" t="s">
        <v>166</v>
      </c>
      <c r="AU164" s="168" t="s">
        <v>89</v>
      </c>
      <c r="AV164" s="14" t="s">
        <v>160</v>
      </c>
      <c r="AW164" s="14" t="s">
        <v>37</v>
      </c>
      <c r="AX164" s="14" t="s">
        <v>8</v>
      </c>
      <c r="AY164" s="168" t="s">
        <v>154</v>
      </c>
    </row>
    <row r="165" spans="2:65" s="1" customFormat="1" ht="24.2" customHeight="1">
      <c r="B165" s="31"/>
      <c r="C165" s="133" t="s">
        <v>220</v>
      </c>
      <c r="D165" s="133" t="s">
        <v>156</v>
      </c>
      <c r="E165" s="134" t="s">
        <v>325</v>
      </c>
      <c r="F165" s="135" t="s">
        <v>326</v>
      </c>
      <c r="G165" s="136" t="s">
        <v>159</v>
      </c>
      <c r="H165" s="137">
        <v>30</v>
      </c>
      <c r="I165" s="138">
        <v>43</v>
      </c>
      <c r="J165" s="139">
        <f>ROUND(I165*H165,0)</f>
        <v>1290</v>
      </c>
      <c r="K165" s="140"/>
      <c r="L165" s="31"/>
      <c r="M165" s="141" t="s">
        <v>1</v>
      </c>
      <c r="N165" s="142" t="s">
        <v>45</v>
      </c>
      <c r="P165" s="143">
        <f>O165*H165</f>
        <v>0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AR165" s="145" t="s">
        <v>160</v>
      </c>
      <c r="AT165" s="145" t="s">
        <v>156</v>
      </c>
      <c r="AU165" s="145" t="s">
        <v>89</v>
      </c>
      <c r="AY165" s="16" t="s">
        <v>154</v>
      </c>
      <c r="BE165" s="146">
        <f>IF(N165="základní",J165,0)</f>
        <v>1290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6" t="s">
        <v>8</v>
      </c>
      <c r="BK165" s="146">
        <f>ROUND(I165*H165,0)</f>
        <v>1290</v>
      </c>
      <c r="BL165" s="16" t="s">
        <v>160</v>
      </c>
      <c r="BM165" s="145" t="s">
        <v>639</v>
      </c>
    </row>
    <row r="166" spans="2:65" s="1" customFormat="1" ht="29.25">
      <c r="B166" s="31"/>
      <c r="D166" s="147" t="s">
        <v>162</v>
      </c>
      <c r="F166" s="148" t="s">
        <v>328</v>
      </c>
      <c r="I166" s="149"/>
      <c r="L166" s="31"/>
      <c r="M166" s="150"/>
      <c r="T166" s="55"/>
      <c r="AT166" s="16" t="s">
        <v>162</v>
      </c>
      <c r="AU166" s="16" t="s">
        <v>89</v>
      </c>
    </row>
    <row r="167" spans="2:65" s="1" customFormat="1" ht="11.25">
      <c r="B167" s="31"/>
      <c r="D167" s="151" t="s">
        <v>164</v>
      </c>
      <c r="F167" s="152" t="s">
        <v>329</v>
      </c>
      <c r="I167" s="149"/>
      <c r="L167" s="31"/>
      <c r="M167" s="150"/>
      <c r="T167" s="55"/>
      <c r="AT167" s="16" t="s">
        <v>164</v>
      </c>
      <c r="AU167" s="16" t="s">
        <v>89</v>
      </c>
    </row>
    <row r="168" spans="2:65" s="12" customFormat="1" ht="11.25">
      <c r="B168" s="153"/>
      <c r="D168" s="147" t="s">
        <v>166</v>
      </c>
      <c r="E168" s="154" t="s">
        <v>1</v>
      </c>
      <c r="F168" s="155" t="s">
        <v>640</v>
      </c>
      <c r="H168" s="156">
        <v>30</v>
      </c>
      <c r="I168" s="157"/>
      <c r="L168" s="153"/>
      <c r="M168" s="158"/>
      <c r="T168" s="159"/>
      <c r="AT168" s="154" t="s">
        <v>166</v>
      </c>
      <c r="AU168" s="154" t="s">
        <v>89</v>
      </c>
      <c r="AV168" s="12" t="s">
        <v>89</v>
      </c>
      <c r="AW168" s="12" t="s">
        <v>37</v>
      </c>
      <c r="AX168" s="12" t="s">
        <v>8</v>
      </c>
      <c r="AY168" s="154" t="s">
        <v>154</v>
      </c>
    </row>
    <row r="169" spans="2:65" s="11" customFormat="1" ht="22.9" customHeight="1">
      <c r="B169" s="121"/>
      <c r="D169" s="122" t="s">
        <v>79</v>
      </c>
      <c r="E169" s="131" t="s">
        <v>160</v>
      </c>
      <c r="F169" s="131" t="s">
        <v>368</v>
      </c>
      <c r="I169" s="124"/>
      <c r="J169" s="132">
        <f>BK169</f>
        <v>35915</v>
      </c>
      <c r="L169" s="121"/>
      <c r="M169" s="126"/>
      <c r="P169" s="127">
        <f>SUM(P170:P184)</f>
        <v>0</v>
      </c>
      <c r="R169" s="127">
        <f>SUM(R170:R184)</f>
        <v>26.777520000000003</v>
      </c>
      <c r="T169" s="128">
        <f>SUM(T170:T184)</f>
        <v>0</v>
      </c>
      <c r="AR169" s="122" t="s">
        <v>8</v>
      </c>
      <c r="AT169" s="129" t="s">
        <v>79</v>
      </c>
      <c r="AU169" s="129" t="s">
        <v>8</v>
      </c>
      <c r="AY169" s="122" t="s">
        <v>154</v>
      </c>
      <c r="BK169" s="130">
        <f>SUM(BK170:BK184)</f>
        <v>35915</v>
      </c>
    </row>
    <row r="170" spans="2:65" s="1" customFormat="1" ht="16.5" customHeight="1">
      <c r="B170" s="31"/>
      <c r="C170" s="133" t="s">
        <v>227</v>
      </c>
      <c r="D170" s="133" t="s">
        <v>156</v>
      </c>
      <c r="E170" s="134" t="s">
        <v>589</v>
      </c>
      <c r="F170" s="135" t="s">
        <v>590</v>
      </c>
      <c r="G170" s="136" t="s">
        <v>197</v>
      </c>
      <c r="H170" s="137">
        <v>8.2799999999999994</v>
      </c>
      <c r="I170" s="138">
        <v>858</v>
      </c>
      <c r="J170" s="139">
        <f>ROUND(I170*H170,0)</f>
        <v>7104</v>
      </c>
      <c r="K170" s="140"/>
      <c r="L170" s="31"/>
      <c r="M170" s="141" t="s">
        <v>1</v>
      </c>
      <c r="N170" s="142" t="s">
        <v>45</v>
      </c>
      <c r="P170" s="143">
        <f>O170*H170</f>
        <v>0</v>
      </c>
      <c r="Q170" s="143">
        <v>0</v>
      </c>
      <c r="R170" s="143">
        <f>Q170*H170</f>
        <v>0</v>
      </c>
      <c r="S170" s="143">
        <v>0</v>
      </c>
      <c r="T170" s="144">
        <f>S170*H170</f>
        <v>0</v>
      </c>
      <c r="AR170" s="145" t="s">
        <v>160</v>
      </c>
      <c r="AT170" s="145" t="s">
        <v>156</v>
      </c>
      <c r="AU170" s="145" t="s">
        <v>89</v>
      </c>
      <c r="AY170" s="16" t="s">
        <v>154</v>
      </c>
      <c r="BE170" s="146">
        <f>IF(N170="základní",J170,0)</f>
        <v>7104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6" t="s">
        <v>8</v>
      </c>
      <c r="BK170" s="146">
        <f>ROUND(I170*H170,0)</f>
        <v>7104</v>
      </c>
      <c r="BL170" s="16" t="s">
        <v>160</v>
      </c>
      <c r="BM170" s="145" t="s">
        <v>591</v>
      </c>
    </row>
    <row r="171" spans="2:65" s="1" customFormat="1" ht="19.5">
      <c r="B171" s="31"/>
      <c r="D171" s="147" t="s">
        <v>162</v>
      </c>
      <c r="F171" s="148" t="s">
        <v>592</v>
      </c>
      <c r="I171" s="149"/>
      <c r="L171" s="31"/>
      <c r="M171" s="150"/>
      <c r="T171" s="55"/>
      <c r="AT171" s="16" t="s">
        <v>162</v>
      </c>
      <c r="AU171" s="16" t="s">
        <v>89</v>
      </c>
    </row>
    <row r="172" spans="2:65" s="1" customFormat="1" ht="11.25">
      <c r="B172" s="31"/>
      <c r="D172" s="151" t="s">
        <v>164</v>
      </c>
      <c r="F172" s="152" t="s">
        <v>593</v>
      </c>
      <c r="I172" s="149"/>
      <c r="L172" s="31"/>
      <c r="M172" s="150"/>
      <c r="T172" s="55"/>
      <c r="AT172" s="16" t="s">
        <v>164</v>
      </c>
      <c r="AU172" s="16" t="s">
        <v>89</v>
      </c>
    </row>
    <row r="173" spans="2:65" s="1" customFormat="1" ht="19.5">
      <c r="B173" s="31"/>
      <c r="D173" s="147" t="s">
        <v>365</v>
      </c>
      <c r="F173" s="174" t="s">
        <v>594</v>
      </c>
      <c r="I173" s="149"/>
      <c r="L173" s="31"/>
      <c r="M173" s="150"/>
      <c r="T173" s="55"/>
      <c r="AT173" s="16" t="s">
        <v>365</v>
      </c>
      <c r="AU173" s="16" t="s">
        <v>89</v>
      </c>
    </row>
    <row r="174" spans="2:65" s="12" customFormat="1" ht="11.25">
      <c r="B174" s="153"/>
      <c r="D174" s="147" t="s">
        <v>166</v>
      </c>
      <c r="E174" s="154" t="s">
        <v>1</v>
      </c>
      <c r="F174" s="155" t="s">
        <v>641</v>
      </c>
      <c r="H174" s="156">
        <v>3.06</v>
      </c>
      <c r="I174" s="157"/>
      <c r="L174" s="153"/>
      <c r="M174" s="158"/>
      <c r="T174" s="159"/>
      <c r="AT174" s="154" t="s">
        <v>166</v>
      </c>
      <c r="AU174" s="154" t="s">
        <v>89</v>
      </c>
      <c r="AV174" s="12" t="s">
        <v>89</v>
      </c>
      <c r="AW174" s="12" t="s">
        <v>37</v>
      </c>
      <c r="AX174" s="12" t="s">
        <v>80</v>
      </c>
      <c r="AY174" s="154" t="s">
        <v>154</v>
      </c>
    </row>
    <row r="175" spans="2:65" s="12" customFormat="1" ht="11.25">
      <c r="B175" s="153"/>
      <c r="D175" s="147" t="s">
        <v>166</v>
      </c>
      <c r="E175" s="154" t="s">
        <v>1</v>
      </c>
      <c r="F175" s="155" t="s">
        <v>642</v>
      </c>
      <c r="H175" s="156">
        <v>5.22</v>
      </c>
      <c r="I175" s="157"/>
      <c r="L175" s="153"/>
      <c r="M175" s="158"/>
      <c r="T175" s="159"/>
      <c r="AT175" s="154" t="s">
        <v>166</v>
      </c>
      <c r="AU175" s="154" t="s">
        <v>89</v>
      </c>
      <c r="AV175" s="12" t="s">
        <v>89</v>
      </c>
      <c r="AW175" s="12" t="s">
        <v>37</v>
      </c>
      <c r="AX175" s="12" t="s">
        <v>80</v>
      </c>
      <c r="AY175" s="154" t="s">
        <v>154</v>
      </c>
    </row>
    <row r="176" spans="2:65" s="14" customFormat="1" ht="11.25">
      <c r="B176" s="167"/>
      <c r="D176" s="147" t="s">
        <v>166</v>
      </c>
      <c r="E176" s="168" t="s">
        <v>1</v>
      </c>
      <c r="F176" s="169" t="s">
        <v>235</v>
      </c>
      <c r="H176" s="170">
        <v>8.2799999999999994</v>
      </c>
      <c r="I176" s="171"/>
      <c r="L176" s="167"/>
      <c r="M176" s="172"/>
      <c r="T176" s="173"/>
      <c r="AT176" s="168" t="s">
        <v>166</v>
      </c>
      <c r="AU176" s="168" t="s">
        <v>89</v>
      </c>
      <c r="AV176" s="14" t="s">
        <v>160</v>
      </c>
      <c r="AW176" s="14" t="s">
        <v>37</v>
      </c>
      <c r="AX176" s="14" t="s">
        <v>8</v>
      </c>
      <c r="AY176" s="168" t="s">
        <v>154</v>
      </c>
    </row>
    <row r="177" spans="2:65" s="1" customFormat="1" ht="33" customHeight="1">
      <c r="B177" s="31"/>
      <c r="C177" s="133" t="s">
        <v>236</v>
      </c>
      <c r="D177" s="133" t="s">
        <v>156</v>
      </c>
      <c r="E177" s="134" t="s">
        <v>643</v>
      </c>
      <c r="F177" s="135" t="s">
        <v>644</v>
      </c>
      <c r="G177" s="136" t="s">
        <v>197</v>
      </c>
      <c r="H177" s="137">
        <v>9.09</v>
      </c>
      <c r="I177" s="138">
        <v>1922</v>
      </c>
      <c r="J177" s="139">
        <f>ROUND(I177*H177,0)</f>
        <v>17471</v>
      </c>
      <c r="K177" s="140"/>
      <c r="L177" s="31"/>
      <c r="M177" s="141" t="s">
        <v>1</v>
      </c>
      <c r="N177" s="142" t="s">
        <v>45</v>
      </c>
      <c r="P177" s="143">
        <f>O177*H177</f>
        <v>0</v>
      </c>
      <c r="Q177" s="143">
        <v>1.8480000000000001</v>
      </c>
      <c r="R177" s="143">
        <f>Q177*H177</f>
        <v>16.79832</v>
      </c>
      <c r="S177" s="143">
        <v>0</v>
      </c>
      <c r="T177" s="144">
        <f>S177*H177</f>
        <v>0</v>
      </c>
      <c r="AR177" s="145" t="s">
        <v>160</v>
      </c>
      <c r="AT177" s="145" t="s">
        <v>156</v>
      </c>
      <c r="AU177" s="145" t="s">
        <v>89</v>
      </c>
      <c r="AY177" s="16" t="s">
        <v>154</v>
      </c>
      <c r="BE177" s="146">
        <f>IF(N177="základní",J177,0)</f>
        <v>17471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6" t="s">
        <v>8</v>
      </c>
      <c r="BK177" s="146">
        <f>ROUND(I177*H177,0)</f>
        <v>17471</v>
      </c>
      <c r="BL177" s="16" t="s">
        <v>160</v>
      </c>
      <c r="BM177" s="145" t="s">
        <v>645</v>
      </c>
    </row>
    <row r="178" spans="2:65" s="1" customFormat="1" ht="39">
      <c r="B178" s="31"/>
      <c r="D178" s="147" t="s">
        <v>162</v>
      </c>
      <c r="F178" s="148" t="s">
        <v>646</v>
      </c>
      <c r="I178" s="149"/>
      <c r="L178" s="31"/>
      <c r="M178" s="150"/>
      <c r="T178" s="55"/>
      <c r="AT178" s="16" t="s">
        <v>162</v>
      </c>
      <c r="AU178" s="16" t="s">
        <v>89</v>
      </c>
    </row>
    <row r="179" spans="2:65" s="1" customFormat="1" ht="11.25">
      <c r="B179" s="31"/>
      <c r="D179" s="151" t="s">
        <v>164</v>
      </c>
      <c r="F179" s="152" t="s">
        <v>647</v>
      </c>
      <c r="I179" s="149"/>
      <c r="L179" s="31"/>
      <c r="M179" s="150"/>
      <c r="T179" s="55"/>
      <c r="AT179" s="16" t="s">
        <v>164</v>
      </c>
      <c r="AU179" s="16" t="s">
        <v>89</v>
      </c>
    </row>
    <row r="180" spans="2:65" s="12" customFormat="1" ht="11.25">
      <c r="B180" s="153"/>
      <c r="D180" s="147" t="s">
        <v>166</v>
      </c>
      <c r="E180" s="154" t="s">
        <v>1</v>
      </c>
      <c r="F180" s="155" t="s">
        <v>648</v>
      </c>
      <c r="H180" s="156">
        <v>9.09</v>
      </c>
      <c r="I180" s="157"/>
      <c r="L180" s="153"/>
      <c r="M180" s="158"/>
      <c r="T180" s="159"/>
      <c r="AT180" s="154" t="s">
        <v>166</v>
      </c>
      <c r="AU180" s="154" t="s">
        <v>89</v>
      </c>
      <c r="AV180" s="12" t="s">
        <v>89</v>
      </c>
      <c r="AW180" s="12" t="s">
        <v>37</v>
      </c>
      <c r="AX180" s="12" t="s">
        <v>8</v>
      </c>
      <c r="AY180" s="154" t="s">
        <v>154</v>
      </c>
    </row>
    <row r="181" spans="2:65" s="1" customFormat="1" ht="33" customHeight="1">
      <c r="B181" s="31"/>
      <c r="C181" s="133" t="s">
        <v>9</v>
      </c>
      <c r="D181" s="133" t="s">
        <v>156</v>
      </c>
      <c r="E181" s="134" t="s">
        <v>649</v>
      </c>
      <c r="F181" s="135" t="s">
        <v>650</v>
      </c>
      <c r="G181" s="136" t="s">
        <v>197</v>
      </c>
      <c r="H181" s="137">
        <v>5.4</v>
      </c>
      <c r="I181" s="138">
        <v>2100</v>
      </c>
      <c r="J181" s="139">
        <f>ROUND(I181*H181,0)</f>
        <v>11340</v>
      </c>
      <c r="K181" s="140"/>
      <c r="L181" s="31"/>
      <c r="M181" s="141" t="s">
        <v>1</v>
      </c>
      <c r="N181" s="142" t="s">
        <v>45</v>
      </c>
      <c r="P181" s="143">
        <f>O181*H181</f>
        <v>0</v>
      </c>
      <c r="Q181" s="143">
        <v>1.8480000000000001</v>
      </c>
      <c r="R181" s="143">
        <f>Q181*H181</f>
        <v>9.9792000000000005</v>
      </c>
      <c r="S181" s="143">
        <v>0</v>
      </c>
      <c r="T181" s="144">
        <f>S181*H181</f>
        <v>0</v>
      </c>
      <c r="AR181" s="145" t="s">
        <v>160</v>
      </c>
      <c r="AT181" s="145" t="s">
        <v>156</v>
      </c>
      <c r="AU181" s="145" t="s">
        <v>89</v>
      </c>
      <c r="AY181" s="16" t="s">
        <v>154</v>
      </c>
      <c r="BE181" s="146">
        <f>IF(N181="základní",J181,0)</f>
        <v>11340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6" t="s">
        <v>8</v>
      </c>
      <c r="BK181" s="146">
        <f>ROUND(I181*H181,0)</f>
        <v>11340</v>
      </c>
      <c r="BL181" s="16" t="s">
        <v>160</v>
      </c>
      <c r="BM181" s="145" t="s">
        <v>651</v>
      </c>
    </row>
    <row r="182" spans="2:65" s="1" customFormat="1" ht="39">
      <c r="B182" s="31"/>
      <c r="D182" s="147" t="s">
        <v>162</v>
      </c>
      <c r="F182" s="148" t="s">
        <v>652</v>
      </c>
      <c r="I182" s="149"/>
      <c r="L182" s="31"/>
      <c r="M182" s="150"/>
      <c r="T182" s="55"/>
      <c r="AT182" s="16" t="s">
        <v>162</v>
      </c>
      <c r="AU182" s="16" t="s">
        <v>89</v>
      </c>
    </row>
    <row r="183" spans="2:65" s="1" customFormat="1" ht="11.25">
      <c r="B183" s="31"/>
      <c r="D183" s="151" t="s">
        <v>164</v>
      </c>
      <c r="F183" s="152" t="s">
        <v>653</v>
      </c>
      <c r="I183" s="149"/>
      <c r="L183" s="31"/>
      <c r="M183" s="150"/>
      <c r="T183" s="55"/>
      <c r="AT183" s="16" t="s">
        <v>164</v>
      </c>
      <c r="AU183" s="16" t="s">
        <v>89</v>
      </c>
    </row>
    <row r="184" spans="2:65" s="12" customFormat="1" ht="11.25">
      <c r="B184" s="153"/>
      <c r="D184" s="147" t="s">
        <v>166</v>
      </c>
      <c r="E184" s="154" t="s">
        <v>1</v>
      </c>
      <c r="F184" s="155" t="s">
        <v>654</v>
      </c>
      <c r="H184" s="156">
        <v>5.4</v>
      </c>
      <c r="I184" s="157"/>
      <c r="L184" s="153"/>
      <c r="M184" s="158"/>
      <c r="T184" s="159"/>
      <c r="AT184" s="154" t="s">
        <v>166</v>
      </c>
      <c r="AU184" s="154" t="s">
        <v>89</v>
      </c>
      <c r="AV184" s="12" t="s">
        <v>89</v>
      </c>
      <c r="AW184" s="12" t="s">
        <v>37</v>
      </c>
      <c r="AX184" s="12" t="s">
        <v>8</v>
      </c>
      <c r="AY184" s="154" t="s">
        <v>154</v>
      </c>
    </row>
    <row r="185" spans="2:65" s="11" customFormat="1" ht="22.9" customHeight="1">
      <c r="B185" s="121"/>
      <c r="D185" s="122" t="s">
        <v>79</v>
      </c>
      <c r="E185" s="131" t="s">
        <v>220</v>
      </c>
      <c r="F185" s="131" t="s">
        <v>596</v>
      </c>
      <c r="I185" s="124"/>
      <c r="J185" s="132">
        <f>BK185</f>
        <v>311996</v>
      </c>
      <c r="L185" s="121"/>
      <c r="M185" s="126"/>
      <c r="P185" s="127">
        <f>SUM(P186:P209)</f>
        <v>0</v>
      </c>
      <c r="R185" s="127">
        <f>SUM(R186:R209)</f>
        <v>102.77452000000001</v>
      </c>
      <c r="T185" s="128">
        <f>SUM(T186:T209)</f>
        <v>44.925000000000004</v>
      </c>
      <c r="AR185" s="122" t="s">
        <v>8</v>
      </c>
      <c r="AT185" s="129" t="s">
        <v>79</v>
      </c>
      <c r="AU185" s="129" t="s">
        <v>8</v>
      </c>
      <c r="AY185" s="122" t="s">
        <v>154</v>
      </c>
      <c r="BK185" s="130">
        <f>SUM(BK186:BK209)</f>
        <v>311996</v>
      </c>
    </row>
    <row r="186" spans="2:65" s="1" customFormat="1" ht="24.2" customHeight="1">
      <c r="B186" s="31"/>
      <c r="C186" s="133" t="s">
        <v>247</v>
      </c>
      <c r="D186" s="133" t="s">
        <v>156</v>
      </c>
      <c r="E186" s="134" t="s">
        <v>655</v>
      </c>
      <c r="F186" s="135" t="s">
        <v>656</v>
      </c>
      <c r="G186" s="136" t="s">
        <v>170</v>
      </c>
      <c r="H186" s="137">
        <v>6</v>
      </c>
      <c r="I186" s="138">
        <v>36700</v>
      </c>
      <c r="J186" s="139">
        <f>ROUND(I186*H186,0)</f>
        <v>220200</v>
      </c>
      <c r="K186" s="140"/>
      <c r="L186" s="31"/>
      <c r="M186" s="141" t="s">
        <v>1</v>
      </c>
      <c r="N186" s="142" t="s">
        <v>45</v>
      </c>
      <c r="P186" s="143">
        <f>O186*H186</f>
        <v>0</v>
      </c>
      <c r="Q186" s="143">
        <v>16.75142</v>
      </c>
      <c r="R186" s="143">
        <f>Q186*H186</f>
        <v>100.50852</v>
      </c>
      <c r="S186" s="143">
        <v>0</v>
      </c>
      <c r="T186" s="144">
        <f>S186*H186</f>
        <v>0</v>
      </c>
      <c r="AR186" s="145" t="s">
        <v>160</v>
      </c>
      <c r="AT186" s="145" t="s">
        <v>156</v>
      </c>
      <c r="AU186" s="145" t="s">
        <v>89</v>
      </c>
      <c r="AY186" s="16" t="s">
        <v>154</v>
      </c>
      <c r="BE186" s="146">
        <f>IF(N186="základní",J186,0)</f>
        <v>220200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6" t="s">
        <v>8</v>
      </c>
      <c r="BK186" s="146">
        <f>ROUND(I186*H186,0)</f>
        <v>220200</v>
      </c>
      <c r="BL186" s="16" t="s">
        <v>160</v>
      </c>
      <c r="BM186" s="145" t="s">
        <v>657</v>
      </c>
    </row>
    <row r="187" spans="2:65" s="1" customFormat="1" ht="19.5">
      <c r="B187" s="31"/>
      <c r="D187" s="147" t="s">
        <v>162</v>
      </c>
      <c r="F187" s="148" t="s">
        <v>658</v>
      </c>
      <c r="I187" s="149"/>
      <c r="L187" s="31"/>
      <c r="M187" s="150"/>
      <c r="T187" s="55"/>
      <c r="AT187" s="16" t="s">
        <v>162</v>
      </c>
      <c r="AU187" s="16" t="s">
        <v>89</v>
      </c>
    </row>
    <row r="188" spans="2:65" s="1" customFormat="1" ht="11.25">
      <c r="B188" s="31"/>
      <c r="D188" s="151" t="s">
        <v>164</v>
      </c>
      <c r="F188" s="152" t="s">
        <v>659</v>
      </c>
      <c r="I188" s="149"/>
      <c r="L188" s="31"/>
      <c r="M188" s="150"/>
      <c r="T188" s="55"/>
      <c r="AT188" s="16" t="s">
        <v>164</v>
      </c>
      <c r="AU188" s="16" t="s">
        <v>89</v>
      </c>
    </row>
    <row r="189" spans="2:65" s="1" customFormat="1" ht="19.5">
      <c r="B189" s="31"/>
      <c r="D189" s="147" t="s">
        <v>365</v>
      </c>
      <c r="F189" s="174" t="s">
        <v>660</v>
      </c>
      <c r="I189" s="149"/>
      <c r="L189" s="31"/>
      <c r="M189" s="150"/>
      <c r="T189" s="55"/>
      <c r="AT189" s="16" t="s">
        <v>365</v>
      </c>
      <c r="AU189" s="16" t="s">
        <v>89</v>
      </c>
    </row>
    <row r="190" spans="2:65" s="12" customFormat="1" ht="11.25">
      <c r="B190" s="153"/>
      <c r="D190" s="147" t="s">
        <v>166</v>
      </c>
      <c r="E190" s="154" t="s">
        <v>1</v>
      </c>
      <c r="F190" s="155" t="s">
        <v>661</v>
      </c>
      <c r="H190" s="156">
        <v>6</v>
      </c>
      <c r="I190" s="157"/>
      <c r="L190" s="153"/>
      <c r="M190" s="158"/>
      <c r="T190" s="159"/>
      <c r="AT190" s="154" t="s">
        <v>166</v>
      </c>
      <c r="AU190" s="154" t="s">
        <v>89</v>
      </c>
      <c r="AV190" s="12" t="s">
        <v>89</v>
      </c>
      <c r="AW190" s="12" t="s">
        <v>37</v>
      </c>
      <c r="AX190" s="12" t="s">
        <v>8</v>
      </c>
      <c r="AY190" s="154" t="s">
        <v>154</v>
      </c>
    </row>
    <row r="191" spans="2:65" s="1" customFormat="1" ht="24.2" customHeight="1">
      <c r="B191" s="31"/>
      <c r="C191" s="133" t="s">
        <v>253</v>
      </c>
      <c r="D191" s="133" t="s">
        <v>156</v>
      </c>
      <c r="E191" s="134" t="s">
        <v>597</v>
      </c>
      <c r="F191" s="135" t="s">
        <v>598</v>
      </c>
      <c r="G191" s="136" t="s">
        <v>562</v>
      </c>
      <c r="H191" s="137">
        <v>22</v>
      </c>
      <c r="I191" s="138">
        <v>155</v>
      </c>
      <c r="J191" s="139">
        <f>ROUND(I191*H191,0)</f>
        <v>3410</v>
      </c>
      <c r="K191" s="140"/>
      <c r="L191" s="31"/>
      <c r="M191" s="141" t="s">
        <v>1</v>
      </c>
      <c r="N191" s="142" t="s">
        <v>45</v>
      </c>
      <c r="P191" s="143">
        <f>O191*H191</f>
        <v>0</v>
      </c>
      <c r="Q191" s="143">
        <v>0</v>
      </c>
      <c r="R191" s="143">
        <f>Q191*H191</f>
        <v>0</v>
      </c>
      <c r="S191" s="143">
        <v>0</v>
      </c>
      <c r="T191" s="144">
        <f>S191*H191</f>
        <v>0</v>
      </c>
      <c r="AR191" s="145" t="s">
        <v>160</v>
      </c>
      <c r="AT191" s="145" t="s">
        <v>156</v>
      </c>
      <c r="AU191" s="145" t="s">
        <v>89</v>
      </c>
      <c r="AY191" s="16" t="s">
        <v>154</v>
      </c>
      <c r="BE191" s="146">
        <f>IF(N191="základní",J191,0)</f>
        <v>3410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6" t="s">
        <v>8</v>
      </c>
      <c r="BK191" s="146">
        <f>ROUND(I191*H191,0)</f>
        <v>3410</v>
      </c>
      <c r="BL191" s="16" t="s">
        <v>160</v>
      </c>
      <c r="BM191" s="145" t="s">
        <v>599</v>
      </c>
    </row>
    <row r="192" spans="2:65" s="1" customFormat="1" ht="19.5">
      <c r="B192" s="31"/>
      <c r="D192" s="147" t="s">
        <v>162</v>
      </c>
      <c r="F192" s="148" t="s">
        <v>600</v>
      </c>
      <c r="I192" s="149"/>
      <c r="L192" s="31"/>
      <c r="M192" s="150"/>
      <c r="T192" s="55"/>
      <c r="AT192" s="16" t="s">
        <v>162</v>
      </c>
      <c r="AU192" s="16" t="s">
        <v>89</v>
      </c>
    </row>
    <row r="193" spans="2:65" s="1" customFormat="1" ht="11.25">
      <c r="B193" s="31"/>
      <c r="D193" s="151" t="s">
        <v>164</v>
      </c>
      <c r="F193" s="152" t="s">
        <v>601</v>
      </c>
      <c r="I193" s="149"/>
      <c r="L193" s="31"/>
      <c r="M193" s="150"/>
      <c r="T193" s="55"/>
      <c r="AT193" s="16" t="s">
        <v>164</v>
      </c>
      <c r="AU193" s="16" t="s">
        <v>89</v>
      </c>
    </row>
    <row r="194" spans="2:65" s="12" customFormat="1" ht="11.25">
      <c r="B194" s="153"/>
      <c r="D194" s="147" t="s">
        <v>166</v>
      </c>
      <c r="E194" s="154" t="s">
        <v>1</v>
      </c>
      <c r="F194" s="155" t="s">
        <v>602</v>
      </c>
      <c r="H194" s="156">
        <v>8</v>
      </c>
      <c r="I194" s="157"/>
      <c r="L194" s="153"/>
      <c r="M194" s="158"/>
      <c r="T194" s="159"/>
      <c r="AT194" s="154" t="s">
        <v>166</v>
      </c>
      <c r="AU194" s="154" t="s">
        <v>89</v>
      </c>
      <c r="AV194" s="12" t="s">
        <v>89</v>
      </c>
      <c r="AW194" s="12" t="s">
        <v>37</v>
      </c>
      <c r="AX194" s="12" t="s">
        <v>80</v>
      </c>
      <c r="AY194" s="154" t="s">
        <v>154</v>
      </c>
    </row>
    <row r="195" spans="2:65" s="12" customFormat="1" ht="11.25">
      <c r="B195" s="153"/>
      <c r="D195" s="147" t="s">
        <v>166</v>
      </c>
      <c r="E195" s="154" t="s">
        <v>1</v>
      </c>
      <c r="F195" s="155" t="s">
        <v>662</v>
      </c>
      <c r="H195" s="156">
        <v>14</v>
      </c>
      <c r="I195" s="157"/>
      <c r="L195" s="153"/>
      <c r="M195" s="158"/>
      <c r="T195" s="159"/>
      <c r="AT195" s="154" t="s">
        <v>166</v>
      </c>
      <c r="AU195" s="154" t="s">
        <v>89</v>
      </c>
      <c r="AV195" s="12" t="s">
        <v>89</v>
      </c>
      <c r="AW195" s="12" t="s">
        <v>37</v>
      </c>
      <c r="AX195" s="12" t="s">
        <v>80</v>
      </c>
      <c r="AY195" s="154" t="s">
        <v>154</v>
      </c>
    </row>
    <row r="196" spans="2:65" s="14" customFormat="1" ht="11.25">
      <c r="B196" s="167"/>
      <c r="D196" s="147" t="s">
        <v>166</v>
      </c>
      <c r="E196" s="168" t="s">
        <v>1</v>
      </c>
      <c r="F196" s="169" t="s">
        <v>235</v>
      </c>
      <c r="H196" s="170">
        <v>22</v>
      </c>
      <c r="I196" s="171"/>
      <c r="L196" s="167"/>
      <c r="M196" s="172"/>
      <c r="T196" s="173"/>
      <c r="AT196" s="168" t="s">
        <v>166</v>
      </c>
      <c r="AU196" s="168" t="s">
        <v>89</v>
      </c>
      <c r="AV196" s="14" t="s">
        <v>160</v>
      </c>
      <c r="AW196" s="14" t="s">
        <v>37</v>
      </c>
      <c r="AX196" s="14" t="s">
        <v>8</v>
      </c>
      <c r="AY196" s="168" t="s">
        <v>154</v>
      </c>
    </row>
    <row r="197" spans="2:65" s="1" customFormat="1" ht="16.5" customHeight="1">
      <c r="B197" s="31"/>
      <c r="C197" s="181" t="s">
        <v>260</v>
      </c>
      <c r="D197" s="181" t="s">
        <v>552</v>
      </c>
      <c r="E197" s="182" t="s">
        <v>603</v>
      </c>
      <c r="F197" s="183" t="s">
        <v>604</v>
      </c>
      <c r="G197" s="184" t="s">
        <v>562</v>
      </c>
      <c r="H197" s="185">
        <v>22</v>
      </c>
      <c r="I197" s="186">
        <v>3100</v>
      </c>
      <c r="J197" s="187">
        <f>ROUND(I197*H197,0)</f>
        <v>68200</v>
      </c>
      <c r="K197" s="188"/>
      <c r="L197" s="189"/>
      <c r="M197" s="190" t="s">
        <v>1</v>
      </c>
      <c r="N197" s="191" t="s">
        <v>45</v>
      </c>
      <c r="P197" s="143">
        <f>O197*H197</f>
        <v>0</v>
      </c>
      <c r="Q197" s="143">
        <v>0.10299999999999999</v>
      </c>
      <c r="R197" s="143">
        <f>Q197*H197</f>
        <v>2.266</v>
      </c>
      <c r="S197" s="143">
        <v>0</v>
      </c>
      <c r="T197" s="144">
        <f>S197*H197</f>
        <v>0</v>
      </c>
      <c r="AR197" s="145" t="s">
        <v>213</v>
      </c>
      <c r="AT197" s="145" t="s">
        <v>552</v>
      </c>
      <c r="AU197" s="145" t="s">
        <v>89</v>
      </c>
      <c r="AY197" s="16" t="s">
        <v>154</v>
      </c>
      <c r="BE197" s="146">
        <f>IF(N197="základní",J197,0)</f>
        <v>68200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6" t="s">
        <v>8</v>
      </c>
      <c r="BK197" s="146">
        <f>ROUND(I197*H197,0)</f>
        <v>68200</v>
      </c>
      <c r="BL197" s="16" t="s">
        <v>160</v>
      </c>
      <c r="BM197" s="145" t="s">
        <v>605</v>
      </c>
    </row>
    <row r="198" spans="2:65" s="1" customFormat="1" ht="19.5">
      <c r="B198" s="31"/>
      <c r="D198" s="147" t="s">
        <v>365</v>
      </c>
      <c r="F198" s="174" t="s">
        <v>606</v>
      </c>
      <c r="I198" s="149"/>
      <c r="L198" s="31"/>
      <c r="M198" s="150"/>
      <c r="T198" s="55"/>
      <c r="AT198" s="16" t="s">
        <v>365</v>
      </c>
      <c r="AU198" s="16" t="s">
        <v>89</v>
      </c>
    </row>
    <row r="199" spans="2:65" s="1" customFormat="1" ht="21.75" customHeight="1">
      <c r="B199" s="31"/>
      <c r="C199" s="133" t="s">
        <v>269</v>
      </c>
      <c r="D199" s="133" t="s">
        <v>156</v>
      </c>
      <c r="E199" s="134" t="s">
        <v>663</v>
      </c>
      <c r="F199" s="135" t="s">
        <v>664</v>
      </c>
      <c r="G199" s="136" t="s">
        <v>562</v>
      </c>
      <c r="H199" s="137">
        <v>6</v>
      </c>
      <c r="I199" s="138">
        <v>603</v>
      </c>
      <c r="J199" s="139">
        <f>ROUND(I199*H199,0)</f>
        <v>3618</v>
      </c>
      <c r="K199" s="140"/>
      <c r="L199" s="31"/>
      <c r="M199" s="141" t="s">
        <v>1</v>
      </c>
      <c r="N199" s="142" t="s">
        <v>45</v>
      </c>
      <c r="P199" s="143">
        <f>O199*H199</f>
        <v>0</v>
      </c>
      <c r="Q199" s="143">
        <v>0</v>
      </c>
      <c r="R199" s="143">
        <f>Q199*H199</f>
        <v>0</v>
      </c>
      <c r="S199" s="143">
        <v>0.98</v>
      </c>
      <c r="T199" s="144">
        <f>S199*H199</f>
        <v>5.88</v>
      </c>
      <c r="AR199" s="145" t="s">
        <v>160</v>
      </c>
      <c r="AT199" s="145" t="s">
        <v>156</v>
      </c>
      <c r="AU199" s="145" t="s">
        <v>89</v>
      </c>
      <c r="AY199" s="16" t="s">
        <v>154</v>
      </c>
      <c r="BE199" s="146">
        <f>IF(N199="základní",J199,0)</f>
        <v>3618</v>
      </c>
      <c r="BF199" s="146">
        <f>IF(N199="snížená",J199,0)</f>
        <v>0</v>
      </c>
      <c r="BG199" s="146">
        <f>IF(N199="zákl. přenesená",J199,0)</f>
        <v>0</v>
      </c>
      <c r="BH199" s="146">
        <f>IF(N199="sníž. přenesená",J199,0)</f>
        <v>0</v>
      </c>
      <c r="BI199" s="146">
        <f>IF(N199="nulová",J199,0)</f>
        <v>0</v>
      </c>
      <c r="BJ199" s="16" t="s">
        <v>8</v>
      </c>
      <c r="BK199" s="146">
        <f>ROUND(I199*H199,0)</f>
        <v>3618</v>
      </c>
      <c r="BL199" s="16" t="s">
        <v>160</v>
      </c>
      <c r="BM199" s="145" t="s">
        <v>665</v>
      </c>
    </row>
    <row r="200" spans="2:65" s="1" customFormat="1" ht="29.25">
      <c r="B200" s="31"/>
      <c r="D200" s="147" t="s">
        <v>162</v>
      </c>
      <c r="F200" s="148" t="s">
        <v>666</v>
      </c>
      <c r="I200" s="149"/>
      <c r="L200" s="31"/>
      <c r="M200" s="150"/>
      <c r="T200" s="55"/>
      <c r="AT200" s="16" t="s">
        <v>162</v>
      </c>
      <c r="AU200" s="16" t="s">
        <v>89</v>
      </c>
    </row>
    <row r="201" spans="2:65" s="1" customFormat="1" ht="11.25">
      <c r="B201" s="31"/>
      <c r="D201" s="151" t="s">
        <v>164</v>
      </c>
      <c r="F201" s="152" t="s">
        <v>667</v>
      </c>
      <c r="I201" s="149"/>
      <c r="L201" s="31"/>
      <c r="M201" s="150"/>
      <c r="T201" s="55"/>
      <c r="AT201" s="16" t="s">
        <v>164</v>
      </c>
      <c r="AU201" s="16" t="s">
        <v>89</v>
      </c>
    </row>
    <row r="202" spans="2:65" s="12" customFormat="1" ht="11.25">
      <c r="B202" s="153"/>
      <c r="D202" s="147" t="s">
        <v>166</v>
      </c>
      <c r="E202" s="154" t="s">
        <v>1</v>
      </c>
      <c r="F202" s="155" t="s">
        <v>668</v>
      </c>
      <c r="H202" s="156">
        <v>6</v>
      </c>
      <c r="I202" s="157"/>
      <c r="L202" s="153"/>
      <c r="M202" s="158"/>
      <c r="T202" s="159"/>
      <c r="AT202" s="154" t="s">
        <v>166</v>
      </c>
      <c r="AU202" s="154" t="s">
        <v>89</v>
      </c>
      <c r="AV202" s="12" t="s">
        <v>89</v>
      </c>
      <c r="AW202" s="12" t="s">
        <v>37</v>
      </c>
      <c r="AX202" s="12" t="s">
        <v>8</v>
      </c>
      <c r="AY202" s="154" t="s">
        <v>154</v>
      </c>
    </row>
    <row r="203" spans="2:65" s="1" customFormat="1" ht="21.75" customHeight="1">
      <c r="B203" s="31"/>
      <c r="C203" s="133" t="s">
        <v>276</v>
      </c>
      <c r="D203" s="133" t="s">
        <v>156</v>
      </c>
      <c r="E203" s="134" t="s">
        <v>669</v>
      </c>
      <c r="F203" s="135" t="s">
        <v>670</v>
      </c>
      <c r="G203" s="136" t="s">
        <v>562</v>
      </c>
      <c r="H203" s="137">
        <v>19</v>
      </c>
      <c r="I203" s="138">
        <v>872</v>
      </c>
      <c r="J203" s="139">
        <f>ROUND(I203*H203,0)</f>
        <v>16568</v>
      </c>
      <c r="K203" s="140"/>
      <c r="L203" s="31"/>
      <c r="M203" s="141" t="s">
        <v>1</v>
      </c>
      <c r="N203" s="142" t="s">
        <v>45</v>
      </c>
      <c r="P203" s="143">
        <f>O203*H203</f>
        <v>0</v>
      </c>
      <c r="Q203" s="143">
        <v>0</v>
      </c>
      <c r="R203" s="143">
        <f>Q203*H203</f>
        <v>0</v>
      </c>
      <c r="S203" s="143">
        <v>2.0550000000000002</v>
      </c>
      <c r="T203" s="144">
        <f>S203*H203</f>
        <v>39.045000000000002</v>
      </c>
      <c r="AR203" s="145" t="s">
        <v>160</v>
      </c>
      <c r="AT203" s="145" t="s">
        <v>156</v>
      </c>
      <c r="AU203" s="145" t="s">
        <v>89</v>
      </c>
      <c r="AY203" s="16" t="s">
        <v>154</v>
      </c>
      <c r="BE203" s="146">
        <f>IF(N203="základní",J203,0)</f>
        <v>16568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6" t="s">
        <v>8</v>
      </c>
      <c r="BK203" s="146">
        <f>ROUND(I203*H203,0)</f>
        <v>16568</v>
      </c>
      <c r="BL203" s="16" t="s">
        <v>160</v>
      </c>
      <c r="BM203" s="145" t="s">
        <v>671</v>
      </c>
    </row>
    <row r="204" spans="2:65" s="1" customFormat="1" ht="29.25">
      <c r="B204" s="31"/>
      <c r="D204" s="147" t="s">
        <v>162</v>
      </c>
      <c r="F204" s="148" t="s">
        <v>672</v>
      </c>
      <c r="I204" s="149"/>
      <c r="L204" s="31"/>
      <c r="M204" s="150"/>
      <c r="T204" s="55"/>
      <c r="AT204" s="16" t="s">
        <v>162</v>
      </c>
      <c r="AU204" s="16" t="s">
        <v>89</v>
      </c>
    </row>
    <row r="205" spans="2:65" s="1" customFormat="1" ht="11.25">
      <c r="B205" s="31"/>
      <c r="D205" s="151" t="s">
        <v>164</v>
      </c>
      <c r="F205" s="152" t="s">
        <v>673</v>
      </c>
      <c r="I205" s="149"/>
      <c r="L205" s="31"/>
      <c r="M205" s="150"/>
      <c r="T205" s="55"/>
      <c r="AT205" s="16" t="s">
        <v>164</v>
      </c>
      <c r="AU205" s="16" t="s">
        <v>89</v>
      </c>
    </row>
    <row r="206" spans="2:65" s="12" customFormat="1" ht="11.25">
      <c r="B206" s="153"/>
      <c r="D206" s="147" t="s">
        <v>166</v>
      </c>
      <c r="E206" s="154" t="s">
        <v>1</v>
      </c>
      <c r="F206" s="155" t="s">
        <v>674</v>
      </c>
      <c r="H206" s="156">
        <v>6</v>
      </c>
      <c r="I206" s="157"/>
      <c r="L206" s="153"/>
      <c r="M206" s="158"/>
      <c r="T206" s="159"/>
      <c r="AT206" s="154" t="s">
        <v>166</v>
      </c>
      <c r="AU206" s="154" t="s">
        <v>89</v>
      </c>
      <c r="AV206" s="12" t="s">
        <v>89</v>
      </c>
      <c r="AW206" s="12" t="s">
        <v>37</v>
      </c>
      <c r="AX206" s="12" t="s">
        <v>80</v>
      </c>
      <c r="AY206" s="154" t="s">
        <v>154</v>
      </c>
    </row>
    <row r="207" spans="2:65" s="12" customFormat="1" ht="11.25">
      <c r="B207" s="153"/>
      <c r="D207" s="147" t="s">
        <v>166</v>
      </c>
      <c r="E207" s="154" t="s">
        <v>1</v>
      </c>
      <c r="F207" s="155" t="s">
        <v>675</v>
      </c>
      <c r="H207" s="156">
        <v>6</v>
      </c>
      <c r="I207" s="157"/>
      <c r="L207" s="153"/>
      <c r="M207" s="158"/>
      <c r="T207" s="159"/>
      <c r="AT207" s="154" t="s">
        <v>166</v>
      </c>
      <c r="AU207" s="154" t="s">
        <v>89</v>
      </c>
      <c r="AV207" s="12" t="s">
        <v>89</v>
      </c>
      <c r="AW207" s="12" t="s">
        <v>37</v>
      </c>
      <c r="AX207" s="12" t="s">
        <v>80</v>
      </c>
      <c r="AY207" s="154" t="s">
        <v>154</v>
      </c>
    </row>
    <row r="208" spans="2:65" s="12" customFormat="1" ht="11.25">
      <c r="B208" s="153"/>
      <c r="D208" s="147" t="s">
        <v>166</v>
      </c>
      <c r="E208" s="154" t="s">
        <v>1</v>
      </c>
      <c r="F208" s="155" t="s">
        <v>676</v>
      </c>
      <c r="H208" s="156">
        <v>7</v>
      </c>
      <c r="I208" s="157"/>
      <c r="L208" s="153"/>
      <c r="M208" s="158"/>
      <c r="T208" s="159"/>
      <c r="AT208" s="154" t="s">
        <v>166</v>
      </c>
      <c r="AU208" s="154" t="s">
        <v>89</v>
      </c>
      <c r="AV208" s="12" t="s">
        <v>89</v>
      </c>
      <c r="AW208" s="12" t="s">
        <v>37</v>
      </c>
      <c r="AX208" s="12" t="s">
        <v>80</v>
      </c>
      <c r="AY208" s="154" t="s">
        <v>154</v>
      </c>
    </row>
    <row r="209" spans="2:65" s="14" customFormat="1" ht="11.25">
      <c r="B209" s="167"/>
      <c r="D209" s="147" t="s">
        <v>166</v>
      </c>
      <c r="E209" s="168" t="s">
        <v>1</v>
      </c>
      <c r="F209" s="169" t="s">
        <v>235</v>
      </c>
      <c r="H209" s="170">
        <v>19</v>
      </c>
      <c r="I209" s="171"/>
      <c r="L209" s="167"/>
      <c r="M209" s="172"/>
      <c r="T209" s="173"/>
      <c r="AT209" s="168" t="s">
        <v>166</v>
      </c>
      <c r="AU209" s="168" t="s">
        <v>89</v>
      </c>
      <c r="AV209" s="14" t="s">
        <v>160</v>
      </c>
      <c r="AW209" s="14" t="s">
        <v>37</v>
      </c>
      <c r="AX209" s="14" t="s">
        <v>8</v>
      </c>
      <c r="AY209" s="168" t="s">
        <v>154</v>
      </c>
    </row>
    <row r="210" spans="2:65" s="11" customFormat="1" ht="22.9" customHeight="1">
      <c r="B210" s="121"/>
      <c r="D210" s="122" t="s">
        <v>79</v>
      </c>
      <c r="E210" s="131" t="s">
        <v>677</v>
      </c>
      <c r="F210" s="131" t="s">
        <v>678</v>
      </c>
      <c r="I210" s="124"/>
      <c r="J210" s="132">
        <f>BK210</f>
        <v>2695</v>
      </c>
      <c r="L210" s="121"/>
      <c r="M210" s="126"/>
      <c r="P210" s="127">
        <f>SUM(P211:P217)</f>
        <v>0</v>
      </c>
      <c r="R210" s="127">
        <f>SUM(R211:R217)</f>
        <v>0</v>
      </c>
      <c r="T210" s="128">
        <f>SUM(T211:T217)</f>
        <v>0</v>
      </c>
      <c r="AR210" s="122" t="s">
        <v>8</v>
      </c>
      <c r="AT210" s="129" t="s">
        <v>79</v>
      </c>
      <c r="AU210" s="129" t="s">
        <v>8</v>
      </c>
      <c r="AY210" s="122" t="s">
        <v>154</v>
      </c>
      <c r="BK210" s="130">
        <f>SUM(BK211:BK217)</f>
        <v>2695</v>
      </c>
    </row>
    <row r="211" spans="2:65" s="1" customFormat="1" ht="21.75" customHeight="1">
      <c r="B211" s="31"/>
      <c r="C211" s="133" t="s">
        <v>283</v>
      </c>
      <c r="D211" s="133" t="s">
        <v>156</v>
      </c>
      <c r="E211" s="134" t="s">
        <v>679</v>
      </c>
      <c r="F211" s="135" t="s">
        <v>680</v>
      </c>
      <c r="G211" s="136" t="s">
        <v>411</v>
      </c>
      <c r="H211" s="137">
        <v>44.924999999999997</v>
      </c>
      <c r="I211" s="138">
        <v>49</v>
      </c>
      <c r="J211" s="139">
        <f>ROUND(I211*H211,0)</f>
        <v>2201</v>
      </c>
      <c r="K211" s="140"/>
      <c r="L211" s="31"/>
      <c r="M211" s="141" t="s">
        <v>1</v>
      </c>
      <c r="N211" s="142" t="s">
        <v>45</v>
      </c>
      <c r="P211" s="143">
        <f>O211*H211</f>
        <v>0</v>
      </c>
      <c r="Q211" s="143">
        <v>0</v>
      </c>
      <c r="R211" s="143">
        <f>Q211*H211</f>
        <v>0</v>
      </c>
      <c r="S211" s="143">
        <v>0</v>
      </c>
      <c r="T211" s="144">
        <f>S211*H211</f>
        <v>0</v>
      </c>
      <c r="AR211" s="145" t="s">
        <v>160</v>
      </c>
      <c r="AT211" s="145" t="s">
        <v>156</v>
      </c>
      <c r="AU211" s="145" t="s">
        <v>89</v>
      </c>
      <c r="AY211" s="16" t="s">
        <v>154</v>
      </c>
      <c r="BE211" s="146">
        <f>IF(N211="základní",J211,0)</f>
        <v>2201</v>
      </c>
      <c r="BF211" s="146">
        <f>IF(N211="snížená",J211,0)</f>
        <v>0</v>
      </c>
      <c r="BG211" s="146">
        <f>IF(N211="zákl. přenesená",J211,0)</f>
        <v>0</v>
      </c>
      <c r="BH211" s="146">
        <f>IF(N211="sníž. přenesená",J211,0)</f>
        <v>0</v>
      </c>
      <c r="BI211" s="146">
        <f>IF(N211="nulová",J211,0)</f>
        <v>0</v>
      </c>
      <c r="BJ211" s="16" t="s">
        <v>8</v>
      </c>
      <c r="BK211" s="146">
        <f>ROUND(I211*H211,0)</f>
        <v>2201</v>
      </c>
      <c r="BL211" s="16" t="s">
        <v>160</v>
      </c>
      <c r="BM211" s="145" t="s">
        <v>681</v>
      </c>
    </row>
    <row r="212" spans="2:65" s="1" customFormat="1" ht="19.5">
      <c r="B212" s="31"/>
      <c r="D212" s="147" t="s">
        <v>162</v>
      </c>
      <c r="F212" s="148" t="s">
        <v>682</v>
      </c>
      <c r="I212" s="149"/>
      <c r="L212" s="31"/>
      <c r="M212" s="150"/>
      <c r="T212" s="55"/>
      <c r="AT212" s="16" t="s">
        <v>162</v>
      </c>
      <c r="AU212" s="16" t="s">
        <v>89</v>
      </c>
    </row>
    <row r="213" spans="2:65" s="1" customFormat="1" ht="11.25">
      <c r="B213" s="31"/>
      <c r="D213" s="151" t="s">
        <v>164</v>
      </c>
      <c r="F213" s="152" t="s">
        <v>683</v>
      </c>
      <c r="I213" s="149"/>
      <c r="L213" s="31"/>
      <c r="M213" s="150"/>
      <c r="T213" s="55"/>
      <c r="AT213" s="16" t="s">
        <v>164</v>
      </c>
      <c r="AU213" s="16" t="s">
        <v>89</v>
      </c>
    </row>
    <row r="214" spans="2:65" s="1" customFormat="1" ht="24.2" customHeight="1">
      <c r="B214" s="31"/>
      <c r="C214" s="133" t="s">
        <v>290</v>
      </c>
      <c r="D214" s="133" t="s">
        <v>156</v>
      </c>
      <c r="E214" s="134" t="s">
        <v>684</v>
      </c>
      <c r="F214" s="135" t="s">
        <v>685</v>
      </c>
      <c r="G214" s="136" t="s">
        <v>411</v>
      </c>
      <c r="H214" s="137">
        <v>44.924999999999997</v>
      </c>
      <c r="I214" s="138">
        <v>11</v>
      </c>
      <c r="J214" s="139">
        <f>ROUND(I214*H214,0)</f>
        <v>494</v>
      </c>
      <c r="K214" s="140"/>
      <c r="L214" s="31"/>
      <c r="M214" s="141" t="s">
        <v>1</v>
      </c>
      <c r="N214" s="142" t="s">
        <v>45</v>
      </c>
      <c r="P214" s="143">
        <f>O214*H214</f>
        <v>0</v>
      </c>
      <c r="Q214" s="143">
        <v>0</v>
      </c>
      <c r="R214" s="143">
        <f>Q214*H214</f>
        <v>0</v>
      </c>
      <c r="S214" s="143">
        <v>0</v>
      </c>
      <c r="T214" s="144">
        <f>S214*H214</f>
        <v>0</v>
      </c>
      <c r="AR214" s="145" t="s">
        <v>160</v>
      </c>
      <c r="AT214" s="145" t="s">
        <v>156</v>
      </c>
      <c r="AU214" s="145" t="s">
        <v>89</v>
      </c>
      <c r="AY214" s="16" t="s">
        <v>154</v>
      </c>
      <c r="BE214" s="146">
        <f>IF(N214="základní",J214,0)</f>
        <v>494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6" t="s">
        <v>8</v>
      </c>
      <c r="BK214" s="146">
        <f>ROUND(I214*H214,0)</f>
        <v>494</v>
      </c>
      <c r="BL214" s="16" t="s">
        <v>160</v>
      </c>
      <c r="BM214" s="145" t="s">
        <v>686</v>
      </c>
    </row>
    <row r="215" spans="2:65" s="1" customFormat="1" ht="29.25">
      <c r="B215" s="31"/>
      <c r="D215" s="147" t="s">
        <v>162</v>
      </c>
      <c r="F215" s="148" t="s">
        <v>687</v>
      </c>
      <c r="I215" s="149"/>
      <c r="L215" s="31"/>
      <c r="M215" s="150"/>
      <c r="T215" s="55"/>
      <c r="AT215" s="16" t="s">
        <v>162</v>
      </c>
      <c r="AU215" s="16" t="s">
        <v>89</v>
      </c>
    </row>
    <row r="216" spans="2:65" s="1" customFormat="1" ht="11.25">
      <c r="B216" s="31"/>
      <c r="D216" s="151" t="s">
        <v>164</v>
      </c>
      <c r="F216" s="152" t="s">
        <v>688</v>
      </c>
      <c r="I216" s="149"/>
      <c r="L216" s="31"/>
      <c r="M216" s="150"/>
      <c r="T216" s="55"/>
      <c r="AT216" s="16" t="s">
        <v>164</v>
      </c>
      <c r="AU216" s="16" t="s">
        <v>89</v>
      </c>
    </row>
    <row r="217" spans="2:65" s="1" customFormat="1" ht="19.5">
      <c r="B217" s="31"/>
      <c r="D217" s="147" t="s">
        <v>365</v>
      </c>
      <c r="F217" s="174" t="s">
        <v>689</v>
      </c>
      <c r="I217" s="149"/>
      <c r="L217" s="31"/>
      <c r="M217" s="150"/>
      <c r="T217" s="55"/>
      <c r="AT217" s="16" t="s">
        <v>365</v>
      </c>
      <c r="AU217" s="16" t="s">
        <v>89</v>
      </c>
    </row>
    <row r="218" spans="2:65" s="11" customFormat="1" ht="22.9" customHeight="1">
      <c r="B218" s="121"/>
      <c r="D218" s="122" t="s">
        <v>79</v>
      </c>
      <c r="E218" s="131" t="s">
        <v>406</v>
      </c>
      <c r="F218" s="131" t="s">
        <v>407</v>
      </c>
      <c r="I218" s="124"/>
      <c r="J218" s="132">
        <f>BK218</f>
        <v>13198</v>
      </c>
      <c r="L218" s="121"/>
      <c r="M218" s="126"/>
      <c r="P218" s="127">
        <f>SUM(P219:P224)</f>
        <v>0</v>
      </c>
      <c r="R218" s="127">
        <f>SUM(R219:R224)</f>
        <v>0</v>
      </c>
      <c r="T218" s="128">
        <f>SUM(T219:T224)</f>
        <v>0</v>
      </c>
      <c r="AR218" s="122" t="s">
        <v>8</v>
      </c>
      <c r="AT218" s="129" t="s">
        <v>79</v>
      </c>
      <c r="AU218" s="129" t="s">
        <v>8</v>
      </c>
      <c r="AY218" s="122" t="s">
        <v>154</v>
      </c>
      <c r="BK218" s="130">
        <f>SUM(BK219:BK224)</f>
        <v>13198</v>
      </c>
    </row>
    <row r="219" spans="2:65" s="1" customFormat="1" ht="33" customHeight="1">
      <c r="B219" s="31"/>
      <c r="C219" s="133" t="s">
        <v>296</v>
      </c>
      <c r="D219" s="133" t="s">
        <v>156</v>
      </c>
      <c r="E219" s="134" t="s">
        <v>409</v>
      </c>
      <c r="F219" s="135" t="s">
        <v>410</v>
      </c>
      <c r="G219" s="136" t="s">
        <v>411</v>
      </c>
      <c r="H219" s="137">
        <v>153.47200000000001</v>
      </c>
      <c r="I219" s="138">
        <v>77</v>
      </c>
      <c r="J219" s="139">
        <f>ROUND(I219*H219,0)</f>
        <v>11817</v>
      </c>
      <c r="K219" s="140"/>
      <c r="L219" s="31"/>
      <c r="M219" s="141" t="s">
        <v>1</v>
      </c>
      <c r="N219" s="142" t="s">
        <v>45</v>
      </c>
      <c r="P219" s="143">
        <f>O219*H219</f>
        <v>0</v>
      </c>
      <c r="Q219" s="143">
        <v>0</v>
      </c>
      <c r="R219" s="143">
        <f>Q219*H219</f>
        <v>0</v>
      </c>
      <c r="S219" s="143">
        <v>0</v>
      </c>
      <c r="T219" s="144">
        <f>S219*H219</f>
        <v>0</v>
      </c>
      <c r="AR219" s="145" t="s">
        <v>160</v>
      </c>
      <c r="AT219" s="145" t="s">
        <v>156</v>
      </c>
      <c r="AU219" s="145" t="s">
        <v>89</v>
      </c>
      <c r="AY219" s="16" t="s">
        <v>154</v>
      </c>
      <c r="BE219" s="146">
        <f>IF(N219="základní",J219,0)</f>
        <v>11817</v>
      </c>
      <c r="BF219" s="146">
        <f>IF(N219="snížená",J219,0)</f>
        <v>0</v>
      </c>
      <c r="BG219" s="146">
        <f>IF(N219="zákl. přenesená",J219,0)</f>
        <v>0</v>
      </c>
      <c r="BH219" s="146">
        <f>IF(N219="sníž. přenesená",J219,0)</f>
        <v>0</v>
      </c>
      <c r="BI219" s="146">
        <f>IF(N219="nulová",J219,0)</f>
        <v>0</v>
      </c>
      <c r="BJ219" s="16" t="s">
        <v>8</v>
      </c>
      <c r="BK219" s="146">
        <f>ROUND(I219*H219,0)</f>
        <v>11817</v>
      </c>
      <c r="BL219" s="16" t="s">
        <v>160</v>
      </c>
      <c r="BM219" s="145" t="s">
        <v>607</v>
      </c>
    </row>
    <row r="220" spans="2:65" s="1" customFormat="1" ht="29.25">
      <c r="B220" s="31"/>
      <c r="D220" s="147" t="s">
        <v>162</v>
      </c>
      <c r="F220" s="148" t="s">
        <v>413</v>
      </c>
      <c r="I220" s="149"/>
      <c r="L220" s="31"/>
      <c r="M220" s="150"/>
      <c r="T220" s="55"/>
      <c r="AT220" s="16" t="s">
        <v>162</v>
      </c>
      <c r="AU220" s="16" t="s">
        <v>89</v>
      </c>
    </row>
    <row r="221" spans="2:65" s="1" customFormat="1" ht="11.25">
      <c r="B221" s="31"/>
      <c r="D221" s="151" t="s">
        <v>164</v>
      </c>
      <c r="F221" s="152" t="s">
        <v>414</v>
      </c>
      <c r="I221" s="149"/>
      <c r="L221" s="31"/>
      <c r="M221" s="150"/>
      <c r="T221" s="55"/>
      <c r="AT221" s="16" t="s">
        <v>164</v>
      </c>
      <c r="AU221" s="16" t="s">
        <v>89</v>
      </c>
    </row>
    <row r="222" spans="2:65" s="1" customFormat="1" ht="33" customHeight="1">
      <c r="B222" s="31"/>
      <c r="C222" s="133" t="s">
        <v>7</v>
      </c>
      <c r="D222" s="133" t="s">
        <v>156</v>
      </c>
      <c r="E222" s="134" t="s">
        <v>418</v>
      </c>
      <c r="F222" s="135" t="s">
        <v>419</v>
      </c>
      <c r="G222" s="136" t="s">
        <v>411</v>
      </c>
      <c r="H222" s="137">
        <v>153.47200000000001</v>
      </c>
      <c r="I222" s="138">
        <v>9</v>
      </c>
      <c r="J222" s="139">
        <f>ROUND(I222*H222,0)</f>
        <v>1381</v>
      </c>
      <c r="K222" s="140"/>
      <c r="L222" s="31"/>
      <c r="M222" s="141" t="s">
        <v>1</v>
      </c>
      <c r="N222" s="142" t="s">
        <v>45</v>
      </c>
      <c r="P222" s="143">
        <f>O222*H222</f>
        <v>0</v>
      </c>
      <c r="Q222" s="143">
        <v>0</v>
      </c>
      <c r="R222" s="143">
        <f>Q222*H222</f>
        <v>0</v>
      </c>
      <c r="S222" s="143">
        <v>0</v>
      </c>
      <c r="T222" s="144">
        <f>S222*H222</f>
        <v>0</v>
      </c>
      <c r="AR222" s="145" t="s">
        <v>160</v>
      </c>
      <c r="AT222" s="145" t="s">
        <v>156</v>
      </c>
      <c r="AU222" s="145" t="s">
        <v>89</v>
      </c>
      <c r="AY222" s="16" t="s">
        <v>154</v>
      </c>
      <c r="BE222" s="146">
        <f>IF(N222="základní",J222,0)</f>
        <v>1381</v>
      </c>
      <c r="BF222" s="146">
        <f>IF(N222="snížená",J222,0)</f>
        <v>0</v>
      </c>
      <c r="BG222" s="146">
        <f>IF(N222="zákl. přenesená",J222,0)</f>
        <v>0</v>
      </c>
      <c r="BH222" s="146">
        <f>IF(N222="sníž. přenesená",J222,0)</f>
        <v>0</v>
      </c>
      <c r="BI222" s="146">
        <f>IF(N222="nulová",J222,0)</f>
        <v>0</v>
      </c>
      <c r="BJ222" s="16" t="s">
        <v>8</v>
      </c>
      <c r="BK222" s="146">
        <f>ROUND(I222*H222,0)</f>
        <v>1381</v>
      </c>
      <c r="BL222" s="16" t="s">
        <v>160</v>
      </c>
      <c r="BM222" s="145" t="s">
        <v>608</v>
      </c>
    </row>
    <row r="223" spans="2:65" s="1" customFormat="1" ht="29.25">
      <c r="B223" s="31"/>
      <c r="D223" s="147" t="s">
        <v>162</v>
      </c>
      <c r="F223" s="148" t="s">
        <v>421</v>
      </c>
      <c r="I223" s="149"/>
      <c r="L223" s="31"/>
      <c r="M223" s="150"/>
      <c r="T223" s="55"/>
      <c r="AT223" s="16" t="s">
        <v>162</v>
      </c>
      <c r="AU223" s="16" t="s">
        <v>89</v>
      </c>
    </row>
    <row r="224" spans="2:65" s="1" customFormat="1" ht="11.25">
      <c r="B224" s="31"/>
      <c r="D224" s="151" t="s">
        <v>164</v>
      </c>
      <c r="F224" s="152" t="s">
        <v>422</v>
      </c>
      <c r="I224" s="149"/>
      <c r="L224" s="31"/>
      <c r="M224" s="192"/>
      <c r="N224" s="193"/>
      <c r="O224" s="193"/>
      <c r="P224" s="193"/>
      <c r="Q224" s="193"/>
      <c r="R224" s="193"/>
      <c r="S224" s="193"/>
      <c r="T224" s="194"/>
      <c r="AT224" s="16" t="s">
        <v>164</v>
      </c>
      <c r="AU224" s="16" t="s">
        <v>89</v>
      </c>
    </row>
    <row r="225" spans="2:12" s="1" customFormat="1" ht="6.95" customHeight="1">
      <c r="B225" s="43"/>
      <c r="C225" s="44"/>
      <c r="D225" s="44"/>
      <c r="E225" s="44"/>
      <c r="F225" s="44"/>
      <c r="G225" s="44"/>
      <c r="H225" s="44"/>
      <c r="I225" s="44"/>
      <c r="J225" s="44"/>
      <c r="K225" s="44"/>
      <c r="L225" s="31"/>
    </row>
  </sheetData>
  <sheetProtection algorithmName="SHA-512" hashValue="qYoxYqQeHifMhZ/WRwrAZniS2Wc8q/2KwSuxDvkB1KoBLL+kqadr6ixGSZHTAuEXNszzo/hunSXFsqbWoPQzBA==" saltValue="Xk72SVWdTc9NaRmBYyV0sOtbWSomMWBCeuv39XvuD8ycwBPJ0m/atIw5XJq9MwdJL5CqIRq3DxfpzwGRVHXbXQ==" spinCount="100000" sheet="1" objects="1" scenarios="1" formatColumns="0" formatRows="0" autoFilter="0"/>
  <autoFilter ref="C121:K224" xr:uid="{00000000-0009-0000-0000-000006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7" r:id="rId1" xr:uid="{00000000-0004-0000-0600-000000000000}"/>
    <hyperlink ref="F133" r:id="rId2" xr:uid="{00000000-0004-0000-0600-000001000000}"/>
    <hyperlink ref="F139" r:id="rId3" xr:uid="{00000000-0004-0000-0600-000002000000}"/>
    <hyperlink ref="F143" r:id="rId4" xr:uid="{00000000-0004-0000-0600-000003000000}"/>
    <hyperlink ref="F147" r:id="rId5" xr:uid="{00000000-0004-0000-0600-000004000000}"/>
    <hyperlink ref="F151" r:id="rId6" xr:uid="{00000000-0004-0000-0600-000005000000}"/>
    <hyperlink ref="F161" r:id="rId7" xr:uid="{00000000-0004-0000-0600-000006000000}"/>
    <hyperlink ref="F167" r:id="rId8" xr:uid="{00000000-0004-0000-0600-000007000000}"/>
    <hyperlink ref="F172" r:id="rId9" xr:uid="{00000000-0004-0000-0600-000008000000}"/>
    <hyperlink ref="F179" r:id="rId10" xr:uid="{00000000-0004-0000-0600-000009000000}"/>
    <hyperlink ref="F183" r:id="rId11" xr:uid="{00000000-0004-0000-0600-00000A000000}"/>
    <hyperlink ref="F188" r:id="rId12" xr:uid="{00000000-0004-0000-0600-00000B000000}"/>
    <hyperlink ref="F193" r:id="rId13" xr:uid="{00000000-0004-0000-0600-00000C000000}"/>
    <hyperlink ref="F201" r:id="rId14" xr:uid="{00000000-0004-0000-0600-00000D000000}"/>
    <hyperlink ref="F205" r:id="rId15" xr:uid="{00000000-0004-0000-0600-00000E000000}"/>
    <hyperlink ref="F213" r:id="rId16" xr:uid="{00000000-0004-0000-0600-00000F000000}"/>
    <hyperlink ref="F216" r:id="rId17" xr:uid="{00000000-0004-0000-0600-000010000000}"/>
    <hyperlink ref="F221" r:id="rId18" xr:uid="{00000000-0004-0000-0600-000011000000}"/>
    <hyperlink ref="F224" r:id="rId19" xr:uid="{00000000-0004-0000-0600-000012000000}"/>
  </hyperlinks>
  <pageMargins left="0.39374999999999999" right="0.39374999999999999" top="0.39374999999999999" bottom="0.39374999999999999" header="0" footer="0"/>
  <pageSetup paperSize="9" scale="88" fitToHeight="100" orientation="portrait" blackAndWhite="1" r:id="rId20"/>
  <headerFooter>
    <oddFooter>&amp;CStrana &amp;P z &amp;N</oddFooter>
  </headerFooter>
  <drawing r:id="rId2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3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107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120</v>
      </c>
      <c r="L4" s="19"/>
      <c r="M4" s="87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234" t="str">
        <f>'Rekapitulace stavby'!K6</f>
        <v>Lesní cesta Zděřiny</v>
      </c>
      <c r="F7" s="235"/>
      <c r="G7" s="235"/>
      <c r="H7" s="235"/>
      <c r="L7" s="19"/>
    </row>
    <row r="8" spans="2:46" s="1" customFormat="1" ht="12" customHeight="1">
      <c r="B8" s="31"/>
      <c r="D8" s="26" t="s">
        <v>121</v>
      </c>
      <c r="L8" s="31"/>
    </row>
    <row r="9" spans="2:46" s="1" customFormat="1" ht="16.5" customHeight="1">
      <c r="B9" s="31"/>
      <c r="E9" s="199" t="s">
        <v>690</v>
      </c>
      <c r="F9" s="233"/>
      <c r="G9" s="233"/>
      <c r="H9" s="23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19</v>
      </c>
      <c r="F11" s="24" t="s">
        <v>20</v>
      </c>
      <c r="I11" s="26" t="s">
        <v>21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>
        <f>'Rekapitulace stavby'!AN8</f>
        <v>45544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26</v>
      </c>
      <c r="J17" s="88" t="str">
        <f>'Rekapitulace stavby'!AN13</f>
        <v>25344447</v>
      </c>
      <c r="L17" s="31"/>
    </row>
    <row r="18" spans="2:12" s="1" customFormat="1" ht="18" customHeight="1">
      <c r="B18" s="31"/>
      <c r="E18" s="236" t="str">
        <f>'Rekapitulace stavby'!E14</f>
        <v>AQUASYS spol. s r.o.</v>
      </c>
      <c r="F18" s="205"/>
      <c r="G18" s="205"/>
      <c r="H18" s="205"/>
      <c r="I18" s="26" t="s">
        <v>29</v>
      </c>
      <c r="J18" s="88" t="str">
        <f>'Rekapitulace stavby'!AN14</f>
        <v>CZ25344447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26</v>
      </c>
      <c r="J20" s="24" t="s">
        <v>35</v>
      </c>
      <c r="L20" s="31"/>
    </row>
    <row r="21" spans="2:12" s="1" customFormat="1" ht="18" customHeight="1">
      <c r="B21" s="31"/>
      <c r="E21" s="24" t="s">
        <v>36</v>
      </c>
      <c r="I21" s="26" t="s">
        <v>29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38</v>
      </c>
      <c r="I23" s="26" t="s">
        <v>26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29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9"/>
      <c r="E27" s="209" t="s">
        <v>1</v>
      </c>
      <c r="F27" s="209"/>
      <c r="G27" s="209"/>
      <c r="H27" s="20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40</v>
      </c>
      <c r="J30" s="65">
        <f>ROUND(J123, 0)</f>
        <v>318802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1">
        <f>ROUND((SUM(BE123:BE238)),  0)</f>
        <v>318802</v>
      </c>
      <c r="I33" s="92">
        <v>0.21</v>
      </c>
      <c r="J33" s="91">
        <f>ROUND(((SUM(BE123:BE238))*I33),  0)</f>
        <v>66948</v>
      </c>
      <c r="L33" s="31"/>
    </row>
    <row r="34" spans="2:12" s="1" customFormat="1" ht="14.45" customHeight="1">
      <c r="B34" s="31"/>
      <c r="E34" s="26" t="s">
        <v>46</v>
      </c>
      <c r="F34" s="91">
        <f>ROUND((SUM(BF123:BF238)),  0)</f>
        <v>0</v>
      </c>
      <c r="I34" s="92">
        <v>0.12</v>
      </c>
      <c r="J34" s="91">
        <f>ROUND(((SUM(BF123:BF238))*I34),  0)</f>
        <v>0</v>
      </c>
      <c r="L34" s="31"/>
    </row>
    <row r="35" spans="2:12" s="1" customFormat="1" ht="14.45" hidden="1" customHeight="1">
      <c r="B35" s="31"/>
      <c r="E35" s="26" t="s">
        <v>47</v>
      </c>
      <c r="F35" s="91">
        <f>ROUND((SUM(BG123:BG238)),  0)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1">
        <f>ROUND((SUM(BH123:BH238)),  0)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1">
        <f>ROUND((SUM(BI123:BI238)),  0)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50</v>
      </c>
      <c r="E39" s="56"/>
      <c r="F39" s="56"/>
      <c r="G39" s="95" t="s">
        <v>51</v>
      </c>
      <c r="H39" s="96" t="s">
        <v>52</v>
      </c>
      <c r="I39" s="56"/>
      <c r="J39" s="97">
        <f>SUM(J30:J37)</f>
        <v>385750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9" t="s">
        <v>56</v>
      </c>
      <c r="G61" s="42" t="s">
        <v>55</v>
      </c>
      <c r="H61" s="33"/>
      <c r="I61" s="33"/>
      <c r="J61" s="100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9" t="s">
        <v>56</v>
      </c>
      <c r="G76" s="42" t="s">
        <v>55</v>
      </c>
      <c r="H76" s="33"/>
      <c r="I76" s="33"/>
      <c r="J76" s="100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17</v>
      </c>
      <c r="L84" s="31"/>
    </row>
    <row r="85" spans="2:47" s="1" customFormat="1" ht="16.5" customHeight="1">
      <c r="B85" s="31"/>
      <c r="E85" s="234" t="str">
        <f>E7</f>
        <v>Lesní cesta Zděřiny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121</v>
      </c>
      <c r="L86" s="31"/>
    </row>
    <row r="87" spans="2:47" s="1" customFormat="1" ht="16.5" customHeight="1">
      <c r="B87" s="31"/>
      <c r="E87" s="199" t="str">
        <f>E9</f>
        <v>007.08 - Trubní propustek DN800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k.ú. Kamenička</v>
      </c>
      <c r="I89" s="26" t="s">
        <v>24</v>
      </c>
      <c r="J89" s="51">
        <f>IF(J12="","",J12)</f>
        <v>45544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25</v>
      </c>
      <c r="F91" s="24" t="str">
        <f>E15</f>
        <v>Městys Kamenice</v>
      </c>
      <c r="I91" s="26" t="s">
        <v>34</v>
      </c>
      <c r="J91" s="29" t="str">
        <f>E21</f>
        <v>Ing. Petr Pelikán, Ph.D.</v>
      </c>
      <c r="L91" s="31"/>
    </row>
    <row r="92" spans="2:47" s="1" customFormat="1" ht="25.7" customHeight="1">
      <c r="B92" s="31"/>
      <c r="C92" s="26" t="s">
        <v>30</v>
      </c>
      <c r="F92" s="24" t="str">
        <f>IF(E18="","",E18)</f>
        <v>AQUASYS spol. s r.o.</v>
      </c>
      <c r="I92" s="26" t="s">
        <v>38</v>
      </c>
      <c r="J92" s="29" t="str">
        <f>E24</f>
        <v>Ing. Petr Pelikán, Ph.D.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124</v>
      </c>
      <c r="D94" s="93"/>
      <c r="E94" s="93"/>
      <c r="F94" s="93"/>
      <c r="G94" s="93"/>
      <c r="H94" s="93"/>
      <c r="I94" s="93"/>
      <c r="J94" s="102" t="s">
        <v>125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126</v>
      </c>
      <c r="J96" s="65">
        <f>J123</f>
        <v>318802</v>
      </c>
      <c r="L96" s="31"/>
      <c r="AU96" s="16" t="s">
        <v>127</v>
      </c>
    </row>
    <row r="97" spans="2:12" s="8" customFormat="1" ht="24.95" customHeight="1">
      <c r="B97" s="104"/>
      <c r="D97" s="105" t="s">
        <v>128</v>
      </c>
      <c r="E97" s="106"/>
      <c r="F97" s="106"/>
      <c r="G97" s="106"/>
      <c r="H97" s="106"/>
      <c r="I97" s="106"/>
      <c r="J97" s="107">
        <f>J124</f>
        <v>318802</v>
      </c>
      <c r="L97" s="104"/>
    </row>
    <row r="98" spans="2:12" s="9" customFormat="1" ht="19.899999999999999" customHeight="1">
      <c r="B98" s="108"/>
      <c r="D98" s="109" t="s">
        <v>129</v>
      </c>
      <c r="E98" s="110"/>
      <c r="F98" s="110"/>
      <c r="G98" s="110"/>
      <c r="H98" s="110"/>
      <c r="I98" s="110"/>
      <c r="J98" s="111">
        <f>J125</f>
        <v>43730</v>
      </c>
      <c r="L98" s="108"/>
    </row>
    <row r="99" spans="2:12" s="9" customFormat="1" ht="19.899999999999999" customHeight="1">
      <c r="B99" s="108"/>
      <c r="D99" s="109" t="s">
        <v>130</v>
      </c>
      <c r="E99" s="110"/>
      <c r="F99" s="110"/>
      <c r="G99" s="110"/>
      <c r="H99" s="110"/>
      <c r="I99" s="110"/>
      <c r="J99" s="111">
        <f>J172</f>
        <v>89939</v>
      </c>
      <c r="L99" s="108"/>
    </row>
    <row r="100" spans="2:12" s="9" customFormat="1" ht="19.899999999999999" customHeight="1">
      <c r="B100" s="108"/>
      <c r="D100" s="109" t="s">
        <v>691</v>
      </c>
      <c r="E100" s="110"/>
      <c r="F100" s="110"/>
      <c r="G100" s="110"/>
      <c r="H100" s="110"/>
      <c r="I100" s="110"/>
      <c r="J100" s="111">
        <f>J194</f>
        <v>63166</v>
      </c>
      <c r="L100" s="108"/>
    </row>
    <row r="101" spans="2:12" s="9" customFormat="1" ht="19.899999999999999" customHeight="1">
      <c r="B101" s="108"/>
      <c r="D101" s="109" t="s">
        <v>131</v>
      </c>
      <c r="E101" s="110"/>
      <c r="F101" s="110"/>
      <c r="G101" s="110"/>
      <c r="H101" s="110"/>
      <c r="I101" s="110"/>
      <c r="J101" s="111">
        <f>J199</f>
        <v>49605</v>
      </c>
      <c r="L101" s="108"/>
    </row>
    <row r="102" spans="2:12" s="9" customFormat="1" ht="19.899999999999999" customHeight="1">
      <c r="B102" s="108"/>
      <c r="D102" s="109" t="s">
        <v>573</v>
      </c>
      <c r="E102" s="110"/>
      <c r="F102" s="110"/>
      <c r="G102" s="110"/>
      <c r="H102" s="110"/>
      <c r="I102" s="110"/>
      <c r="J102" s="111">
        <f>J226</f>
        <v>66900</v>
      </c>
      <c r="L102" s="108"/>
    </row>
    <row r="103" spans="2:12" s="9" customFormat="1" ht="19.899999999999999" customHeight="1">
      <c r="B103" s="108"/>
      <c r="D103" s="109" t="s">
        <v>133</v>
      </c>
      <c r="E103" s="110"/>
      <c r="F103" s="110"/>
      <c r="G103" s="110"/>
      <c r="H103" s="110"/>
      <c r="I103" s="110"/>
      <c r="J103" s="111">
        <f>J232</f>
        <v>5462</v>
      </c>
      <c r="L103" s="108"/>
    </row>
    <row r="104" spans="2:12" s="1" customFormat="1" ht="21.75" customHeight="1">
      <c r="B104" s="31"/>
      <c r="L104" s="31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4.95" customHeight="1">
      <c r="B110" s="31"/>
      <c r="C110" s="20" t="s">
        <v>139</v>
      </c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17</v>
      </c>
      <c r="L112" s="31"/>
    </row>
    <row r="113" spans="2:65" s="1" customFormat="1" ht="16.5" customHeight="1">
      <c r="B113" s="31"/>
      <c r="E113" s="234" t="str">
        <f>E7</f>
        <v>Lesní cesta Zděřiny</v>
      </c>
      <c r="F113" s="235"/>
      <c r="G113" s="235"/>
      <c r="H113" s="235"/>
      <c r="L113" s="31"/>
    </row>
    <row r="114" spans="2:65" s="1" customFormat="1" ht="12" customHeight="1">
      <c r="B114" s="31"/>
      <c r="C114" s="26" t="s">
        <v>121</v>
      </c>
      <c r="L114" s="31"/>
    </row>
    <row r="115" spans="2:65" s="1" customFormat="1" ht="16.5" customHeight="1">
      <c r="B115" s="31"/>
      <c r="E115" s="199" t="str">
        <f>E9</f>
        <v>007.08 - Trubní propustek DN800</v>
      </c>
      <c r="F115" s="233"/>
      <c r="G115" s="233"/>
      <c r="H115" s="233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22</v>
      </c>
      <c r="F117" s="24" t="str">
        <f>F12</f>
        <v>k.ú. Kamenička</v>
      </c>
      <c r="I117" s="26" t="s">
        <v>24</v>
      </c>
      <c r="J117" s="51">
        <f>IF(J12="","",J12)</f>
        <v>45544</v>
      </c>
      <c r="L117" s="31"/>
    </row>
    <row r="118" spans="2:65" s="1" customFormat="1" ht="6.95" customHeight="1">
      <c r="B118" s="31"/>
      <c r="L118" s="31"/>
    </row>
    <row r="119" spans="2:65" s="1" customFormat="1" ht="25.7" customHeight="1">
      <c r="B119" s="31"/>
      <c r="C119" s="26" t="s">
        <v>25</v>
      </c>
      <c r="F119" s="24" t="str">
        <f>E15</f>
        <v>Městys Kamenice</v>
      </c>
      <c r="I119" s="26" t="s">
        <v>34</v>
      </c>
      <c r="J119" s="29" t="str">
        <f>E21</f>
        <v>Ing. Petr Pelikán, Ph.D.</v>
      </c>
      <c r="L119" s="31"/>
    </row>
    <row r="120" spans="2:65" s="1" customFormat="1" ht="25.7" customHeight="1">
      <c r="B120" s="31"/>
      <c r="C120" s="26" t="s">
        <v>30</v>
      </c>
      <c r="F120" s="24" t="str">
        <f>IF(E18="","",E18)</f>
        <v>AQUASYS spol. s r.o.</v>
      </c>
      <c r="I120" s="26" t="s">
        <v>38</v>
      </c>
      <c r="J120" s="29" t="str">
        <f>E24</f>
        <v>Ing. Petr Pelikán, Ph.D.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2"/>
      <c r="C122" s="113" t="s">
        <v>140</v>
      </c>
      <c r="D122" s="114" t="s">
        <v>65</v>
      </c>
      <c r="E122" s="114" t="s">
        <v>61</v>
      </c>
      <c r="F122" s="114" t="s">
        <v>62</v>
      </c>
      <c r="G122" s="114" t="s">
        <v>141</v>
      </c>
      <c r="H122" s="114" t="s">
        <v>142</v>
      </c>
      <c r="I122" s="114" t="s">
        <v>143</v>
      </c>
      <c r="J122" s="115" t="s">
        <v>125</v>
      </c>
      <c r="K122" s="116" t="s">
        <v>144</v>
      </c>
      <c r="L122" s="112"/>
      <c r="M122" s="58" t="s">
        <v>1</v>
      </c>
      <c r="N122" s="59" t="s">
        <v>44</v>
      </c>
      <c r="O122" s="59" t="s">
        <v>145</v>
      </c>
      <c r="P122" s="59" t="s">
        <v>146</v>
      </c>
      <c r="Q122" s="59" t="s">
        <v>147</v>
      </c>
      <c r="R122" s="59" t="s">
        <v>148</v>
      </c>
      <c r="S122" s="59" t="s">
        <v>149</v>
      </c>
      <c r="T122" s="60" t="s">
        <v>150</v>
      </c>
    </row>
    <row r="123" spans="2:65" s="1" customFormat="1" ht="22.9" customHeight="1">
      <c r="B123" s="31"/>
      <c r="C123" s="63" t="s">
        <v>151</v>
      </c>
      <c r="J123" s="117">
        <f>BK123</f>
        <v>318802</v>
      </c>
      <c r="L123" s="31"/>
      <c r="M123" s="61"/>
      <c r="N123" s="52"/>
      <c r="O123" s="52"/>
      <c r="P123" s="118">
        <f>P124</f>
        <v>0</v>
      </c>
      <c r="Q123" s="52"/>
      <c r="R123" s="118">
        <f>R124</f>
        <v>63.502578999999997</v>
      </c>
      <c r="S123" s="52"/>
      <c r="T123" s="119">
        <f>T124</f>
        <v>0</v>
      </c>
      <c r="AT123" s="16" t="s">
        <v>79</v>
      </c>
      <c r="AU123" s="16" t="s">
        <v>127</v>
      </c>
      <c r="BK123" s="120">
        <f>BK124</f>
        <v>318802</v>
      </c>
    </row>
    <row r="124" spans="2:65" s="11" customFormat="1" ht="25.9" customHeight="1">
      <c r="B124" s="121"/>
      <c r="D124" s="122" t="s">
        <v>79</v>
      </c>
      <c r="E124" s="123" t="s">
        <v>152</v>
      </c>
      <c r="F124" s="123" t="s">
        <v>153</v>
      </c>
      <c r="I124" s="124"/>
      <c r="J124" s="125">
        <f>BK124</f>
        <v>318802</v>
      </c>
      <c r="L124" s="121"/>
      <c r="M124" s="126"/>
      <c r="P124" s="127">
        <f>P125+P172+P194+P199+P226+P232</f>
        <v>0</v>
      </c>
      <c r="R124" s="127">
        <f>R125+R172+R194+R199+R226+R232</f>
        <v>63.502578999999997</v>
      </c>
      <c r="T124" s="128">
        <f>T125+T172+T194+T199+T226+T232</f>
        <v>0</v>
      </c>
      <c r="AR124" s="122" t="s">
        <v>8</v>
      </c>
      <c r="AT124" s="129" t="s">
        <v>79</v>
      </c>
      <c r="AU124" s="129" t="s">
        <v>80</v>
      </c>
      <c r="AY124" s="122" t="s">
        <v>154</v>
      </c>
      <c r="BK124" s="130">
        <f>BK125+BK172+BK194+BK199+BK226+BK232</f>
        <v>318802</v>
      </c>
    </row>
    <row r="125" spans="2:65" s="11" customFormat="1" ht="22.9" customHeight="1">
      <c r="B125" s="121"/>
      <c r="D125" s="122" t="s">
        <v>79</v>
      </c>
      <c r="E125" s="131" t="s">
        <v>8</v>
      </c>
      <c r="F125" s="131" t="s">
        <v>155</v>
      </c>
      <c r="I125" s="124"/>
      <c r="J125" s="132">
        <f>BK125</f>
        <v>43730</v>
      </c>
      <c r="L125" s="121"/>
      <c r="M125" s="126"/>
      <c r="P125" s="127">
        <f>SUM(P126:P171)</f>
        <v>0</v>
      </c>
      <c r="R125" s="127">
        <f>SUM(R126:R171)</f>
        <v>19.604699999999998</v>
      </c>
      <c r="T125" s="128">
        <f>SUM(T126:T171)</f>
        <v>0</v>
      </c>
      <c r="AR125" s="122" t="s">
        <v>8</v>
      </c>
      <c r="AT125" s="129" t="s">
        <v>79</v>
      </c>
      <c r="AU125" s="129" t="s">
        <v>8</v>
      </c>
      <c r="AY125" s="122" t="s">
        <v>154</v>
      </c>
      <c r="BK125" s="130">
        <f>SUM(BK126:BK171)</f>
        <v>43730</v>
      </c>
    </row>
    <row r="126" spans="2:65" s="1" customFormat="1" ht="16.5" customHeight="1">
      <c r="B126" s="31"/>
      <c r="C126" s="133" t="s">
        <v>8</v>
      </c>
      <c r="D126" s="133" t="s">
        <v>156</v>
      </c>
      <c r="E126" s="134" t="s">
        <v>692</v>
      </c>
      <c r="F126" s="135" t="s">
        <v>693</v>
      </c>
      <c r="G126" s="136" t="s">
        <v>562</v>
      </c>
      <c r="H126" s="137">
        <v>15</v>
      </c>
      <c r="I126" s="138">
        <v>1052</v>
      </c>
      <c r="J126" s="139">
        <f>ROUND(I126*H126,0)</f>
        <v>15780</v>
      </c>
      <c r="K126" s="140"/>
      <c r="L126" s="31"/>
      <c r="M126" s="141" t="s">
        <v>1</v>
      </c>
      <c r="N126" s="142" t="s">
        <v>45</v>
      </c>
      <c r="P126" s="143">
        <f>O126*H126</f>
        <v>0</v>
      </c>
      <c r="Q126" s="143">
        <v>2.6980000000000001E-2</v>
      </c>
      <c r="R126" s="143">
        <f>Q126*H126</f>
        <v>0.4047</v>
      </c>
      <c r="S126" s="143">
        <v>0</v>
      </c>
      <c r="T126" s="144">
        <f>S126*H126</f>
        <v>0</v>
      </c>
      <c r="AR126" s="145" t="s">
        <v>160</v>
      </c>
      <c r="AT126" s="145" t="s">
        <v>156</v>
      </c>
      <c r="AU126" s="145" t="s">
        <v>89</v>
      </c>
      <c r="AY126" s="16" t="s">
        <v>154</v>
      </c>
      <c r="BE126" s="146">
        <f>IF(N126="základní",J126,0)</f>
        <v>15780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6" t="s">
        <v>8</v>
      </c>
      <c r="BK126" s="146">
        <f>ROUND(I126*H126,0)</f>
        <v>15780</v>
      </c>
      <c r="BL126" s="16" t="s">
        <v>160</v>
      </c>
      <c r="BM126" s="145" t="s">
        <v>694</v>
      </c>
    </row>
    <row r="127" spans="2:65" s="1" customFormat="1" ht="11.25">
      <c r="B127" s="31"/>
      <c r="D127" s="147" t="s">
        <v>162</v>
      </c>
      <c r="F127" s="148" t="s">
        <v>695</v>
      </c>
      <c r="I127" s="149"/>
      <c r="L127" s="31"/>
      <c r="M127" s="150"/>
      <c r="T127" s="55"/>
      <c r="AT127" s="16" t="s">
        <v>162</v>
      </c>
      <c r="AU127" s="16" t="s">
        <v>89</v>
      </c>
    </row>
    <row r="128" spans="2:65" s="1" customFormat="1" ht="11.25">
      <c r="B128" s="31"/>
      <c r="D128" s="151" t="s">
        <v>164</v>
      </c>
      <c r="F128" s="152" t="s">
        <v>696</v>
      </c>
      <c r="I128" s="149"/>
      <c r="L128" s="31"/>
      <c r="M128" s="150"/>
      <c r="T128" s="55"/>
      <c r="AT128" s="16" t="s">
        <v>164</v>
      </c>
      <c r="AU128" s="16" t="s">
        <v>89</v>
      </c>
    </row>
    <row r="129" spans="2:65" s="1" customFormat="1" ht="33" customHeight="1">
      <c r="B129" s="31"/>
      <c r="C129" s="133" t="s">
        <v>89</v>
      </c>
      <c r="D129" s="133" t="s">
        <v>156</v>
      </c>
      <c r="E129" s="134" t="s">
        <v>697</v>
      </c>
      <c r="F129" s="135" t="s">
        <v>698</v>
      </c>
      <c r="G129" s="136" t="s">
        <v>197</v>
      </c>
      <c r="H129" s="137">
        <v>12.8</v>
      </c>
      <c r="I129" s="138">
        <v>210</v>
      </c>
      <c r="J129" s="139">
        <f>ROUND(I129*H129,0)</f>
        <v>2688</v>
      </c>
      <c r="K129" s="140"/>
      <c r="L129" s="31"/>
      <c r="M129" s="141" t="s">
        <v>1</v>
      </c>
      <c r="N129" s="142" t="s">
        <v>45</v>
      </c>
      <c r="P129" s="143">
        <f>O129*H129</f>
        <v>0</v>
      </c>
      <c r="Q129" s="143">
        <v>0</v>
      </c>
      <c r="R129" s="143">
        <f>Q129*H129</f>
        <v>0</v>
      </c>
      <c r="S129" s="143">
        <v>0</v>
      </c>
      <c r="T129" s="144">
        <f>S129*H129</f>
        <v>0</v>
      </c>
      <c r="AR129" s="145" t="s">
        <v>160</v>
      </c>
      <c r="AT129" s="145" t="s">
        <v>156</v>
      </c>
      <c r="AU129" s="145" t="s">
        <v>89</v>
      </c>
      <c r="AY129" s="16" t="s">
        <v>154</v>
      </c>
      <c r="BE129" s="146">
        <f>IF(N129="základní",J129,0)</f>
        <v>2688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6" t="s">
        <v>8</v>
      </c>
      <c r="BK129" s="146">
        <f>ROUND(I129*H129,0)</f>
        <v>2688</v>
      </c>
      <c r="BL129" s="16" t="s">
        <v>160</v>
      </c>
      <c r="BM129" s="145" t="s">
        <v>699</v>
      </c>
    </row>
    <row r="130" spans="2:65" s="1" customFormat="1" ht="19.5">
      <c r="B130" s="31"/>
      <c r="D130" s="147" t="s">
        <v>162</v>
      </c>
      <c r="F130" s="148" t="s">
        <v>700</v>
      </c>
      <c r="I130" s="149"/>
      <c r="L130" s="31"/>
      <c r="M130" s="150"/>
      <c r="T130" s="55"/>
      <c r="AT130" s="16" t="s">
        <v>162</v>
      </c>
      <c r="AU130" s="16" t="s">
        <v>89</v>
      </c>
    </row>
    <row r="131" spans="2:65" s="1" customFormat="1" ht="11.25">
      <c r="B131" s="31"/>
      <c r="D131" s="151" t="s">
        <v>164</v>
      </c>
      <c r="F131" s="152" t="s">
        <v>701</v>
      </c>
      <c r="I131" s="149"/>
      <c r="L131" s="31"/>
      <c r="M131" s="150"/>
      <c r="T131" s="55"/>
      <c r="AT131" s="16" t="s">
        <v>164</v>
      </c>
      <c r="AU131" s="16" t="s">
        <v>89</v>
      </c>
    </row>
    <row r="132" spans="2:65" s="12" customFormat="1" ht="11.25">
      <c r="B132" s="153"/>
      <c r="D132" s="147" t="s">
        <v>166</v>
      </c>
      <c r="E132" s="154" t="s">
        <v>1</v>
      </c>
      <c r="F132" s="155" t="s">
        <v>702</v>
      </c>
      <c r="H132" s="156">
        <v>12.8</v>
      </c>
      <c r="I132" s="157"/>
      <c r="L132" s="153"/>
      <c r="M132" s="158"/>
      <c r="T132" s="159"/>
      <c r="AT132" s="154" t="s">
        <v>166</v>
      </c>
      <c r="AU132" s="154" t="s">
        <v>89</v>
      </c>
      <c r="AV132" s="12" t="s">
        <v>89</v>
      </c>
      <c r="AW132" s="12" t="s">
        <v>37</v>
      </c>
      <c r="AX132" s="12" t="s">
        <v>8</v>
      </c>
      <c r="AY132" s="154" t="s">
        <v>154</v>
      </c>
    </row>
    <row r="133" spans="2:65" s="1" customFormat="1" ht="33" customHeight="1">
      <c r="B133" s="31"/>
      <c r="C133" s="133" t="s">
        <v>175</v>
      </c>
      <c r="D133" s="133" t="s">
        <v>156</v>
      </c>
      <c r="E133" s="134" t="s">
        <v>228</v>
      </c>
      <c r="F133" s="135" t="s">
        <v>229</v>
      </c>
      <c r="G133" s="136" t="s">
        <v>197</v>
      </c>
      <c r="H133" s="137">
        <v>33.94</v>
      </c>
      <c r="I133" s="138">
        <v>315</v>
      </c>
      <c r="J133" s="139">
        <f>ROUND(I133*H133,0)</f>
        <v>10691</v>
      </c>
      <c r="K133" s="140"/>
      <c r="L133" s="31"/>
      <c r="M133" s="141" t="s">
        <v>1</v>
      </c>
      <c r="N133" s="142" t="s">
        <v>45</v>
      </c>
      <c r="P133" s="143">
        <f>O133*H133</f>
        <v>0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AR133" s="145" t="s">
        <v>160</v>
      </c>
      <c r="AT133" s="145" t="s">
        <v>156</v>
      </c>
      <c r="AU133" s="145" t="s">
        <v>89</v>
      </c>
      <c r="AY133" s="16" t="s">
        <v>154</v>
      </c>
      <c r="BE133" s="146">
        <f>IF(N133="základní",J133,0)</f>
        <v>10691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6" t="s">
        <v>8</v>
      </c>
      <c r="BK133" s="146">
        <f>ROUND(I133*H133,0)</f>
        <v>10691</v>
      </c>
      <c r="BL133" s="16" t="s">
        <v>160</v>
      </c>
      <c r="BM133" s="145" t="s">
        <v>703</v>
      </c>
    </row>
    <row r="134" spans="2:65" s="1" customFormat="1" ht="29.25">
      <c r="B134" s="31"/>
      <c r="D134" s="147" t="s">
        <v>162</v>
      </c>
      <c r="F134" s="148" t="s">
        <v>231</v>
      </c>
      <c r="I134" s="149"/>
      <c r="L134" s="31"/>
      <c r="M134" s="150"/>
      <c r="T134" s="55"/>
      <c r="AT134" s="16" t="s">
        <v>162</v>
      </c>
      <c r="AU134" s="16" t="s">
        <v>89</v>
      </c>
    </row>
    <row r="135" spans="2:65" s="1" customFormat="1" ht="11.25">
      <c r="B135" s="31"/>
      <c r="D135" s="151" t="s">
        <v>164</v>
      </c>
      <c r="F135" s="152" t="s">
        <v>232</v>
      </c>
      <c r="I135" s="149"/>
      <c r="L135" s="31"/>
      <c r="M135" s="150"/>
      <c r="T135" s="55"/>
      <c r="AT135" s="16" t="s">
        <v>164</v>
      </c>
      <c r="AU135" s="16" t="s">
        <v>89</v>
      </c>
    </row>
    <row r="136" spans="2:65" s="12" customFormat="1" ht="11.25">
      <c r="B136" s="153"/>
      <c r="D136" s="147" t="s">
        <v>166</v>
      </c>
      <c r="E136" s="154" t="s">
        <v>1</v>
      </c>
      <c r="F136" s="155" t="s">
        <v>704</v>
      </c>
      <c r="H136" s="156">
        <v>32.799999999999997</v>
      </c>
      <c r="I136" s="157"/>
      <c r="L136" s="153"/>
      <c r="M136" s="158"/>
      <c r="T136" s="159"/>
      <c r="AT136" s="154" t="s">
        <v>166</v>
      </c>
      <c r="AU136" s="154" t="s">
        <v>89</v>
      </c>
      <c r="AV136" s="12" t="s">
        <v>89</v>
      </c>
      <c r="AW136" s="12" t="s">
        <v>37</v>
      </c>
      <c r="AX136" s="12" t="s">
        <v>80</v>
      </c>
      <c r="AY136" s="154" t="s">
        <v>154</v>
      </c>
    </row>
    <row r="137" spans="2:65" s="12" customFormat="1" ht="11.25">
      <c r="B137" s="153"/>
      <c r="D137" s="147" t="s">
        <v>166</v>
      </c>
      <c r="E137" s="154" t="s">
        <v>1</v>
      </c>
      <c r="F137" s="155" t="s">
        <v>705</v>
      </c>
      <c r="H137" s="156">
        <v>1.1399999999999999</v>
      </c>
      <c r="I137" s="157"/>
      <c r="L137" s="153"/>
      <c r="M137" s="158"/>
      <c r="T137" s="159"/>
      <c r="AT137" s="154" t="s">
        <v>166</v>
      </c>
      <c r="AU137" s="154" t="s">
        <v>89</v>
      </c>
      <c r="AV137" s="12" t="s">
        <v>89</v>
      </c>
      <c r="AW137" s="12" t="s">
        <v>37</v>
      </c>
      <c r="AX137" s="12" t="s">
        <v>80</v>
      </c>
      <c r="AY137" s="154" t="s">
        <v>154</v>
      </c>
    </row>
    <row r="138" spans="2:65" s="14" customFormat="1" ht="11.25">
      <c r="B138" s="167"/>
      <c r="D138" s="147" t="s">
        <v>166</v>
      </c>
      <c r="E138" s="168" t="s">
        <v>1</v>
      </c>
      <c r="F138" s="169" t="s">
        <v>235</v>
      </c>
      <c r="H138" s="170">
        <v>33.94</v>
      </c>
      <c r="I138" s="171"/>
      <c r="L138" s="167"/>
      <c r="M138" s="172"/>
      <c r="T138" s="173"/>
      <c r="AT138" s="168" t="s">
        <v>166</v>
      </c>
      <c r="AU138" s="168" t="s">
        <v>89</v>
      </c>
      <c r="AV138" s="14" t="s">
        <v>160</v>
      </c>
      <c r="AW138" s="14" t="s">
        <v>37</v>
      </c>
      <c r="AX138" s="14" t="s">
        <v>8</v>
      </c>
      <c r="AY138" s="168" t="s">
        <v>154</v>
      </c>
    </row>
    <row r="139" spans="2:65" s="1" customFormat="1" ht="24.2" customHeight="1">
      <c r="B139" s="31"/>
      <c r="C139" s="133" t="s">
        <v>160</v>
      </c>
      <c r="D139" s="133" t="s">
        <v>156</v>
      </c>
      <c r="E139" s="134" t="s">
        <v>254</v>
      </c>
      <c r="F139" s="135" t="s">
        <v>255</v>
      </c>
      <c r="G139" s="136" t="s">
        <v>197</v>
      </c>
      <c r="H139" s="137">
        <v>33.94</v>
      </c>
      <c r="I139" s="138">
        <v>30</v>
      </c>
      <c r="J139" s="139">
        <f>ROUND(I139*H139,0)</f>
        <v>1018</v>
      </c>
      <c r="K139" s="140"/>
      <c r="L139" s="31"/>
      <c r="M139" s="141" t="s">
        <v>1</v>
      </c>
      <c r="N139" s="142" t="s">
        <v>45</v>
      </c>
      <c r="P139" s="143">
        <f>O139*H139</f>
        <v>0</v>
      </c>
      <c r="Q139" s="143">
        <v>0</v>
      </c>
      <c r="R139" s="143">
        <f>Q139*H139</f>
        <v>0</v>
      </c>
      <c r="S139" s="143">
        <v>0</v>
      </c>
      <c r="T139" s="144">
        <f>S139*H139</f>
        <v>0</v>
      </c>
      <c r="AR139" s="145" t="s">
        <v>160</v>
      </c>
      <c r="AT139" s="145" t="s">
        <v>156</v>
      </c>
      <c r="AU139" s="145" t="s">
        <v>89</v>
      </c>
      <c r="AY139" s="16" t="s">
        <v>154</v>
      </c>
      <c r="BE139" s="146">
        <f>IF(N139="základní",J139,0)</f>
        <v>1018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6" t="s">
        <v>8</v>
      </c>
      <c r="BK139" s="146">
        <f>ROUND(I139*H139,0)</f>
        <v>1018</v>
      </c>
      <c r="BL139" s="16" t="s">
        <v>160</v>
      </c>
      <c r="BM139" s="145" t="s">
        <v>706</v>
      </c>
    </row>
    <row r="140" spans="2:65" s="1" customFormat="1" ht="39">
      <c r="B140" s="31"/>
      <c r="D140" s="147" t="s">
        <v>162</v>
      </c>
      <c r="F140" s="148" t="s">
        <v>257</v>
      </c>
      <c r="I140" s="149"/>
      <c r="L140" s="31"/>
      <c r="M140" s="150"/>
      <c r="T140" s="55"/>
      <c r="AT140" s="16" t="s">
        <v>162</v>
      </c>
      <c r="AU140" s="16" t="s">
        <v>89</v>
      </c>
    </row>
    <row r="141" spans="2:65" s="1" customFormat="1" ht="11.25">
      <c r="B141" s="31"/>
      <c r="D141" s="151" t="s">
        <v>164</v>
      </c>
      <c r="F141" s="152" t="s">
        <v>258</v>
      </c>
      <c r="I141" s="149"/>
      <c r="L141" s="31"/>
      <c r="M141" s="150"/>
      <c r="T141" s="55"/>
      <c r="AT141" s="16" t="s">
        <v>164</v>
      </c>
      <c r="AU141" s="16" t="s">
        <v>89</v>
      </c>
    </row>
    <row r="142" spans="2:65" s="12" customFormat="1" ht="11.25">
      <c r="B142" s="153"/>
      <c r="D142" s="147" t="s">
        <v>166</v>
      </c>
      <c r="E142" s="154" t="s">
        <v>1</v>
      </c>
      <c r="F142" s="155" t="s">
        <v>707</v>
      </c>
      <c r="H142" s="156">
        <v>33.94</v>
      </c>
      <c r="I142" s="157"/>
      <c r="L142" s="153"/>
      <c r="M142" s="158"/>
      <c r="T142" s="159"/>
      <c r="AT142" s="154" t="s">
        <v>166</v>
      </c>
      <c r="AU142" s="154" t="s">
        <v>89</v>
      </c>
      <c r="AV142" s="12" t="s">
        <v>89</v>
      </c>
      <c r="AW142" s="12" t="s">
        <v>37</v>
      </c>
      <c r="AX142" s="12" t="s">
        <v>8</v>
      </c>
      <c r="AY142" s="154" t="s">
        <v>154</v>
      </c>
    </row>
    <row r="143" spans="2:65" s="1" customFormat="1" ht="16.5" customHeight="1">
      <c r="B143" s="31"/>
      <c r="C143" s="133" t="s">
        <v>187</v>
      </c>
      <c r="D143" s="133" t="s">
        <v>156</v>
      </c>
      <c r="E143" s="134" t="s">
        <v>708</v>
      </c>
      <c r="F143" s="135" t="s">
        <v>709</v>
      </c>
      <c r="G143" s="136" t="s">
        <v>197</v>
      </c>
      <c r="H143" s="137">
        <v>20</v>
      </c>
      <c r="I143" s="138">
        <v>84</v>
      </c>
      <c r="J143" s="139">
        <f>ROUND(I143*H143,0)</f>
        <v>1680</v>
      </c>
      <c r="K143" s="140"/>
      <c r="L143" s="31"/>
      <c r="M143" s="141" t="s">
        <v>1</v>
      </c>
      <c r="N143" s="142" t="s">
        <v>45</v>
      </c>
      <c r="P143" s="143">
        <f>O143*H143</f>
        <v>0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AR143" s="145" t="s">
        <v>160</v>
      </c>
      <c r="AT143" s="145" t="s">
        <v>156</v>
      </c>
      <c r="AU143" s="145" t="s">
        <v>89</v>
      </c>
      <c r="AY143" s="16" t="s">
        <v>154</v>
      </c>
      <c r="BE143" s="146">
        <f>IF(N143="základní",J143,0)</f>
        <v>1680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6" t="s">
        <v>8</v>
      </c>
      <c r="BK143" s="146">
        <f>ROUND(I143*H143,0)</f>
        <v>1680</v>
      </c>
      <c r="BL143" s="16" t="s">
        <v>160</v>
      </c>
      <c r="BM143" s="145" t="s">
        <v>710</v>
      </c>
    </row>
    <row r="144" spans="2:65" s="1" customFormat="1" ht="29.25">
      <c r="B144" s="31"/>
      <c r="D144" s="147" t="s">
        <v>162</v>
      </c>
      <c r="F144" s="148" t="s">
        <v>711</v>
      </c>
      <c r="I144" s="149"/>
      <c r="L144" s="31"/>
      <c r="M144" s="150"/>
      <c r="T144" s="55"/>
      <c r="AT144" s="16" t="s">
        <v>162</v>
      </c>
      <c r="AU144" s="16" t="s">
        <v>89</v>
      </c>
    </row>
    <row r="145" spans="2:65" s="1" customFormat="1" ht="11.25">
      <c r="B145" s="31"/>
      <c r="D145" s="151" t="s">
        <v>164</v>
      </c>
      <c r="F145" s="152" t="s">
        <v>712</v>
      </c>
      <c r="I145" s="149"/>
      <c r="L145" s="31"/>
      <c r="M145" s="150"/>
      <c r="T145" s="55"/>
      <c r="AT145" s="16" t="s">
        <v>164</v>
      </c>
      <c r="AU145" s="16" t="s">
        <v>89</v>
      </c>
    </row>
    <row r="146" spans="2:65" s="12" customFormat="1" ht="11.25">
      <c r="B146" s="153"/>
      <c r="D146" s="147" t="s">
        <v>166</v>
      </c>
      <c r="E146" s="154" t="s">
        <v>1</v>
      </c>
      <c r="F146" s="155" t="s">
        <v>713</v>
      </c>
      <c r="H146" s="156">
        <v>20</v>
      </c>
      <c r="I146" s="157"/>
      <c r="L146" s="153"/>
      <c r="M146" s="158"/>
      <c r="T146" s="159"/>
      <c r="AT146" s="154" t="s">
        <v>166</v>
      </c>
      <c r="AU146" s="154" t="s">
        <v>89</v>
      </c>
      <c r="AV146" s="12" t="s">
        <v>89</v>
      </c>
      <c r="AW146" s="12" t="s">
        <v>37</v>
      </c>
      <c r="AX146" s="12" t="s">
        <v>8</v>
      </c>
      <c r="AY146" s="154" t="s">
        <v>154</v>
      </c>
    </row>
    <row r="147" spans="2:65" s="1" customFormat="1" ht="16.5" customHeight="1">
      <c r="B147" s="31"/>
      <c r="C147" s="133" t="s">
        <v>194</v>
      </c>
      <c r="D147" s="133" t="s">
        <v>156</v>
      </c>
      <c r="E147" s="134" t="s">
        <v>302</v>
      </c>
      <c r="F147" s="135" t="s">
        <v>303</v>
      </c>
      <c r="G147" s="136" t="s">
        <v>197</v>
      </c>
      <c r="H147" s="137">
        <v>33.94</v>
      </c>
      <c r="I147" s="138">
        <v>14</v>
      </c>
      <c r="J147" s="139">
        <f>ROUND(I147*H147,0)</f>
        <v>475</v>
      </c>
      <c r="K147" s="140"/>
      <c r="L147" s="31"/>
      <c r="M147" s="141" t="s">
        <v>1</v>
      </c>
      <c r="N147" s="142" t="s">
        <v>45</v>
      </c>
      <c r="P147" s="143">
        <f>O147*H147</f>
        <v>0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160</v>
      </c>
      <c r="AT147" s="145" t="s">
        <v>156</v>
      </c>
      <c r="AU147" s="145" t="s">
        <v>89</v>
      </c>
      <c r="AY147" s="16" t="s">
        <v>154</v>
      </c>
      <c r="BE147" s="146">
        <f>IF(N147="základní",J147,0)</f>
        <v>475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6" t="s">
        <v>8</v>
      </c>
      <c r="BK147" s="146">
        <f>ROUND(I147*H147,0)</f>
        <v>475</v>
      </c>
      <c r="BL147" s="16" t="s">
        <v>160</v>
      </c>
      <c r="BM147" s="145" t="s">
        <v>714</v>
      </c>
    </row>
    <row r="148" spans="2:65" s="1" customFormat="1" ht="19.5">
      <c r="B148" s="31"/>
      <c r="D148" s="147" t="s">
        <v>162</v>
      </c>
      <c r="F148" s="148" t="s">
        <v>305</v>
      </c>
      <c r="I148" s="149"/>
      <c r="L148" s="31"/>
      <c r="M148" s="150"/>
      <c r="T148" s="55"/>
      <c r="AT148" s="16" t="s">
        <v>162</v>
      </c>
      <c r="AU148" s="16" t="s">
        <v>89</v>
      </c>
    </row>
    <row r="149" spans="2:65" s="1" customFormat="1" ht="11.25">
      <c r="B149" s="31"/>
      <c r="D149" s="151" t="s">
        <v>164</v>
      </c>
      <c r="F149" s="152" t="s">
        <v>306</v>
      </c>
      <c r="I149" s="149"/>
      <c r="L149" s="31"/>
      <c r="M149" s="150"/>
      <c r="T149" s="55"/>
      <c r="AT149" s="16" t="s">
        <v>164</v>
      </c>
      <c r="AU149" s="16" t="s">
        <v>89</v>
      </c>
    </row>
    <row r="150" spans="2:65" s="12" customFormat="1" ht="11.25">
      <c r="B150" s="153"/>
      <c r="D150" s="147" t="s">
        <v>166</v>
      </c>
      <c r="E150" s="154" t="s">
        <v>1</v>
      </c>
      <c r="F150" s="155" t="s">
        <v>707</v>
      </c>
      <c r="H150" s="156">
        <v>33.94</v>
      </c>
      <c r="I150" s="157"/>
      <c r="L150" s="153"/>
      <c r="M150" s="158"/>
      <c r="T150" s="159"/>
      <c r="AT150" s="154" t="s">
        <v>166</v>
      </c>
      <c r="AU150" s="154" t="s">
        <v>89</v>
      </c>
      <c r="AV150" s="12" t="s">
        <v>89</v>
      </c>
      <c r="AW150" s="12" t="s">
        <v>37</v>
      </c>
      <c r="AX150" s="12" t="s">
        <v>8</v>
      </c>
      <c r="AY150" s="154" t="s">
        <v>154</v>
      </c>
    </row>
    <row r="151" spans="2:65" s="1" customFormat="1" ht="24.2" customHeight="1">
      <c r="B151" s="31"/>
      <c r="C151" s="133" t="s">
        <v>206</v>
      </c>
      <c r="D151" s="133" t="s">
        <v>156</v>
      </c>
      <c r="E151" s="134" t="s">
        <v>628</v>
      </c>
      <c r="F151" s="135" t="s">
        <v>629</v>
      </c>
      <c r="G151" s="136" t="s">
        <v>197</v>
      </c>
      <c r="H151" s="137">
        <v>4</v>
      </c>
      <c r="I151" s="138">
        <v>254</v>
      </c>
      <c r="J151" s="139">
        <f>ROUND(I151*H151,0)</f>
        <v>1016</v>
      </c>
      <c r="K151" s="140"/>
      <c r="L151" s="31"/>
      <c r="M151" s="141" t="s">
        <v>1</v>
      </c>
      <c r="N151" s="142" t="s">
        <v>45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160</v>
      </c>
      <c r="AT151" s="145" t="s">
        <v>156</v>
      </c>
      <c r="AU151" s="145" t="s">
        <v>89</v>
      </c>
      <c r="AY151" s="16" t="s">
        <v>154</v>
      </c>
      <c r="BE151" s="146">
        <f>IF(N151="základní",J151,0)</f>
        <v>1016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6" t="s">
        <v>8</v>
      </c>
      <c r="BK151" s="146">
        <f>ROUND(I151*H151,0)</f>
        <v>1016</v>
      </c>
      <c r="BL151" s="16" t="s">
        <v>160</v>
      </c>
      <c r="BM151" s="145" t="s">
        <v>715</v>
      </c>
    </row>
    <row r="152" spans="2:65" s="1" customFormat="1" ht="29.25">
      <c r="B152" s="31"/>
      <c r="D152" s="147" t="s">
        <v>162</v>
      </c>
      <c r="F152" s="148" t="s">
        <v>631</v>
      </c>
      <c r="I152" s="149"/>
      <c r="L152" s="31"/>
      <c r="M152" s="150"/>
      <c r="T152" s="55"/>
      <c r="AT152" s="16" t="s">
        <v>162</v>
      </c>
      <c r="AU152" s="16" t="s">
        <v>89</v>
      </c>
    </row>
    <row r="153" spans="2:65" s="1" customFormat="1" ht="11.25">
      <c r="B153" s="31"/>
      <c r="D153" s="151" t="s">
        <v>164</v>
      </c>
      <c r="F153" s="152" t="s">
        <v>632</v>
      </c>
      <c r="I153" s="149"/>
      <c r="L153" s="31"/>
      <c r="M153" s="150"/>
      <c r="T153" s="55"/>
      <c r="AT153" s="16" t="s">
        <v>164</v>
      </c>
      <c r="AU153" s="16" t="s">
        <v>89</v>
      </c>
    </row>
    <row r="154" spans="2:65" s="12" customFormat="1" ht="11.25">
      <c r="B154" s="153"/>
      <c r="D154" s="147" t="s">
        <v>166</v>
      </c>
      <c r="E154" s="154" t="s">
        <v>1</v>
      </c>
      <c r="F154" s="155" t="s">
        <v>716</v>
      </c>
      <c r="H154" s="156">
        <v>4</v>
      </c>
      <c r="I154" s="157"/>
      <c r="L154" s="153"/>
      <c r="M154" s="158"/>
      <c r="T154" s="159"/>
      <c r="AT154" s="154" t="s">
        <v>166</v>
      </c>
      <c r="AU154" s="154" t="s">
        <v>89</v>
      </c>
      <c r="AV154" s="12" t="s">
        <v>89</v>
      </c>
      <c r="AW154" s="12" t="s">
        <v>37</v>
      </c>
      <c r="AX154" s="12" t="s">
        <v>8</v>
      </c>
      <c r="AY154" s="154" t="s">
        <v>154</v>
      </c>
    </row>
    <row r="155" spans="2:65" s="1" customFormat="1" ht="24.2" customHeight="1">
      <c r="B155" s="31"/>
      <c r="C155" s="133" t="s">
        <v>213</v>
      </c>
      <c r="D155" s="133" t="s">
        <v>156</v>
      </c>
      <c r="E155" s="134" t="s">
        <v>576</v>
      </c>
      <c r="F155" s="135" t="s">
        <v>577</v>
      </c>
      <c r="G155" s="136" t="s">
        <v>197</v>
      </c>
      <c r="H155" s="137">
        <v>9.6</v>
      </c>
      <c r="I155" s="138">
        <v>210</v>
      </c>
      <c r="J155" s="139">
        <f>ROUND(I155*H155,0)</f>
        <v>2016</v>
      </c>
      <c r="K155" s="140"/>
      <c r="L155" s="31"/>
      <c r="M155" s="141" t="s">
        <v>1</v>
      </c>
      <c r="N155" s="142" t="s">
        <v>45</v>
      </c>
      <c r="P155" s="143">
        <f>O155*H155</f>
        <v>0</v>
      </c>
      <c r="Q155" s="143">
        <v>0</v>
      </c>
      <c r="R155" s="143">
        <f>Q155*H155</f>
        <v>0</v>
      </c>
      <c r="S155" s="143">
        <v>0</v>
      </c>
      <c r="T155" s="144">
        <f>S155*H155</f>
        <v>0</v>
      </c>
      <c r="AR155" s="145" t="s">
        <v>160</v>
      </c>
      <c r="AT155" s="145" t="s">
        <v>156</v>
      </c>
      <c r="AU155" s="145" t="s">
        <v>89</v>
      </c>
      <c r="AY155" s="16" t="s">
        <v>154</v>
      </c>
      <c r="BE155" s="146">
        <f>IF(N155="základní",J155,0)</f>
        <v>2016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6" t="s">
        <v>8</v>
      </c>
      <c r="BK155" s="146">
        <f>ROUND(I155*H155,0)</f>
        <v>2016</v>
      </c>
      <c r="BL155" s="16" t="s">
        <v>160</v>
      </c>
      <c r="BM155" s="145" t="s">
        <v>717</v>
      </c>
    </row>
    <row r="156" spans="2:65" s="1" customFormat="1" ht="39">
      <c r="B156" s="31"/>
      <c r="D156" s="147" t="s">
        <v>162</v>
      </c>
      <c r="F156" s="148" t="s">
        <v>579</v>
      </c>
      <c r="I156" s="149"/>
      <c r="L156" s="31"/>
      <c r="M156" s="150"/>
      <c r="T156" s="55"/>
      <c r="AT156" s="16" t="s">
        <v>162</v>
      </c>
      <c r="AU156" s="16" t="s">
        <v>89</v>
      </c>
    </row>
    <row r="157" spans="2:65" s="1" customFormat="1" ht="11.25">
      <c r="B157" s="31"/>
      <c r="D157" s="151" t="s">
        <v>164</v>
      </c>
      <c r="F157" s="152" t="s">
        <v>580</v>
      </c>
      <c r="I157" s="149"/>
      <c r="L157" s="31"/>
      <c r="M157" s="150"/>
      <c r="T157" s="55"/>
      <c r="AT157" s="16" t="s">
        <v>164</v>
      </c>
      <c r="AU157" s="16" t="s">
        <v>89</v>
      </c>
    </row>
    <row r="158" spans="2:65" s="1" customFormat="1" ht="19.5">
      <c r="B158" s="31"/>
      <c r="D158" s="147" t="s">
        <v>365</v>
      </c>
      <c r="F158" s="174" t="s">
        <v>581</v>
      </c>
      <c r="I158" s="149"/>
      <c r="L158" s="31"/>
      <c r="M158" s="150"/>
      <c r="T158" s="55"/>
      <c r="AT158" s="16" t="s">
        <v>365</v>
      </c>
      <c r="AU158" s="16" t="s">
        <v>89</v>
      </c>
    </row>
    <row r="159" spans="2:65" s="12" customFormat="1" ht="11.25">
      <c r="B159" s="153"/>
      <c r="D159" s="147" t="s">
        <v>166</v>
      </c>
      <c r="E159" s="154" t="s">
        <v>1</v>
      </c>
      <c r="F159" s="155" t="s">
        <v>718</v>
      </c>
      <c r="H159" s="156">
        <v>9.6</v>
      </c>
      <c r="I159" s="157"/>
      <c r="L159" s="153"/>
      <c r="M159" s="158"/>
      <c r="T159" s="159"/>
      <c r="AT159" s="154" t="s">
        <v>166</v>
      </c>
      <c r="AU159" s="154" t="s">
        <v>89</v>
      </c>
      <c r="AV159" s="12" t="s">
        <v>89</v>
      </c>
      <c r="AW159" s="12" t="s">
        <v>37</v>
      </c>
      <c r="AX159" s="12" t="s">
        <v>8</v>
      </c>
      <c r="AY159" s="154" t="s">
        <v>154</v>
      </c>
    </row>
    <row r="160" spans="2:65" s="1" customFormat="1" ht="16.5" customHeight="1">
      <c r="B160" s="31"/>
      <c r="C160" s="181" t="s">
        <v>220</v>
      </c>
      <c r="D160" s="181" t="s">
        <v>552</v>
      </c>
      <c r="E160" s="182" t="s">
        <v>583</v>
      </c>
      <c r="F160" s="183" t="s">
        <v>584</v>
      </c>
      <c r="G160" s="184" t="s">
        <v>411</v>
      </c>
      <c r="H160" s="185">
        <v>19.2</v>
      </c>
      <c r="I160" s="186">
        <v>324</v>
      </c>
      <c r="J160" s="187">
        <f>ROUND(I160*H160,0)</f>
        <v>6221</v>
      </c>
      <c r="K160" s="188"/>
      <c r="L160" s="189"/>
      <c r="M160" s="190" t="s">
        <v>1</v>
      </c>
      <c r="N160" s="191" t="s">
        <v>45</v>
      </c>
      <c r="P160" s="143">
        <f>O160*H160</f>
        <v>0</v>
      </c>
      <c r="Q160" s="143">
        <v>1</v>
      </c>
      <c r="R160" s="143">
        <f>Q160*H160</f>
        <v>19.2</v>
      </c>
      <c r="S160" s="143">
        <v>0</v>
      </c>
      <c r="T160" s="144">
        <f>S160*H160</f>
        <v>0</v>
      </c>
      <c r="AR160" s="145" t="s">
        <v>213</v>
      </c>
      <c r="AT160" s="145" t="s">
        <v>552</v>
      </c>
      <c r="AU160" s="145" t="s">
        <v>89</v>
      </c>
      <c r="AY160" s="16" t="s">
        <v>154</v>
      </c>
      <c r="BE160" s="146">
        <f>IF(N160="základní",J160,0)</f>
        <v>6221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6" t="s">
        <v>8</v>
      </c>
      <c r="BK160" s="146">
        <f>ROUND(I160*H160,0)</f>
        <v>6221</v>
      </c>
      <c r="BL160" s="16" t="s">
        <v>160</v>
      </c>
      <c r="BM160" s="145" t="s">
        <v>719</v>
      </c>
    </row>
    <row r="161" spans="2:65" s="1" customFormat="1" ht="11.25">
      <c r="B161" s="31"/>
      <c r="D161" s="147" t="s">
        <v>162</v>
      </c>
      <c r="F161" s="148" t="s">
        <v>584</v>
      </c>
      <c r="I161" s="149"/>
      <c r="L161" s="31"/>
      <c r="M161" s="150"/>
      <c r="T161" s="55"/>
      <c r="AT161" s="16" t="s">
        <v>162</v>
      </c>
      <c r="AU161" s="16" t="s">
        <v>89</v>
      </c>
    </row>
    <row r="162" spans="2:65" s="12" customFormat="1" ht="11.25">
      <c r="B162" s="153"/>
      <c r="D162" s="147" t="s">
        <v>166</v>
      </c>
      <c r="F162" s="155" t="s">
        <v>720</v>
      </c>
      <c r="H162" s="156">
        <v>19.2</v>
      </c>
      <c r="I162" s="157"/>
      <c r="L162" s="153"/>
      <c r="M162" s="158"/>
      <c r="T162" s="159"/>
      <c r="AT162" s="154" t="s">
        <v>166</v>
      </c>
      <c r="AU162" s="154" t="s">
        <v>89</v>
      </c>
      <c r="AV162" s="12" t="s">
        <v>89</v>
      </c>
      <c r="AW162" s="12" t="s">
        <v>4</v>
      </c>
      <c r="AX162" s="12" t="s">
        <v>8</v>
      </c>
      <c r="AY162" s="154" t="s">
        <v>154</v>
      </c>
    </row>
    <row r="163" spans="2:65" s="1" customFormat="1" ht="24.2" customHeight="1">
      <c r="B163" s="31"/>
      <c r="C163" s="133" t="s">
        <v>227</v>
      </c>
      <c r="D163" s="133" t="s">
        <v>156</v>
      </c>
      <c r="E163" s="134" t="s">
        <v>311</v>
      </c>
      <c r="F163" s="135" t="s">
        <v>312</v>
      </c>
      <c r="G163" s="136" t="s">
        <v>159</v>
      </c>
      <c r="H163" s="137">
        <v>32.799999999999997</v>
      </c>
      <c r="I163" s="138">
        <v>14</v>
      </c>
      <c r="J163" s="139">
        <f>ROUND(I163*H163,0)</f>
        <v>459</v>
      </c>
      <c r="K163" s="140"/>
      <c r="L163" s="31"/>
      <c r="M163" s="141" t="s">
        <v>1</v>
      </c>
      <c r="N163" s="142" t="s">
        <v>45</v>
      </c>
      <c r="P163" s="143">
        <f>O163*H163</f>
        <v>0</v>
      </c>
      <c r="Q163" s="143">
        <v>0</v>
      </c>
      <c r="R163" s="143">
        <f>Q163*H163</f>
        <v>0</v>
      </c>
      <c r="S163" s="143">
        <v>0</v>
      </c>
      <c r="T163" s="144">
        <f>S163*H163</f>
        <v>0</v>
      </c>
      <c r="AR163" s="145" t="s">
        <v>160</v>
      </c>
      <c r="AT163" s="145" t="s">
        <v>156</v>
      </c>
      <c r="AU163" s="145" t="s">
        <v>89</v>
      </c>
      <c r="AY163" s="16" t="s">
        <v>154</v>
      </c>
      <c r="BE163" s="146">
        <f>IF(N163="základní",J163,0)</f>
        <v>459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6" t="s">
        <v>8</v>
      </c>
      <c r="BK163" s="146">
        <f>ROUND(I163*H163,0)</f>
        <v>459</v>
      </c>
      <c r="BL163" s="16" t="s">
        <v>160</v>
      </c>
      <c r="BM163" s="145" t="s">
        <v>721</v>
      </c>
    </row>
    <row r="164" spans="2:65" s="1" customFormat="1" ht="19.5">
      <c r="B164" s="31"/>
      <c r="D164" s="147" t="s">
        <v>162</v>
      </c>
      <c r="F164" s="148" t="s">
        <v>314</v>
      </c>
      <c r="I164" s="149"/>
      <c r="L164" s="31"/>
      <c r="M164" s="150"/>
      <c r="T164" s="55"/>
      <c r="AT164" s="16" t="s">
        <v>162</v>
      </c>
      <c r="AU164" s="16" t="s">
        <v>89</v>
      </c>
    </row>
    <row r="165" spans="2:65" s="1" customFormat="1" ht="11.25">
      <c r="B165" s="31"/>
      <c r="D165" s="151" t="s">
        <v>164</v>
      </c>
      <c r="F165" s="152" t="s">
        <v>315</v>
      </c>
      <c r="I165" s="149"/>
      <c r="L165" s="31"/>
      <c r="M165" s="150"/>
      <c r="T165" s="55"/>
      <c r="AT165" s="16" t="s">
        <v>164</v>
      </c>
      <c r="AU165" s="16" t="s">
        <v>89</v>
      </c>
    </row>
    <row r="166" spans="2:65" s="12" customFormat="1" ht="11.25">
      <c r="B166" s="153"/>
      <c r="D166" s="147" t="s">
        <v>166</v>
      </c>
      <c r="E166" s="154" t="s">
        <v>1</v>
      </c>
      <c r="F166" s="155" t="s">
        <v>722</v>
      </c>
      <c r="H166" s="156">
        <v>32.799999999999997</v>
      </c>
      <c r="I166" s="157"/>
      <c r="L166" s="153"/>
      <c r="M166" s="158"/>
      <c r="T166" s="159"/>
      <c r="AT166" s="154" t="s">
        <v>166</v>
      </c>
      <c r="AU166" s="154" t="s">
        <v>89</v>
      </c>
      <c r="AV166" s="12" t="s">
        <v>89</v>
      </c>
      <c r="AW166" s="12" t="s">
        <v>37</v>
      </c>
      <c r="AX166" s="12" t="s">
        <v>8</v>
      </c>
      <c r="AY166" s="154" t="s">
        <v>154</v>
      </c>
    </row>
    <row r="167" spans="2:65" s="1" customFormat="1" ht="24.2" customHeight="1">
      <c r="B167" s="31"/>
      <c r="C167" s="133" t="s">
        <v>236</v>
      </c>
      <c r="D167" s="133" t="s">
        <v>156</v>
      </c>
      <c r="E167" s="134" t="s">
        <v>325</v>
      </c>
      <c r="F167" s="135" t="s">
        <v>326</v>
      </c>
      <c r="G167" s="136" t="s">
        <v>159</v>
      </c>
      <c r="H167" s="137">
        <v>39.200000000000003</v>
      </c>
      <c r="I167" s="138">
        <v>43</v>
      </c>
      <c r="J167" s="139">
        <f>ROUND(I167*H167,0)</f>
        <v>1686</v>
      </c>
      <c r="K167" s="140"/>
      <c r="L167" s="31"/>
      <c r="M167" s="141" t="s">
        <v>1</v>
      </c>
      <c r="N167" s="142" t="s">
        <v>45</v>
      </c>
      <c r="P167" s="143">
        <f>O167*H167</f>
        <v>0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AR167" s="145" t="s">
        <v>160</v>
      </c>
      <c r="AT167" s="145" t="s">
        <v>156</v>
      </c>
      <c r="AU167" s="145" t="s">
        <v>89</v>
      </c>
      <c r="AY167" s="16" t="s">
        <v>154</v>
      </c>
      <c r="BE167" s="146">
        <f>IF(N167="základní",J167,0)</f>
        <v>1686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6" t="s">
        <v>8</v>
      </c>
      <c r="BK167" s="146">
        <f>ROUND(I167*H167,0)</f>
        <v>1686</v>
      </c>
      <c r="BL167" s="16" t="s">
        <v>160</v>
      </c>
      <c r="BM167" s="145" t="s">
        <v>723</v>
      </c>
    </row>
    <row r="168" spans="2:65" s="1" customFormat="1" ht="29.25">
      <c r="B168" s="31"/>
      <c r="D168" s="147" t="s">
        <v>162</v>
      </c>
      <c r="F168" s="148" t="s">
        <v>328</v>
      </c>
      <c r="I168" s="149"/>
      <c r="L168" s="31"/>
      <c r="M168" s="150"/>
      <c r="T168" s="55"/>
      <c r="AT168" s="16" t="s">
        <v>162</v>
      </c>
      <c r="AU168" s="16" t="s">
        <v>89</v>
      </c>
    </row>
    <row r="169" spans="2:65" s="1" customFormat="1" ht="11.25">
      <c r="B169" s="31"/>
      <c r="D169" s="151" t="s">
        <v>164</v>
      </c>
      <c r="F169" s="152" t="s">
        <v>329</v>
      </c>
      <c r="I169" s="149"/>
      <c r="L169" s="31"/>
      <c r="M169" s="150"/>
      <c r="T169" s="55"/>
      <c r="AT169" s="16" t="s">
        <v>164</v>
      </c>
      <c r="AU169" s="16" t="s">
        <v>89</v>
      </c>
    </row>
    <row r="170" spans="2:65" s="12" customFormat="1" ht="11.25">
      <c r="B170" s="153"/>
      <c r="D170" s="147" t="s">
        <v>166</v>
      </c>
      <c r="E170" s="154" t="s">
        <v>1</v>
      </c>
      <c r="F170" s="155" t="s">
        <v>724</v>
      </c>
      <c r="H170" s="156">
        <v>39.200000000000003</v>
      </c>
      <c r="I170" s="157"/>
      <c r="L170" s="153"/>
      <c r="M170" s="158"/>
      <c r="T170" s="159"/>
      <c r="AT170" s="154" t="s">
        <v>166</v>
      </c>
      <c r="AU170" s="154" t="s">
        <v>89</v>
      </c>
      <c r="AV170" s="12" t="s">
        <v>89</v>
      </c>
      <c r="AW170" s="12" t="s">
        <v>37</v>
      </c>
      <c r="AX170" s="12" t="s">
        <v>80</v>
      </c>
      <c r="AY170" s="154" t="s">
        <v>154</v>
      </c>
    </row>
    <row r="171" spans="2:65" s="14" customFormat="1" ht="11.25">
      <c r="B171" s="167"/>
      <c r="D171" s="147" t="s">
        <v>166</v>
      </c>
      <c r="E171" s="168" t="s">
        <v>1</v>
      </c>
      <c r="F171" s="169" t="s">
        <v>235</v>
      </c>
      <c r="H171" s="170">
        <v>39.200000000000003</v>
      </c>
      <c r="I171" s="171"/>
      <c r="L171" s="167"/>
      <c r="M171" s="172"/>
      <c r="T171" s="173"/>
      <c r="AT171" s="168" t="s">
        <v>166</v>
      </c>
      <c r="AU171" s="168" t="s">
        <v>89</v>
      </c>
      <c r="AV171" s="14" t="s">
        <v>160</v>
      </c>
      <c r="AW171" s="14" t="s">
        <v>37</v>
      </c>
      <c r="AX171" s="14" t="s">
        <v>8</v>
      </c>
      <c r="AY171" s="168" t="s">
        <v>154</v>
      </c>
    </row>
    <row r="172" spans="2:65" s="11" customFormat="1" ht="22.9" customHeight="1">
      <c r="B172" s="121"/>
      <c r="D172" s="122" t="s">
        <v>79</v>
      </c>
      <c r="E172" s="131" t="s">
        <v>89</v>
      </c>
      <c r="F172" s="131" t="s">
        <v>358</v>
      </c>
      <c r="I172" s="124"/>
      <c r="J172" s="132">
        <f>BK172</f>
        <v>89939</v>
      </c>
      <c r="L172" s="121"/>
      <c r="M172" s="126"/>
      <c r="P172" s="127">
        <f>SUM(P173:P193)</f>
        <v>0</v>
      </c>
      <c r="R172" s="127">
        <f>SUM(R173:R193)</f>
        <v>2.7871999999999997E-2</v>
      </c>
      <c r="T172" s="128">
        <f>SUM(T173:T193)</f>
        <v>0</v>
      </c>
      <c r="AR172" s="122" t="s">
        <v>8</v>
      </c>
      <c r="AT172" s="129" t="s">
        <v>79</v>
      </c>
      <c r="AU172" s="129" t="s">
        <v>8</v>
      </c>
      <c r="AY172" s="122" t="s">
        <v>154</v>
      </c>
      <c r="BK172" s="130">
        <f>SUM(BK173:BK193)</f>
        <v>89939</v>
      </c>
    </row>
    <row r="173" spans="2:65" s="1" customFormat="1" ht="16.5" customHeight="1">
      <c r="B173" s="31"/>
      <c r="C173" s="133" t="s">
        <v>9</v>
      </c>
      <c r="D173" s="133" t="s">
        <v>156</v>
      </c>
      <c r="E173" s="134" t="s">
        <v>725</v>
      </c>
      <c r="F173" s="135" t="s">
        <v>726</v>
      </c>
      <c r="G173" s="136" t="s">
        <v>197</v>
      </c>
      <c r="H173" s="137">
        <v>1.98</v>
      </c>
      <c r="I173" s="138">
        <v>4350</v>
      </c>
      <c r="J173" s="139">
        <f>ROUND(I173*H173,0)</f>
        <v>8613</v>
      </c>
      <c r="K173" s="140"/>
      <c r="L173" s="31"/>
      <c r="M173" s="141" t="s">
        <v>1</v>
      </c>
      <c r="N173" s="142" t="s">
        <v>45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160</v>
      </c>
      <c r="AT173" s="145" t="s">
        <v>156</v>
      </c>
      <c r="AU173" s="145" t="s">
        <v>89</v>
      </c>
      <c r="AY173" s="16" t="s">
        <v>154</v>
      </c>
      <c r="BE173" s="146">
        <f>IF(N173="základní",J173,0)</f>
        <v>8613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6" t="s">
        <v>8</v>
      </c>
      <c r="BK173" s="146">
        <f>ROUND(I173*H173,0)</f>
        <v>8613</v>
      </c>
      <c r="BL173" s="16" t="s">
        <v>160</v>
      </c>
      <c r="BM173" s="145" t="s">
        <v>727</v>
      </c>
    </row>
    <row r="174" spans="2:65" s="1" customFormat="1" ht="19.5">
      <c r="B174" s="31"/>
      <c r="D174" s="147" t="s">
        <v>162</v>
      </c>
      <c r="F174" s="148" t="s">
        <v>728</v>
      </c>
      <c r="I174" s="149"/>
      <c r="L174" s="31"/>
      <c r="M174" s="150"/>
      <c r="T174" s="55"/>
      <c r="AT174" s="16" t="s">
        <v>162</v>
      </c>
      <c r="AU174" s="16" t="s">
        <v>89</v>
      </c>
    </row>
    <row r="175" spans="2:65" s="1" customFormat="1" ht="11.25">
      <c r="B175" s="31"/>
      <c r="D175" s="151" t="s">
        <v>164</v>
      </c>
      <c r="F175" s="152" t="s">
        <v>729</v>
      </c>
      <c r="I175" s="149"/>
      <c r="L175" s="31"/>
      <c r="M175" s="150"/>
      <c r="T175" s="55"/>
      <c r="AT175" s="16" t="s">
        <v>164</v>
      </c>
      <c r="AU175" s="16" t="s">
        <v>89</v>
      </c>
    </row>
    <row r="176" spans="2:65" s="12" customFormat="1" ht="11.25">
      <c r="B176" s="153"/>
      <c r="D176" s="147" t="s">
        <v>166</v>
      </c>
      <c r="E176" s="154" t="s">
        <v>1</v>
      </c>
      <c r="F176" s="155" t="s">
        <v>730</v>
      </c>
      <c r="H176" s="156">
        <v>1.98</v>
      </c>
      <c r="I176" s="157"/>
      <c r="L176" s="153"/>
      <c r="M176" s="158"/>
      <c r="T176" s="159"/>
      <c r="AT176" s="154" t="s">
        <v>166</v>
      </c>
      <c r="AU176" s="154" t="s">
        <v>89</v>
      </c>
      <c r="AV176" s="12" t="s">
        <v>89</v>
      </c>
      <c r="AW176" s="12" t="s">
        <v>37</v>
      </c>
      <c r="AX176" s="12" t="s">
        <v>8</v>
      </c>
      <c r="AY176" s="154" t="s">
        <v>154</v>
      </c>
    </row>
    <row r="177" spans="2:65" s="1" customFormat="1" ht="24.2" customHeight="1">
      <c r="B177" s="31"/>
      <c r="C177" s="133" t="s">
        <v>247</v>
      </c>
      <c r="D177" s="133" t="s">
        <v>156</v>
      </c>
      <c r="E177" s="134" t="s">
        <v>731</v>
      </c>
      <c r="F177" s="135" t="s">
        <v>732</v>
      </c>
      <c r="G177" s="136" t="s">
        <v>197</v>
      </c>
      <c r="H177" s="137">
        <v>1.1399999999999999</v>
      </c>
      <c r="I177" s="138">
        <v>5430</v>
      </c>
      <c r="J177" s="139">
        <f>ROUND(I177*H177,0)</f>
        <v>6190</v>
      </c>
      <c r="K177" s="140"/>
      <c r="L177" s="31"/>
      <c r="M177" s="141" t="s">
        <v>1</v>
      </c>
      <c r="N177" s="142" t="s">
        <v>45</v>
      </c>
      <c r="P177" s="143">
        <f>O177*H177</f>
        <v>0</v>
      </c>
      <c r="Q177" s="143">
        <v>0</v>
      </c>
      <c r="R177" s="143">
        <f>Q177*H177</f>
        <v>0</v>
      </c>
      <c r="S177" s="143">
        <v>0</v>
      </c>
      <c r="T177" s="144">
        <f>S177*H177</f>
        <v>0</v>
      </c>
      <c r="AR177" s="145" t="s">
        <v>160</v>
      </c>
      <c r="AT177" s="145" t="s">
        <v>156</v>
      </c>
      <c r="AU177" s="145" t="s">
        <v>89</v>
      </c>
      <c r="AY177" s="16" t="s">
        <v>154</v>
      </c>
      <c r="BE177" s="146">
        <f>IF(N177="základní",J177,0)</f>
        <v>6190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6" t="s">
        <v>8</v>
      </c>
      <c r="BK177" s="146">
        <f>ROUND(I177*H177,0)</f>
        <v>6190</v>
      </c>
      <c r="BL177" s="16" t="s">
        <v>160</v>
      </c>
      <c r="BM177" s="145" t="s">
        <v>733</v>
      </c>
    </row>
    <row r="178" spans="2:65" s="1" customFormat="1" ht="19.5">
      <c r="B178" s="31"/>
      <c r="D178" s="147" t="s">
        <v>162</v>
      </c>
      <c r="F178" s="148" t="s">
        <v>734</v>
      </c>
      <c r="I178" s="149"/>
      <c r="L178" s="31"/>
      <c r="M178" s="150"/>
      <c r="T178" s="55"/>
      <c r="AT178" s="16" t="s">
        <v>162</v>
      </c>
      <c r="AU178" s="16" t="s">
        <v>89</v>
      </c>
    </row>
    <row r="179" spans="2:65" s="1" customFormat="1" ht="11.25">
      <c r="B179" s="31"/>
      <c r="D179" s="151" t="s">
        <v>164</v>
      </c>
      <c r="F179" s="152" t="s">
        <v>735</v>
      </c>
      <c r="I179" s="149"/>
      <c r="L179" s="31"/>
      <c r="M179" s="150"/>
      <c r="T179" s="55"/>
      <c r="AT179" s="16" t="s">
        <v>164</v>
      </c>
      <c r="AU179" s="16" t="s">
        <v>89</v>
      </c>
    </row>
    <row r="180" spans="2:65" s="1" customFormat="1" ht="19.5">
      <c r="B180" s="31"/>
      <c r="D180" s="147" t="s">
        <v>365</v>
      </c>
      <c r="F180" s="174" t="s">
        <v>736</v>
      </c>
      <c r="I180" s="149"/>
      <c r="L180" s="31"/>
      <c r="M180" s="150"/>
      <c r="T180" s="55"/>
      <c r="AT180" s="16" t="s">
        <v>365</v>
      </c>
      <c r="AU180" s="16" t="s">
        <v>89</v>
      </c>
    </row>
    <row r="181" spans="2:65" s="12" customFormat="1" ht="11.25">
      <c r="B181" s="153"/>
      <c r="D181" s="147" t="s">
        <v>166</v>
      </c>
      <c r="E181" s="154" t="s">
        <v>1</v>
      </c>
      <c r="F181" s="155" t="s">
        <v>737</v>
      </c>
      <c r="H181" s="156">
        <v>1.1399999999999999</v>
      </c>
      <c r="I181" s="157"/>
      <c r="L181" s="153"/>
      <c r="M181" s="158"/>
      <c r="T181" s="159"/>
      <c r="AT181" s="154" t="s">
        <v>166</v>
      </c>
      <c r="AU181" s="154" t="s">
        <v>89</v>
      </c>
      <c r="AV181" s="12" t="s">
        <v>89</v>
      </c>
      <c r="AW181" s="12" t="s">
        <v>37</v>
      </c>
      <c r="AX181" s="12" t="s">
        <v>8</v>
      </c>
      <c r="AY181" s="154" t="s">
        <v>154</v>
      </c>
    </row>
    <row r="182" spans="2:65" s="1" customFormat="1" ht="21.75" customHeight="1">
      <c r="B182" s="31"/>
      <c r="C182" s="133" t="s">
        <v>253</v>
      </c>
      <c r="D182" s="133" t="s">
        <v>156</v>
      </c>
      <c r="E182" s="134" t="s">
        <v>738</v>
      </c>
      <c r="F182" s="135" t="s">
        <v>739</v>
      </c>
      <c r="G182" s="136" t="s">
        <v>197</v>
      </c>
      <c r="H182" s="137">
        <v>8.8000000000000007</v>
      </c>
      <c r="I182" s="138">
        <v>5430</v>
      </c>
      <c r="J182" s="139">
        <f>ROUND(I182*H182,0)</f>
        <v>47784</v>
      </c>
      <c r="K182" s="140"/>
      <c r="L182" s="31"/>
      <c r="M182" s="141" t="s">
        <v>1</v>
      </c>
      <c r="N182" s="142" t="s">
        <v>45</v>
      </c>
      <c r="P182" s="143">
        <f>O182*H182</f>
        <v>0</v>
      </c>
      <c r="Q182" s="143">
        <v>0</v>
      </c>
      <c r="R182" s="143">
        <f>Q182*H182</f>
        <v>0</v>
      </c>
      <c r="S182" s="143">
        <v>0</v>
      </c>
      <c r="T182" s="144">
        <f>S182*H182</f>
        <v>0</v>
      </c>
      <c r="AR182" s="145" t="s">
        <v>160</v>
      </c>
      <c r="AT182" s="145" t="s">
        <v>156</v>
      </c>
      <c r="AU182" s="145" t="s">
        <v>89</v>
      </c>
      <c r="AY182" s="16" t="s">
        <v>154</v>
      </c>
      <c r="BE182" s="146">
        <f>IF(N182="základní",J182,0)</f>
        <v>47784</v>
      </c>
      <c r="BF182" s="146">
        <f>IF(N182="snížená",J182,0)</f>
        <v>0</v>
      </c>
      <c r="BG182" s="146">
        <f>IF(N182="zákl. přenesená",J182,0)</f>
        <v>0</v>
      </c>
      <c r="BH182" s="146">
        <f>IF(N182="sníž. přenesená",J182,0)</f>
        <v>0</v>
      </c>
      <c r="BI182" s="146">
        <f>IF(N182="nulová",J182,0)</f>
        <v>0</v>
      </c>
      <c r="BJ182" s="16" t="s">
        <v>8</v>
      </c>
      <c r="BK182" s="146">
        <f>ROUND(I182*H182,0)</f>
        <v>47784</v>
      </c>
      <c r="BL182" s="16" t="s">
        <v>160</v>
      </c>
      <c r="BM182" s="145" t="s">
        <v>740</v>
      </c>
    </row>
    <row r="183" spans="2:65" s="1" customFormat="1" ht="19.5">
      <c r="B183" s="31"/>
      <c r="D183" s="147" t="s">
        <v>162</v>
      </c>
      <c r="F183" s="148" t="s">
        <v>741</v>
      </c>
      <c r="I183" s="149"/>
      <c r="L183" s="31"/>
      <c r="M183" s="150"/>
      <c r="T183" s="55"/>
      <c r="AT183" s="16" t="s">
        <v>162</v>
      </c>
      <c r="AU183" s="16" t="s">
        <v>89</v>
      </c>
    </row>
    <row r="184" spans="2:65" s="1" customFormat="1" ht="11.25">
      <c r="B184" s="31"/>
      <c r="D184" s="151" t="s">
        <v>164</v>
      </c>
      <c r="F184" s="152" t="s">
        <v>742</v>
      </c>
      <c r="I184" s="149"/>
      <c r="L184" s="31"/>
      <c r="M184" s="150"/>
      <c r="T184" s="55"/>
      <c r="AT184" s="16" t="s">
        <v>164</v>
      </c>
      <c r="AU184" s="16" t="s">
        <v>89</v>
      </c>
    </row>
    <row r="185" spans="2:65" s="1" customFormat="1" ht="19.5">
      <c r="B185" s="31"/>
      <c r="D185" s="147" t="s">
        <v>365</v>
      </c>
      <c r="F185" s="174" t="s">
        <v>736</v>
      </c>
      <c r="I185" s="149"/>
      <c r="L185" s="31"/>
      <c r="M185" s="150"/>
      <c r="T185" s="55"/>
      <c r="AT185" s="16" t="s">
        <v>365</v>
      </c>
      <c r="AU185" s="16" t="s">
        <v>89</v>
      </c>
    </row>
    <row r="186" spans="2:65" s="12" customFormat="1" ht="11.25">
      <c r="B186" s="153"/>
      <c r="D186" s="147" t="s">
        <v>166</v>
      </c>
      <c r="E186" s="154" t="s">
        <v>1</v>
      </c>
      <c r="F186" s="155" t="s">
        <v>743</v>
      </c>
      <c r="H186" s="156">
        <v>8.8000000000000007</v>
      </c>
      <c r="I186" s="157"/>
      <c r="L186" s="153"/>
      <c r="M186" s="158"/>
      <c r="T186" s="159"/>
      <c r="AT186" s="154" t="s">
        <v>166</v>
      </c>
      <c r="AU186" s="154" t="s">
        <v>89</v>
      </c>
      <c r="AV186" s="12" t="s">
        <v>89</v>
      </c>
      <c r="AW186" s="12" t="s">
        <v>37</v>
      </c>
      <c r="AX186" s="12" t="s">
        <v>8</v>
      </c>
      <c r="AY186" s="154" t="s">
        <v>154</v>
      </c>
    </row>
    <row r="187" spans="2:65" s="1" customFormat="1" ht="16.5" customHeight="1">
      <c r="B187" s="31"/>
      <c r="C187" s="133" t="s">
        <v>260</v>
      </c>
      <c r="D187" s="133" t="s">
        <v>156</v>
      </c>
      <c r="E187" s="134" t="s">
        <v>744</v>
      </c>
      <c r="F187" s="135" t="s">
        <v>745</v>
      </c>
      <c r="G187" s="136" t="s">
        <v>159</v>
      </c>
      <c r="H187" s="137">
        <v>20.8</v>
      </c>
      <c r="I187" s="138">
        <v>1250</v>
      </c>
      <c r="J187" s="139">
        <f>ROUND(I187*H187,0)</f>
        <v>26000</v>
      </c>
      <c r="K187" s="140"/>
      <c r="L187" s="31"/>
      <c r="M187" s="141" t="s">
        <v>1</v>
      </c>
      <c r="N187" s="142" t="s">
        <v>45</v>
      </c>
      <c r="P187" s="143">
        <f>O187*H187</f>
        <v>0</v>
      </c>
      <c r="Q187" s="143">
        <v>1.2999999999999999E-3</v>
      </c>
      <c r="R187" s="143">
        <f>Q187*H187</f>
        <v>2.7039999999999998E-2</v>
      </c>
      <c r="S187" s="143">
        <v>0</v>
      </c>
      <c r="T187" s="144">
        <f>S187*H187</f>
        <v>0</v>
      </c>
      <c r="AR187" s="145" t="s">
        <v>160</v>
      </c>
      <c r="AT187" s="145" t="s">
        <v>156</v>
      </c>
      <c r="AU187" s="145" t="s">
        <v>89</v>
      </c>
      <c r="AY187" s="16" t="s">
        <v>154</v>
      </c>
      <c r="BE187" s="146">
        <f>IF(N187="základní",J187,0)</f>
        <v>26000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6" t="s">
        <v>8</v>
      </c>
      <c r="BK187" s="146">
        <f>ROUND(I187*H187,0)</f>
        <v>26000</v>
      </c>
      <c r="BL187" s="16" t="s">
        <v>160</v>
      </c>
      <c r="BM187" s="145" t="s">
        <v>746</v>
      </c>
    </row>
    <row r="188" spans="2:65" s="1" customFormat="1" ht="11.25">
      <c r="B188" s="31"/>
      <c r="D188" s="147" t="s">
        <v>162</v>
      </c>
      <c r="F188" s="148" t="s">
        <v>747</v>
      </c>
      <c r="I188" s="149"/>
      <c r="L188" s="31"/>
      <c r="M188" s="150"/>
      <c r="T188" s="55"/>
      <c r="AT188" s="16" t="s">
        <v>162</v>
      </c>
      <c r="AU188" s="16" t="s">
        <v>89</v>
      </c>
    </row>
    <row r="189" spans="2:65" s="1" customFormat="1" ht="11.25">
      <c r="B189" s="31"/>
      <c r="D189" s="151" t="s">
        <v>164</v>
      </c>
      <c r="F189" s="152" t="s">
        <v>748</v>
      </c>
      <c r="I189" s="149"/>
      <c r="L189" s="31"/>
      <c r="M189" s="150"/>
      <c r="T189" s="55"/>
      <c r="AT189" s="16" t="s">
        <v>164</v>
      </c>
      <c r="AU189" s="16" t="s">
        <v>89</v>
      </c>
    </row>
    <row r="190" spans="2:65" s="12" customFormat="1" ht="11.25">
      <c r="B190" s="153"/>
      <c r="D190" s="147" t="s">
        <v>166</v>
      </c>
      <c r="E190" s="154" t="s">
        <v>1</v>
      </c>
      <c r="F190" s="155" t="s">
        <v>749</v>
      </c>
      <c r="H190" s="156">
        <v>20.8</v>
      </c>
      <c r="I190" s="157"/>
      <c r="L190" s="153"/>
      <c r="M190" s="158"/>
      <c r="T190" s="159"/>
      <c r="AT190" s="154" t="s">
        <v>166</v>
      </c>
      <c r="AU190" s="154" t="s">
        <v>89</v>
      </c>
      <c r="AV190" s="12" t="s">
        <v>89</v>
      </c>
      <c r="AW190" s="12" t="s">
        <v>37</v>
      </c>
      <c r="AX190" s="12" t="s">
        <v>8</v>
      </c>
      <c r="AY190" s="154" t="s">
        <v>154</v>
      </c>
    </row>
    <row r="191" spans="2:65" s="1" customFormat="1" ht="16.5" customHeight="1">
      <c r="B191" s="31"/>
      <c r="C191" s="133" t="s">
        <v>269</v>
      </c>
      <c r="D191" s="133" t="s">
        <v>156</v>
      </c>
      <c r="E191" s="134" t="s">
        <v>750</v>
      </c>
      <c r="F191" s="135" t="s">
        <v>751</v>
      </c>
      <c r="G191" s="136" t="s">
        <v>159</v>
      </c>
      <c r="H191" s="137">
        <v>20.8</v>
      </c>
      <c r="I191" s="138">
        <v>65</v>
      </c>
      <c r="J191" s="139">
        <f>ROUND(I191*H191,0)</f>
        <v>1352</v>
      </c>
      <c r="K191" s="140"/>
      <c r="L191" s="31"/>
      <c r="M191" s="141" t="s">
        <v>1</v>
      </c>
      <c r="N191" s="142" t="s">
        <v>45</v>
      </c>
      <c r="P191" s="143">
        <f>O191*H191</f>
        <v>0</v>
      </c>
      <c r="Q191" s="143">
        <v>4.0000000000000003E-5</v>
      </c>
      <c r="R191" s="143">
        <f>Q191*H191</f>
        <v>8.3200000000000006E-4</v>
      </c>
      <c r="S191" s="143">
        <v>0</v>
      </c>
      <c r="T191" s="144">
        <f>S191*H191</f>
        <v>0</v>
      </c>
      <c r="AR191" s="145" t="s">
        <v>160</v>
      </c>
      <c r="AT191" s="145" t="s">
        <v>156</v>
      </c>
      <c r="AU191" s="145" t="s">
        <v>89</v>
      </c>
      <c r="AY191" s="16" t="s">
        <v>154</v>
      </c>
      <c r="BE191" s="146">
        <f>IF(N191="základní",J191,0)</f>
        <v>1352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6" t="s">
        <v>8</v>
      </c>
      <c r="BK191" s="146">
        <f>ROUND(I191*H191,0)</f>
        <v>1352</v>
      </c>
      <c r="BL191" s="16" t="s">
        <v>160</v>
      </c>
      <c r="BM191" s="145" t="s">
        <v>752</v>
      </c>
    </row>
    <row r="192" spans="2:65" s="1" customFormat="1" ht="11.25">
      <c r="B192" s="31"/>
      <c r="D192" s="147" t="s">
        <v>162</v>
      </c>
      <c r="F192" s="148" t="s">
        <v>753</v>
      </c>
      <c r="I192" s="149"/>
      <c r="L192" s="31"/>
      <c r="M192" s="150"/>
      <c r="T192" s="55"/>
      <c r="AT192" s="16" t="s">
        <v>162</v>
      </c>
      <c r="AU192" s="16" t="s">
        <v>89</v>
      </c>
    </row>
    <row r="193" spans="2:65" s="1" customFormat="1" ht="11.25">
      <c r="B193" s="31"/>
      <c r="D193" s="151" t="s">
        <v>164</v>
      </c>
      <c r="F193" s="152" t="s">
        <v>754</v>
      </c>
      <c r="I193" s="149"/>
      <c r="L193" s="31"/>
      <c r="M193" s="150"/>
      <c r="T193" s="55"/>
      <c r="AT193" s="16" t="s">
        <v>164</v>
      </c>
      <c r="AU193" s="16" t="s">
        <v>89</v>
      </c>
    </row>
    <row r="194" spans="2:65" s="11" customFormat="1" ht="22.9" customHeight="1">
      <c r="B194" s="121"/>
      <c r="D194" s="122" t="s">
        <v>79</v>
      </c>
      <c r="E194" s="131" t="s">
        <v>175</v>
      </c>
      <c r="F194" s="131" t="s">
        <v>755</v>
      </c>
      <c r="I194" s="124"/>
      <c r="J194" s="132">
        <f>BK194</f>
        <v>63166</v>
      </c>
      <c r="L194" s="121"/>
      <c r="M194" s="126"/>
      <c r="P194" s="127">
        <f>SUM(P195:P198)</f>
        <v>0</v>
      </c>
      <c r="R194" s="127">
        <f>SUM(R195:R198)</f>
        <v>21.552191999999998</v>
      </c>
      <c r="T194" s="128">
        <f>SUM(T195:T198)</f>
        <v>0</v>
      </c>
      <c r="AR194" s="122" t="s">
        <v>8</v>
      </c>
      <c r="AT194" s="129" t="s">
        <v>79</v>
      </c>
      <c r="AU194" s="129" t="s">
        <v>8</v>
      </c>
      <c r="AY194" s="122" t="s">
        <v>154</v>
      </c>
      <c r="BK194" s="130">
        <f>SUM(BK195:BK198)</f>
        <v>63166</v>
      </c>
    </row>
    <row r="195" spans="2:65" s="1" customFormat="1" ht="24.2" customHeight="1">
      <c r="B195" s="31"/>
      <c r="C195" s="133" t="s">
        <v>276</v>
      </c>
      <c r="D195" s="133" t="s">
        <v>156</v>
      </c>
      <c r="E195" s="134" t="s">
        <v>756</v>
      </c>
      <c r="F195" s="135" t="s">
        <v>757</v>
      </c>
      <c r="G195" s="136" t="s">
        <v>197</v>
      </c>
      <c r="H195" s="137">
        <v>7.44</v>
      </c>
      <c r="I195" s="138">
        <v>8490</v>
      </c>
      <c r="J195" s="139">
        <f>ROUND(I195*H195,0)</f>
        <v>63166</v>
      </c>
      <c r="K195" s="140"/>
      <c r="L195" s="31"/>
      <c r="M195" s="141" t="s">
        <v>1</v>
      </c>
      <c r="N195" s="142" t="s">
        <v>45</v>
      </c>
      <c r="P195" s="143">
        <f>O195*H195</f>
        <v>0</v>
      </c>
      <c r="Q195" s="143">
        <v>2.8967999999999998</v>
      </c>
      <c r="R195" s="143">
        <f>Q195*H195</f>
        <v>21.552191999999998</v>
      </c>
      <c r="S195" s="143">
        <v>0</v>
      </c>
      <c r="T195" s="144">
        <f>S195*H195</f>
        <v>0</v>
      </c>
      <c r="AR195" s="145" t="s">
        <v>160</v>
      </c>
      <c r="AT195" s="145" t="s">
        <v>156</v>
      </c>
      <c r="AU195" s="145" t="s">
        <v>89</v>
      </c>
      <c r="AY195" s="16" t="s">
        <v>154</v>
      </c>
      <c r="BE195" s="146">
        <f>IF(N195="základní",J195,0)</f>
        <v>63166</v>
      </c>
      <c r="BF195" s="146">
        <f>IF(N195="snížená",J195,0)</f>
        <v>0</v>
      </c>
      <c r="BG195" s="146">
        <f>IF(N195="zákl. přenesená",J195,0)</f>
        <v>0</v>
      </c>
      <c r="BH195" s="146">
        <f>IF(N195="sníž. přenesená",J195,0)</f>
        <v>0</v>
      </c>
      <c r="BI195" s="146">
        <f>IF(N195="nulová",J195,0)</f>
        <v>0</v>
      </c>
      <c r="BJ195" s="16" t="s">
        <v>8</v>
      </c>
      <c r="BK195" s="146">
        <f>ROUND(I195*H195,0)</f>
        <v>63166</v>
      </c>
      <c r="BL195" s="16" t="s">
        <v>160</v>
      </c>
      <c r="BM195" s="145" t="s">
        <v>758</v>
      </c>
    </row>
    <row r="196" spans="2:65" s="1" customFormat="1" ht="48.75">
      <c r="B196" s="31"/>
      <c r="D196" s="147" t="s">
        <v>162</v>
      </c>
      <c r="F196" s="148" t="s">
        <v>759</v>
      </c>
      <c r="I196" s="149"/>
      <c r="L196" s="31"/>
      <c r="M196" s="150"/>
      <c r="T196" s="55"/>
      <c r="AT196" s="16" t="s">
        <v>162</v>
      </c>
      <c r="AU196" s="16" t="s">
        <v>89</v>
      </c>
    </row>
    <row r="197" spans="2:65" s="1" customFormat="1" ht="11.25">
      <c r="B197" s="31"/>
      <c r="D197" s="151" t="s">
        <v>164</v>
      </c>
      <c r="F197" s="152" t="s">
        <v>760</v>
      </c>
      <c r="I197" s="149"/>
      <c r="L197" s="31"/>
      <c r="M197" s="150"/>
      <c r="T197" s="55"/>
      <c r="AT197" s="16" t="s">
        <v>164</v>
      </c>
      <c r="AU197" s="16" t="s">
        <v>89</v>
      </c>
    </row>
    <row r="198" spans="2:65" s="12" customFormat="1" ht="11.25">
      <c r="B198" s="153"/>
      <c r="D198" s="147" t="s">
        <v>166</v>
      </c>
      <c r="E198" s="154" t="s">
        <v>1</v>
      </c>
      <c r="F198" s="155" t="s">
        <v>761</v>
      </c>
      <c r="H198" s="156">
        <v>7.44</v>
      </c>
      <c r="I198" s="157"/>
      <c r="L198" s="153"/>
      <c r="M198" s="158"/>
      <c r="T198" s="159"/>
      <c r="AT198" s="154" t="s">
        <v>166</v>
      </c>
      <c r="AU198" s="154" t="s">
        <v>89</v>
      </c>
      <c r="AV198" s="12" t="s">
        <v>89</v>
      </c>
      <c r="AW198" s="12" t="s">
        <v>37</v>
      </c>
      <c r="AX198" s="12" t="s">
        <v>8</v>
      </c>
      <c r="AY198" s="154" t="s">
        <v>154</v>
      </c>
    </row>
    <row r="199" spans="2:65" s="11" customFormat="1" ht="22.9" customHeight="1">
      <c r="B199" s="121"/>
      <c r="D199" s="122" t="s">
        <v>79</v>
      </c>
      <c r="E199" s="131" t="s">
        <v>160</v>
      </c>
      <c r="F199" s="131" t="s">
        <v>368</v>
      </c>
      <c r="I199" s="124"/>
      <c r="J199" s="132">
        <f>BK199</f>
        <v>49605</v>
      </c>
      <c r="L199" s="121"/>
      <c r="M199" s="126"/>
      <c r="P199" s="127">
        <f>SUM(P200:P225)</f>
        <v>0</v>
      </c>
      <c r="R199" s="127">
        <f>SUM(R200:R225)</f>
        <v>21.545315000000002</v>
      </c>
      <c r="T199" s="128">
        <f>SUM(T200:T225)</f>
        <v>0</v>
      </c>
      <c r="AR199" s="122" t="s">
        <v>8</v>
      </c>
      <c r="AT199" s="129" t="s">
        <v>79</v>
      </c>
      <c r="AU199" s="129" t="s">
        <v>8</v>
      </c>
      <c r="AY199" s="122" t="s">
        <v>154</v>
      </c>
      <c r="BK199" s="130">
        <f>SUM(BK200:BK225)</f>
        <v>49605</v>
      </c>
    </row>
    <row r="200" spans="2:65" s="1" customFormat="1" ht="24.2" customHeight="1">
      <c r="B200" s="31"/>
      <c r="C200" s="133" t="s">
        <v>283</v>
      </c>
      <c r="D200" s="133" t="s">
        <v>156</v>
      </c>
      <c r="E200" s="134" t="s">
        <v>762</v>
      </c>
      <c r="F200" s="135" t="s">
        <v>763</v>
      </c>
      <c r="G200" s="136" t="s">
        <v>159</v>
      </c>
      <c r="H200" s="137">
        <v>8.5</v>
      </c>
      <c r="I200" s="138">
        <v>640</v>
      </c>
      <c r="J200" s="139">
        <f>ROUND(I200*H200,0)</f>
        <v>5440</v>
      </c>
      <c r="K200" s="140"/>
      <c r="L200" s="31"/>
      <c r="M200" s="141" t="s">
        <v>1</v>
      </c>
      <c r="N200" s="142" t="s">
        <v>45</v>
      </c>
      <c r="P200" s="143">
        <f>O200*H200</f>
        <v>0</v>
      </c>
      <c r="Q200" s="143">
        <v>0</v>
      </c>
      <c r="R200" s="143">
        <f>Q200*H200</f>
        <v>0</v>
      </c>
      <c r="S200" s="143">
        <v>0</v>
      </c>
      <c r="T200" s="144">
        <f>S200*H200</f>
        <v>0</v>
      </c>
      <c r="AR200" s="145" t="s">
        <v>160</v>
      </c>
      <c r="AT200" s="145" t="s">
        <v>156</v>
      </c>
      <c r="AU200" s="145" t="s">
        <v>89</v>
      </c>
      <c r="AY200" s="16" t="s">
        <v>154</v>
      </c>
      <c r="BE200" s="146">
        <f>IF(N200="základní",J200,0)</f>
        <v>5440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6" t="s">
        <v>8</v>
      </c>
      <c r="BK200" s="146">
        <f>ROUND(I200*H200,0)</f>
        <v>5440</v>
      </c>
      <c r="BL200" s="16" t="s">
        <v>160</v>
      </c>
      <c r="BM200" s="145" t="s">
        <v>764</v>
      </c>
    </row>
    <row r="201" spans="2:65" s="1" customFormat="1" ht="19.5">
      <c r="B201" s="31"/>
      <c r="D201" s="147" t="s">
        <v>162</v>
      </c>
      <c r="F201" s="148" t="s">
        <v>765</v>
      </c>
      <c r="I201" s="149"/>
      <c r="L201" s="31"/>
      <c r="M201" s="150"/>
      <c r="T201" s="55"/>
      <c r="AT201" s="16" t="s">
        <v>162</v>
      </c>
      <c r="AU201" s="16" t="s">
        <v>89</v>
      </c>
    </row>
    <row r="202" spans="2:65" s="1" customFormat="1" ht="11.25">
      <c r="B202" s="31"/>
      <c r="D202" s="151" t="s">
        <v>164</v>
      </c>
      <c r="F202" s="152" t="s">
        <v>766</v>
      </c>
      <c r="I202" s="149"/>
      <c r="L202" s="31"/>
      <c r="M202" s="150"/>
      <c r="T202" s="55"/>
      <c r="AT202" s="16" t="s">
        <v>164</v>
      </c>
      <c r="AU202" s="16" t="s">
        <v>89</v>
      </c>
    </row>
    <row r="203" spans="2:65" s="1" customFormat="1" ht="24.2" customHeight="1">
      <c r="B203" s="31"/>
      <c r="C203" s="133" t="s">
        <v>290</v>
      </c>
      <c r="D203" s="133" t="s">
        <v>156</v>
      </c>
      <c r="E203" s="134" t="s">
        <v>767</v>
      </c>
      <c r="F203" s="135" t="s">
        <v>768</v>
      </c>
      <c r="G203" s="136" t="s">
        <v>197</v>
      </c>
      <c r="H203" s="137">
        <v>3.3</v>
      </c>
      <c r="I203" s="138">
        <v>4630</v>
      </c>
      <c r="J203" s="139">
        <f>ROUND(I203*H203,0)</f>
        <v>15279</v>
      </c>
      <c r="K203" s="140"/>
      <c r="L203" s="31"/>
      <c r="M203" s="141" t="s">
        <v>1</v>
      </c>
      <c r="N203" s="142" t="s">
        <v>45</v>
      </c>
      <c r="P203" s="143">
        <f>O203*H203</f>
        <v>0</v>
      </c>
      <c r="Q203" s="143">
        <v>0</v>
      </c>
      <c r="R203" s="143">
        <f>Q203*H203</f>
        <v>0</v>
      </c>
      <c r="S203" s="143">
        <v>0</v>
      </c>
      <c r="T203" s="144">
        <f>S203*H203</f>
        <v>0</v>
      </c>
      <c r="AR203" s="145" t="s">
        <v>160</v>
      </c>
      <c r="AT203" s="145" t="s">
        <v>156</v>
      </c>
      <c r="AU203" s="145" t="s">
        <v>89</v>
      </c>
      <c r="AY203" s="16" t="s">
        <v>154</v>
      </c>
      <c r="BE203" s="146">
        <f>IF(N203="základní",J203,0)</f>
        <v>15279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6" t="s">
        <v>8</v>
      </c>
      <c r="BK203" s="146">
        <f>ROUND(I203*H203,0)</f>
        <v>15279</v>
      </c>
      <c r="BL203" s="16" t="s">
        <v>160</v>
      </c>
      <c r="BM203" s="145" t="s">
        <v>769</v>
      </c>
    </row>
    <row r="204" spans="2:65" s="1" customFormat="1" ht="19.5">
      <c r="B204" s="31"/>
      <c r="D204" s="147" t="s">
        <v>162</v>
      </c>
      <c r="F204" s="148" t="s">
        <v>770</v>
      </c>
      <c r="I204" s="149"/>
      <c r="L204" s="31"/>
      <c r="M204" s="150"/>
      <c r="T204" s="55"/>
      <c r="AT204" s="16" t="s">
        <v>162</v>
      </c>
      <c r="AU204" s="16" t="s">
        <v>89</v>
      </c>
    </row>
    <row r="205" spans="2:65" s="1" customFormat="1" ht="11.25">
      <c r="B205" s="31"/>
      <c r="D205" s="151" t="s">
        <v>164</v>
      </c>
      <c r="F205" s="152" t="s">
        <v>771</v>
      </c>
      <c r="I205" s="149"/>
      <c r="L205" s="31"/>
      <c r="M205" s="150"/>
      <c r="T205" s="55"/>
      <c r="AT205" s="16" t="s">
        <v>164</v>
      </c>
      <c r="AU205" s="16" t="s">
        <v>89</v>
      </c>
    </row>
    <row r="206" spans="2:65" s="1" customFormat="1" ht="19.5">
      <c r="B206" s="31"/>
      <c r="D206" s="147" t="s">
        <v>365</v>
      </c>
      <c r="F206" s="174" t="s">
        <v>736</v>
      </c>
      <c r="I206" s="149"/>
      <c r="L206" s="31"/>
      <c r="M206" s="150"/>
      <c r="T206" s="55"/>
      <c r="AT206" s="16" t="s">
        <v>365</v>
      </c>
      <c r="AU206" s="16" t="s">
        <v>89</v>
      </c>
    </row>
    <row r="207" spans="2:65" s="12" customFormat="1" ht="11.25">
      <c r="B207" s="153"/>
      <c r="D207" s="147" t="s">
        <v>166</v>
      </c>
      <c r="E207" s="154" t="s">
        <v>1</v>
      </c>
      <c r="F207" s="155" t="s">
        <v>772</v>
      </c>
      <c r="H207" s="156">
        <v>3.3</v>
      </c>
      <c r="I207" s="157"/>
      <c r="L207" s="153"/>
      <c r="M207" s="158"/>
      <c r="T207" s="159"/>
      <c r="AT207" s="154" t="s">
        <v>166</v>
      </c>
      <c r="AU207" s="154" t="s">
        <v>89</v>
      </c>
      <c r="AV207" s="12" t="s">
        <v>89</v>
      </c>
      <c r="AW207" s="12" t="s">
        <v>37</v>
      </c>
      <c r="AX207" s="12" t="s">
        <v>8</v>
      </c>
      <c r="AY207" s="154" t="s">
        <v>154</v>
      </c>
    </row>
    <row r="208" spans="2:65" s="1" customFormat="1" ht="33" customHeight="1">
      <c r="B208" s="31"/>
      <c r="C208" s="133" t="s">
        <v>296</v>
      </c>
      <c r="D208" s="133" t="s">
        <v>156</v>
      </c>
      <c r="E208" s="134" t="s">
        <v>643</v>
      </c>
      <c r="F208" s="135" t="s">
        <v>644</v>
      </c>
      <c r="G208" s="136" t="s">
        <v>197</v>
      </c>
      <c r="H208" s="137">
        <v>4.6399999999999997</v>
      </c>
      <c r="I208" s="138">
        <v>1922</v>
      </c>
      <c r="J208" s="139">
        <f>ROUND(I208*H208,0)</f>
        <v>8918</v>
      </c>
      <c r="K208" s="140"/>
      <c r="L208" s="31"/>
      <c r="M208" s="141" t="s">
        <v>1</v>
      </c>
      <c r="N208" s="142" t="s">
        <v>45</v>
      </c>
      <c r="P208" s="143">
        <f>O208*H208</f>
        <v>0</v>
      </c>
      <c r="Q208" s="143">
        <v>1.8480000000000001</v>
      </c>
      <c r="R208" s="143">
        <f>Q208*H208</f>
        <v>8.5747199999999992</v>
      </c>
      <c r="S208" s="143">
        <v>0</v>
      </c>
      <c r="T208" s="144">
        <f>S208*H208</f>
        <v>0</v>
      </c>
      <c r="AR208" s="145" t="s">
        <v>160</v>
      </c>
      <c r="AT208" s="145" t="s">
        <v>156</v>
      </c>
      <c r="AU208" s="145" t="s">
        <v>89</v>
      </c>
      <c r="AY208" s="16" t="s">
        <v>154</v>
      </c>
      <c r="BE208" s="146">
        <f>IF(N208="základní",J208,0)</f>
        <v>8918</v>
      </c>
      <c r="BF208" s="146">
        <f>IF(N208="snížená",J208,0)</f>
        <v>0</v>
      </c>
      <c r="BG208" s="146">
        <f>IF(N208="zákl. přenesená",J208,0)</f>
        <v>0</v>
      </c>
      <c r="BH208" s="146">
        <f>IF(N208="sníž. přenesená",J208,0)</f>
        <v>0</v>
      </c>
      <c r="BI208" s="146">
        <f>IF(N208="nulová",J208,0)</f>
        <v>0</v>
      </c>
      <c r="BJ208" s="16" t="s">
        <v>8</v>
      </c>
      <c r="BK208" s="146">
        <f>ROUND(I208*H208,0)</f>
        <v>8918</v>
      </c>
      <c r="BL208" s="16" t="s">
        <v>160</v>
      </c>
      <c r="BM208" s="145" t="s">
        <v>773</v>
      </c>
    </row>
    <row r="209" spans="2:65" s="1" customFormat="1" ht="39">
      <c r="B209" s="31"/>
      <c r="D209" s="147" t="s">
        <v>162</v>
      </c>
      <c r="F209" s="148" t="s">
        <v>646</v>
      </c>
      <c r="I209" s="149"/>
      <c r="L209" s="31"/>
      <c r="M209" s="150"/>
      <c r="T209" s="55"/>
      <c r="AT209" s="16" t="s">
        <v>162</v>
      </c>
      <c r="AU209" s="16" t="s">
        <v>89</v>
      </c>
    </row>
    <row r="210" spans="2:65" s="1" customFormat="1" ht="11.25">
      <c r="B210" s="31"/>
      <c r="D210" s="151" t="s">
        <v>164</v>
      </c>
      <c r="F210" s="152" t="s">
        <v>647</v>
      </c>
      <c r="I210" s="149"/>
      <c r="L210" s="31"/>
      <c r="M210" s="150"/>
      <c r="T210" s="55"/>
      <c r="AT210" s="16" t="s">
        <v>164</v>
      </c>
      <c r="AU210" s="16" t="s">
        <v>89</v>
      </c>
    </row>
    <row r="211" spans="2:65" s="12" customFormat="1" ht="11.25">
      <c r="B211" s="153"/>
      <c r="D211" s="147" t="s">
        <v>166</v>
      </c>
      <c r="E211" s="154" t="s">
        <v>1</v>
      </c>
      <c r="F211" s="155" t="s">
        <v>774</v>
      </c>
      <c r="H211" s="156">
        <v>3.36</v>
      </c>
      <c r="I211" s="157"/>
      <c r="L211" s="153"/>
      <c r="M211" s="158"/>
      <c r="T211" s="159"/>
      <c r="AT211" s="154" t="s">
        <v>166</v>
      </c>
      <c r="AU211" s="154" t="s">
        <v>89</v>
      </c>
      <c r="AV211" s="12" t="s">
        <v>89</v>
      </c>
      <c r="AW211" s="12" t="s">
        <v>37</v>
      </c>
      <c r="AX211" s="12" t="s">
        <v>80</v>
      </c>
      <c r="AY211" s="154" t="s">
        <v>154</v>
      </c>
    </row>
    <row r="212" spans="2:65" s="12" customFormat="1" ht="11.25">
      <c r="B212" s="153"/>
      <c r="D212" s="147" t="s">
        <v>166</v>
      </c>
      <c r="E212" s="154" t="s">
        <v>1</v>
      </c>
      <c r="F212" s="155" t="s">
        <v>775</v>
      </c>
      <c r="H212" s="156">
        <v>1.28</v>
      </c>
      <c r="I212" s="157"/>
      <c r="L212" s="153"/>
      <c r="M212" s="158"/>
      <c r="T212" s="159"/>
      <c r="AT212" s="154" t="s">
        <v>166</v>
      </c>
      <c r="AU212" s="154" t="s">
        <v>89</v>
      </c>
      <c r="AV212" s="12" t="s">
        <v>89</v>
      </c>
      <c r="AW212" s="12" t="s">
        <v>37</v>
      </c>
      <c r="AX212" s="12" t="s">
        <v>80</v>
      </c>
      <c r="AY212" s="154" t="s">
        <v>154</v>
      </c>
    </row>
    <row r="213" spans="2:65" s="14" customFormat="1" ht="11.25">
      <c r="B213" s="167"/>
      <c r="D213" s="147" t="s">
        <v>166</v>
      </c>
      <c r="E213" s="168" t="s">
        <v>1</v>
      </c>
      <c r="F213" s="169" t="s">
        <v>235</v>
      </c>
      <c r="H213" s="170">
        <v>4.6399999999999997</v>
      </c>
      <c r="I213" s="171"/>
      <c r="L213" s="167"/>
      <c r="M213" s="172"/>
      <c r="T213" s="173"/>
      <c r="AT213" s="168" t="s">
        <v>166</v>
      </c>
      <c r="AU213" s="168" t="s">
        <v>89</v>
      </c>
      <c r="AV213" s="14" t="s">
        <v>160</v>
      </c>
      <c r="AW213" s="14" t="s">
        <v>37</v>
      </c>
      <c r="AX213" s="14" t="s">
        <v>8</v>
      </c>
      <c r="AY213" s="168" t="s">
        <v>154</v>
      </c>
    </row>
    <row r="214" spans="2:65" s="1" customFormat="1" ht="33" customHeight="1">
      <c r="B214" s="31"/>
      <c r="C214" s="133" t="s">
        <v>7</v>
      </c>
      <c r="D214" s="133" t="s">
        <v>156</v>
      </c>
      <c r="E214" s="134" t="s">
        <v>649</v>
      </c>
      <c r="F214" s="135" t="s">
        <v>650</v>
      </c>
      <c r="G214" s="136" t="s">
        <v>197</v>
      </c>
      <c r="H214" s="137">
        <v>3</v>
      </c>
      <c r="I214" s="138">
        <v>1922</v>
      </c>
      <c r="J214" s="139">
        <f>ROUND(I214*H214,0)</f>
        <v>5766</v>
      </c>
      <c r="K214" s="140"/>
      <c r="L214" s="31"/>
      <c r="M214" s="141" t="s">
        <v>1</v>
      </c>
      <c r="N214" s="142" t="s">
        <v>45</v>
      </c>
      <c r="P214" s="143">
        <f>O214*H214</f>
        <v>0</v>
      </c>
      <c r="Q214" s="143">
        <v>1.8480000000000001</v>
      </c>
      <c r="R214" s="143">
        <f>Q214*H214</f>
        <v>5.5440000000000005</v>
      </c>
      <c r="S214" s="143">
        <v>0</v>
      </c>
      <c r="T214" s="144">
        <f>S214*H214</f>
        <v>0</v>
      </c>
      <c r="AR214" s="145" t="s">
        <v>160</v>
      </c>
      <c r="AT214" s="145" t="s">
        <v>156</v>
      </c>
      <c r="AU214" s="145" t="s">
        <v>89</v>
      </c>
      <c r="AY214" s="16" t="s">
        <v>154</v>
      </c>
      <c r="BE214" s="146">
        <f>IF(N214="základní",J214,0)</f>
        <v>5766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6" t="s">
        <v>8</v>
      </c>
      <c r="BK214" s="146">
        <f>ROUND(I214*H214,0)</f>
        <v>5766</v>
      </c>
      <c r="BL214" s="16" t="s">
        <v>160</v>
      </c>
      <c r="BM214" s="145" t="s">
        <v>776</v>
      </c>
    </row>
    <row r="215" spans="2:65" s="1" customFormat="1" ht="39">
      <c r="B215" s="31"/>
      <c r="D215" s="147" t="s">
        <v>162</v>
      </c>
      <c r="F215" s="148" t="s">
        <v>652</v>
      </c>
      <c r="I215" s="149"/>
      <c r="L215" s="31"/>
      <c r="M215" s="150"/>
      <c r="T215" s="55"/>
      <c r="AT215" s="16" t="s">
        <v>162</v>
      </c>
      <c r="AU215" s="16" t="s">
        <v>89</v>
      </c>
    </row>
    <row r="216" spans="2:65" s="1" customFormat="1" ht="11.25">
      <c r="B216" s="31"/>
      <c r="D216" s="151" t="s">
        <v>164</v>
      </c>
      <c r="F216" s="152" t="s">
        <v>653</v>
      </c>
      <c r="I216" s="149"/>
      <c r="L216" s="31"/>
      <c r="M216" s="150"/>
      <c r="T216" s="55"/>
      <c r="AT216" s="16" t="s">
        <v>164</v>
      </c>
      <c r="AU216" s="16" t="s">
        <v>89</v>
      </c>
    </row>
    <row r="217" spans="2:65" s="12" customFormat="1" ht="11.25">
      <c r="B217" s="153"/>
      <c r="D217" s="147" t="s">
        <v>166</v>
      </c>
      <c r="E217" s="154" t="s">
        <v>1</v>
      </c>
      <c r="F217" s="155" t="s">
        <v>777</v>
      </c>
      <c r="H217" s="156">
        <v>3</v>
      </c>
      <c r="I217" s="157"/>
      <c r="L217" s="153"/>
      <c r="M217" s="158"/>
      <c r="T217" s="159"/>
      <c r="AT217" s="154" t="s">
        <v>166</v>
      </c>
      <c r="AU217" s="154" t="s">
        <v>89</v>
      </c>
      <c r="AV217" s="12" t="s">
        <v>89</v>
      </c>
      <c r="AW217" s="12" t="s">
        <v>37</v>
      </c>
      <c r="AX217" s="12" t="s">
        <v>8</v>
      </c>
      <c r="AY217" s="154" t="s">
        <v>154</v>
      </c>
    </row>
    <row r="218" spans="2:65" s="1" customFormat="1" ht="33" customHeight="1">
      <c r="B218" s="31"/>
      <c r="C218" s="133" t="s">
        <v>310</v>
      </c>
      <c r="D218" s="133" t="s">
        <v>156</v>
      </c>
      <c r="E218" s="134" t="s">
        <v>778</v>
      </c>
      <c r="F218" s="135" t="s">
        <v>779</v>
      </c>
      <c r="G218" s="136" t="s">
        <v>197</v>
      </c>
      <c r="H218" s="137">
        <v>0.6</v>
      </c>
      <c r="I218" s="138">
        <v>3270</v>
      </c>
      <c r="J218" s="139">
        <f>ROUND(I218*H218,0)</f>
        <v>1962</v>
      </c>
      <c r="K218" s="140"/>
      <c r="L218" s="31"/>
      <c r="M218" s="141" t="s">
        <v>1</v>
      </c>
      <c r="N218" s="142" t="s">
        <v>45</v>
      </c>
      <c r="P218" s="143">
        <f>O218*H218</f>
        <v>0</v>
      </c>
      <c r="Q218" s="143">
        <v>1.8480000000000001</v>
      </c>
      <c r="R218" s="143">
        <f>Q218*H218</f>
        <v>1.1088</v>
      </c>
      <c r="S218" s="143">
        <v>0</v>
      </c>
      <c r="T218" s="144">
        <f>S218*H218</f>
        <v>0</v>
      </c>
      <c r="AR218" s="145" t="s">
        <v>160</v>
      </c>
      <c r="AT218" s="145" t="s">
        <v>156</v>
      </c>
      <c r="AU218" s="145" t="s">
        <v>89</v>
      </c>
      <c r="AY218" s="16" t="s">
        <v>154</v>
      </c>
      <c r="BE218" s="146">
        <f>IF(N218="základní",J218,0)</f>
        <v>1962</v>
      </c>
      <c r="BF218" s="146">
        <f>IF(N218="snížená",J218,0)</f>
        <v>0</v>
      </c>
      <c r="BG218" s="146">
        <f>IF(N218="zákl. přenesená",J218,0)</f>
        <v>0</v>
      </c>
      <c r="BH218" s="146">
        <f>IF(N218="sníž. přenesená",J218,0)</f>
        <v>0</v>
      </c>
      <c r="BI218" s="146">
        <f>IF(N218="nulová",J218,0)</f>
        <v>0</v>
      </c>
      <c r="BJ218" s="16" t="s">
        <v>8</v>
      </c>
      <c r="BK218" s="146">
        <f>ROUND(I218*H218,0)</f>
        <v>1962</v>
      </c>
      <c r="BL218" s="16" t="s">
        <v>160</v>
      </c>
      <c r="BM218" s="145" t="s">
        <v>780</v>
      </c>
    </row>
    <row r="219" spans="2:65" s="1" customFormat="1" ht="39">
      <c r="B219" s="31"/>
      <c r="D219" s="147" t="s">
        <v>162</v>
      </c>
      <c r="F219" s="148" t="s">
        <v>781</v>
      </c>
      <c r="I219" s="149"/>
      <c r="L219" s="31"/>
      <c r="M219" s="150"/>
      <c r="T219" s="55"/>
      <c r="AT219" s="16" t="s">
        <v>162</v>
      </c>
      <c r="AU219" s="16" t="s">
        <v>89</v>
      </c>
    </row>
    <row r="220" spans="2:65" s="1" customFormat="1" ht="11.25">
      <c r="B220" s="31"/>
      <c r="D220" s="151" t="s">
        <v>164</v>
      </c>
      <c r="F220" s="152" t="s">
        <v>782</v>
      </c>
      <c r="I220" s="149"/>
      <c r="L220" s="31"/>
      <c r="M220" s="150"/>
      <c r="T220" s="55"/>
      <c r="AT220" s="16" t="s">
        <v>164</v>
      </c>
      <c r="AU220" s="16" t="s">
        <v>89</v>
      </c>
    </row>
    <row r="221" spans="2:65" s="12" customFormat="1" ht="11.25">
      <c r="B221" s="153"/>
      <c r="D221" s="147" t="s">
        <v>166</v>
      </c>
      <c r="E221" s="154" t="s">
        <v>1</v>
      </c>
      <c r="F221" s="155" t="s">
        <v>783</v>
      </c>
      <c r="H221" s="156">
        <v>0.6</v>
      </c>
      <c r="I221" s="157"/>
      <c r="L221" s="153"/>
      <c r="M221" s="158"/>
      <c r="T221" s="159"/>
      <c r="AT221" s="154" t="s">
        <v>166</v>
      </c>
      <c r="AU221" s="154" t="s">
        <v>89</v>
      </c>
      <c r="AV221" s="12" t="s">
        <v>89</v>
      </c>
      <c r="AW221" s="12" t="s">
        <v>37</v>
      </c>
      <c r="AX221" s="12" t="s">
        <v>8</v>
      </c>
      <c r="AY221" s="154" t="s">
        <v>154</v>
      </c>
    </row>
    <row r="222" spans="2:65" s="1" customFormat="1" ht="24.2" customHeight="1">
      <c r="B222" s="31"/>
      <c r="C222" s="133" t="s">
        <v>317</v>
      </c>
      <c r="D222" s="133" t="s">
        <v>156</v>
      </c>
      <c r="E222" s="134" t="s">
        <v>784</v>
      </c>
      <c r="F222" s="135" t="s">
        <v>785</v>
      </c>
      <c r="G222" s="136" t="s">
        <v>159</v>
      </c>
      <c r="H222" s="137">
        <v>8.5</v>
      </c>
      <c r="I222" s="138">
        <v>1440</v>
      </c>
      <c r="J222" s="139">
        <f>ROUND(I222*H222,0)</f>
        <v>12240</v>
      </c>
      <c r="K222" s="140"/>
      <c r="L222" s="31"/>
      <c r="M222" s="141" t="s">
        <v>1</v>
      </c>
      <c r="N222" s="142" t="s">
        <v>45</v>
      </c>
      <c r="P222" s="143">
        <f>O222*H222</f>
        <v>0</v>
      </c>
      <c r="Q222" s="143">
        <v>0.74326999999999999</v>
      </c>
      <c r="R222" s="143">
        <f>Q222*H222</f>
        <v>6.3177950000000003</v>
      </c>
      <c r="S222" s="143">
        <v>0</v>
      </c>
      <c r="T222" s="144">
        <f>S222*H222</f>
        <v>0</v>
      </c>
      <c r="AR222" s="145" t="s">
        <v>160</v>
      </c>
      <c r="AT222" s="145" t="s">
        <v>156</v>
      </c>
      <c r="AU222" s="145" t="s">
        <v>89</v>
      </c>
      <c r="AY222" s="16" t="s">
        <v>154</v>
      </c>
      <c r="BE222" s="146">
        <f>IF(N222="základní",J222,0)</f>
        <v>12240</v>
      </c>
      <c r="BF222" s="146">
        <f>IF(N222="snížená",J222,0)</f>
        <v>0</v>
      </c>
      <c r="BG222" s="146">
        <f>IF(N222="zákl. přenesená",J222,0)</f>
        <v>0</v>
      </c>
      <c r="BH222" s="146">
        <f>IF(N222="sníž. přenesená",J222,0)</f>
        <v>0</v>
      </c>
      <c r="BI222" s="146">
        <f>IF(N222="nulová",J222,0)</f>
        <v>0</v>
      </c>
      <c r="BJ222" s="16" t="s">
        <v>8</v>
      </c>
      <c r="BK222" s="146">
        <f>ROUND(I222*H222,0)</f>
        <v>12240</v>
      </c>
      <c r="BL222" s="16" t="s">
        <v>160</v>
      </c>
      <c r="BM222" s="145" t="s">
        <v>786</v>
      </c>
    </row>
    <row r="223" spans="2:65" s="1" customFormat="1" ht="19.5">
      <c r="B223" s="31"/>
      <c r="D223" s="147" t="s">
        <v>162</v>
      </c>
      <c r="F223" s="148" t="s">
        <v>787</v>
      </c>
      <c r="I223" s="149"/>
      <c r="L223" s="31"/>
      <c r="M223" s="150"/>
      <c r="T223" s="55"/>
      <c r="AT223" s="16" t="s">
        <v>162</v>
      </c>
      <c r="AU223" s="16" t="s">
        <v>89</v>
      </c>
    </row>
    <row r="224" spans="2:65" s="1" customFormat="1" ht="11.25">
      <c r="B224" s="31"/>
      <c r="D224" s="151" t="s">
        <v>164</v>
      </c>
      <c r="F224" s="152" t="s">
        <v>788</v>
      </c>
      <c r="I224" s="149"/>
      <c r="L224" s="31"/>
      <c r="M224" s="150"/>
      <c r="T224" s="55"/>
      <c r="AT224" s="16" t="s">
        <v>164</v>
      </c>
      <c r="AU224" s="16" t="s">
        <v>89</v>
      </c>
    </row>
    <row r="225" spans="2:65" s="12" customFormat="1" ht="11.25">
      <c r="B225" s="153"/>
      <c r="D225" s="147" t="s">
        <v>166</v>
      </c>
      <c r="E225" s="154" t="s">
        <v>1</v>
      </c>
      <c r="F225" s="155" t="s">
        <v>789</v>
      </c>
      <c r="H225" s="156">
        <v>8.5</v>
      </c>
      <c r="I225" s="157"/>
      <c r="L225" s="153"/>
      <c r="M225" s="158"/>
      <c r="T225" s="159"/>
      <c r="AT225" s="154" t="s">
        <v>166</v>
      </c>
      <c r="AU225" s="154" t="s">
        <v>89</v>
      </c>
      <c r="AV225" s="12" t="s">
        <v>89</v>
      </c>
      <c r="AW225" s="12" t="s">
        <v>37</v>
      </c>
      <c r="AX225" s="12" t="s">
        <v>8</v>
      </c>
      <c r="AY225" s="154" t="s">
        <v>154</v>
      </c>
    </row>
    <row r="226" spans="2:65" s="11" customFormat="1" ht="22.9" customHeight="1">
      <c r="B226" s="121"/>
      <c r="D226" s="122" t="s">
        <v>79</v>
      </c>
      <c r="E226" s="131" t="s">
        <v>220</v>
      </c>
      <c r="F226" s="131" t="s">
        <v>596</v>
      </c>
      <c r="I226" s="124"/>
      <c r="J226" s="132">
        <f>BK226</f>
        <v>66900</v>
      </c>
      <c r="L226" s="121"/>
      <c r="M226" s="126"/>
      <c r="P226" s="127">
        <f>SUM(P227:P231)</f>
        <v>0</v>
      </c>
      <c r="R226" s="127">
        <f>SUM(R227:R231)</f>
        <v>0.77249999999999996</v>
      </c>
      <c r="T226" s="128">
        <f>SUM(T227:T231)</f>
        <v>0</v>
      </c>
      <c r="AR226" s="122" t="s">
        <v>8</v>
      </c>
      <c r="AT226" s="129" t="s">
        <v>79</v>
      </c>
      <c r="AU226" s="129" t="s">
        <v>8</v>
      </c>
      <c r="AY226" s="122" t="s">
        <v>154</v>
      </c>
      <c r="BK226" s="130">
        <f>SUM(BK227:BK231)</f>
        <v>66900</v>
      </c>
    </row>
    <row r="227" spans="2:65" s="1" customFormat="1" ht="16.5" customHeight="1">
      <c r="B227" s="31"/>
      <c r="C227" s="181" t="s">
        <v>324</v>
      </c>
      <c r="D227" s="181" t="s">
        <v>552</v>
      </c>
      <c r="E227" s="182" t="s">
        <v>790</v>
      </c>
      <c r="F227" s="183" t="s">
        <v>791</v>
      </c>
      <c r="G227" s="184" t="s">
        <v>562</v>
      </c>
      <c r="H227" s="185">
        <v>7.5</v>
      </c>
      <c r="I227" s="186">
        <v>8700</v>
      </c>
      <c r="J227" s="187">
        <f>ROUND(I227*H227,0)</f>
        <v>65250</v>
      </c>
      <c r="K227" s="188"/>
      <c r="L227" s="189"/>
      <c r="M227" s="190" t="s">
        <v>1</v>
      </c>
      <c r="N227" s="191" t="s">
        <v>45</v>
      </c>
      <c r="P227" s="143">
        <f>O227*H227</f>
        <v>0</v>
      </c>
      <c r="Q227" s="143">
        <v>0.10299999999999999</v>
      </c>
      <c r="R227" s="143">
        <f>Q227*H227</f>
        <v>0.77249999999999996</v>
      </c>
      <c r="S227" s="143">
        <v>0</v>
      </c>
      <c r="T227" s="144">
        <f>S227*H227</f>
        <v>0</v>
      </c>
      <c r="AR227" s="145" t="s">
        <v>213</v>
      </c>
      <c r="AT227" s="145" t="s">
        <v>552</v>
      </c>
      <c r="AU227" s="145" t="s">
        <v>89</v>
      </c>
      <c r="AY227" s="16" t="s">
        <v>154</v>
      </c>
      <c r="BE227" s="146">
        <f>IF(N227="základní",J227,0)</f>
        <v>65250</v>
      </c>
      <c r="BF227" s="146">
        <f>IF(N227="snížená",J227,0)</f>
        <v>0</v>
      </c>
      <c r="BG227" s="146">
        <f>IF(N227="zákl. přenesená",J227,0)</f>
        <v>0</v>
      </c>
      <c r="BH227" s="146">
        <f>IF(N227="sníž. přenesená",J227,0)</f>
        <v>0</v>
      </c>
      <c r="BI227" s="146">
        <f>IF(N227="nulová",J227,0)</f>
        <v>0</v>
      </c>
      <c r="BJ227" s="16" t="s">
        <v>8</v>
      </c>
      <c r="BK227" s="146">
        <f>ROUND(I227*H227,0)</f>
        <v>65250</v>
      </c>
      <c r="BL227" s="16" t="s">
        <v>160</v>
      </c>
      <c r="BM227" s="145" t="s">
        <v>792</v>
      </c>
    </row>
    <row r="228" spans="2:65" s="1" customFormat="1" ht="19.5">
      <c r="B228" s="31"/>
      <c r="D228" s="147" t="s">
        <v>365</v>
      </c>
      <c r="F228" s="174" t="s">
        <v>793</v>
      </c>
      <c r="I228" s="149"/>
      <c r="L228" s="31"/>
      <c r="M228" s="150"/>
      <c r="T228" s="55"/>
      <c r="AT228" s="16" t="s">
        <v>365</v>
      </c>
      <c r="AU228" s="16" t="s">
        <v>89</v>
      </c>
    </row>
    <row r="229" spans="2:65" s="1" customFormat="1" ht="24.2" customHeight="1">
      <c r="B229" s="31"/>
      <c r="C229" s="133" t="s">
        <v>331</v>
      </c>
      <c r="D229" s="133" t="s">
        <v>156</v>
      </c>
      <c r="E229" s="134" t="s">
        <v>794</v>
      </c>
      <c r="F229" s="135" t="s">
        <v>795</v>
      </c>
      <c r="G229" s="136" t="s">
        <v>562</v>
      </c>
      <c r="H229" s="137">
        <v>7.5</v>
      </c>
      <c r="I229" s="138">
        <v>220</v>
      </c>
      <c r="J229" s="139">
        <f>ROUND(I229*H229,0)</f>
        <v>1650</v>
      </c>
      <c r="K229" s="140"/>
      <c r="L229" s="31"/>
      <c r="M229" s="141" t="s">
        <v>1</v>
      </c>
      <c r="N229" s="142" t="s">
        <v>45</v>
      </c>
      <c r="P229" s="143">
        <f>O229*H229</f>
        <v>0</v>
      </c>
      <c r="Q229" s="143">
        <v>0</v>
      </c>
      <c r="R229" s="143">
        <f>Q229*H229</f>
        <v>0</v>
      </c>
      <c r="S229" s="143">
        <v>0</v>
      </c>
      <c r="T229" s="144">
        <f>S229*H229</f>
        <v>0</v>
      </c>
      <c r="AR229" s="145" t="s">
        <v>160</v>
      </c>
      <c r="AT229" s="145" t="s">
        <v>156</v>
      </c>
      <c r="AU229" s="145" t="s">
        <v>89</v>
      </c>
      <c r="AY229" s="16" t="s">
        <v>154</v>
      </c>
      <c r="BE229" s="146">
        <f>IF(N229="základní",J229,0)</f>
        <v>1650</v>
      </c>
      <c r="BF229" s="146">
        <f>IF(N229="snížená",J229,0)</f>
        <v>0</v>
      </c>
      <c r="BG229" s="146">
        <f>IF(N229="zákl. přenesená",J229,0)</f>
        <v>0</v>
      </c>
      <c r="BH229" s="146">
        <f>IF(N229="sníž. přenesená",J229,0)</f>
        <v>0</v>
      </c>
      <c r="BI229" s="146">
        <f>IF(N229="nulová",J229,0)</f>
        <v>0</v>
      </c>
      <c r="BJ229" s="16" t="s">
        <v>8</v>
      </c>
      <c r="BK229" s="146">
        <f>ROUND(I229*H229,0)</f>
        <v>1650</v>
      </c>
      <c r="BL229" s="16" t="s">
        <v>160</v>
      </c>
      <c r="BM229" s="145" t="s">
        <v>796</v>
      </c>
    </row>
    <row r="230" spans="2:65" s="1" customFormat="1" ht="19.5">
      <c r="B230" s="31"/>
      <c r="D230" s="147" t="s">
        <v>162</v>
      </c>
      <c r="F230" s="148" t="s">
        <v>797</v>
      </c>
      <c r="I230" s="149"/>
      <c r="L230" s="31"/>
      <c r="M230" s="150"/>
      <c r="T230" s="55"/>
      <c r="AT230" s="16" t="s">
        <v>162</v>
      </c>
      <c r="AU230" s="16" t="s">
        <v>89</v>
      </c>
    </row>
    <row r="231" spans="2:65" s="1" customFormat="1" ht="11.25">
      <c r="B231" s="31"/>
      <c r="D231" s="151" t="s">
        <v>164</v>
      </c>
      <c r="F231" s="152" t="s">
        <v>798</v>
      </c>
      <c r="I231" s="149"/>
      <c r="L231" s="31"/>
      <c r="M231" s="150"/>
      <c r="T231" s="55"/>
      <c r="AT231" s="16" t="s">
        <v>164</v>
      </c>
      <c r="AU231" s="16" t="s">
        <v>89</v>
      </c>
    </row>
    <row r="232" spans="2:65" s="11" customFormat="1" ht="22.9" customHeight="1">
      <c r="B232" s="121"/>
      <c r="D232" s="122" t="s">
        <v>79</v>
      </c>
      <c r="E232" s="131" t="s">
        <v>406</v>
      </c>
      <c r="F232" s="131" t="s">
        <v>407</v>
      </c>
      <c r="I232" s="124"/>
      <c r="J232" s="132">
        <f>BK232</f>
        <v>5462</v>
      </c>
      <c r="L232" s="121"/>
      <c r="M232" s="126"/>
      <c r="P232" s="127">
        <f>SUM(P233:P238)</f>
        <v>0</v>
      </c>
      <c r="R232" s="127">
        <f>SUM(R233:R238)</f>
        <v>0</v>
      </c>
      <c r="T232" s="128">
        <f>SUM(T233:T238)</f>
        <v>0</v>
      </c>
      <c r="AR232" s="122" t="s">
        <v>8</v>
      </c>
      <c r="AT232" s="129" t="s">
        <v>79</v>
      </c>
      <c r="AU232" s="129" t="s">
        <v>8</v>
      </c>
      <c r="AY232" s="122" t="s">
        <v>154</v>
      </c>
      <c r="BK232" s="130">
        <f>SUM(BK233:BK238)</f>
        <v>5462</v>
      </c>
    </row>
    <row r="233" spans="2:65" s="1" customFormat="1" ht="33" customHeight="1">
      <c r="B233" s="31"/>
      <c r="C233" s="133" t="s">
        <v>337</v>
      </c>
      <c r="D233" s="133" t="s">
        <v>156</v>
      </c>
      <c r="E233" s="134" t="s">
        <v>409</v>
      </c>
      <c r="F233" s="135" t="s">
        <v>410</v>
      </c>
      <c r="G233" s="136" t="s">
        <v>411</v>
      </c>
      <c r="H233" s="137">
        <v>63.503</v>
      </c>
      <c r="I233" s="138">
        <v>77</v>
      </c>
      <c r="J233" s="139">
        <f>ROUND(I233*H233,0)</f>
        <v>4890</v>
      </c>
      <c r="K233" s="140"/>
      <c r="L233" s="31"/>
      <c r="M233" s="141" t="s">
        <v>1</v>
      </c>
      <c r="N233" s="142" t="s">
        <v>45</v>
      </c>
      <c r="P233" s="143">
        <f>O233*H233</f>
        <v>0</v>
      </c>
      <c r="Q233" s="143">
        <v>0</v>
      </c>
      <c r="R233" s="143">
        <f>Q233*H233</f>
        <v>0</v>
      </c>
      <c r="S233" s="143">
        <v>0</v>
      </c>
      <c r="T233" s="144">
        <f>S233*H233</f>
        <v>0</v>
      </c>
      <c r="AR233" s="145" t="s">
        <v>160</v>
      </c>
      <c r="AT233" s="145" t="s">
        <v>156</v>
      </c>
      <c r="AU233" s="145" t="s">
        <v>89</v>
      </c>
      <c r="AY233" s="16" t="s">
        <v>154</v>
      </c>
      <c r="BE233" s="146">
        <f>IF(N233="základní",J233,0)</f>
        <v>4890</v>
      </c>
      <c r="BF233" s="146">
        <f>IF(N233="snížená",J233,0)</f>
        <v>0</v>
      </c>
      <c r="BG233" s="146">
        <f>IF(N233="zákl. přenesená",J233,0)</f>
        <v>0</v>
      </c>
      <c r="BH233" s="146">
        <f>IF(N233="sníž. přenesená",J233,0)</f>
        <v>0</v>
      </c>
      <c r="BI233" s="146">
        <f>IF(N233="nulová",J233,0)</f>
        <v>0</v>
      </c>
      <c r="BJ233" s="16" t="s">
        <v>8</v>
      </c>
      <c r="BK233" s="146">
        <f>ROUND(I233*H233,0)</f>
        <v>4890</v>
      </c>
      <c r="BL233" s="16" t="s">
        <v>160</v>
      </c>
      <c r="BM233" s="145" t="s">
        <v>799</v>
      </c>
    </row>
    <row r="234" spans="2:65" s="1" customFormat="1" ht="29.25">
      <c r="B234" s="31"/>
      <c r="D234" s="147" t="s">
        <v>162</v>
      </c>
      <c r="F234" s="148" t="s">
        <v>413</v>
      </c>
      <c r="I234" s="149"/>
      <c r="L234" s="31"/>
      <c r="M234" s="150"/>
      <c r="T234" s="55"/>
      <c r="AT234" s="16" t="s">
        <v>162</v>
      </c>
      <c r="AU234" s="16" t="s">
        <v>89</v>
      </c>
    </row>
    <row r="235" spans="2:65" s="1" customFormat="1" ht="11.25">
      <c r="B235" s="31"/>
      <c r="D235" s="151" t="s">
        <v>164</v>
      </c>
      <c r="F235" s="152" t="s">
        <v>414</v>
      </c>
      <c r="I235" s="149"/>
      <c r="L235" s="31"/>
      <c r="M235" s="150"/>
      <c r="T235" s="55"/>
      <c r="AT235" s="16" t="s">
        <v>164</v>
      </c>
      <c r="AU235" s="16" t="s">
        <v>89</v>
      </c>
    </row>
    <row r="236" spans="2:65" s="1" customFormat="1" ht="33" customHeight="1">
      <c r="B236" s="31"/>
      <c r="C236" s="133" t="s">
        <v>344</v>
      </c>
      <c r="D236" s="133" t="s">
        <v>156</v>
      </c>
      <c r="E236" s="134" t="s">
        <v>418</v>
      </c>
      <c r="F236" s="135" t="s">
        <v>419</v>
      </c>
      <c r="G236" s="136" t="s">
        <v>411</v>
      </c>
      <c r="H236" s="137">
        <v>63.503</v>
      </c>
      <c r="I236" s="138">
        <v>9</v>
      </c>
      <c r="J236" s="139">
        <f>ROUND(I236*H236,0)</f>
        <v>572</v>
      </c>
      <c r="K236" s="140"/>
      <c r="L236" s="31"/>
      <c r="M236" s="141" t="s">
        <v>1</v>
      </c>
      <c r="N236" s="142" t="s">
        <v>45</v>
      </c>
      <c r="P236" s="143">
        <f>O236*H236</f>
        <v>0</v>
      </c>
      <c r="Q236" s="143">
        <v>0</v>
      </c>
      <c r="R236" s="143">
        <f>Q236*H236</f>
        <v>0</v>
      </c>
      <c r="S236" s="143">
        <v>0</v>
      </c>
      <c r="T236" s="144">
        <f>S236*H236</f>
        <v>0</v>
      </c>
      <c r="AR236" s="145" t="s">
        <v>160</v>
      </c>
      <c r="AT236" s="145" t="s">
        <v>156</v>
      </c>
      <c r="AU236" s="145" t="s">
        <v>89</v>
      </c>
      <c r="AY236" s="16" t="s">
        <v>154</v>
      </c>
      <c r="BE236" s="146">
        <f>IF(N236="základní",J236,0)</f>
        <v>572</v>
      </c>
      <c r="BF236" s="146">
        <f>IF(N236="snížená",J236,0)</f>
        <v>0</v>
      </c>
      <c r="BG236" s="146">
        <f>IF(N236="zákl. přenesená",J236,0)</f>
        <v>0</v>
      </c>
      <c r="BH236" s="146">
        <f>IF(N236="sníž. přenesená",J236,0)</f>
        <v>0</v>
      </c>
      <c r="BI236" s="146">
        <f>IF(N236="nulová",J236,0)</f>
        <v>0</v>
      </c>
      <c r="BJ236" s="16" t="s">
        <v>8</v>
      </c>
      <c r="BK236" s="146">
        <f>ROUND(I236*H236,0)</f>
        <v>572</v>
      </c>
      <c r="BL236" s="16" t="s">
        <v>160</v>
      </c>
      <c r="BM236" s="145" t="s">
        <v>800</v>
      </c>
    </row>
    <row r="237" spans="2:65" s="1" customFormat="1" ht="29.25">
      <c r="B237" s="31"/>
      <c r="D237" s="147" t="s">
        <v>162</v>
      </c>
      <c r="F237" s="148" t="s">
        <v>421</v>
      </c>
      <c r="I237" s="149"/>
      <c r="L237" s="31"/>
      <c r="M237" s="150"/>
      <c r="T237" s="55"/>
      <c r="AT237" s="16" t="s">
        <v>162</v>
      </c>
      <c r="AU237" s="16" t="s">
        <v>89</v>
      </c>
    </row>
    <row r="238" spans="2:65" s="1" customFormat="1" ht="11.25">
      <c r="B238" s="31"/>
      <c r="D238" s="151" t="s">
        <v>164</v>
      </c>
      <c r="F238" s="152" t="s">
        <v>422</v>
      </c>
      <c r="I238" s="149"/>
      <c r="L238" s="31"/>
      <c r="M238" s="192"/>
      <c r="N238" s="193"/>
      <c r="O238" s="193"/>
      <c r="P238" s="193"/>
      <c r="Q238" s="193"/>
      <c r="R238" s="193"/>
      <c r="S238" s="193"/>
      <c r="T238" s="194"/>
      <c r="AT238" s="16" t="s">
        <v>164</v>
      </c>
      <c r="AU238" s="16" t="s">
        <v>89</v>
      </c>
    </row>
    <row r="239" spans="2:65" s="1" customFormat="1" ht="6.95" customHeight="1">
      <c r="B239" s="43"/>
      <c r="C239" s="44"/>
      <c r="D239" s="44"/>
      <c r="E239" s="44"/>
      <c r="F239" s="44"/>
      <c r="G239" s="44"/>
      <c r="H239" s="44"/>
      <c r="I239" s="44"/>
      <c r="J239" s="44"/>
      <c r="K239" s="44"/>
      <c r="L239" s="31"/>
    </row>
  </sheetData>
  <sheetProtection algorithmName="SHA-512" hashValue="+4UZiOLaGFjhSlAjQuPZJK1eel9+QfosleXrEKcKjouu3AAqZ7nKe4/5DP/Y5YI68d7nWJKKpHwZ8K8iRCK5Dw==" saltValue="kraZ5ozs5GmffUqBjR9fEmj3QM1QiUNM9aFngP+ooxngiDm2vxHc4LaMND3IPne4E44O6ghlcbyxdwgYDBIBVw==" spinCount="100000" sheet="1" objects="1" scenarios="1" formatColumns="0" formatRows="0" autoFilter="0"/>
  <autoFilter ref="C122:K238" xr:uid="{00000000-0009-0000-0000-000007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0700-000000000000}"/>
    <hyperlink ref="F131" r:id="rId2" xr:uid="{00000000-0004-0000-0700-000001000000}"/>
    <hyperlink ref="F135" r:id="rId3" xr:uid="{00000000-0004-0000-0700-000002000000}"/>
    <hyperlink ref="F141" r:id="rId4" xr:uid="{00000000-0004-0000-0700-000003000000}"/>
    <hyperlink ref="F145" r:id="rId5" xr:uid="{00000000-0004-0000-0700-000004000000}"/>
    <hyperlink ref="F149" r:id="rId6" xr:uid="{00000000-0004-0000-0700-000005000000}"/>
    <hyperlink ref="F153" r:id="rId7" xr:uid="{00000000-0004-0000-0700-000006000000}"/>
    <hyperlink ref="F157" r:id="rId8" xr:uid="{00000000-0004-0000-0700-000007000000}"/>
    <hyperlink ref="F165" r:id="rId9" xr:uid="{00000000-0004-0000-0700-000008000000}"/>
    <hyperlink ref="F169" r:id="rId10" xr:uid="{00000000-0004-0000-0700-000009000000}"/>
    <hyperlink ref="F175" r:id="rId11" xr:uid="{00000000-0004-0000-0700-00000A000000}"/>
    <hyperlink ref="F179" r:id="rId12" xr:uid="{00000000-0004-0000-0700-00000B000000}"/>
    <hyperlink ref="F184" r:id="rId13" xr:uid="{00000000-0004-0000-0700-00000C000000}"/>
    <hyperlink ref="F189" r:id="rId14" xr:uid="{00000000-0004-0000-0700-00000D000000}"/>
    <hyperlink ref="F193" r:id="rId15" xr:uid="{00000000-0004-0000-0700-00000E000000}"/>
    <hyperlink ref="F197" r:id="rId16" xr:uid="{00000000-0004-0000-0700-00000F000000}"/>
    <hyperlink ref="F202" r:id="rId17" xr:uid="{00000000-0004-0000-0700-000010000000}"/>
    <hyperlink ref="F205" r:id="rId18" xr:uid="{00000000-0004-0000-0700-000011000000}"/>
    <hyperlink ref="F210" r:id="rId19" xr:uid="{00000000-0004-0000-0700-000012000000}"/>
    <hyperlink ref="F216" r:id="rId20" xr:uid="{00000000-0004-0000-0700-000013000000}"/>
    <hyperlink ref="F220" r:id="rId21" xr:uid="{00000000-0004-0000-0700-000014000000}"/>
    <hyperlink ref="F224" r:id="rId22" xr:uid="{00000000-0004-0000-0700-000015000000}"/>
    <hyperlink ref="F231" r:id="rId23" xr:uid="{00000000-0004-0000-0700-000016000000}"/>
    <hyperlink ref="F235" r:id="rId24" xr:uid="{00000000-0004-0000-0700-000017000000}"/>
    <hyperlink ref="F238" r:id="rId25" xr:uid="{00000000-0004-0000-0700-000018000000}"/>
  </hyperlinks>
  <pageMargins left="0.39374999999999999" right="0.39374999999999999" top="0.39374999999999999" bottom="0.39374999999999999" header="0" footer="0"/>
  <pageSetup paperSize="9" scale="88" fitToHeight="100" orientation="portrait" blackAndWhite="1" r:id="rId26"/>
  <headerFooter>
    <oddFooter>&amp;CStrana &amp;P z &amp;N</oddFooter>
  </headerFooter>
  <drawing r:id="rId2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6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6" t="s">
        <v>110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120</v>
      </c>
      <c r="L4" s="19"/>
      <c r="M4" s="87" t="s">
        <v>11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17</v>
      </c>
      <c r="L6" s="19"/>
    </row>
    <row r="7" spans="2:46" ht="16.5" customHeight="1">
      <c r="B7" s="19"/>
      <c r="E7" s="234" t="str">
        <f>'Rekapitulace stavby'!K6</f>
        <v>Lesní cesta Zděřiny</v>
      </c>
      <c r="F7" s="235"/>
      <c r="G7" s="235"/>
      <c r="H7" s="235"/>
      <c r="L7" s="19"/>
    </row>
    <row r="8" spans="2:46" s="1" customFormat="1" ht="12" customHeight="1">
      <c r="B8" s="31"/>
      <c r="D8" s="26" t="s">
        <v>121</v>
      </c>
      <c r="L8" s="31"/>
    </row>
    <row r="9" spans="2:46" s="1" customFormat="1" ht="16.5" customHeight="1">
      <c r="B9" s="31"/>
      <c r="E9" s="199" t="s">
        <v>801</v>
      </c>
      <c r="F9" s="233"/>
      <c r="G9" s="233"/>
      <c r="H9" s="23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19</v>
      </c>
      <c r="F11" s="24" t="s">
        <v>20</v>
      </c>
      <c r="I11" s="26" t="s">
        <v>21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>
        <f>'Rekapitulace stavby'!AN8</f>
        <v>45544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26</v>
      </c>
      <c r="J17" s="88" t="str">
        <f>'Rekapitulace stavby'!AN13</f>
        <v>25344447</v>
      </c>
      <c r="L17" s="31"/>
    </row>
    <row r="18" spans="2:12" s="1" customFormat="1" ht="18" customHeight="1">
      <c r="B18" s="31"/>
      <c r="E18" s="236" t="str">
        <f>'Rekapitulace stavby'!E14</f>
        <v>AQUASYS spol. s r.o.</v>
      </c>
      <c r="F18" s="205"/>
      <c r="G18" s="205"/>
      <c r="H18" s="205"/>
      <c r="I18" s="26" t="s">
        <v>29</v>
      </c>
      <c r="J18" s="88" t="str">
        <f>'Rekapitulace stavby'!AN14</f>
        <v>CZ25344447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26</v>
      </c>
      <c r="J20" s="24" t="s">
        <v>35</v>
      </c>
      <c r="L20" s="31"/>
    </row>
    <row r="21" spans="2:12" s="1" customFormat="1" ht="18" customHeight="1">
      <c r="B21" s="31"/>
      <c r="E21" s="24" t="s">
        <v>36</v>
      </c>
      <c r="I21" s="26" t="s">
        <v>29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38</v>
      </c>
      <c r="I23" s="26" t="s">
        <v>26</v>
      </c>
      <c r="J23" s="24" t="s">
        <v>35</v>
      </c>
      <c r="L23" s="31"/>
    </row>
    <row r="24" spans="2:12" s="1" customFormat="1" ht="18" customHeight="1">
      <c r="B24" s="31"/>
      <c r="E24" s="24" t="s">
        <v>36</v>
      </c>
      <c r="I24" s="26" t="s">
        <v>29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9"/>
      <c r="E27" s="209" t="s">
        <v>1</v>
      </c>
      <c r="F27" s="209"/>
      <c r="G27" s="209"/>
      <c r="H27" s="20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40</v>
      </c>
      <c r="J30" s="65">
        <f>ROUND(J119, 0)</f>
        <v>304925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1">
        <f>ROUND((SUM(BE119:BE161)),  0)</f>
        <v>304925</v>
      </c>
      <c r="I33" s="92">
        <v>0.21</v>
      </c>
      <c r="J33" s="91">
        <f>ROUND(((SUM(BE119:BE161))*I33),  0)</f>
        <v>64034</v>
      </c>
      <c r="L33" s="31"/>
    </row>
    <row r="34" spans="2:12" s="1" customFormat="1" ht="14.45" customHeight="1">
      <c r="B34" s="31"/>
      <c r="E34" s="26" t="s">
        <v>46</v>
      </c>
      <c r="F34" s="91">
        <f>ROUND((SUM(BF119:BF161)),  0)</f>
        <v>0</v>
      </c>
      <c r="I34" s="92">
        <v>0.12</v>
      </c>
      <c r="J34" s="91">
        <f>ROUND(((SUM(BF119:BF161))*I34),  0)</f>
        <v>0</v>
      </c>
      <c r="L34" s="31"/>
    </row>
    <row r="35" spans="2:12" s="1" customFormat="1" ht="14.45" hidden="1" customHeight="1">
      <c r="B35" s="31"/>
      <c r="E35" s="26" t="s">
        <v>47</v>
      </c>
      <c r="F35" s="91">
        <f>ROUND((SUM(BG119:BG161)),  0)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1">
        <f>ROUND((SUM(BH119:BH161)),  0)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1">
        <f>ROUND((SUM(BI119:BI161)),  0)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50</v>
      </c>
      <c r="E39" s="56"/>
      <c r="F39" s="56"/>
      <c r="G39" s="95" t="s">
        <v>51</v>
      </c>
      <c r="H39" s="96" t="s">
        <v>52</v>
      </c>
      <c r="I39" s="56"/>
      <c r="J39" s="97">
        <f>SUM(J30:J37)</f>
        <v>368959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9" t="s">
        <v>56</v>
      </c>
      <c r="G61" s="42" t="s">
        <v>55</v>
      </c>
      <c r="H61" s="33"/>
      <c r="I61" s="33"/>
      <c r="J61" s="100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9" t="s">
        <v>56</v>
      </c>
      <c r="G76" s="42" t="s">
        <v>55</v>
      </c>
      <c r="H76" s="33"/>
      <c r="I76" s="33"/>
      <c r="J76" s="100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17</v>
      </c>
      <c r="L84" s="31"/>
    </row>
    <row r="85" spans="2:47" s="1" customFormat="1" ht="16.5" customHeight="1">
      <c r="B85" s="31"/>
      <c r="E85" s="234" t="str">
        <f>E7</f>
        <v>Lesní cesta Zděřiny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121</v>
      </c>
      <c r="L86" s="31"/>
    </row>
    <row r="87" spans="2:47" s="1" customFormat="1" ht="16.5" customHeight="1">
      <c r="B87" s="31"/>
      <c r="E87" s="199" t="str">
        <f>E9</f>
        <v>007.16 - Samostatné sjezdy bez TP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k.ú. Kamenička</v>
      </c>
      <c r="I89" s="26" t="s">
        <v>24</v>
      </c>
      <c r="J89" s="51">
        <f>IF(J12="","",J12)</f>
        <v>45544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25</v>
      </c>
      <c r="F91" s="24" t="str">
        <f>E15</f>
        <v>Městys Kamenice</v>
      </c>
      <c r="I91" s="26" t="s">
        <v>34</v>
      </c>
      <c r="J91" s="29" t="str">
        <f>E21</f>
        <v>Ing. Petr Pelikán, Ph.D.</v>
      </c>
      <c r="L91" s="31"/>
    </row>
    <row r="92" spans="2:47" s="1" customFormat="1" ht="25.7" customHeight="1">
      <c r="B92" s="31"/>
      <c r="C92" s="26" t="s">
        <v>30</v>
      </c>
      <c r="F92" s="24" t="str">
        <f>IF(E18="","",E18)</f>
        <v>AQUASYS spol. s r.o.</v>
      </c>
      <c r="I92" s="26" t="s">
        <v>38</v>
      </c>
      <c r="J92" s="29" t="str">
        <f>E24</f>
        <v>Ing. Petr Pelikán, Ph.D.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124</v>
      </c>
      <c r="D94" s="93"/>
      <c r="E94" s="93"/>
      <c r="F94" s="93"/>
      <c r="G94" s="93"/>
      <c r="H94" s="93"/>
      <c r="I94" s="93"/>
      <c r="J94" s="102" t="s">
        <v>125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126</v>
      </c>
      <c r="J96" s="65">
        <f>J119</f>
        <v>304925</v>
      </c>
      <c r="L96" s="31"/>
      <c r="AU96" s="16" t="s">
        <v>127</v>
      </c>
    </row>
    <row r="97" spans="2:12" s="8" customFormat="1" ht="24.95" customHeight="1">
      <c r="B97" s="104"/>
      <c r="D97" s="105" t="s">
        <v>128</v>
      </c>
      <c r="E97" s="106"/>
      <c r="F97" s="106"/>
      <c r="G97" s="106"/>
      <c r="H97" s="106"/>
      <c r="I97" s="106"/>
      <c r="J97" s="107">
        <f>J120</f>
        <v>304925</v>
      </c>
      <c r="L97" s="104"/>
    </row>
    <row r="98" spans="2:12" s="9" customFormat="1" ht="19.899999999999999" customHeight="1">
      <c r="B98" s="108"/>
      <c r="D98" s="109" t="s">
        <v>129</v>
      </c>
      <c r="E98" s="110"/>
      <c r="F98" s="110"/>
      <c r="G98" s="110"/>
      <c r="H98" s="110"/>
      <c r="I98" s="110"/>
      <c r="J98" s="111">
        <f>J121</f>
        <v>16352</v>
      </c>
      <c r="L98" s="108"/>
    </row>
    <row r="99" spans="2:12" s="9" customFormat="1" ht="19.899999999999999" customHeight="1">
      <c r="B99" s="108"/>
      <c r="D99" s="109" t="s">
        <v>132</v>
      </c>
      <c r="E99" s="110"/>
      <c r="F99" s="110"/>
      <c r="G99" s="110"/>
      <c r="H99" s="110"/>
      <c r="I99" s="110"/>
      <c r="J99" s="111">
        <f>J135</f>
        <v>288573</v>
      </c>
      <c r="L99" s="108"/>
    </row>
    <row r="100" spans="2:12" s="1" customFormat="1" ht="21.75" customHeight="1">
      <c r="B100" s="31"/>
      <c r="L100" s="31"/>
    </row>
    <row r="101" spans="2:12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12" s="1" customFormat="1" ht="24.95" customHeight="1">
      <c r="B106" s="31"/>
      <c r="C106" s="20" t="s">
        <v>139</v>
      </c>
      <c r="L106" s="31"/>
    </row>
    <row r="107" spans="2:12" s="1" customFormat="1" ht="6.95" customHeight="1">
      <c r="B107" s="31"/>
      <c r="L107" s="31"/>
    </row>
    <row r="108" spans="2:12" s="1" customFormat="1" ht="12" customHeight="1">
      <c r="B108" s="31"/>
      <c r="C108" s="26" t="s">
        <v>17</v>
      </c>
      <c r="L108" s="31"/>
    </row>
    <row r="109" spans="2:12" s="1" customFormat="1" ht="16.5" customHeight="1">
      <c r="B109" s="31"/>
      <c r="E109" s="234" t="str">
        <f>E7</f>
        <v>Lesní cesta Zděřiny</v>
      </c>
      <c r="F109" s="235"/>
      <c r="G109" s="235"/>
      <c r="H109" s="235"/>
      <c r="L109" s="31"/>
    </row>
    <row r="110" spans="2:12" s="1" customFormat="1" ht="12" customHeight="1">
      <c r="B110" s="31"/>
      <c r="C110" s="26" t="s">
        <v>121</v>
      </c>
      <c r="L110" s="31"/>
    </row>
    <row r="111" spans="2:12" s="1" customFormat="1" ht="16.5" customHeight="1">
      <c r="B111" s="31"/>
      <c r="E111" s="199" t="str">
        <f>E9</f>
        <v>007.16 - Samostatné sjezdy bez TP</v>
      </c>
      <c r="F111" s="233"/>
      <c r="G111" s="233"/>
      <c r="H111" s="233"/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22</v>
      </c>
      <c r="F113" s="24" t="str">
        <f>F12</f>
        <v>k.ú. Kamenička</v>
      </c>
      <c r="I113" s="26" t="s">
        <v>24</v>
      </c>
      <c r="J113" s="51">
        <f>IF(J12="","",J12)</f>
        <v>45544</v>
      </c>
      <c r="L113" s="31"/>
    </row>
    <row r="114" spans="2:65" s="1" customFormat="1" ht="6.95" customHeight="1">
      <c r="B114" s="31"/>
      <c r="L114" s="31"/>
    </row>
    <row r="115" spans="2:65" s="1" customFormat="1" ht="25.7" customHeight="1">
      <c r="B115" s="31"/>
      <c r="C115" s="26" t="s">
        <v>25</v>
      </c>
      <c r="F115" s="24" t="str">
        <f>E15</f>
        <v>Městys Kamenice</v>
      </c>
      <c r="I115" s="26" t="s">
        <v>34</v>
      </c>
      <c r="J115" s="29" t="str">
        <f>E21</f>
        <v>Ing. Petr Pelikán, Ph.D.</v>
      </c>
      <c r="L115" s="31"/>
    </row>
    <row r="116" spans="2:65" s="1" customFormat="1" ht="25.7" customHeight="1">
      <c r="B116" s="31"/>
      <c r="C116" s="26" t="s">
        <v>30</v>
      </c>
      <c r="F116" s="24" t="str">
        <f>IF(E18="","",E18)</f>
        <v>AQUASYS spol. s r.o.</v>
      </c>
      <c r="I116" s="26" t="s">
        <v>38</v>
      </c>
      <c r="J116" s="29" t="str">
        <f>E24</f>
        <v>Ing. Petr Pelikán, Ph.D.</v>
      </c>
      <c r="L116" s="31"/>
    </row>
    <row r="117" spans="2:65" s="1" customFormat="1" ht="10.35" customHeight="1">
      <c r="B117" s="31"/>
      <c r="L117" s="31"/>
    </row>
    <row r="118" spans="2:65" s="10" customFormat="1" ht="29.25" customHeight="1">
      <c r="B118" s="112"/>
      <c r="C118" s="113" t="s">
        <v>140</v>
      </c>
      <c r="D118" s="114" t="s">
        <v>65</v>
      </c>
      <c r="E118" s="114" t="s">
        <v>61</v>
      </c>
      <c r="F118" s="114" t="s">
        <v>62</v>
      </c>
      <c r="G118" s="114" t="s">
        <v>141</v>
      </c>
      <c r="H118" s="114" t="s">
        <v>142</v>
      </c>
      <c r="I118" s="114" t="s">
        <v>143</v>
      </c>
      <c r="J118" s="115" t="s">
        <v>125</v>
      </c>
      <c r="K118" s="116" t="s">
        <v>144</v>
      </c>
      <c r="L118" s="112"/>
      <c r="M118" s="58" t="s">
        <v>1</v>
      </c>
      <c r="N118" s="59" t="s">
        <v>44</v>
      </c>
      <c r="O118" s="59" t="s">
        <v>145</v>
      </c>
      <c r="P118" s="59" t="s">
        <v>146</v>
      </c>
      <c r="Q118" s="59" t="s">
        <v>147</v>
      </c>
      <c r="R118" s="59" t="s">
        <v>148</v>
      </c>
      <c r="S118" s="59" t="s">
        <v>149</v>
      </c>
      <c r="T118" s="60" t="s">
        <v>150</v>
      </c>
    </row>
    <row r="119" spans="2:65" s="1" customFormat="1" ht="22.9" customHeight="1">
      <c r="B119" s="31"/>
      <c r="C119" s="63" t="s">
        <v>151</v>
      </c>
      <c r="J119" s="117">
        <f>BK119</f>
        <v>304925</v>
      </c>
      <c r="L119" s="31"/>
      <c r="M119" s="61"/>
      <c r="N119" s="52"/>
      <c r="O119" s="52"/>
      <c r="P119" s="118">
        <f>P120</f>
        <v>0</v>
      </c>
      <c r="Q119" s="52"/>
      <c r="R119" s="118">
        <f>R120</f>
        <v>0</v>
      </c>
      <c r="S119" s="52"/>
      <c r="T119" s="119">
        <f>T120</f>
        <v>0</v>
      </c>
      <c r="AT119" s="16" t="s">
        <v>79</v>
      </c>
      <c r="AU119" s="16" t="s">
        <v>127</v>
      </c>
      <c r="BK119" s="120">
        <f>BK120</f>
        <v>304925</v>
      </c>
    </row>
    <row r="120" spans="2:65" s="11" customFormat="1" ht="25.9" customHeight="1">
      <c r="B120" s="121"/>
      <c r="D120" s="122" t="s">
        <v>79</v>
      </c>
      <c r="E120" s="123" t="s">
        <v>152</v>
      </c>
      <c r="F120" s="123" t="s">
        <v>153</v>
      </c>
      <c r="I120" s="124"/>
      <c r="J120" s="125">
        <f>BK120</f>
        <v>304925</v>
      </c>
      <c r="L120" s="121"/>
      <c r="M120" s="126"/>
      <c r="P120" s="127">
        <f>P121+P135</f>
        <v>0</v>
      </c>
      <c r="R120" s="127">
        <f>R121+R135</f>
        <v>0</v>
      </c>
      <c r="T120" s="128">
        <f>T121+T135</f>
        <v>0</v>
      </c>
      <c r="AR120" s="122" t="s">
        <v>8</v>
      </c>
      <c r="AT120" s="129" t="s">
        <v>79</v>
      </c>
      <c r="AU120" s="129" t="s">
        <v>80</v>
      </c>
      <c r="AY120" s="122" t="s">
        <v>154</v>
      </c>
      <c r="BK120" s="130">
        <f>BK121+BK135</f>
        <v>304925</v>
      </c>
    </row>
    <row r="121" spans="2:65" s="11" customFormat="1" ht="22.9" customHeight="1">
      <c r="B121" s="121"/>
      <c r="D121" s="122" t="s">
        <v>79</v>
      </c>
      <c r="E121" s="131" t="s">
        <v>8</v>
      </c>
      <c r="F121" s="131" t="s">
        <v>155</v>
      </c>
      <c r="I121" s="124"/>
      <c r="J121" s="132">
        <f>BK121</f>
        <v>16352</v>
      </c>
      <c r="L121" s="121"/>
      <c r="M121" s="126"/>
      <c r="P121" s="127">
        <f>SUM(P122:P134)</f>
        <v>0</v>
      </c>
      <c r="R121" s="127">
        <f>SUM(R122:R134)</f>
        <v>0</v>
      </c>
      <c r="T121" s="128">
        <f>SUM(T122:T134)</f>
        <v>0</v>
      </c>
      <c r="AR121" s="122" t="s">
        <v>8</v>
      </c>
      <c r="AT121" s="129" t="s">
        <v>79</v>
      </c>
      <c r="AU121" s="129" t="s">
        <v>8</v>
      </c>
      <c r="AY121" s="122" t="s">
        <v>154</v>
      </c>
      <c r="BK121" s="130">
        <f>SUM(BK122:BK134)</f>
        <v>16352</v>
      </c>
    </row>
    <row r="122" spans="2:65" s="1" customFormat="1" ht="24.2" customHeight="1">
      <c r="B122" s="31"/>
      <c r="C122" s="133" t="s">
        <v>8</v>
      </c>
      <c r="D122" s="133" t="s">
        <v>156</v>
      </c>
      <c r="E122" s="134" t="s">
        <v>311</v>
      </c>
      <c r="F122" s="135" t="s">
        <v>312</v>
      </c>
      <c r="G122" s="136" t="s">
        <v>159</v>
      </c>
      <c r="H122" s="137">
        <v>673</v>
      </c>
      <c r="I122" s="138">
        <v>14</v>
      </c>
      <c r="J122" s="139">
        <f>ROUND(I122*H122,0)</f>
        <v>9422</v>
      </c>
      <c r="K122" s="140"/>
      <c r="L122" s="31"/>
      <c r="M122" s="141" t="s">
        <v>1</v>
      </c>
      <c r="N122" s="142" t="s">
        <v>45</v>
      </c>
      <c r="P122" s="143">
        <f>O122*H122</f>
        <v>0</v>
      </c>
      <c r="Q122" s="143">
        <v>0</v>
      </c>
      <c r="R122" s="143">
        <f>Q122*H122</f>
        <v>0</v>
      </c>
      <c r="S122" s="143">
        <v>0</v>
      </c>
      <c r="T122" s="144">
        <f>S122*H122</f>
        <v>0</v>
      </c>
      <c r="AR122" s="145" t="s">
        <v>160</v>
      </c>
      <c r="AT122" s="145" t="s">
        <v>156</v>
      </c>
      <c r="AU122" s="145" t="s">
        <v>89</v>
      </c>
      <c r="AY122" s="16" t="s">
        <v>154</v>
      </c>
      <c r="BE122" s="146">
        <f>IF(N122="základní",J122,0)</f>
        <v>9422</v>
      </c>
      <c r="BF122" s="146">
        <f>IF(N122="snížená",J122,0)</f>
        <v>0</v>
      </c>
      <c r="BG122" s="146">
        <f>IF(N122="zákl. přenesená",J122,0)</f>
        <v>0</v>
      </c>
      <c r="BH122" s="146">
        <f>IF(N122="sníž. přenesená",J122,0)</f>
        <v>0</v>
      </c>
      <c r="BI122" s="146">
        <f>IF(N122="nulová",J122,0)</f>
        <v>0</v>
      </c>
      <c r="BJ122" s="16" t="s">
        <v>8</v>
      </c>
      <c r="BK122" s="146">
        <f>ROUND(I122*H122,0)</f>
        <v>9422</v>
      </c>
      <c r="BL122" s="16" t="s">
        <v>160</v>
      </c>
      <c r="BM122" s="145" t="s">
        <v>802</v>
      </c>
    </row>
    <row r="123" spans="2:65" s="1" customFormat="1" ht="19.5">
      <c r="B123" s="31"/>
      <c r="D123" s="147" t="s">
        <v>162</v>
      </c>
      <c r="F123" s="148" t="s">
        <v>314</v>
      </c>
      <c r="I123" s="149"/>
      <c r="L123" s="31"/>
      <c r="M123" s="150"/>
      <c r="T123" s="55"/>
      <c r="AT123" s="16" t="s">
        <v>162</v>
      </c>
      <c r="AU123" s="16" t="s">
        <v>89</v>
      </c>
    </row>
    <row r="124" spans="2:65" s="1" customFormat="1" ht="11.25">
      <c r="B124" s="31"/>
      <c r="D124" s="151" t="s">
        <v>164</v>
      </c>
      <c r="F124" s="152" t="s">
        <v>315</v>
      </c>
      <c r="I124" s="149"/>
      <c r="L124" s="31"/>
      <c r="M124" s="150"/>
      <c r="T124" s="55"/>
      <c r="AT124" s="16" t="s">
        <v>164</v>
      </c>
      <c r="AU124" s="16" t="s">
        <v>89</v>
      </c>
    </row>
    <row r="125" spans="2:65" s="12" customFormat="1" ht="11.25">
      <c r="B125" s="153"/>
      <c r="D125" s="147" t="s">
        <v>166</v>
      </c>
      <c r="E125" s="154" t="s">
        <v>1</v>
      </c>
      <c r="F125" s="155" t="s">
        <v>803</v>
      </c>
      <c r="H125" s="156">
        <v>673</v>
      </c>
      <c r="I125" s="157"/>
      <c r="L125" s="153"/>
      <c r="M125" s="158"/>
      <c r="T125" s="159"/>
      <c r="AT125" s="154" t="s">
        <v>166</v>
      </c>
      <c r="AU125" s="154" t="s">
        <v>89</v>
      </c>
      <c r="AV125" s="12" t="s">
        <v>89</v>
      </c>
      <c r="AW125" s="12" t="s">
        <v>37</v>
      </c>
      <c r="AX125" s="12" t="s">
        <v>80</v>
      </c>
      <c r="AY125" s="154" t="s">
        <v>154</v>
      </c>
    </row>
    <row r="126" spans="2:65" s="14" customFormat="1" ht="11.25">
      <c r="B126" s="167"/>
      <c r="D126" s="147" t="s">
        <v>166</v>
      </c>
      <c r="E126" s="168" t="s">
        <v>1</v>
      </c>
      <c r="F126" s="169" t="s">
        <v>235</v>
      </c>
      <c r="H126" s="170">
        <v>673</v>
      </c>
      <c r="I126" s="171"/>
      <c r="L126" s="167"/>
      <c r="M126" s="172"/>
      <c r="T126" s="173"/>
      <c r="AT126" s="168" t="s">
        <v>166</v>
      </c>
      <c r="AU126" s="168" t="s">
        <v>89</v>
      </c>
      <c r="AV126" s="14" t="s">
        <v>160</v>
      </c>
      <c r="AW126" s="14" t="s">
        <v>37</v>
      </c>
      <c r="AX126" s="14" t="s">
        <v>8</v>
      </c>
      <c r="AY126" s="168" t="s">
        <v>154</v>
      </c>
    </row>
    <row r="127" spans="2:65" s="1" customFormat="1" ht="24.2" customHeight="1">
      <c r="B127" s="31"/>
      <c r="C127" s="133" t="s">
        <v>89</v>
      </c>
      <c r="D127" s="133" t="s">
        <v>156</v>
      </c>
      <c r="E127" s="134" t="s">
        <v>325</v>
      </c>
      <c r="F127" s="135" t="s">
        <v>326</v>
      </c>
      <c r="G127" s="136" t="s">
        <v>159</v>
      </c>
      <c r="H127" s="137">
        <v>63</v>
      </c>
      <c r="I127" s="138">
        <v>43</v>
      </c>
      <c r="J127" s="139">
        <f>ROUND(I127*H127,0)</f>
        <v>2709</v>
      </c>
      <c r="K127" s="140"/>
      <c r="L127" s="31"/>
      <c r="M127" s="141" t="s">
        <v>1</v>
      </c>
      <c r="N127" s="142" t="s">
        <v>45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160</v>
      </c>
      <c r="AT127" s="145" t="s">
        <v>156</v>
      </c>
      <c r="AU127" s="145" t="s">
        <v>89</v>
      </c>
      <c r="AY127" s="16" t="s">
        <v>154</v>
      </c>
      <c r="BE127" s="146">
        <f>IF(N127="základní",J127,0)</f>
        <v>2709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6" t="s">
        <v>8</v>
      </c>
      <c r="BK127" s="146">
        <f>ROUND(I127*H127,0)</f>
        <v>2709</v>
      </c>
      <c r="BL127" s="16" t="s">
        <v>160</v>
      </c>
      <c r="BM127" s="145" t="s">
        <v>804</v>
      </c>
    </row>
    <row r="128" spans="2:65" s="1" customFormat="1" ht="29.25">
      <c r="B128" s="31"/>
      <c r="D128" s="147" t="s">
        <v>162</v>
      </c>
      <c r="F128" s="148" t="s">
        <v>328</v>
      </c>
      <c r="I128" s="149"/>
      <c r="L128" s="31"/>
      <c r="M128" s="150"/>
      <c r="T128" s="55"/>
      <c r="AT128" s="16" t="s">
        <v>162</v>
      </c>
      <c r="AU128" s="16" t="s">
        <v>89</v>
      </c>
    </row>
    <row r="129" spans="2:65" s="1" customFormat="1" ht="11.25">
      <c r="B129" s="31"/>
      <c r="D129" s="151" t="s">
        <v>164</v>
      </c>
      <c r="F129" s="152" t="s">
        <v>329</v>
      </c>
      <c r="I129" s="149"/>
      <c r="L129" s="31"/>
      <c r="M129" s="150"/>
      <c r="T129" s="55"/>
      <c r="AT129" s="16" t="s">
        <v>164</v>
      </c>
      <c r="AU129" s="16" t="s">
        <v>89</v>
      </c>
    </row>
    <row r="130" spans="2:65" s="12" customFormat="1" ht="11.25">
      <c r="B130" s="153"/>
      <c r="D130" s="147" t="s">
        <v>166</v>
      </c>
      <c r="E130" s="154" t="s">
        <v>1</v>
      </c>
      <c r="F130" s="155" t="s">
        <v>805</v>
      </c>
      <c r="H130" s="156">
        <v>63</v>
      </c>
      <c r="I130" s="157"/>
      <c r="L130" s="153"/>
      <c r="M130" s="158"/>
      <c r="T130" s="159"/>
      <c r="AT130" s="154" t="s">
        <v>166</v>
      </c>
      <c r="AU130" s="154" t="s">
        <v>89</v>
      </c>
      <c r="AV130" s="12" t="s">
        <v>89</v>
      </c>
      <c r="AW130" s="12" t="s">
        <v>37</v>
      </c>
      <c r="AX130" s="12" t="s">
        <v>8</v>
      </c>
      <c r="AY130" s="154" t="s">
        <v>154</v>
      </c>
    </row>
    <row r="131" spans="2:65" s="1" customFormat="1" ht="24.2" customHeight="1">
      <c r="B131" s="31"/>
      <c r="C131" s="133" t="s">
        <v>175</v>
      </c>
      <c r="D131" s="133" t="s">
        <v>156</v>
      </c>
      <c r="E131" s="134" t="s">
        <v>332</v>
      </c>
      <c r="F131" s="135" t="s">
        <v>333</v>
      </c>
      <c r="G131" s="136" t="s">
        <v>159</v>
      </c>
      <c r="H131" s="137">
        <v>63</v>
      </c>
      <c r="I131" s="138">
        <v>67</v>
      </c>
      <c r="J131" s="139">
        <f>ROUND(I131*H131,0)</f>
        <v>4221</v>
      </c>
      <c r="K131" s="140"/>
      <c r="L131" s="31"/>
      <c r="M131" s="141" t="s">
        <v>1</v>
      </c>
      <c r="N131" s="142" t="s">
        <v>45</v>
      </c>
      <c r="P131" s="143">
        <f>O131*H131</f>
        <v>0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AR131" s="145" t="s">
        <v>160</v>
      </c>
      <c r="AT131" s="145" t="s">
        <v>156</v>
      </c>
      <c r="AU131" s="145" t="s">
        <v>89</v>
      </c>
      <c r="AY131" s="16" t="s">
        <v>154</v>
      </c>
      <c r="BE131" s="146">
        <f>IF(N131="základní",J131,0)</f>
        <v>4221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6" t="s">
        <v>8</v>
      </c>
      <c r="BK131" s="146">
        <f>ROUND(I131*H131,0)</f>
        <v>4221</v>
      </c>
      <c r="BL131" s="16" t="s">
        <v>160</v>
      </c>
      <c r="BM131" s="145" t="s">
        <v>806</v>
      </c>
    </row>
    <row r="132" spans="2:65" s="1" customFormat="1" ht="29.25">
      <c r="B132" s="31"/>
      <c r="D132" s="147" t="s">
        <v>162</v>
      </c>
      <c r="F132" s="148" t="s">
        <v>335</v>
      </c>
      <c r="I132" s="149"/>
      <c r="L132" s="31"/>
      <c r="M132" s="150"/>
      <c r="T132" s="55"/>
      <c r="AT132" s="16" t="s">
        <v>162</v>
      </c>
      <c r="AU132" s="16" t="s">
        <v>89</v>
      </c>
    </row>
    <row r="133" spans="2:65" s="1" customFormat="1" ht="11.25">
      <c r="B133" s="31"/>
      <c r="D133" s="151" t="s">
        <v>164</v>
      </c>
      <c r="F133" s="152" t="s">
        <v>336</v>
      </c>
      <c r="I133" s="149"/>
      <c r="L133" s="31"/>
      <c r="M133" s="150"/>
      <c r="T133" s="55"/>
      <c r="AT133" s="16" t="s">
        <v>164</v>
      </c>
      <c r="AU133" s="16" t="s">
        <v>89</v>
      </c>
    </row>
    <row r="134" spans="2:65" s="12" customFormat="1" ht="11.25">
      <c r="B134" s="153"/>
      <c r="D134" s="147" t="s">
        <v>166</v>
      </c>
      <c r="E134" s="154" t="s">
        <v>1</v>
      </c>
      <c r="F134" s="155" t="s">
        <v>805</v>
      </c>
      <c r="H134" s="156">
        <v>63</v>
      </c>
      <c r="I134" s="157"/>
      <c r="L134" s="153"/>
      <c r="M134" s="158"/>
      <c r="T134" s="159"/>
      <c r="AT134" s="154" t="s">
        <v>166</v>
      </c>
      <c r="AU134" s="154" t="s">
        <v>89</v>
      </c>
      <c r="AV134" s="12" t="s">
        <v>89</v>
      </c>
      <c r="AW134" s="12" t="s">
        <v>37</v>
      </c>
      <c r="AX134" s="12" t="s">
        <v>8</v>
      </c>
      <c r="AY134" s="154" t="s">
        <v>154</v>
      </c>
    </row>
    <row r="135" spans="2:65" s="11" customFormat="1" ht="22.9" customHeight="1">
      <c r="B135" s="121"/>
      <c r="D135" s="122" t="s">
        <v>79</v>
      </c>
      <c r="E135" s="131" t="s">
        <v>187</v>
      </c>
      <c r="F135" s="131" t="s">
        <v>376</v>
      </c>
      <c r="I135" s="124"/>
      <c r="J135" s="132">
        <f>BK135</f>
        <v>288573</v>
      </c>
      <c r="L135" s="121"/>
      <c r="M135" s="126"/>
      <c r="P135" s="127">
        <f>SUM(P136:P161)</f>
        <v>0</v>
      </c>
      <c r="R135" s="127">
        <f>SUM(R136:R161)</f>
        <v>0</v>
      </c>
      <c r="T135" s="128">
        <f>SUM(T136:T161)</f>
        <v>0</v>
      </c>
      <c r="AR135" s="122" t="s">
        <v>8</v>
      </c>
      <c r="AT135" s="129" t="s">
        <v>79</v>
      </c>
      <c r="AU135" s="129" t="s">
        <v>8</v>
      </c>
      <c r="AY135" s="122" t="s">
        <v>154</v>
      </c>
      <c r="BK135" s="130">
        <f>SUM(BK136:BK161)</f>
        <v>288573</v>
      </c>
    </row>
    <row r="136" spans="2:65" s="1" customFormat="1" ht="24.2" customHeight="1">
      <c r="B136" s="31"/>
      <c r="C136" s="133" t="s">
        <v>160</v>
      </c>
      <c r="D136" s="133" t="s">
        <v>156</v>
      </c>
      <c r="E136" s="134" t="s">
        <v>378</v>
      </c>
      <c r="F136" s="135" t="s">
        <v>379</v>
      </c>
      <c r="G136" s="136" t="s">
        <v>159</v>
      </c>
      <c r="H136" s="137">
        <v>439</v>
      </c>
      <c r="I136" s="138">
        <v>185</v>
      </c>
      <c r="J136" s="139">
        <f>ROUND(I136*H136,0)</f>
        <v>81215</v>
      </c>
      <c r="K136" s="140"/>
      <c r="L136" s="31"/>
      <c r="M136" s="141" t="s">
        <v>1</v>
      </c>
      <c r="N136" s="142" t="s">
        <v>45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160</v>
      </c>
      <c r="AT136" s="145" t="s">
        <v>156</v>
      </c>
      <c r="AU136" s="145" t="s">
        <v>89</v>
      </c>
      <c r="AY136" s="16" t="s">
        <v>154</v>
      </c>
      <c r="BE136" s="146">
        <f>IF(N136="základní",J136,0)</f>
        <v>81215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6" t="s">
        <v>8</v>
      </c>
      <c r="BK136" s="146">
        <f>ROUND(I136*H136,0)</f>
        <v>81215</v>
      </c>
      <c r="BL136" s="16" t="s">
        <v>160</v>
      </c>
      <c r="BM136" s="145" t="s">
        <v>807</v>
      </c>
    </row>
    <row r="137" spans="2:65" s="1" customFormat="1" ht="19.5">
      <c r="B137" s="31"/>
      <c r="D137" s="147" t="s">
        <v>162</v>
      </c>
      <c r="F137" s="148" t="s">
        <v>381</v>
      </c>
      <c r="I137" s="149"/>
      <c r="L137" s="31"/>
      <c r="M137" s="150"/>
      <c r="T137" s="55"/>
      <c r="AT137" s="16" t="s">
        <v>162</v>
      </c>
      <c r="AU137" s="16" t="s">
        <v>89</v>
      </c>
    </row>
    <row r="138" spans="2:65" s="1" customFormat="1" ht="11.25">
      <c r="B138" s="31"/>
      <c r="D138" s="151" t="s">
        <v>164</v>
      </c>
      <c r="F138" s="152" t="s">
        <v>382</v>
      </c>
      <c r="I138" s="149"/>
      <c r="L138" s="31"/>
      <c r="M138" s="150"/>
      <c r="T138" s="55"/>
      <c r="AT138" s="16" t="s">
        <v>164</v>
      </c>
      <c r="AU138" s="16" t="s">
        <v>89</v>
      </c>
    </row>
    <row r="139" spans="2:65" s="12" customFormat="1" ht="11.25">
      <c r="B139" s="153"/>
      <c r="D139" s="147" t="s">
        <v>166</v>
      </c>
      <c r="E139" s="154" t="s">
        <v>1</v>
      </c>
      <c r="F139" s="155" t="s">
        <v>808</v>
      </c>
      <c r="H139" s="156">
        <v>439</v>
      </c>
      <c r="I139" s="157"/>
      <c r="L139" s="153"/>
      <c r="M139" s="158"/>
      <c r="T139" s="159"/>
      <c r="AT139" s="154" t="s">
        <v>166</v>
      </c>
      <c r="AU139" s="154" t="s">
        <v>89</v>
      </c>
      <c r="AV139" s="12" t="s">
        <v>89</v>
      </c>
      <c r="AW139" s="12" t="s">
        <v>37</v>
      </c>
      <c r="AX139" s="12" t="s">
        <v>80</v>
      </c>
      <c r="AY139" s="154" t="s">
        <v>154</v>
      </c>
    </row>
    <row r="140" spans="2:65" s="14" customFormat="1" ht="11.25">
      <c r="B140" s="167"/>
      <c r="D140" s="147" t="s">
        <v>166</v>
      </c>
      <c r="E140" s="168" t="s">
        <v>1</v>
      </c>
      <c r="F140" s="169" t="s">
        <v>235</v>
      </c>
      <c r="H140" s="170">
        <v>439</v>
      </c>
      <c r="I140" s="171"/>
      <c r="L140" s="167"/>
      <c r="M140" s="172"/>
      <c r="T140" s="173"/>
      <c r="AT140" s="168" t="s">
        <v>166</v>
      </c>
      <c r="AU140" s="168" t="s">
        <v>89</v>
      </c>
      <c r="AV140" s="14" t="s">
        <v>160</v>
      </c>
      <c r="AW140" s="14" t="s">
        <v>37</v>
      </c>
      <c r="AX140" s="14" t="s">
        <v>8</v>
      </c>
      <c r="AY140" s="168" t="s">
        <v>154</v>
      </c>
    </row>
    <row r="141" spans="2:65" s="1" customFormat="1" ht="24.2" customHeight="1">
      <c r="B141" s="31"/>
      <c r="C141" s="133" t="s">
        <v>187</v>
      </c>
      <c r="D141" s="133" t="s">
        <v>156</v>
      </c>
      <c r="E141" s="134" t="s">
        <v>385</v>
      </c>
      <c r="F141" s="135" t="s">
        <v>386</v>
      </c>
      <c r="G141" s="136" t="s">
        <v>159</v>
      </c>
      <c r="H141" s="137">
        <v>383.8</v>
      </c>
      <c r="I141" s="138">
        <v>196</v>
      </c>
      <c r="J141" s="139">
        <f>ROUND(I141*H141,0)</f>
        <v>75225</v>
      </c>
      <c r="K141" s="140"/>
      <c r="L141" s="31"/>
      <c r="M141" s="141" t="s">
        <v>1</v>
      </c>
      <c r="N141" s="142" t="s">
        <v>45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160</v>
      </c>
      <c r="AT141" s="145" t="s">
        <v>156</v>
      </c>
      <c r="AU141" s="145" t="s">
        <v>89</v>
      </c>
      <c r="AY141" s="16" t="s">
        <v>154</v>
      </c>
      <c r="BE141" s="146">
        <f>IF(N141="základní",J141,0)</f>
        <v>75225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6" t="s">
        <v>8</v>
      </c>
      <c r="BK141" s="146">
        <f>ROUND(I141*H141,0)</f>
        <v>75225</v>
      </c>
      <c r="BL141" s="16" t="s">
        <v>160</v>
      </c>
      <c r="BM141" s="145" t="s">
        <v>809</v>
      </c>
    </row>
    <row r="142" spans="2:65" s="1" customFormat="1" ht="19.5">
      <c r="B142" s="31"/>
      <c r="D142" s="147" t="s">
        <v>162</v>
      </c>
      <c r="F142" s="148" t="s">
        <v>388</v>
      </c>
      <c r="I142" s="149"/>
      <c r="L142" s="31"/>
      <c r="M142" s="150"/>
      <c r="T142" s="55"/>
      <c r="AT142" s="16" t="s">
        <v>162</v>
      </c>
      <c r="AU142" s="16" t="s">
        <v>89</v>
      </c>
    </row>
    <row r="143" spans="2:65" s="1" customFormat="1" ht="11.25">
      <c r="B143" s="31"/>
      <c r="D143" s="151" t="s">
        <v>164</v>
      </c>
      <c r="F143" s="152" t="s">
        <v>389</v>
      </c>
      <c r="I143" s="149"/>
      <c r="L143" s="31"/>
      <c r="M143" s="150"/>
      <c r="T143" s="55"/>
      <c r="AT143" s="16" t="s">
        <v>164</v>
      </c>
      <c r="AU143" s="16" t="s">
        <v>89</v>
      </c>
    </row>
    <row r="144" spans="2:65" s="12" customFormat="1" ht="11.25">
      <c r="B144" s="153"/>
      <c r="D144" s="147" t="s">
        <v>166</v>
      </c>
      <c r="E144" s="154" t="s">
        <v>1</v>
      </c>
      <c r="F144" s="155" t="s">
        <v>810</v>
      </c>
      <c r="H144" s="156">
        <v>383.8</v>
      </c>
      <c r="I144" s="157"/>
      <c r="L144" s="153"/>
      <c r="M144" s="158"/>
      <c r="T144" s="159"/>
      <c r="AT144" s="154" t="s">
        <v>166</v>
      </c>
      <c r="AU144" s="154" t="s">
        <v>89</v>
      </c>
      <c r="AV144" s="12" t="s">
        <v>89</v>
      </c>
      <c r="AW144" s="12" t="s">
        <v>37</v>
      </c>
      <c r="AX144" s="12" t="s">
        <v>80</v>
      </c>
      <c r="AY144" s="154" t="s">
        <v>154</v>
      </c>
    </row>
    <row r="145" spans="2:65" s="14" customFormat="1" ht="11.25">
      <c r="B145" s="167"/>
      <c r="D145" s="147" t="s">
        <v>166</v>
      </c>
      <c r="E145" s="168" t="s">
        <v>1</v>
      </c>
      <c r="F145" s="169" t="s">
        <v>235</v>
      </c>
      <c r="H145" s="170">
        <v>383.8</v>
      </c>
      <c r="I145" s="171"/>
      <c r="L145" s="167"/>
      <c r="M145" s="172"/>
      <c r="T145" s="173"/>
      <c r="AT145" s="168" t="s">
        <v>166</v>
      </c>
      <c r="AU145" s="168" t="s">
        <v>89</v>
      </c>
      <c r="AV145" s="14" t="s">
        <v>160</v>
      </c>
      <c r="AW145" s="14" t="s">
        <v>37</v>
      </c>
      <c r="AX145" s="14" t="s">
        <v>8</v>
      </c>
      <c r="AY145" s="168" t="s">
        <v>154</v>
      </c>
    </row>
    <row r="146" spans="2:65" s="1" customFormat="1" ht="16.5" customHeight="1">
      <c r="B146" s="31"/>
      <c r="C146" s="133" t="s">
        <v>194</v>
      </c>
      <c r="D146" s="133" t="s">
        <v>156</v>
      </c>
      <c r="E146" s="134" t="s">
        <v>392</v>
      </c>
      <c r="F146" s="135" t="s">
        <v>393</v>
      </c>
      <c r="G146" s="136" t="s">
        <v>159</v>
      </c>
      <c r="H146" s="137">
        <v>359</v>
      </c>
      <c r="I146" s="138">
        <v>87</v>
      </c>
      <c r="J146" s="139">
        <f>ROUND(I146*H146,0)</f>
        <v>31233</v>
      </c>
      <c r="K146" s="140"/>
      <c r="L146" s="31"/>
      <c r="M146" s="141" t="s">
        <v>1</v>
      </c>
      <c r="N146" s="142" t="s">
        <v>45</v>
      </c>
      <c r="P146" s="143">
        <f>O146*H146</f>
        <v>0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AR146" s="145" t="s">
        <v>160</v>
      </c>
      <c r="AT146" s="145" t="s">
        <v>156</v>
      </c>
      <c r="AU146" s="145" t="s">
        <v>89</v>
      </c>
      <c r="AY146" s="16" t="s">
        <v>154</v>
      </c>
      <c r="BE146" s="146">
        <f>IF(N146="základní",J146,0)</f>
        <v>31233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6" t="s">
        <v>8</v>
      </c>
      <c r="BK146" s="146">
        <f>ROUND(I146*H146,0)</f>
        <v>31233</v>
      </c>
      <c r="BL146" s="16" t="s">
        <v>160</v>
      </c>
      <c r="BM146" s="145" t="s">
        <v>811</v>
      </c>
    </row>
    <row r="147" spans="2:65" s="1" customFormat="1" ht="19.5">
      <c r="B147" s="31"/>
      <c r="D147" s="147" t="s">
        <v>162</v>
      </c>
      <c r="F147" s="148" t="s">
        <v>395</v>
      </c>
      <c r="I147" s="149"/>
      <c r="L147" s="31"/>
      <c r="M147" s="150"/>
      <c r="T147" s="55"/>
      <c r="AT147" s="16" t="s">
        <v>162</v>
      </c>
      <c r="AU147" s="16" t="s">
        <v>89</v>
      </c>
    </row>
    <row r="148" spans="2:65" s="1" customFormat="1" ht="11.25">
      <c r="B148" s="31"/>
      <c r="D148" s="151" t="s">
        <v>164</v>
      </c>
      <c r="F148" s="152" t="s">
        <v>396</v>
      </c>
      <c r="I148" s="149"/>
      <c r="L148" s="31"/>
      <c r="M148" s="150"/>
      <c r="T148" s="55"/>
      <c r="AT148" s="16" t="s">
        <v>164</v>
      </c>
      <c r="AU148" s="16" t="s">
        <v>89</v>
      </c>
    </row>
    <row r="149" spans="2:65" s="1" customFormat="1" ht="19.5">
      <c r="B149" s="31"/>
      <c r="D149" s="147" t="s">
        <v>365</v>
      </c>
      <c r="F149" s="174" t="s">
        <v>397</v>
      </c>
      <c r="I149" s="149"/>
      <c r="L149" s="31"/>
      <c r="M149" s="150"/>
      <c r="T149" s="55"/>
      <c r="AT149" s="16" t="s">
        <v>365</v>
      </c>
      <c r="AU149" s="16" t="s">
        <v>89</v>
      </c>
    </row>
    <row r="150" spans="2:65" s="12" customFormat="1" ht="11.25">
      <c r="B150" s="153"/>
      <c r="D150" s="147" t="s">
        <v>166</v>
      </c>
      <c r="E150" s="154" t="s">
        <v>1</v>
      </c>
      <c r="F150" s="155" t="s">
        <v>812</v>
      </c>
      <c r="H150" s="156">
        <v>359</v>
      </c>
      <c r="I150" s="157"/>
      <c r="L150" s="153"/>
      <c r="M150" s="158"/>
      <c r="T150" s="159"/>
      <c r="AT150" s="154" t="s">
        <v>166</v>
      </c>
      <c r="AU150" s="154" t="s">
        <v>89</v>
      </c>
      <c r="AV150" s="12" t="s">
        <v>89</v>
      </c>
      <c r="AW150" s="12" t="s">
        <v>37</v>
      </c>
      <c r="AX150" s="12" t="s">
        <v>80</v>
      </c>
      <c r="AY150" s="154" t="s">
        <v>154</v>
      </c>
    </row>
    <row r="151" spans="2:65" s="14" customFormat="1" ht="11.25">
      <c r="B151" s="167"/>
      <c r="D151" s="147" t="s">
        <v>166</v>
      </c>
      <c r="E151" s="168" t="s">
        <v>1</v>
      </c>
      <c r="F151" s="169" t="s">
        <v>235</v>
      </c>
      <c r="H151" s="170">
        <v>359</v>
      </c>
      <c r="I151" s="171"/>
      <c r="L151" s="167"/>
      <c r="M151" s="172"/>
      <c r="T151" s="173"/>
      <c r="AT151" s="168" t="s">
        <v>166</v>
      </c>
      <c r="AU151" s="168" t="s">
        <v>89</v>
      </c>
      <c r="AV151" s="14" t="s">
        <v>160</v>
      </c>
      <c r="AW151" s="14" t="s">
        <v>37</v>
      </c>
      <c r="AX151" s="14" t="s">
        <v>8</v>
      </c>
      <c r="AY151" s="168" t="s">
        <v>154</v>
      </c>
    </row>
    <row r="152" spans="2:65" s="1" customFormat="1" ht="16.5" customHeight="1">
      <c r="B152" s="31"/>
      <c r="C152" s="133" t="s">
        <v>206</v>
      </c>
      <c r="D152" s="133" t="s">
        <v>156</v>
      </c>
      <c r="E152" s="134" t="s">
        <v>400</v>
      </c>
      <c r="F152" s="135" t="s">
        <v>401</v>
      </c>
      <c r="G152" s="136" t="s">
        <v>159</v>
      </c>
      <c r="H152" s="137">
        <v>404</v>
      </c>
      <c r="I152" s="138">
        <v>125</v>
      </c>
      <c r="J152" s="139">
        <f>ROUND(I152*H152,0)</f>
        <v>50500</v>
      </c>
      <c r="K152" s="140"/>
      <c r="L152" s="31"/>
      <c r="M152" s="141" t="s">
        <v>1</v>
      </c>
      <c r="N152" s="142" t="s">
        <v>45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160</v>
      </c>
      <c r="AT152" s="145" t="s">
        <v>156</v>
      </c>
      <c r="AU152" s="145" t="s">
        <v>89</v>
      </c>
      <c r="AY152" s="16" t="s">
        <v>154</v>
      </c>
      <c r="BE152" s="146">
        <f>IF(N152="základní",J152,0)</f>
        <v>50500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6" t="s">
        <v>8</v>
      </c>
      <c r="BK152" s="146">
        <f>ROUND(I152*H152,0)</f>
        <v>50500</v>
      </c>
      <c r="BL152" s="16" t="s">
        <v>160</v>
      </c>
      <c r="BM152" s="145" t="s">
        <v>813</v>
      </c>
    </row>
    <row r="153" spans="2:65" s="1" customFormat="1" ht="19.5">
      <c r="B153" s="31"/>
      <c r="D153" s="147" t="s">
        <v>162</v>
      </c>
      <c r="F153" s="148" t="s">
        <v>403</v>
      </c>
      <c r="I153" s="149"/>
      <c r="L153" s="31"/>
      <c r="M153" s="150"/>
      <c r="T153" s="55"/>
      <c r="AT153" s="16" t="s">
        <v>162</v>
      </c>
      <c r="AU153" s="16" t="s">
        <v>89</v>
      </c>
    </row>
    <row r="154" spans="2:65" s="1" customFormat="1" ht="11.25">
      <c r="B154" s="31"/>
      <c r="D154" s="151" t="s">
        <v>164</v>
      </c>
      <c r="F154" s="152" t="s">
        <v>404</v>
      </c>
      <c r="I154" s="149"/>
      <c r="L154" s="31"/>
      <c r="M154" s="150"/>
      <c r="T154" s="55"/>
      <c r="AT154" s="16" t="s">
        <v>164</v>
      </c>
      <c r="AU154" s="16" t="s">
        <v>89</v>
      </c>
    </row>
    <row r="155" spans="2:65" s="1" customFormat="1" ht="19.5">
      <c r="B155" s="31"/>
      <c r="D155" s="147" t="s">
        <v>365</v>
      </c>
      <c r="F155" s="174" t="s">
        <v>397</v>
      </c>
      <c r="I155" s="149"/>
      <c r="L155" s="31"/>
      <c r="M155" s="150"/>
      <c r="T155" s="55"/>
      <c r="AT155" s="16" t="s">
        <v>365</v>
      </c>
      <c r="AU155" s="16" t="s">
        <v>89</v>
      </c>
    </row>
    <row r="156" spans="2:65" s="12" customFormat="1" ht="11.25">
      <c r="B156" s="153"/>
      <c r="D156" s="147" t="s">
        <v>166</v>
      </c>
      <c r="E156" s="154" t="s">
        <v>1</v>
      </c>
      <c r="F156" s="155" t="s">
        <v>814</v>
      </c>
      <c r="H156" s="156">
        <v>404</v>
      </c>
      <c r="I156" s="157"/>
      <c r="L156" s="153"/>
      <c r="M156" s="158"/>
      <c r="T156" s="159"/>
      <c r="AT156" s="154" t="s">
        <v>166</v>
      </c>
      <c r="AU156" s="154" t="s">
        <v>89</v>
      </c>
      <c r="AV156" s="12" t="s">
        <v>89</v>
      </c>
      <c r="AW156" s="12" t="s">
        <v>37</v>
      </c>
      <c r="AX156" s="12" t="s">
        <v>80</v>
      </c>
      <c r="AY156" s="154" t="s">
        <v>154</v>
      </c>
    </row>
    <row r="157" spans="2:65" s="14" customFormat="1" ht="11.25">
      <c r="B157" s="167"/>
      <c r="D157" s="147" t="s">
        <v>166</v>
      </c>
      <c r="E157" s="168" t="s">
        <v>1</v>
      </c>
      <c r="F157" s="169" t="s">
        <v>235</v>
      </c>
      <c r="H157" s="170">
        <v>404</v>
      </c>
      <c r="I157" s="171"/>
      <c r="L157" s="167"/>
      <c r="M157" s="172"/>
      <c r="T157" s="173"/>
      <c r="AT157" s="168" t="s">
        <v>166</v>
      </c>
      <c r="AU157" s="168" t="s">
        <v>89</v>
      </c>
      <c r="AV157" s="14" t="s">
        <v>160</v>
      </c>
      <c r="AW157" s="14" t="s">
        <v>37</v>
      </c>
      <c r="AX157" s="14" t="s">
        <v>8</v>
      </c>
      <c r="AY157" s="168" t="s">
        <v>154</v>
      </c>
    </row>
    <row r="158" spans="2:65" s="1" customFormat="1" ht="16.5" customHeight="1">
      <c r="B158" s="31"/>
      <c r="C158" s="133" t="s">
        <v>213</v>
      </c>
      <c r="D158" s="133" t="s">
        <v>156</v>
      </c>
      <c r="E158" s="134" t="s">
        <v>534</v>
      </c>
      <c r="F158" s="135" t="s">
        <v>535</v>
      </c>
      <c r="G158" s="136" t="s">
        <v>159</v>
      </c>
      <c r="H158" s="137">
        <v>240</v>
      </c>
      <c r="I158" s="138">
        <v>210</v>
      </c>
      <c r="J158" s="139">
        <f>ROUND(I158*H158,0)</f>
        <v>50400</v>
      </c>
      <c r="K158" s="140"/>
      <c r="L158" s="31"/>
      <c r="M158" s="141" t="s">
        <v>1</v>
      </c>
      <c r="N158" s="142" t="s">
        <v>45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160</v>
      </c>
      <c r="AT158" s="145" t="s">
        <v>156</v>
      </c>
      <c r="AU158" s="145" t="s">
        <v>89</v>
      </c>
      <c r="AY158" s="16" t="s">
        <v>154</v>
      </c>
      <c r="BE158" s="146">
        <f>IF(N158="základní",J158,0)</f>
        <v>50400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6" t="s">
        <v>8</v>
      </c>
      <c r="BK158" s="146">
        <f>ROUND(I158*H158,0)</f>
        <v>50400</v>
      </c>
      <c r="BL158" s="16" t="s">
        <v>160</v>
      </c>
      <c r="BM158" s="145" t="s">
        <v>815</v>
      </c>
    </row>
    <row r="159" spans="2:65" s="1" customFormat="1" ht="19.5">
      <c r="B159" s="31"/>
      <c r="D159" s="147" t="s">
        <v>162</v>
      </c>
      <c r="F159" s="148" t="s">
        <v>537</v>
      </c>
      <c r="I159" s="149"/>
      <c r="L159" s="31"/>
      <c r="M159" s="150"/>
      <c r="T159" s="55"/>
      <c r="AT159" s="16" t="s">
        <v>162</v>
      </c>
      <c r="AU159" s="16" t="s">
        <v>89</v>
      </c>
    </row>
    <row r="160" spans="2:65" s="1" customFormat="1" ht="11.25">
      <c r="B160" s="31"/>
      <c r="D160" s="151" t="s">
        <v>164</v>
      </c>
      <c r="F160" s="152" t="s">
        <v>538</v>
      </c>
      <c r="I160" s="149"/>
      <c r="L160" s="31"/>
      <c r="M160" s="150"/>
      <c r="T160" s="55"/>
      <c r="AT160" s="16" t="s">
        <v>164</v>
      </c>
      <c r="AU160" s="16" t="s">
        <v>89</v>
      </c>
    </row>
    <row r="161" spans="2:51" s="12" customFormat="1" ht="11.25">
      <c r="B161" s="153"/>
      <c r="D161" s="147" t="s">
        <v>166</v>
      </c>
      <c r="E161" s="154" t="s">
        <v>1</v>
      </c>
      <c r="F161" s="155" t="s">
        <v>816</v>
      </c>
      <c r="H161" s="156">
        <v>240</v>
      </c>
      <c r="I161" s="157"/>
      <c r="L161" s="153"/>
      <c r="M161" s="175"/>
      <c r="N161" s="176"/>
      <c r="O161" s="176"/>
      <c r="P161" s="176"/>
      <c r="Q161" s="176"/>
      <c r="R161" s="176"/>
      <c r="S161" s="176"/>
      <c r="T161" s="177"/>
      <c r="AT161" s="154" t="s">
        <v>166</v>
      </c>
      <c r="AU161" s="154" t="s">
        <v>89</v>
      </c>
      <c r="AV161" s="12" t="s">
        <v>89</v>
      </c>
      <c r="AW161" s="12" t="s">
        <v>37</v>
      </c>
      <c r="AX161" s="12" t="s">
        <v>8</v>
      </c>
      <c r="AY161" s="154" t="s">
        <v>154</v>
      </c>
    </row>
    <row r="162" spans="2:51" s="1" customFormat="1" ht="6.95" customHeight="1">
      <c r="B162" s="43"/>
      <c r="C162" s="44"/>
      <c r="D162" s="44"/>
      <c r="E162" s="44"/>
      <c r="F162" s="44"/>
      <c r="G162" s="44"/>
      <c r="H162" s="44"/>
      <c r="I162" s="44"/>
      <c r="J162" s="44"/>
      <c r="K162" s="44"/>
      <c r="L162" s="31"/>
    </row>
  </sheetData>
  <sheetProtection algorithmName="SHA-512" hashValue="fsxi6Lpy3QMfUIgMS3HF2n7ez5Ohp8uK5W76Y6GDIPjtUpAh+FJNDO7H65PKUaMpYahk5XUBtLyIYDDBGwX2ew==" saltValue="CXlS0NG/Yv5mB0S9rUbJFl8BUc3h/o+TpAnL7aCWOgyLiGkXBt+1SLv43fw8KPDMAQLhLoI9Ej5G6TCjJZS3Ng==" spinCount="100000" sheet="1" objects="1" scenarios="1" formatColumns="0" formatRows="0" autoFilter="0"/>
  <autoFilter ref="C118:K161" xr:uid="{00000000-0009-0000-0000-000008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800-000000000000}"/>
    <hyperlink ref="F129" r:id="rId2" xr:uid="{00000000-0004-0000-0800-000001000000}"/>
    <hyperlink ref="F133" r:id="rId3" xr:uid="{00000000-0004-0000-0800-000002000000}"/>
    <hyperlink ref="F138" r:id="rId4" xr:uid="{00000000-0004-0000-0800-000003000000}"/>
    <hyperlink ref="F143" r:id="rId5" xr:uid="{00000000-0004-0000-0800-000004000000}"/>
    <hyperlink ref="F148" r:id="rId6" xr:uid="{00000000-0004-0000-0800-000005000000}"/>
    <hyperlink ref="F154" r:id="rId7" xr:uid="{00000000-0004-0000-0800-000006000000}"/>
    <hyperlink ref="F160" r:id="rId8" xr:uid="{00000000-0004-0000-0800-000007000000}"/>
  </hyperlinks>
  <pageMargins left="0.39374999999999999" right="0.39374999999999999" top="0.39374999999999999" bottom="0.39374999999999999" header="0" footer="0"/>
  <pageSetup paperSize="9" scale="88" fitToHeight="100" orientation="portrait" blackAndWhite="1" r:id="rId9"/>
  <headerFooter>
    <oddFooter>&amp;CStrana &amp;P z &amp;N</oddFooter>
  </headerFooter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24</vt:i4>
      </vt:variant>
    </vt:vector>
  </HeadingPairs>
  <TitlesOfParts>
    <vt:vector size="36" baseType="lpstr">
      <vt:lpstr>Rekapitulace stavby</vt:lpstr>
      <vt:lpstr>002.52b - Komunikace - vý...</vt:lpstr>
      <vt:lpstr>004.52b - Komunikace - re...</vt:lpstr>
      <vt:lpstr>007.01 - Zlepšení podloží</vt:lpstr>
      <vt:lpstr>007.02 - Drenáž</vt:lpstr>
      <vt:lpstr>007.03 - Hospodářské prop...</vt:lpstr>
      <vt:lpstr>007.06 - Trubní propustek...</vt:lpstr>
      <vt:lpstr>007.08 - Trubní propustek...</vt:lpstr>
      <vt:lpstr>007.16 - Samostatné sjezd...</vt:lpstr>
      <vt:lpstr>007.19 - Lesní sklady</vt:lpstr>
      <vt:lpstr>007.21 - Obratiště</vt:lpstr>
      <vt:lpstr>007.27 - Svodnice</vt:lpstr>
      <vt:lpstr>'002.52b - Komunikace - vý...'!Názvy_tisku</vt:lpstr>
      <vt:lpstr>'004.52b - Komunikace - re...'!Názvy_tisku</vt:lpstr>
      <vt:lpstr>'007.01 - Zlepšení podloží'!Názvy_tisku</vt:lpstr>
      <vt:lpstr>'007.02 - Drenáž'!Názvy_tisku</vt:lpstr>
      <vt:lpstr>'007.03 - Hospodářské prop...'!Názvy_tisku</vt:lpstr>
      <vt:lpstr>'007.06 - Trubní propustek...'!Názvy_tisku</vt:lpstr>
      <vt:lpstr>'007.08 - Trubní propustek...'!Názvy_tisku</vt:lpstr>
      <vt:lpstr>'007.16 - Samostatné sjezd...'!Názvy_tisku</vt:lpstr>
      <vt:lpstr>'007.19 - Lesní sklady'!Názvy_tisku</vt:lpstr>
      <vt:lpstr>'007.21 - Obratiště'!Názvy_tisku</vt:lpstr>
      <vt:lpstr>'007.27 - Svodnice'!Názvy_tisku</vt:lpstr>
      <vt:lpstr>'Rekapitulace stavby'!Názvy_tisku</vt:lpstr>
      <vt:lpstr>'002.52b - Komunikace - vý...'!Oblast_tisku</vt:lpstr>
      <vt:lpstr>'004.52b - Komunikace - re...'!Oblast_tisku</vt:lpstr>
      <vt:lpstr>'007.01 - Zlepšení podloží'!Oblast_tisku</vt:lpstr>
      <vt:lpstr>'007.02 - Drenáž'!Oblast_tisku</vt:lpstr>
      <vt:lpstr>'007.03 - Hospodářské prop...'!Oblast_tisku</vt:lpstr>
      <vt:lpstr>'007.06 - Trubní propustek...'!Oblast_tisku</vt:lpstr>
      <vt:lpstr>'007.08 - Trubní propustek...'!Oblast_tisku</vt:lpstr>
      <vt:lpstr>'007.16 - Samostatné sjezd...'!Oblast_tisku</vt:lpstr>
      <vt:lpstr>'007.19 - Lesní sklady'!Oblast_tisku</vt:lpstr>
      <vt:lpstr>'007.21 - Obratiště'!Oblast_tisku</vt:lpstr>
      <vt:lpstr>'007.27 - Svodnice'!Oblast_tisku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ADMINPROJPC\adminproj</dc:creator>
  <cp:lastModifiedBy>Jaroslav Koželuh</cp:lastModifiedBy>
  <cp:lastPrinted>2024-09-06T10:59:02Z</cp:lastPrinted>
  <dcterms:created xsi:type="dcterms:W3CDTF">2024-08-07T18:38:21Z</dcterms:created>
  <dcterms:modified xsi:type="dcterms:W3CDTF">2024-09-06T11:02:19Z</dcterms:modified>
</cp:coreProperties>
</file>