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LBC\2025\Zakázky\025 Ing.Radovan Novotný\02524012 Divadlo F.X. Šaldy Liberec - Rozšíření šatny kulisáků\2025 - úprava pož. odolnosti SDK konstrukcí\Rozpočet\"/>
    </mc:Choice>
  </mc:AlternateContent>
  <xr:revisionPtr revIDLastSave="0" documentId="13_ncr:1_{7DFF26CF-CF6D-4081-BBC1-F28F9307DE1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D.1.1. 1.02 Pol" sheetId="12" r:id="rId4"/>
    <sheet name="D.1.1. 2.00 Pol" sheetId="13" r:id="rId5"/>
    <sheet name="Rekapitulace příloh" sheetId="14" r:id="rId6"/>
    <sheet name="Příloha 720 ZTI" sheetId="15" r:id="rId7"/>
    <sheet name="Příloha 728 VZT" sheetId="16" r:id="rId8"/>
    <sheet name="Příloha 730 ÚT Rek" sheetId="17" r:id="rId9"/>
    <sheet name="Příloha 730 ÚT Pol" sheetId="18" r:id="rId10"/>
    <sheet name="Příloha M21 Elektro" sheetId="19" r:id="rId11"/>
  </sheets>
  <externalReferences>
    <externalReference r:id="rId12"/>
    <externalReference r:id="rId13"/>
  </externalReferences>
  <definedNames>
    <definedName name="_xlnm._FilterDatabase" localSheetId="9" hidden="1">'Příloha 730 ÚT Pol'!$C$124:$K$159</definedName>
    <definedName name="CelkemDPHVypocet" localSheetId="1">Stavba!$H$44</definedName>
    <definedName name="CenaCelkem" localSheetId="10">#REF!</definedName>
    <definedName name="CenaCelkem">Stavba!$G$29</definedName>
    <definedName name="CenaCelkemBezDPH" localSheetId="10">#REF!</definedName>
    <definedName name="CenaCelkemBezDPH">Stavba!$G$28</definedName>
    <definedName name="CenaCelkemVypocet" localSheetId="1">Stavba!$I$44</definedName>
    <definedName name="cisloobjektu" localSheetId="10">#REF!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 localSheetId="10">#REF!</definedName>
    <definedName name="CisloStavebnihoRozpoctu">Stavba!$D$4</definedName>
    <definedName name="dadresa" localSheetId="10">#REF!</definedName>
    <definedName name="dadresa">Stavba!$D$12:$G$12</definedName>
    <definedName name="DIČ" localSheetId="1">Stavba!$I$12</definedName>
    <definedName name="dmisto" localSheetId="10">#REF!</definedName>
    <definedName name="dmisto">Stavba!$E$13:$G$13</definedName>
    <definedName name="DPHSni" localSheetId="10">#REF!</definedName>
    <definedName name="DPHSni">Stavba!$G$24</definedName>
    <definedName name="DPHZakl" localSheetId="10">#REF!</definedName>
    <definedName name="DPHZakl">Stavba!$G$26</definedName>
    <definedName name="dpsc" localSheetId="1">Stavba!$D$13</definedName>
    <definedName name="IČO" localSheetId="1">Stavba!$I$11</definedName>
    <definedName name="Mena" localSheetId="10">#REF!</definedName>
    <definedName name="Mena">Stavba!$J$29</definedName>
    <definedName name="MistoStavby" localSheetId="10">#REF!</definedName>
    <definedName name="MistoStavby">Stavba!$D$4</definedName>
    <definedName name="nazevobjektu" localSheetId="10">#REF!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 localSheetId="10">#REF!</definedName>
    <definedName name="NazevStavebnihoRozpoctu">Stavba!$E$4</definedName>
    <definedName name="_xlnm.Print_Titles" localSheetId="3">'D.1.1. 1.02 Pol'!$1:$7</definedName>
    <definedName name="_xlnm.Print_Titles" localSheetId="4">'D.1.1. 2.00 Pol'!$1:$7</definedName>
    <definedName name="_xlnm.Print_Titles" localSheetId="6">'Příloha 720 ZTI'!$7:$8</definedName>
    <definedName name="_xlnm.Print_Titles" localSheetId="7">'Příloha 728 VZT'!$5:$6</definedName>
    <definedName name="_xlnm.Print_Titles" localSheetId="9">'Příloha 730 ÚT Pol'!$124:$124</definedName>
    <definedName name="_xlnm.Print_Titles" localSheetId="8">'Příloha 730 ÚT Rek'!$92:$92</definedName>
    <definedName name="oadresa" localSheetId="10">#REF!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'D.1.1. 1.02 Pol'!$A$1:$Y$605</definedName>
    <definedName name="_xlnm.Print_Area" localSheetId="4">'D.1.1. 2.00 Pol'!$A$1:$Y$126</definedName>
    <definedName name="_xlnm.Print_Area" localSheetId="6">'Příloha 720 ZTI'!$A$1:$H$78</definedName>
    <definedName name="_xlnm.Print_Area" localSheetId="7">'Příloha 728 VZT'!$A$1:$H$65</definedName>
    <definedName name="_xlnm.Print_Area" localSheetId="9">'Příloha 730 ÚT Pol'!$C$4:$J$76,'Příloha 730 ÚT Pol'!$C$82:$J$106,'Příloha 730 ÚT Pol'!$C$112:$K$159</definedName>
    <definedName name="_xlnm.Print_Area" localSheetId="8">'Příloha 730 ÚT Rek'!$D$4:$AO$76,'Příloha 730 ÚT Rek'!$C$82:$AQ$96</definedName>
    <definedName name="_xlnm.Print_Area" localSheetId="1">Stavba!$A$1:$J$80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 localSheetId="10">#REF!</definedName>
    <definedName name="padresa">Stavba!$D$9</definedName>
    <definedName name="pdic" localSheetId="10">#REF!</definedName>
    <definedName name="pdic">Stavba!$I$9</definedName>
    <definedName name="pico" localSheetId="10">#REF!</definedName>
    <definedName name="pico">Stavba!$I$8</definedName>
    <definedName name="pmisto" localSheetId="10">#REF!</definedName>
    <definedName name="pmisto">Stavba!$E$10</definedName>
    <definedName name="PocetMJ" localSheetId="10">#REF!</definedName>
    <definedName name="PocetMJ">#REF!</definedName>
    <definedName name="PoptavkaID" localSheetId="10">#REF!</definedName>
    <definedName name="PoptavkaID">Stavba!$A$1</definedName>
    <definedName name="pPSC" localSheetId="10">#REF!</definedName>
    <definedName name="pPSC">Stavba!$D$10</definedName>
    <definedName name="Projektant" localSheetId="10">#REF!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 localSheetId="10">#REF!</definedName>
    <definedName name="SloupecCC">#REF!</definedName>
    <definedName name="SloupecCisloPol" localSheetId="10">#REF!</definedName>
    <definedName name="SloupecCisloPol">#REF!</definedName>
    <definedName name="SloupecJC" localSheetId="10">#REF!</definedName>
    <definedName name="SloupecJC">#REF!</definedName>
    <definedName name="SloupecMJ" localSheetId="10">#REF!</definedName>
    <definedName name="SloupecMJ">#REF!</definedName>
    <definedName name="SloupecMnozstvi" localSheetId="10">#REF!</definedName>
    <definedName name="SloupecMnozstvi">#REF!</definedName>
    <definedName name="SloupecNazPol" localSheetId="10">#REF!</definedName>
    <definedName name="SloupecNazPol">#REF!</definedName>
    <definedName name="SloupecPC" localSheetId="10">#REF!</definedName>
    <definedName name="SloupecPC">#REF!</definedName>
    <definedName name="Vypracoval" localSheetId="10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 localSheetId="10">#REF!</definedName>
    <definedName name="ZakladDPHSni">Stavba!$G$23</definedName>
    <definedName name="ZakladDPHSniVypocet" localSheetId="1">Stavba!$F$44</definedName>
    <definedName name="ZakladDPHZakl" localSheetId="10">#REF!</definedName>
    <definedName name="ZakladDPHZakl">Stavba!$G$25</definedName>
    <definedName name="ZakladDPHZaklVypocet" localSheetId="1">Stavba!$G$44</definedName>
    <definedName name="ZaObjednatele" localSheetId="10">#REF!</definedName>
    <definedName name="ZaObjednatele">Stavba!$G$34</definedName>
    <definedName name="Zaokrouhleni" localSheetId="10">#REF!</definedName>
    <definedName name="Zaokrouhleni">Stavba!$G$27</definedName>
    <definedName name="ZaZhotovitele" localSheetId="10">#REF!</definedName>
    <definedName name="ZaZhotovitele">Stavba!$D$34</definedName>
    <definedName name="Zhotovitel" localSheetId="10">#REF!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9" l="1"/>
  <c r="F38" i="19" s="1"/>
  <c r="C14" i="19" s="1"/>
  <c r="J128" i="18"/>
  <c r="BE128" i="18" s="1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29" i="19" s="1"/>
  <c r="C25" i="19" s="1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200" i="19" s="1"/>
  <c r="C23" i="19" s="1"/>
  <c r="F159" i="19"/>
  <c r="F158" i="19"/>
  <c r="F153" i="19"/>
  <c r="F152" i="19"/>
  <c r="F151" i="19"/>
  <c r="F150" i="19"/>
  <c r="F149" i="19"/>
  <c r="F148" i="19"/>
  <c r="F154" i="19" s="1"/>
  <c r="F143" i="19"/>
  <c r="F142" i="19"/>
  <c r="F137" i="19"/>
  <c r="F136" i="19"/>
  <c r="F135" i="19"/>
  <c r="F134" i="19"/>
  <c r="F133" i="19"/>
  <c r="F132" i="19"/>
  <c r="F138" i="19" s="1"/>
  <c r="F127" i="19"/>
  <c r="F126" i="19"/>
  <c r="F122" i="19"/>
  <c r="F121" i="19"/>
  <c r="F120" i="19"/>
  <c r="F119" i="19"/>
  <c r="F123" i="19" s="1"/>
  <c r="F114" i="19"/>
  <c r="F113" i="19"/>
  <c r="F109" i="19"/>
  <c r="F108" i="19"/>
  <c r="F107" i="19"/>
  <c r="F110" i="19" s="1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103" i="19" s="1"/>
  <c r="C16" i="19" s="1"/>
  <c r="F37" i="19"/>
  <c r="F36" i="19"/>
  <c r="F35" i="19"/>
  <c r="F34" i="19"/>
  <c r="BK159" i="18"/>
  <c r="BI159" i="18"/>
  <c r="BH159" i="18"/>
  <c r="BG159" i="18"/>
  <c r="BF159" i="18"/>
  <c r="BE159" i="18"/>
  <c r="T159" i="18"/>
  <c r="T158" i="18" s="1"/>
  <c r="T157" i="18" s="1"/>
  <c r="R159" i="18"/>
  <c r="R158" i="18" s="1"/>
  <c r="R157" i="18" s="1"/>
  <c r="P159" i="18"/>
  <c r="P158" i="18" s="1"/>
  <c r="J159" i="18"/>
  <c r="BK158" i="18"/>
  <c r="J158" i="18"/>
  <c r="BK157" i="18"/>
  <c r="P157" i="18"/>
  <c r="J157" i="18"/>
  <c r="J104" i="18" s="1"/>
  <c r="BK155" i="18"/>
  <c r="BI155" i="18"/>
  <c r="BH155" i="18"/>
  <c r="BG155" i="18"/>
  <c r="BF155" i="18"/>
  <c r="T155" i="18"/>
  <c r="R155" i="18"/>
  <c r="P155" i="18"/>
  <c r="J155" i="18"/>
  <c r="BE155" i="18" s="1"/>
  <c r="BK153" i="18"/>
  <c r="BI153" i="18"/>
  <c r="BH153" i="18"/>
  <c r="BG153" i="18"/>
  <c r="BF153" i="18"/>
  <c r="T153" i="18"/>
  <c r="R153" i="18"/>
  <c r="P153" i="18"/>
  <c r="J153" i="18"/>
  <c r="BE153" i="18" s="1"/>
  <c r="BK151" i="18"/>
  <c r="BI151" i="18"/>
  <c r="BH151" i="18"/>
  <c r="BG151" i="18"/>
  <c r="BF151" i="18"/>
  <c r="T151" i="18"/>
  <c r="R151" i="18"/>
  <c r="P151" i="18"/>
  <c r="J151" i="18"/>
  <c r="BE151" i="18" s="1"/>
  <c r="T150" i="18"/>
  <c r="R150" i="18"/>
  <c r="P150" i="18"/>
  <c r="BK149" i="18"/>
  <c r="BI149" i="18"/>
  <c r="BH149" i="18"/>
  <c r="BG149" i="18"/>
  <c r="BF149" i="18"/>
  <c r="T149" i="18"/>
  <c r="R149" i="18"/>
  <c r="P149" i="18"/>
  <c r="J149" i="18"/>
  <c r="BE149" i="18" s="1"/>
  <c r="BK148" i="18"/>
  <c r="BI148" i="18"/>
  <c r="BH148" i="18"/>
  <c r="BG148" i="18"/>
  <c r="BF148" i="18"/>
  <c r="T148" i="18"/>
  <c r="R148" i="18"/>
  <c r="P148" i="18"/>
  <c r="J148" i="18"/>
  <c r="BE148" i="18" s="1"/>
  <c r="T147" i="18"/>
  <c r="R147" i="18"/>
  <c r="P147" i="18"/>
  <c r="BK146" i="18"/>
  <c r="BI146" i="18"/>
  <c r="BH146" i="18"/>
  <c r="BG146" i="18"/>
  <c r="BF146" i="18"/>
  <c r="T146" i="18"/>
  <c r="R146" i="18"/>
  <c r="R142" i="18" s="1"/>
  <c r="P146" i="18"/>
  <c r="P142" i="18" s="1"/>
  <c r="J146" i="18"/>
  <c r="BE146" i="18" s="1"/>
  <c r="BK145" i="18"/>
  <c r="BI145" i="18"/>
  <c r="BH145" i="18"/>
  <c r="BG145" i="18"/>
  <c r="BF145" i="18"/>
  <c r="T145" i="18"/>
  <c r="R145" i="18"/>
  <c r="P145" i="18"/>
  <c r="J145" i="18"/>
  <c r="BE145" i="18" s="1"/>
  <c r="BK144" i="18"/>
  <c r="BI144" i="18"/>
  <c r="BH144" i="18"/>
  <c r="BG144" i="18"/>
  <c r="BF144" i="18"/>
  <c r="T144" i="18"/>
  <c r="R144" i="18"/>
  <c r="P144" i="18"/>
  <c r="J144" i="18"/>
  <c r="BE144" i="18" s="1"/>
  <c r="BK143" i="18"/>
  <c r="BK142" i="18" s="1"/>
  <c r="J142" i="18" s="1"/>
  <c r="BI143" i="18"/>
  <c r="BH143" i="18"/>
  <c r="BG143" i="18"/>
  <c r="BF143" i="18"/>
  <c r="BE143" i="18"/>
  <c r="T143" i="18"/>
  <c r="T142" i="18" s="1"/>
  <c r="R143" i="18"/>
  <c r="P143" i="18"/>
  <c r="J143" i="18"/>
  <c r="BK141" i="18"/>
  <c r="BI141" i="18"/>
  <c r="BH141" i="18"/>
  <c r="BG141" i="18"/>
  <c r="BF141" i="18"/>
  <c r="T141" i="18"/>
  <c r="R141" i="18"/>
  <c r="P141" i="18"/>
  <c r="J141" i="18"/>
  <c r="BE141" i="18" s="1"/>
  <c r="BK140" i="18"/>
  <c r="BI140" i="18"/>
  <c r="BH140" i="18"/>
  <c r="BG140" i="18"/>
  <c r="BF140" i="18"/>
  <c r="BE140" i="18"/>
  <c r="T140" i="18"/>
  <c r="R140" i="18"/>
  <c r="P140" i="18"/>
  <c r="J140" i="18"/>
  <c r="BK139" i="18"/>
  <c r="BK138" i="18" s="1"/>
  <c r="J138" i="18" s="1"/>
  <c r="J100" i="18" s="1"/>
  <c r="BI139" i="18"/>
  <c r="BH139" i="18"/>
  <c r="BG139" i="18"/>
  <c r="BF139" i="18"/>
  <c r="BE139" i="18"/>
  <c r="T139" i="18"/>
  <c r="T138" i="18" s="1"/>
  <c r="R139" i="18"/>
  <c r="R138" i="18" s="1"/>
  <c r="P139" i="18"/>
  <c r="J139" i="18"/>
  <c r="P138" i="18"/>
  <c r="BK137" i="18"/>
  <c r="BI137" i="18"/>
  <c r="BH137" i="18"/>
  <c r="BG137" i="18"/>
  <c r="BF137" i="18"/>
  <c r="T137" i="18"/>
  <c r="R137" i="18"/>
  <c r="P137" i="18"/>
  <c r="J137" i="18"/>
  <c r="BE137" i="18" s="1"/>
  <c r="BK136" i="18"/>
  <c r="BI136" i="18"/>
  <c r="BH136" i="18"/>
  <c r="BG136" i="18"/>
  <c r="BF136" i="18"/>
  <c r="BE136" i="18"/>
  <c r="T136" i="18"/>
  <c r="R136" i="18"/>
  <c r="P136" i="18"/>
  <c r="J136" i="18"/>
  <c r="BK135" i="18"/>
  <c r="BI135" i="18"/>
  <c r="BH135" i="18"/>
  <c r="BG135" i="18"/>
  <c r="BF135" i="18"/>
  <c r="BE135" i="18"/>
  <c r="T135" i="18"/>
  <c r="T132" i="18" s="1"/>
  <c r="R135" i="18"/>
  <c r="P135" i="18"/>
  <c r="J135" i="18"/>
  <c r="BK134" i="18"/>
  <c r="BI134" i="18"/>
  <c r="BH134" i="18"/>
  <c r="BG134" i="18"/>
  <c r="BF134" i="18"/>
  <c r="T134" i="18"/>
  <c r="R134" i="18"/>
  <c r="P134" i="18"/>
  <c r="J134" i="18"/>
  <c r="BE134" i="18" s="1"/>
  <c r="BK133" i="18"/>
  <c r="BI133" i="18"/>
  <c r="BH133" i="18"/>
  <c r="BG133" i="18"/>
  <c r="BF133" i="18"/>
  <c r="T133" i="18"/>
  <c r="R133" i="18"/>
  <c r="P133" i="18"/>
  <c r="J133" i="18"/>
  <c r="BE133" i="18" s="1"/>
  <c r="BK132" i="18"/>
  <c r="J132" i="18" s="1"/>
  <c r="R132" i="18"/>
  <c r="BK131" i="18"/>
  <c r="BI131" i="18"/>
  <c r="BH131" i="18"/>
  <c r="BG131" i="18"/>
  <c r="BF131" i="18"/>
  <c r="T131" i="18"/>
  <c r="T127" i="18" s="1"/>
  <c r="R131" i="18"/>
  <c r="R127" i="18" s="1"/>
  <c r="P131" i="18"/>
  <c r="P127" i="18" s="1"/>
  <c r="J131" i="18"/>
  <c r="BE131" i="18" s="1"/>
  <c r="BK130" i="18"/>
  <c r="BI130" i="18"/>
  <c r="BH130" i="18"/>
  <c r="BG130" i="18"/>
  <c r="BF130" i="18"/>
  <c r="T130" i="18"/>
  <c r="R130" i="18"/>
  <c r="P130" i="18"/>
  <c r="J130" i="18"/>
  <c r="BE130" i="18" s="1"/>
  <c r="BK129" i="18"/>
  <c r="BI129" i="18"/>
  <c r="BH129" i="18"/>
  <c r="BG129" i="18"/>
  <c r="BF129" i="18"/>
  <c r="T129" i="18"/>
  <c r="R129" i="18"/>
  <c r="P129" i="18"/>
  <c r="J129" i="18"/>
  <c r="BE129" i="18" s="1"/>
  <c r="BI128" i="18"/>
  <c r="BH128" i="18"/>
  <c r="BG128" i="18"/>
  <c r="BF128" i="18"/>
  <c r="T128" i="18"/>
  <c r="R128" i="18"/>
  <c r="P128" i="18"/>
  <c r="J122" i="18"/>
  <c r="F122" i="18"/>
  <c r="J121" i="18"/>
  <c r="F119" i="18"/>
  <c r="E117" i="18"/>
  <c r="J105" i="18"/>
  <c r="J101" i="18"/>
  <c r="J99" i="18"/>
  <c r="J91" i="18"/>
  <c r="F89" i="18"/>
  <c r="E87" i="18"/>
  <c r="E85" i="18"/>
  <c r="J37" i="18"/>
  <c r="J36" i="18"/>
  <c r="J35" i="18"/>
  <c r="J24" i="18"/>
  <c r="E24" i="18"/>
  <c r="J92" i="18" s="1"/>
  <c r="J23" i="18"/>
  <c r="J21" i="18"/>
  <c r="E21" i="18"/>
  <c r="J20" i="18"/>
  <c r="J18" i="18"/>
  <c r="E18" i="18"/>
  <c r="F92" i="18" s="1"/>
  <c r="J17" i="18"/>
  <c r="J15" i="18"/>
  <c r="E15" i="18"/>
  <c r="J14" i="18"/>
  <c r="J12" i="18"/>
  <c r="E7" i="18"/>
  <c r="E115" i="18" s="1"/>
  <c r="AY95" i="17"/>
  <c r="AX95" i="17"/>
  <c r="AS94" i="17"/>
  <c r="AM90" i="17"/>
  <c r="L90" i="17"/>
  <c r="AM89" i="17"/>
  <c r="L89" i="17"/>
  <c r="AM87" i="17"/>
  <c r="L87" i="17"/>
  <c r="L85" i="17"/>
  <c r="L84" i="17"/>
  <c r="G63" i="16"/>
  <c r="G62" i="16"/>
  <c r="G61" i="16"/>
  <c r="G54" i="16" s="1"/>
  <c r="G60" i="16"/>
  <c r="G59" i="16"/>
  <c r="G58" i="16"/>
  <c r="G57" i="16"/>
  <c r="G56" i="16"/>
  <c r="G55" i="16"/>
  <c r="G51" i="16"/>
  <c r="G50" i="16"/>
  <c r="G49" i="16"/>
  <c r="G48" i="16"/>
  <c r="G47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15" i="16" s="1"/>
  <c r="G20" i="16"/>
  <c r="G19" i="16"/>
  <c r="G18" i="16"/>
  <c r="G17" i="16"/>
  <c r="G16" i="16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1" i="15" s="1"/>
  <c r="G49" i="15"/>
  <c r="G48" i="15"/>
  <c r="G40" i="15"/>
  <c r="G39" i="15"/>
  <c r="G38" i="15"/>
  <c r="G37" i="15"/>
  <c r="G36" i="15"/>
  <c r="G35" i="15"/>
  <c r="G34" i="15"/>
  <c r="G27" i="15" s="1"/>
  <c r="G33" i="15"/>
  <c r="G32" i="15"/>
  <c r="G31" i="15"/>
  <c r="G30" i="15"/>
  <c r="G29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BK128" i="18" l="1"/>
  <c r="F34" i="18"/>
  <c r="BA95" i="17" s="1"/>
  <c r="BA94" i="17" s="1"/>
  <c r="W30" i="17" s="1"/>
  <c r="G11" i="15"/>
  <c r="F10" i="15" s="1"/>
  <c r="H10" i="15" s="1"/>
  <c r="E4" i="14" s="1"/>
  <c r="F413" i="12" s="1"/>
  <c r="J33" i="18"/>
  <c r="AV95" i="17" s="1"/>
  <c r="J119" i="18"/>
  <c r="J89" i="18"/>
  <c r="G8" i="16"/>
  <c r="E5" i="14" s="1"/>
  <c r="F415" i="12" s="1"/>
  <c r="J34" i="18"/>
  <c r="AW95" i="17" s="1"/>
  <c r="E157" i="19"/>
  <c r="F157" i="19" s="1"/>
  <c r="F121" i="18"/>
  <c r="F91" i="18"/>
  <c r="F33" i="18"/>
  <c r="AZ95" i="17" s="1"/>
  <c r="AZ94" i="17" s="1"/>
  <c r="E112" i="19"/>
  <c r="F112" i="19" s="1"/>
  <c r="E111" i="19"/>
  <c r="F111" i="19" s="1"/>
  <c r="P132" i="18"/>
  <c r="P126" i="18" s="1"/>
  <c r="P125" i="18" s="1"/>
  <c r="AU95" i="17" s="1"/>
  <c r="AU94" i="17" s="1"/>
  <c r="E140" i="19"/>
  <c r="F140" i="19" s="1"/>
  <c r="E139" i="19"/>
  <c r="F139" i="19" s="1"/>
  <c r="F35" i="18"/>
  <c r="BB95" i="17" s="1"/>
  <c r="BB94" i="17" s="1"/>
  <c r="R126" i="18"/>
  <c r="R125" i="18" s="1"/>
  <c r="F36" i="18"/>
  <c r="BC95" i="17" s="1"/>
  <c r="BC94" i="17" s="1"/>
  <c r="T126" i="18"/>
  <c r="T125" i="18" s="1"/>
  <c r="F37" i="18"/>
  <c r="BD95" i="17" s="1"/>
  <c r="BD94" i="17" s="1"/>
  <c r="W33" i="17" s="1"/>
  <c r="BK150" i="18"/>
  <c r="J150" i="18" s="1"/>
  <c r="J103" i="18" s="1"/>
  <c r="BK127" i="18"/>
  <c r="F115" i="19"/>
  <c r="C18" i="19" s="1"/>
  <c r="E155" i="19"/>
  <c r="F155" i="19" s="1"/>
  <c r="BK147" i="18"/>
  <c r="J147" i="18" s="1"/>
  <c r="J102" i="18" s="1"/>
  <c r="E125" i="19"/>
  <c r="F125" i="19" s="1"/>
  <c r="E124" i="19"/>
  <c r="F124" i="19" s="1"/>
  <c r="F128" i="19" s="1"/>
  <c r="C19" i="19" s="1"/>
  <c r="E141" i="19"/>
  <c r="F141" i="19" s="1"/>
  <c r="F144" i="19" s="1"/>
  <c r="C20" i="19" s="1"/>
  <c r="E156" i="19"/>
  <c r="F156" i="19" s="1"/>
  <c r="F160" i="19" s="1"/>
  <c r="C21" i="19" s="1"/>
  <c r="AW94" i="17" l="1"/>
  <c r="AK30" i="17" s="1"/>
  <c r="C27" i="19"/>
  <c r="E27" i="19" s="1"/>
  <c r="E7" i="14" s="1"/>
  <c r="F558" i="12" s="1"/>
  <c r="W32" i="17"/>
  <c r="AY94" i="17"/>
  <c r="W31" i="17"/>
  <c r="AX94" i="17"/>
  <c r="J127" i="18"/>
  <c r="J98" i="18" s="1"/>
  <c r="BK126" i="18"/>
  <c r="AT95" i="17"/>
  <c r="W29" i="17"/>
  <c r="AV94" i="17"/>
  <c r="AT94" i="17" l="1"/>
  <c r="AK29" i="17"/>
  <c r="J126" i="18"/>
  <c r="J97" i="18" s="1"/>
  <c r="BK125" i="18"/>
  <c r="J125" i="18" s="1"/>
  <c r="J96" i="18" l="1"/>
  <c r="J30" i="18"/>
  <c r="AG95" i="17" l="1"/>
  <c r="E6" i="14"/>
  <c r="J39" i="18"/>
  <c r="E9" i="14" l="1"/>
  <c r="F417" i="12"/>
  <c r="AN95" i="17"/>
  <c r="AG94" i="17"/>
  <c r="AN94" i="17" l="1"/>
  <c r="AK26" i="17"/>
  <c r="AK35" i="17" s="1"/>
  <c r="I79" i="1"/>
  <c r="I78" i="1"/>
  <c r="I76" i="1"/>
  <c r="I75" i="1"/>
  <c r="I74" i="1"/>
  <c r="I73" i="1"/>
  <c r="I72" i="1"/>
  <c r="I71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G43" i="1"/>
  <c r="F43" i="1"/>
  <c r="G125" i="13"/>
  <c r="BA118" i="13"/>
  <c r="BA107" i="13"/>
  <c r="G9" i="13"/>
  <c r="M9" i="13" s="1"/>
  <c r="I9" i="13"/>
  <c r="I8" i="13" s="1"/>
  <c r="K9" i="13"/>
  <c r="K8" i="13" s="1"/>
  <c r="O9" i="13"/>
  <c r="Q9" i="13"/>
  <c r="V9" i="13"/>
  <c r="G12" i="13"/>
  <c r="I12" i="13"/>
  <c r="K12" i="13"/>
  <c r="M12" i="13"/>
  <c r="O12" i="13"/>
  <c r="O8" i="13" s="1"/>
  <c r="Q12" i="13"/>
  <c r="Q8" i="13" s="1"/>
  <c r="V12" i="13"/>
  <c r="V8" i="13" s="1"/>
  <c r="G14" i="13"/>
  <c r="M14" i="13" s="1"/>
  <c r="I14" i="13"/>
  <c r="K14" i="13"/>
  <c r="O14" i="13"/>
  <c r="Q14" i="13"/>
  <c r="V14" i="13"/>
  <c r="G18" i="13"/>
  <c r="I18" i="13"/>
  <c r="K18" i="13"/>
  <c r="M18" i="13"/>
  <c r="O18" i="13"/>
  <c r="Q18" i="13"/>
  <c r="V18" i="13"/>
  <c r="G21" i="13"/>
  <c r="I21" i="13"/>
  <c r="K21" i="13"/>
  <c r="M21" i="13"/>
  <c r="O21" i="13"/>
  <c r="Q21" i="13"/>
  <c r="V21" i="13"/>
  <c r="K25" i="13"/>
  <c r="G26" i="13"/>
  <c r="I26" i="13"/>
  <c r="K26" i="13"/>
  <c r="M26" i="13"/>
  <c r="O26" i="13"/>
  <c r="O25" i="13" s="1"/>
  <c r="Q26" i="13"/>
  <c r="Q25" i="13" s="1"/>
  <c r="V26" i="13"/>
  <c r="V25" i="13" s="1"/>
  <c r="G29" i="13"/>
  <c r="M29" i="13" s="1"/>
  <c r="M25" i="13" s="1"/>
  <c r="I29" i="13"/>
  <c r="I25" i="13" s="1"/>
  <c r="K29" i="13"/>
  <c r="O29" i="13"/>
  <c r="Q29" i="13"/>
  <c r="V29" i="13"/>
  <c r="G38" i="13"/>
  <c r="I38" i="13"/>
  <c r="K38" i="13"/>
  <c r="M38" i="13"/>
  <c r="O38" i="13"/>
  <c r="Q38" i="13"/>
  <c r="V38" i="13"/>
  <c r="G41" i="13"/>
  <c r="I41" i="13"/>
  <c r="K41" i="13"/>
  <c r="M41" i="13"/>
  <c r="O41" i="13"/>
  <c r="Q41" i="13"/>
  <c r="V41" i="13"/>
  <c r="G53" i="13"/>
  <c r="I53" i="13"/>
  <c r="K53" i="13"/>
  <c r="M53" i="13"/>
  <c r="O53" i="13"/>
  <c r="Q53" i="13"/>
  <c r="V53" i="13"/>
  <c r="G61" i="13"/>
  <c r="I61" i="13"/>
  <c r="K61" i="13"/>
  <c r="M61" i="13"/>
  <c r="O61" i="13"/>
  <c r="Q61" i="13"/>
  <c r="V61" i="13"/>
  <c r="K63" i="13"/>
  <c r="G64" i="13"/>
  <c r="I64" i="13"/>
  <c r="K64" i="13"/>
  <c r="M64" i="13"/>
  <c r="O64" i="13"/>
  <c r="O63" i="13" s="1"/>
  <c r="Q64" i="13"/>
  <c r="Q63" i="13" s="1"/>
  <c r="V64" i="13"/>
  <c r="V63" i="13" s="1"/>
  <c r="G68" i="13"/>
  <c r="M68" i="13" s="1"/>
  <c r="I68" i="13"/>
  <c r="K68" i="13"/>
  <c r="O68" i="13"/>
  <c r="Q68" i="13"/>
  <c r="V68" i="13"/>
  <c r="G71" i="13"/>
  <c r="I71" i="13"/>
  <c r="K71" i="13"/>
  <c r="M71" i="13"/>
  <c r="O71" i="13"/>
  <c r="Q71" i="13"/>
  <c r="V71" i="13"/>
  <c r="G75" i="13"/>
  <c r="I75" i="13"/>
  <c r="K75" i="13"/>
  <c r="M75" i="13"/>
  <c r="O75" i="13"/>
  <c r="Q75" i="13"/>
  <c r="V75" i="13"/>
  <c r="G78" i="13"/>
  <c r="I78" i="13"/>
  <c r="K78" i="13"/>
  <c r="M78" i="13"/>
  <c r="O78" i="13"/>
  <c r="Q78" i="13"/>
  <c r="V78" i="13"/>
  <c r="G81" i="13"/>
  <c r="I81" i="13"/>
  <c r="K81" i="13"/>
  <c r="M81" i="13"/>
  <c r="O81" i="13"/>
  <c r="Q81" i="13"/>
  <c r="V81" i="13"/>
  <c r="G85" i="13"/>
  <c r="M85" i="13" s="1"/>
  <c r="I85" i="13"/>
  <c r="I63" i="13" s="1"/>
  <c r="K85" i="13"/>
  <c r="O85" i="13"/>
  <c r="Q85" i="13"/>
  <c r="V85" i="13"/>
  <c r="G88" i="13"/>
  <c r="I88" i="13"/>
  <c r="K88" i="13"/>
  <c r="M88" i="13"/>
  <c r="O88" i="13"/>
  <c r="Q88" i="13"/>
  <c r="V88" i="13"/>
  <c r="G91" i="13"/>
  <c r="I91" i="13"/>
  <c r="K91" i="13"/>
  <c r="M91" i="13"/>
  <c r="O91" i="13"/>
  <c r="Q91" i="13"/>
  <c r="V91" i="13"/>
  <c r="G93" i="13"/>
  <c r="I93" i="13"/>
  <c r="K93" i="13"/>
  <c r="M93" i="13"/>
  <c r="O93" i="13"/>
  <c r="G94" i="13"/>
  <c r="I94" i="13"/>
  <c r="K94" i="13"/>
  <c r="M94" i="13"/>
  <c r="O94" i="13"/>
  <c r="Q94" i="13"/>
  <c r="Q93" i="13" s="1"/>
  <c r="V94" i="13"/>
  <c r="V93" i="13" s="1"/>
  <c r="K105" i="13"/>
  <c r="G106" i="13"/>
  <c r="I106" i="13"/>
  <c r="K106" i="13"/>
  <c r="M106" i="13"/>
  <c r="M105" i="13" s="1"/>
  <c r="O106" i="13"/>
  <c r="O105" i="13" s="1"/>
  <c r="Q106" i="13"/>
  <c r="Q105" i="13" s="1"/>
  <c r="V106" i="13"/>
  <c r="V105" i="13" s="1"/>
  <c r="G109" i="13"/>
  <c r="M109" i="13" s="1"/>
  <c r="I109" i="13"/>
  <c r="K109" i="13"/>
  <c r="O109" i="13"/>
  <c r="Q109" i="13"/>
  <c r="V109" i="13"/>
  <c r="G113" i="13"/>
  <c r="I113" i="13"/>
  <c r="K113" i="13"/>
  <c r="M113" i="13"/>
  <c r="O113" i="13"/>
  <c r="Q113" i="13"/>
  <c r="V113" i="13"/>
  <c r="G117" i="13"/>
  <c r="I117" i="13"/>
  <c r="K117" i="13"/>
  <c r="M117" i="13"/>
  <c r="O117" i="13"/>
  <c r="Q117" i="13"/>
  <c r="V117" i="13"/>
  <c r="G119" i="13"/>
  <c r="I119" i="13"/>
  <c r="K119" i="13"/>
  <c r="M119" i="13"/>
  <c r="O119" i="13"/>
  <c r="Q119" i="13"/>
  <c r="V119" i="13"/>
  <c r="G121" i="13"/>
  <c r="I121" i="13"/>
  <c r="K121" i="13"/>
  <c r="M121" i="13"/>
  <c r="O121" i="13"/>
  <c r="Q121" i="13"/>
  <c r="V121" i="13"/>
  <c r="G122" i="13"/>
  <c r="M122" i="13" s="1"/>
  <c r="I122" i="13"/>
  <c r="I105" i="13" s="1"/>
  <c r="K122" i="13"/>
  <c r="O122" i="13"/>
  <c r="Q122" i="13"/>
  <c r="V122" i="13"/>
  <c r="G123" i="13"/>
  <c r="I123" i="13"/>
  <c r="K123" i="13"/>
  <c r="M123" i="13"/>
  <c r="O123" i="13"/>
  <c r="Q123" i="13"/>
  <c r="V123" i="13"/>
  <c r="AE125" i="13"/>
  <c r="BA602" i="12"/>
  <c r="BA576" i="12"/>
  <c r="BA561" i="12"/>
  <c r="BA457" i="12"/>
  <c r="BA386" i="12"/>
  <c r="BA316" i="12"/>
  <c r="BA315" i="12"/>
  <c r="BA310" i="12"/>
  <c r="BA309" i="12"/>
  <c r="BA271" i="12"/>
  <c r="BA254" i="12"/>
  <c r="BA223" i="12"/>
  <c r="BA136" i="12"/>
  <c r="BA95" i="12"/>
  <c r="BA86" i="12"/>
  <c r="BA38" i="12"/>
  <c r="V8" i="12"/>
  <c r="G9" i="12"/>
  <c r="I9" i="12"/>
  <c r="K9" i="12"/>
  <c r="O9" i="12"/>
  <c r="Q9" i="12"/>
  <c r="V9" i="12"/>
  <c r="G14" i="12"/>
  <c r="I14" i="12"/>
  <c r="I8" i="12" s="1"/>
  <c r="K14" i="12"/>
  <c r="M14" i="12"/>
  <c r="O14" i="12"/>
  <c r="O8" i="12" s="1"/>
  <c r="Q14" i="12"/>
  <c r="Q8" i="12" s="1"/>
  <c r="V14" i="12"/>
  <c r="G20" i="12"/>
  <c r="I20" i="12"/>
  <c r="K20" i="12"/>
  <c r="M20" i="12"/>
  <c r="O20" i="12"/>
  <c r="Q20" i="12"/>
  <c r="V20" i="12"/>
  <c r="G26" i="12"/>
  <c r="I26" i="12"/>
  <c r="K26" i="12"/>
  <c r="M26" i="12"/>
  <c r="O26" i="12"/>
  <c r="Q26" i="12"/>
  <c r="V26" i="12"/>
  <c r="G31" i="12"/>
  <c r="I31" i="12"/>
  <c r="K31" i="12"/>
  <c r="M31" i="12"/>
  <c r="O31" i="12"/>
  <c r="Q31" i="12"/>
  <c r="V31" i="12"/>
  <c r="G36" i="12"/>
  <c r="I36" i="12"/>
  <c r="G37" i="12"/>
  <c r="I37" i="12"/>
  <c r="K37" i="12"/>
  <c r="K36" i="12" s="1"/>
  <c r="M37" i="12"/>
  <c r="O37" i="12"/>
  <c r="Q37" i="12"/>
  <c r="Q36" i="12" s="1"/>
  <c r="V37" i="12"/>
  <c r="V36" i="12" s="1"/>
  <c r="G41" i="12"/>
  <c r="I41" i="12"/>
  <c r="K41" i="12"/>
  <c r="M41" i="12"/>
  <c r="O41" i="12"/>
  <c r="Q41" i="12"/>
  <c r="V41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I61" i="12"/>
  <c r="K61" i="12"/>
  <c r="G62" i="12"/>
  <c r="I62" i="12"/>
  <c r="K62" i="12"/>
  <c r="M62" i="12"/>
  <c r="O62" i="12"/>
  <c r="Q62" i="12"/>
  <c r="V62" i="12"/>
  <c r="V61" i="12" s="1"/>
  <c r="G72" i="12"/>
  <c r="I72" i="12"/>
  <c r="K72" i="12"/>
  <c r="O72" i="12"/>
  <c r="Q72" i="12"/>
  <c r="V72" i="12"/>
  <c r="G82" i="12"/>
  <c r="I82" i="12"/>
  <c r="K82" i="12"/>
  <c r="M82" i="12"/>
  <c r="O82" i="12"/>
  <c r="Q82" i="12"/>
  <c r="V82" i="12"/>
  <c r="G85" i="12"/>
  <c r="I85" i="12"/>
  <c r="K85" i="12"/>
  <c r="M85" i="12"/>
  <c r="O85" i="12"/>
  <c r="Q85" i="12"/>
  <c r="V85" i="12"/>
  <c r="G94" i="12"/>
  <c r="I94" i="12"/>
  <c r="K94" i="12"/>
  <c r="M94" i="12"/>
  <c r="O94" i="12"/>
  <c r="Q94" i="12"/>
  <c r="V94" i="12"/>
  <c r="G104" i="12"/>
  <c r="I104" i="12"/>
  <c r="K104" i="12"/>
  <c r="M104" i="12"/>
  <c r="O104" i="12"/>
  <c r="Q104" i="12"/>
  <c r="V104" i="12"/>
  <c r="G111" i="12"/>
  <c r="M111" i="12" s="1"/>
  <c r="I111" i="12"/>
  <c r="K111" i="12"/>
  <c r="O111" i="12"/>
  <c r="Q111" i="12"/>
  <c r="V111" i="12"/>
  <c r="G119" i="12"/>
  <c r="I119" i="12"/>
  <c r="K119" i="12"/>
  <c r="M119" i="12"/>
  <c r="O119" i="12"/>
  <c r="Q119" i="12"/>
  <c r="V119" i="12"/>
  <c r="G127" i="12"/>
  <c r="I127" i="12"/>
  <c r="K127" i="12"/>
  <c r="M127" i="12"/>
  <c r="O127" i="12"/>
  <c r="Q127" i="12"/>
  <c r="V127" i="12"/>
  <c r="G135" i="12"/>
  <c r="I135" i="12"/>
  <c r="K135" i="12"/>
  <c r="M135" i="12"/>
  <c r="O135" i="12"/>
  <c r="Q135" i="12"/>
  <c r="V135" i="12"/>
  <c r="G140" i="12"/>
  <c r="I140" i="12"/>
  <c r="K140" i="12"/>
  <c r="M140" i="12"/>
  <c r="O140" i="12"/>
  <c r="Q140" i="12"/>
  <c r="V140" i="12"/>
  <c r="G144" i="12"/>
  <c r="M144" i="12" s="1"/>
  <c r="I144" i="12"/>
  <c r="K144" i="12"/>
  <c r="O144" i="12"/>
  <c r="Q144" i="12"/>
  <c r="V144" i="12"/>
  <c r="G146" i="12"/>
  <c r="I146" i="12"/>
  <c r="K146" i="12"/>
  <c r="M146" i="12"/>
  <c r="O146" i="12"/>
  <c r="Q146" i="12"/>
  <c r="V146" i="12"/>
  <c r="G155" i="12"/>
  <c r="M155" i="12" s="1"/>
  <c r="I155" i="12"/>
  <c r="K155" i="12"/>
  <c r="O155" i="12"/>
  <c r="Q155" i="12"/>
  <c r="V155" i="12"/>
  <c r="G159" i="12"/>
  <c r="I159" i="12"/>
  <c r="K159" i="12"/>
  <c r="M159" i="12"/>
  <c r="O159" i="12"/>
  <c r="Q159" i="12"/>
  <c r="V159" i="12"/>
  <c r="G169" i="12"/>
  <c r="G168" i="12" s="1"/>
  <c r="I169" i="12"/>
  <c r="I168" i="12" s="1"/>
  <c r="K169" i="12"/>
  <c r="K168" i="12" s="1"/>
  <c r="M169" i="12"/>
  <c r="M168" i="12" s="1"/>
  <c r="O169" i="12"/>
  <c r="Q169" i="12"/>
  <c r="V169" i="12"/>
  <c r="G187" i="12"/>
  <c r="I187" i="12"/>
  <c r="K187" i="12"/>
  <c r="M187" i="12"/>
  <c r="O187" i="12"/>
  <c r="O168" i="12" s="1"/>
  <c r="Q187" i="12"/>
  <c r="Q168" i="12" s="1"/>
  <c r="V187" i="12"/>
  <c r="V168" i="12" s="1"/>
  <c r="G196" i="12"/>
  <c r="I196" i="12"/>
  <c r="G197" i="12"/>
  <c r="I197" i="12"/>
  <c r="K197" i="12"/>
  <c r="K196" i="12" s="1"/>
  <c r="M197" i="12"/>
  <c r="M196" i="12" s="1"/>
  <c r="O197" i="12"/>
  <c r="Q197" i="12"/>
  <c r="Q196" i="12" s="1"/>
  <c r="V197" i="12"/>
  <c r="V196" i="12" s="1"/>
  <c r="G204" i="12"/>
  <c r="I204" i="12"/>
  <c r="K204" i="12"/>
  <c r="M204" i="12"/>
  <c r="O204" i="12"/>
  <c r="Q204" i="12"/>
  <c r="V204" i="12"/>
  <c r="G222" i="12"/>
  <c r="I222" i="12"/>
  <c r="K222" i="12"/>
  <c r="M222" i="12"/>
  <c r="O222" i="12"/>
  <c r="Q222" i="12"/>
  <c r="V222" i="12"/>
  <c r="G228" i="12"/>
  <c r="I228" i="12"/>
  <c r="K228" i="12"/>
  <c r="M228" i="12"/>
  <c r="O228" i="12"/>
  <c r="Q228" i="12"/>
  <c r="V228" i="12"/>
  <c r="G235" i="12"/>
  <c r="M235" i="12" s="1"/>
  <c r="I235" i="12"/>
  <c r="K235" i="12"/>
  <c r="O235" i="12"/>
  <c r="Q235" i="12"/>
  <c r="V235" i="12"/>
  <c r="G239" i="12"/>
  <c r="I239" i="12"/>
  <c r="K239" i="12"/>
  <c r="M239" i="12"/>
  <c r="O239" i="12"/>
  <c r="Q239" i="12"/>
  <c r="V239" i="12"/>
  <c r="G253" i="12"/>
  <c r="M253" i="12" s="1"/>
  <c r="I253" i="12"/>
  <c r="K253" i="12"/>
  <c r="O253" i="12"/>
  <c r="Q253" i="12"/>
  <c r="V253" i="12"/>
  <c r="G258" i="12"/>
  <c r="I258" i="12"/>
  <c r="K258" i="12"/>
  <c r="M258" i="12"/>
  <c r="O258" i="12"/>
  <c r="Q258" i="12"/>
  <c r="G259" i="12"/>
  <c r="I259" i="12"/>
  <c r="K259" i="12"/>
  <c r="M259" i="12"/>
  <c r="O259" i="12"/>
  <c r="Q259" i="12"/>
  <c r="V259" i="12"/>
  <c r="V258" i="12" s="1"/>
  <c r="K269" i="12"/>
  <c r="G270" i="12"/>
  <c r="I270" i="12"/>
  <c r="K270" i="12"/>
  <c r="M270" i="12"/>
  <c r="O270" i="12"/>
  <c r="O269" i="12" s="1"/>
  <c r="Q270" i="12"/>
  <c r="Q269" i="12" s="1"/>
  <c r="V270" i="12"/>
  <c r="V269" i="12" s="1"/>
  <c r="G276" i="12"/>
  <c r="I276" i="12"/>
  <c r="I269" i="12" s="1"/>
  <c r="K276" i="12"/>
  <c r="O276" i="12"/>
  <c r="Q276" i="12"/>
  <c r="V276" i="12"/>
  <c r="Q281" i="12"/>
  <c r="V281" i="12"/>
  <c r="G282" i="12"/>
  <c r="I282" i="12"/>
  <c r="K282" i="12"/>
  <c r="M282" i="12"/>
  <c r="O282" i="12"/>
  <c r="Q282" i="12"/>
  <c r="V282" i="12"/>
  <c r="G285" i="12"/>
  <c r="G281" i="12" s="1"/>
  <c r="I285" i="12"/>
  <c r="I281" i="12" s="1"/>
  <c r="K285" i="12"/>
  <c r="K281" i="12" s="1"/>
  <c r="M285" i="12"/>
  <c r="M281" i="12" s="1"/>
  <c r="O285" i="12"/>
  <c r="O281" i="12" s="1"/>
  <c r="Q285" i="12"/>
  <c r="V285" i="12"/>
  <c r="G293" i="12"/>
  <c r="M293" i="12" s="1"/>
  <c r="I293" i="12"/>
  <c r="I292" i="12" s="1"/>
  <c r="K293" i="12"/>
  <c r="K292" i="12" s="1"/>
  <c r="O293" i="12"/>
  <c r="Q293" i="12"/>
  <c r="V293" i="12"/>
  <c r="G295" i="12"/>
  <c r="I295" i="12"/>
  <c r="K295" i="12"/>
  <c r="M295" i="12"/>
  <c r="O295" i="12"/>
  <c r="O292" i="12" s="1"/>
  <c r="Q295" i="12"/>
  <c r="Q292" i="12" s="1"/>
  <c r="V295" i="12"/>
  <c r="V292" i="12" s="1"/>
  <c r="G305" i="12"/>
  <c r="M305" i="12" s="1"/>
  <c r="I305" i="12"/>
  <c r="K305" i="12"/>
  <c r="O305" i="12"/>
  <c r="Q305" i="12"/>
  <c r="V305" i="12"/>
  <c r="O307" i="12"/>
  <c r="Q307" i="12"/>
  <c r="G308" i="12"/>
  <c r="I308" i="12"/>
  <c r="K308" i="12"/>
  <c r="M308" i="12"/>
  <c r="O308" i="12"/>
  <c r="Q308" i="12"/>
  <c r="V308" i="12"/>
  <c r="G314" i="12"/>
  <c r="I314" i="12"/>
  <c r="K314" i="12"/>
  <c r="M314" i="12"/>
  <c r="M307" i="12" s="1"/>
  <c r="O314" i="12"/>
  <c r="Q314" i="12"/>
  <c r="V314" i="12"/>
  <c r="G322" i="12"/>
  <c r="I322" i="12"/>
  <c r="K322" i="12"/>
  <c r="M322" i="12"/>
  <c r="O322" i="12"/>
  <c r="Q322" i="12"/>
  <c r="V322" i="12"/>
  <c r="G327" i="12"/>
  <c r="M327" i="12" s="1"/>
  <c r="I327" i="12"/>
  <c r="K327" i="12"/>
  <c r="O327" i="12"/>
  <c r="Q327" i="12"/>
  <c r="V327" i="12"/>
  <c r="G331" i="12"/>
  <c r="I331" i="12"/>
  <c r="K331" i="12"/>
  <c r="M331" i="12"/>
  <c r="O331" i="12"/>
  <c r="Q331" i="12"/>
  <c r="V331" i="12"/>
  <c r="G338" i="12"/>
  <c r="I338" i="12"/>
  <c r="K338" i="12"/>
  <c r="M338" i="12"/>
  <c r="O338" i="12"/>
  <c r="Q338" i="12"/>
  <c r="V338" i="12"/>
  <c r="G346" i="12"/>
  <c r="I346" i="12"/>
  <c r="K346" i="12"/>
  <c r="M346" i="12"/>
  <c r="O346" i="12"/>
  <c r="Q346" i="12"/>
  <c r="V346" i="12"/>
  <c r="G355" i="12"/>
  <c r="I355" i="12"/>
  <c r="K355" i="12"/>
  <c r="M355" i="12"/>
  <c r="O355" i="12"/>
  <c r="Q355" i="12"/>
  <c r="V355" i="12"/>
  <c r="G361" i="12"/>
  <c r="M361" i="12" s="1"/>
  <c r="I361" i="12"/>
  <c r="K361" i="12"/>
  <c r="O361" i="12"/>
  <c r="Q361" i="12"/>
  <c r="V361" i="12"/>
  <c r="G371" i="12"/>
  <c r="I371" i="12"/>
  <c r="K371" i="12"/>
  <c r="M371" i="12"/>
  <c r="O371" i="12"/>
  <c r="Q371" i="12"/>
  <c r="V371" i="12"/>
  <c r="G377" i="12"/>
  <c r="V377" i="12"/>
  <c r="G378" i="12"/>
  <c r="I378" i="12"/>
  <c r="I377" i="12" s="1"/>
  <c r="K378" i="12"/>
  <c r="K377" i="12" s="1"/>
  <c r="M378" i="12"/>
  <c r="M377" i="12" s="1"/>
  <c r="O378" i="12"/>
  <c r="O377" i="12" s="1"/>
  <c r="Q378" i="12"/>
  <c r="Q377" i="12" s="1"/>
  <c r="V378" i="12"/>
  <c r="O384" i="12"/>
  <c r="Q384" i="12"/>
  <c r="V384" i="12"/>
  <c r="G385" i="12"/>
  <c r="G384" i="12" s="1"/>
  <c r="I385" i="12"/>
  <c r="I384" i="12" s="1"/>
  <c r="K385" i="12"/>
  <c r="K384" i="12" s="1"/>
  <c r="M385" i="12"/>
  <c r="M384" i="12" s="1"/>
  <c r="O385" i="12"/>
  <c r="Q385" i="12"/>
  <c r="V385" i="12"/>
  <c r="G390" i="12"/>
  <c r="I390" i="12"/>
  <c r="I389" i="12" s="1"/>
  <c r="K390" i="12"/>
  <c r="O390" i="12"/>
  <c r="Q390" i="12"/>
  <c r="V390" i="12"/>
  <c r="G398" i="12"/>
  <c r="I398" i="12"/>
  <c r="K398" i="12"/>
  <c r="K389" i="12" s="1"/>
  <c r="M398" i="12"/>
  <c r="O398" i="12"/>
  <c r="O389" i="12" s="1"/>
  <c r="Q398" i="12"/>
  <c r="Q389" i="12" s="1"/>
  <c r="V398" i="12"/>
  <c r="V389" i="12" s="1"/>
  <c r="G407" i="12"/>
  <c r="I407" i="12"/>
  <c r="K407" i="12"/>
  <c r="M407" i="12"/>
  <c r="O407" i="12"/>
  <c r="Q407" i="12"/>
  <c r="V407" i="12"/>
  <c r="I412" i="12"/>
  <c r="K412" i="12"/>
  <c r="O412" i="12"/>
  <c r="G413" i="12"/>
  <c r="G412" i="12" s="1"/>
  <c r="I413" i="12"/>
  <c r="K413" i="12"/>
  <c r="M413" i="12"/>
  <c r="M412" i="12" s="1"/>
  <c r="O413" i="12"/>
  <c r="Q413" i="12"/>
  <c r="Q412" i="12" s="1"/>
  <c r="V413" i="12"/>
  <c r="V412" i="12" s="1"/>
  <c r="G414" i="12"/>
  <c r="I69" i="1" s="1"/>
  <c r="I414" i="12"/>
  <c r="K414" i="12"/>
  <c r="G415" i="12"/>
  <c r="M415" i="12" s="1"/>
  <c r="M414" i="12" s="1"/>
  <c r="I415" i="12"/>
  <c r="K415" i="12"/>
  <c r="O415" i="12"/>
  <c r="O414" i="12" s="1"/>
  <c r="Q415" i="12"/>
  <c r="Q414" i="12" s="1"/>
  <c r="V415" i="12"/>
  <c r="V414" i="12" s="1"/>
  <c r="V416" i="12"/>
  <c r="G417" i="12"/>
  <c r="G416" i="12" s="1"/>
  <c r="I70" i="1" s="1"/>
  <c r="I417" i="12"/>
  <c r="I416" i="12" s="1"/>
  <c r="K417" i="12"/>
  <c r="K416" i="12" s="1"/>
  <c r="O417" i="12"/>
  <c r="O416" i="12" s="1"/>
  <c r="Q417" i="12"/>
  <c r="Q416" i="12" s="1"/>
  <c r="V417" i="12"/>
  <c r="G419" i="12"/>
  <c r="I419" i="12"/>
  <c r="K419" i="12"/>
  <c r="M419" i="12"/>
  <c r="M418" i="12" s="1"/>
  <c r="O419" i="12"/>
  <c r="Q419" i="12"/>
  <c r="V419" i="12"/>
  <c r="G423" i="12"/>
  <c r="I423" i="12"/>
  <c r="K423" i="12"/>
  <c r="M423" i="12"/>
  <c r="O423" i="12"/>
  <c r="Q423" i="12"/>
  <c r="V423" i="12"/>
  <c r="G427" i="12"/>
  <c r="M427" i="12" s="1"/>
  <c r="I427" i="12"/>
  <c r="K427" i="12"/>
  <c r="O427" i="12"/>
  <c r="Q427" i="12"/>
  <c r="V427" i="12"/>
  <c r="G431" i="12"/>
  <c r="I431" i="12"/>
  <c r="K431" i="12"/>
  <c r="M431" i="12"/>
  <c r="O431" i="12"/>
  <c r="Q431" i="12"/>
  <c r="V431" i="12"/>
  <c r="G435" i="12"/>
  <c r="I435" i="12"/>
  <c r="K435" i="12"/>
  <c r="M435" i="12"/>
  <c r="O435" i="12"/>
  <c r="Q435" i="12"/>
  <c r="V435" i="12"/>
  <c r="G436" i="12"/>
  <c r="I436" i="12"/>
  <c r="K436" i="12"/>
  <c r="M436" i="12"/>
  <c r="O436" i="12"/>
  <c r="Q436" i="12"/>
  <c r="V436" i="12"/>
  <c r="G438" i="12"/>
  <c r="I438" i="12"/>
  <c r="K438" i="12"/>
  <c r="M438" i="12"/>
  <c r="O438" i="12"/>
  <c r="Q438" i="12"/>
  <c r="V438" i="12"/>
  <c r="G440" i="12"/>
  <c r="M440" i="12" s="1"/>
  <c r="I440" i="12"/>
  <c r="K440" i="12"/>
  <c r="O440" i="12"/>
  <c r="Q440" i="12"/>
  <c r="V440" i="12"/>
  <c r="G443" i="12"/>
  <c r="I443" i="12"/>
  <c r="K443" i="12"/>
  <c r="M443" i="12"/>
  <c r="O443" i="12"/>
  <c r="Q443" i="12"/>
  <c r="V443" i="12"/>
  <c r="G446" i="12"/>
  <c r="M446" i="12" s="1"/>
  <c r="I446" i="12"/>
  <c r="K446" i="12"/>
  <c r="O446" i="12"/>
  <c r="Q446" i="12"/>
  <c r="V446" i="12"/>
  <c r="G448" i="12"/>
  <c r="I448" i="12"/>
  <c r="K448" i="12"/>
  <c r="M448" i="12"/>
  <c r="O448" i="12"/>
  <c r="Q448" i="12"/>
  <c r="V448" i="12"/>
  <c r="G450" i="12"/>
  <c r="I450" i="12"/>
  <c r="K450" i="12"/>
  <c r="M450" i="12"/>
  <c r="O450" i="12"/>
  <c r="Q450" i="12"/>
  <c r="V450" i="12"/>
  <c r="G455" i="12"/>
  <c r="I455" i="12"/>
  <c r="K455" i="12"/>
  <c r="M455" i="12"/>
  <c r="G456" i="12"/>
  <c r="I456" i="12"/>
  <c r="K456" i="12"/>
  <c r="M456" i="12"/>
  <c r="O456" i="12"/>
  <c r="O455" i="12" s="1"/>
  <c r="Q456" i="12"/>
  <c r="Q455" i="12" s="1"/>
  <c r="V456" i="12"/>
  <c r="V455" i="12" s="1"/>
  <c r="G461" i="12"/>
  <c r="I461" i="12"/>
  <c r="K461" i="12"/>
  <c r="M461" i="12"/>
  <c r="O461" i="12"/>
  <c r="Q461" i="12"/>
  <c r="Q460" i="12" s="1"/>
  <c r="V461" i="12"/>
  <c r="V460" i="12" s="1"/>
  <c r="G477" i="12"/>
  <c r="I477" i="12"/>
  <c r="K477" i="12"/>
  <c r="M477" i="12"/>
  <c r="O477" i="12"/>
  <c r="Q477" i="12"/>
  <c r="V477" i="12"/>
  <c r="G480" i="12"/>
  <c r="I480" i="12"/>
  <c r="K480" i="12"/>
  <c r="M480" i="12"/>
  <c r="O480" i="12"/>
  <c r="Q480" i="12"/>
  <c r="V480" i="12"/>
  <c r="G494" i="12"/>
  <c r="I494" i="12"/>
  <c r="K494" i="12"/>
  <c r="M494" i="12"/>
  <c r="O494" i="12"/>
  <c r="Q494" i="12"/>
  <c r="V494" i="12"/>
  <c r="G500" i="12"/>
  <c r="M500" i="12" s="1"/>
  <c r="I500" i="12"/>
  <c r="I460" i="12" s="1"/>
  <c r="K500" i="12"/>
  <c r="O500" i="12"/>
  <c r="Q500" i="12"/>
  <c r="V500" i="12"/>
  <c r="G503" i="12"/>
  <c r="I503" i="12"/>
  <c r="K503" i="12"/>
  <c r="M503" i="12"/>
  <c r="O503" i="12"/>
  <c r="Q503" i="12"/>
  <c r="V503" i="12"/>
  <c r="G506" i="12"/>
  <c r="M506" i="12" s="1"/>
  <c r="I506" i="12"/>
  <c r="K506" i="12"/>
  <c r="O506" i="12"/>
  <c r="Q506" i="12"/>
  <c r="V506" i="12"/>
  <c r="G509" i="12"/>
  <c r="I509" i="12"/>
  <c r="K509" i="12"/>
  <c r="M509" i="12"/>
  <c r="O509" i="12"/>
  <c r="Q509" i="12"/>
  <c r="V509" i="12"/>
  <c r="G515" i="12"/>
  <c r="G514" i="12" s="1"/>
  <c r="I515" i="12"/>
  <c r="I514" i="12" s="1"/>
  <c r="K515" i="12"/>
  <c r="K514" i="12" s="1"/>
  <c r="M515" i="12"/>
  <c r="M514" i="12" s="1"/>
  <c r="O515" i="12"/>
  <c r="Q515" i="12"/>
  <c r="V515" i="12"/>
  <c r="G521" i="12"/>
  <c r="I521" i="12"/>
  <c r="K521" i="12"/>
  <c r="M521" i="12"/>
  <c r="O521" i="12"/>
  <c r="O514" i="12" s="1"/>
  <c r="Q521" i="12"/>
  <c r="Q514" i="12" s="1"/>
  <c r="V521" i="12"/>
  <c r="V514" i="12" s="1"/>
  <c r="G524" i="12"/>
  <c r="M524" i="12" s="1"/>
  <c r="I524" i="12"/>
  <c r="K524" i="12"/>
  <c r="O524" i="12"/>
  <c r="Q524" i="12"/>
  <c r="V524" i="12"/>
  <c r="G528" i="12"/>
  <c r="I528" i="12"/>
  <c r="K528" i="12"/>
  <c r="M528" i="12"/>
  <c r="O528" i="12"/>
  <c r="Q528" i="12"/>
  <c r="V528" i="12"/>
  <c r="G529" i="12"/>
  <c r="I529" i="12"/>
  <c r="K529" i="12"/>
  <c r="M529" i="12"/>
  <c r="O529" i="12"/>
  <c r="Q529" i="12"/>
  <c r="V529" i="12"/>
  <c r="M533" i="12"/>
  <c r="O533" i="12"/>
  <c r="G534" i="12"/>
  <c r="I534" i="12"/>
  <c r="K534" i="12"/>
  <c r="M534" i="12"/>
  <c r="O534" i="12"/>
  <c r="Q534" i="12"/>
  <c r="Q533" i="12" s="1"/>
  <c r="V534" i="12"/>
  <c r="V533" i="12" s="1"/>
  <c r="G537" i="12"/>
  <c r="M537" i="12" s="1"/>
  <c r="I537" i="12"/>
  <c r="I533" i="12" s="1"/>
  <c r="K537" i="12"/>
  <c r="K533" i="12" s="1"/>
  <c r="O537" i="12"/>
  <c r="Q537" i="12"/>
  <c r="V537" i="12"/>
  <c r="I557" i="12"/>
  <c r="K557" i="12"/>
  <c r="O557" i="12"/>
  <c r="Q557" i="12"/>
  <c r="V557" i="12"/>
  <c r="G558" i="12"/>
  <c r="I558" i="12"/>
  <c r="K558" i="12"/>
  <c r="O558" i="12"/>
  <c r="Q558" i="12"/>
  <c r="V558" i="12"/>
  <c r="O559" i="12"/>
  <c r="Q559" i="12"/>
  <c r="G560" i="12"/>
  <c r="I560" i="12"/>
  <c r="K560" i="12"/>
  <c r="M560" i="12"/>
  <c r="O560" i="12"/>
  <c r="Q560" i="12"/>
  <c r="V560" i="12"/>
  <c r="G563" i="12"/>
  <c r="I563" i="12"/>
  <c r="K563" i="12"/>
  <c r="K559" i="12" s="1"/>
  <c r="M563" i="12"/>
  <c r="M559" i="12" s="1"/>
  <c r="O563" i="12"/>
  <c r="Q563" i="12"/>
  <c r="V563" i="12"/>
  <c r="G572" i="12"/>
  <c r="I572" i="12"/>
  <c r="K572" i="12"/>
  <c r="M572" i="12"/>
  <c r="O572" i="12"/>
  <c r="Q572" i="12"/>
  <c r="V572" i="12"/>
  <c r="G575" i="12"/>
  <c r="M575" i="12" s="1"/>
  <c r="I575" i="12"/>
  <c r="K575" i="12"/>
  <c r="O575" i="12"/>
  <c r="Q575" i="12"/>
  <c r="V575" i="12"/>
  <c r="G580" i="12"/>
  <c r="I580" i="12"/>
  <c r="K580" i="12"/>
  <c r="M580" i="12"/>
  <c r="O580" i="12"/>
  <c r="Q580" i="12"/>
  <c r="V580" i="12"/>
  <c r="G585" i="12"/>
  <c r="I585" i="12"/>
  <c r="K585" i="12"/>
  <c r="M585" i="12"/>
  <c r="O585" i="12"/>
  <c r="Q585" i="12"/>
  <c r="V585" i="12"/>
  <c r="G589" i="12"/>
  <c r="I589" i="12"/>
  <c r="K589" i="12"/>
  <c r="M589" i="12"/>
  <c r="O589" i="12"/>
  <c r="Q589" i="12"/>
  <c r="V589" i="12"/>
  <c r="G593" i="12"/>
  <c r="I593" i="12"/>
  <c r="K593" i="12"/>
  <c r="M593" i="12"/>
  <c r="O593" i="12"/>
  <c r="Q593" i="12"/>
  <c r="V593" i="12"/>
  <c r="G597" i="12"/>
  <c r="I597" i="12"/>
  <c r="K597" i="12"/>
  <c r="G598" i="12"/>
  <c r="I598" i="12"/>
  <c r="K598" i="12"/>
  <c r="M598" i="12"/>
  <c r="O598" i="12"/>
  <c r="O597" i="12" s="1"/>
  <c r="Q598" i="12"/>
  <c r="Q597" i="12" s="1"/>
  <c r="V598" i="12"/>
  <c r="V597" i="12" s="1"/>
  <c r="G601" i="12"/>
  <c r="M601" i="12" s="1"/>
  <c r="I601" i="12"/>
  <c r="K601" i="12"/>
  <c r="O601" i="12"/>
  <c r="Q601" i="12"/>
  <c r="V601" i="12"/>
  <c r="AE604" i="12"/>
  <c r="F39" i="1" s="1"/>
  <c r="I20" i="1"/>
  <c r="I19" i="1"/>
  <c r="I16" i="1"/>
  <c r="H43" i="1"/>
  <c r="I43" i="1" s="1"/>
  <c r="H40" i="1"/>
  <c r="J28" i="1"/>
  <c r="J26" i="1"/>
  <c r="G38" i="1"/>
  <c r="F38" i="1"/>
  <c r="J23" i="1"/>
  <c r="J24" i="1"/>
  <c r="J25" i="1"/>
  <c r="J27" i="1"/>
  <c r="E24" i="1"/>
  <c r="E26" i="1"/>
  <c r="M417" i="12" l="1"/>
  <c r="M416" i="12" s="1"/>
  <c r="F41" i="1"/>
  <c r="F42" i="1"/>
  <c r="I68" i="1"/>
  <c r="F44" i="1"/>
  <c r="G23" i="1" s="1"/>
  <c r="A23" i="1" s="1"/>
  <c r="G24" i="1" s="1"/>
  <c r="M63" i="13"/>
  <c r="M8" i="13"/>
  <c r="G105" i="13"/>
  <c r="G63" i="13"/>
  <c r="G25" i="13"/>
  <c r="G8" i="13"/>
  <c r="AF125" i="13"/>
  <c r="K307" i="12"/>
  <c r="O36" i="12"/>
  <c r="I559" i="12"/>
  <c r="O460" i="12"/>
  <c r="K418" i="12"/>
  <c r="I307" i="12"/>
  <c r="M36" i="12"/>
  <c r="G559" i="12"/>
  <c r="M460" i="12"/>
  <c r="V418" i="12"/>
  <c r="I418" i="12"/>
  <c r="G307" i="12"/>
  <c r="V559" i="12"/>
  <c r="K460" i="12"/>
  <c r="Q418" i="12"/>
  <c r="G418" i="12"/>
  <c r="V307" i="12"/>
  <c r="G61" i="12"/>
  <c r="M72" i="12"/>
  <c r="O418" i="12"/>
  <c r="G269" i="12"/>
  <c r="M276" i="12"/>
  <c r="M269" i="12" s="1"/>
  <c r="G8" i="12"/>
  <c r="M9" i="12"/>
  <c r="M8" i="12" s="1"/>
  <c r="AF604" i="12"/>
  <c r="Q61" i="12"/>
  <c r="G389" i="12"/>
  <c r="M390" i="12"/>
  <c r="M389" i="12" s="1"/>
  <c r="M292" i="12"/>
  <c r="O61" i="12"/>
  <c r="G460" i="12"/>
  <c r="G557" i="12"/>
  <c r="I77" i="1" s="1"/>
  <c r="I18" i="1" s="1"/>
  <c r="M558" i="12"/>
  <c r="M557" i="12" s="1"/>
  <c r="M61" i="12"/>
  <c r="M597" i="12"/>
  <c r="K8" i="12"/>
  <c r="O196" i="12"/>
  <c r="G533" i="12"/>
  <c r="G292" i="12"/>
  <c r="G604" i="12" l="1"/>
  <c r="A24" i="1"/>
  <c r="G42" i="1"/>
  <c r="H42" i="1" s="1"/>
  <c r="I42" i="1" s="1"/>
  <c r="G41" i="1"/>
  <c r="H41" i="1" s="1"/>
  <c r="I41" i="1" s="1"/>
  <c r="G39" i="1"/>
  <c r="I17" i="1"/>
  <c r="I21" i="1" s="1"/>
  <c r="I80" i="1"/>
  <c r="J75" i="1" l="1"/>
  <c r="J65" i="1"/>
  <c r="J62" i="1"/>
  <c r="J58" i="1"/>
  <c r="J68" i="1"/>
  <c r="J74" i="1"/>
  <c r="J66" i="1"/>
  <c r="J57" i="1"/>
  <c r="J79" i="1"/>
  <c r="J73" i="1"/>
  <c r="J59" i="1"/>
  <c r="J70" i="1"/>
  <c r="J60" i="1"/>
  <c r="J78" i="1"/>
  <c r="J67" i="1"/>
  <c r="J71" i="1"/>
  <c r="J61" i="1"/>
  <c r="J77" i="1"/>
  <c r="J76" i="1"/>
  <c r="J55" i="1"/>
  <c r="J63" i="1"/>
  <c r="J64" i="1"/>
  <c r="J69" i="1"/>
  <c r="J72" i="1"/>
  <c r="J56" i="1"/>
  <c r="G44" i="1"/>
  <c r="H39" i="1"/>
  <c r="H44" i="1" s="1"/>
  <c r="I39" i="1" l="1"/>
  <c r="I44" i="1" s="1"/>
  <c r="J42" i="1" s="1"/>
  <c r="J80" i="1"/>
  <c r="G25" i="1"/>
  <c r="G28" i="1"/>
  <c r="J41" i="1" l="1"/>
  <c r="J39" i="1"/>
  <c r="J44" i="1" s="1"/>
  <c r="J43" i="1"/>
  <c r="A25" i="1"/>
  <c r="G26" i="1" l="1"/>
  <c r="A27" i="1" s="1"/>
  <c r="A26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Šafařík</author>
  </authors>
  <commentList>
    <comment ref="S6" authorId="0" shapeId="0" xr:uid="{543CCFA3-3D2F-485F-89EB-E1F74C4CBEF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AB86231-C174-4971-8E7D-90606269767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Šafařík</author>
  </authors>
  <commentList>
    <comment ref="S6" authorId="0" shapeId="0" xr:uid="{7067EAEB-A158-43A1-AEAC-FFEBFCCA0FE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02E5F9D-DC83-4ED4-83CA-B9338EF8E1C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<sst xmlns="http://schemas.openxmlformats.org/spreadsheetml/2006/main" count="4307" uniqueCount="1426">
  <si>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</si>
  <si>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</si>
  <si>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</si>
  <si>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</si>
  <si>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</si>
  <si>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</si>
  <si>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</si>
  <si>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</si>
  <si>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</si>
  <si>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</si>
  <si>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</si>
  <si>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</si>
  <si>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</si>
  <si>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</si>
  <si>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</si>
  <si>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</si>
  <si>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</si>
  <si>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</si>
  <si>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</si>
  <si>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</si>
  <si>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</si>
  <si>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</si>
  <si>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</si>
  <si>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</si>
  <si>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</si>
  <si>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</si>
  <si>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</si>
  <si>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</si>
  <si>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</si>
  <si>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</si>
  <si>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</si>
  <si>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</si>
  <si>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</si>
  <si>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</si>
  <si>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</si>
  <si>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</si>
  <si>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</si>
  <si>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</si>
  <si>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</si>
  <si>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</si>
  <si>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</si>
  <si>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</si>
  <si>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</si>
  <si>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02524012</t>
  </si>
  <si>
    <t>Divadlo F.X. Šaldy Liberec - Rozšíření šatny kulisáků</t>
  </si>
  <si>
    <t>STATUTÁRNÍ MĚSTO LIBEREC</t>
  </si>
  <si>
    <t>nám. Dr. E. Beneše 1/1</t>
  </si>
  <si>
    <t>Liberec-Liberec I-Staré Město</t>
  </si>
  <si>
    <t>46001</t>
  </si>
  <si>
    <t>00262978</t>
  </si>
  <si>
    <t>CZ00262978</t>
  </si>
  <si>
    <t>Ing. Radovan Novotný</t>
  </si>
  <si>
    <t>Vesecká 97/12</t>
  </si>
  <si>
    <t>Liberec-Liberec VI-Rochlice</t>
  </si>
  <si>
    <t>46006</t>
  </si>
  <si>
    <t>49080300</t>
  </si>
  <si>
    <t>CZ6804292275</t>
  </si>
  <si>
    <t>Stavba</t>
  </si>
  <si>
    <t>Stavební objekt</t>
  </si>
  <si>
    <t>D.1.1.</t>
  </si>
  <si>
    <t>DSP</t>
  </si>
  <si>
    <t>1.02</t>
  </si>
  <si>
    <t>Rozšíření šatny kulisáků</t>
  </si>
  <si>
    <t>2.00</t>
  </si>
  <si>
    <t>Přízemí - sklad nástrojů</t>
  </si>
  <si>
    <t>Celkem za stavbu</t>
  </si>
  <si>
    <t>CZK</t>
  </si>
  <si>
    <t>#POPS</t>
  </si>
  <si>
    <t>Popis stavby: 02524012 - Divadlo F.X. Šaldy Liberec - Rozšíření šatny kulisáků</t>
  </si>
  <si>
    <t>#POPO</t>
  </si>
  <si>
    <t>Popis objektu: D.1.1. - DSP</t>
  </si>
  <si>
    <t>#POPR</t>
  </si>
  <si>
    <t>Popis rozpočtu: 1.02 - Rozšíření šatny kulisáků</t>
  </si>
  <si>
    <t>Popis rozpočtu: 2.00 - Přízemí - sklad nástrojů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</si>
  <si>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</si>
  <si>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</si>
  <si>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</si>
  <si>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</si>
  <si>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</si>
  <si>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</si>
  <si>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</t>
  </si>
  <si>
    <t>Vodorovné konstrukce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</si>
  <si>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</si>
  <si>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</si>
  <si>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</si>
  <si>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</si>
  <si>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</si>
  <si>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</si>
  <si>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</si>
  <si>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</si>
  <si>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</si>
  <si>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</si>
  <si>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</si>
  <si>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</si>
  <si>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</si>
  <si>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</si>
  <si>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</si>
  <si>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</si>
  <si>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</si>
  <si>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</si>
  <si>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</si>
  <si>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</si>
  <si>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</si>
  <si>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</si>
  <si>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728</t>
  </si>
  <si>
    <t>Vzduchotechnika</t>
  </si>
  <si>
    <t>730</t>
  </si>
  <si>
    <t>Ústřední vytápění</t>
  </si>
  <si>
    <t>766</t>
  </si>
  <si>
    <t>Konstrukce truhlářské, okna a dveře</t>
  </si>
  <si>
    <t>767</t>
  </si>
  <si>
    <t>Konstrukce zámečnické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</si>
  <si>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</si>
  <si>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</si>
  <si>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</si>
  <si>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</si>
  <si>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</si>
  <si>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</si>
  <si>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</si>
  <si>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</si>
  <si>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</si>
  <si>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</si>
  <si>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</si>
  <si>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</si>
  <si>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</si>
  <si>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</si>
  <si>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</si>
  <si>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</si>
  <si>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</si>
  <si>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</si>
  <si>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</si>
  <si>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</si>
  <si>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</si>
  <si>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</si>
  <si>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</si>
  <si>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</si>
  <si>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</si>
  <si>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</si>
  <si>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</si>
  <si>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</si>
  <si>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</si>
  <si>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</si>
  <si>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</si>
  <si>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</si>
  <si>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</si>
  <si>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</si>
  <si>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</si>
  <si>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</si>
  <si>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</si>
  <si>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</si>
  <si>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</si>
  <si>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</si>
  <si>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</si>
  <si>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</si>
  <si>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</si>
  <si>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</si>
  <si>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310239411RT1</t>
  </si>
  <si>
    <t>Zazdívka otvorů o ploše přes 1 m2 do 4 m2 ve zdivu nadzákladovém cihlami pálenými pro jakoukoliv maltu cementovou, Prvek zdicí pálený funkce: cihla plná; dl = 290 mm; š = 140 mm; v = 65 mm; fb = 20,0 N/mm2</t>
  </si>
  <si>
    <t>m3</t>
  </si>
  <si>
    <t>801-4</t>
  </si>
  <si>
    <t>RTS 24/ II</t>
  </si>
  <si>
    <t>Práce</t>
  </si>
  <si>
    <t>Běžná</t>
  </si>
  <si>
    <t>POL1_</t>
  </si>
  <si>
    <t>včetně pomocného pracovního lešení</t>
  </si>
  <si>
    <t>SPI</t>
  </si>
  <si>
    <t xml:space="preserve">N03 PŮDORYS 1. PROPADLO PŘÍZEMÍ - NOVÝ STAV : </t>
  </si>
  <si>
    <t>VV</t>
  </si>
  <si>
    <t xml:space="preserve">- zazdívka otvoru : </t>
  </si>
  <si>
    <t>m.č.203 : 2*(0,90*2,00)*0,115</t>
  </si>
  <si>
    <t>317234410RT2</t>
  </si>
  <si>
    <t>Vyzdívka mezi nosníky cementovou, Prvek zdicí pálený funkce: cihla plná; dl = 290 mm; š = 140 mm; v = 65 mm; fb = 20,0 N/mm2</t>
  </si>
  <si>
    <t>jakýmikoliv cihlami pálenými na jakoukoliv maltu,</t>
  </si>
  <si>
    <t xml:space="preserve">B03 PŮDORYS 1. PROPADLO PŘÍZEMÍ - STÁVAJÍCÍ STAV : </t>
  </si>
  <si>
    <t xml:space="preserve">Průchod z nově vytvořené místnosti 201 : </t>
  </si>
  <si>
    <t>výplň mezi nosníky, vyklínování : 1,20*0,65*0,20</t>
  </si>
  <si>
    <t>317944313RT2</t>
  </si>
  <si>
    <t>Dodání a osazení válcovaných nosníků do připravených otvorů profil I 140, Tyč ocelová válcovaná za tepla průřez: I; značka: S235JR (1.0038); h = 140 mm; b = 66 mm; s = 5,7 mm; t = 8,6 mm</t>
  </si>
  <si>
    <t>t</t>
  </si>
  <si>
    <t>bez zazdění hlav, s nařezáním nosníků na potřebný rozměr,</t>
  </si>
  <si>
    <t>překlad odhad 4x I 140, 14,40 kg/m : 4*(0,20+1,00+0,20)*14,40/1000</t>
  </si>
  <si>
    <t>319201319R00</t>
  </si>
  <si>
    <t>Vyrovnání povrchu zdiva pod omítku maltou ze SMS tloušťka 50 mm, Malta zdicí obyčejná (G); pojivo: vápenocementové; zrnitost do 4,0 mm; M 5 N/mm2</t>
  </si>
  <si>
    <t>m2</t>
  </si>
  <si>
    <t>801-1</t>
  </si>
  <si>
    <t>maltou ze suché směsi, bez pomocného lešení,</t>
  </si>
  <si>
    <t>zednické začištění vybouraného otvoru : (2*2,40+1,00)*0,65</t>
  </si>
  <si>
    <t>346244381RT2</t>
  </si>
  <si>
    <t>Plentování ocelových nosníků jednostranné výšky do 200 mm, Prvek zdicí pálený funkce: cihla plná; dl = 290 mm; š = 140 mm; v = 65 mm; fb = 20,0 N/mm2</t>
  </si>
  <si>
    <t>jakýmikoliv cihlami,</t>
  </si>
  <si>
    <t>plentování překladu : 2*(1,20*0,14)</t>
  </si>
  <si>
    <t>342013323R00</t>
  </si>
  <si>
    <t>Příčky z desek sádrokartonových dvojité opláštění, jednoduchá konstrukce CW 100 tloušťka příčky 150 mm, desky impregnované, tloušťky 12,5 mm, tloušťka izolace 80 mm, požární odolnost EI 60, Deska sádrokartonová voděodolná; H2; tl = 12,5 mm</t>
  </si>
  <si>
    <t>zřízení nosné konstrukce příčky, vložení tepelné izolace tl. do 5 cm, montáž desek, tmelení spár Q2 a úprava rohů. Včetně dodávek materiálu.</t>
  </si>
  <si>
    <t>202 : (3,21+0,66)*2,54</t>
  </si>
  <si>
    <t>342263310R00</t>
  </si>
  <si>
    <t>Úpravy, doplňkové práce a příplatky pro sádrokartonové a sádrovláknité příčky úpravy příček pro osazení zařizovacích předmět  úprava pro osazení umývadla</t>
  </si>
  <si>
    <t>kus</t>
  </si>
  <si>
    <t>201 : 4,00</t>
  </si>
  <si>
    <t>342090132R00</t>
  </si>
  <si>
    <t>Úpravy, doplňkové práce a příplatky pro sádrokartonové a sádrovláknité příčky Úprava nosné konstrukce a opláštění SDK příčky pro zřízení otvoru pro dveře jednokřídlé, při hmotnosti jednoho křídla do 25 kg, v SDK příčce z R-CW a R-UW profilů š. 100 mm, 2 x opláštěné</t>
  </si>
  <si>
    <t>Odkaz na mn. položky pořadí 35 : 1,00000</t>
  </si>
  <si>
    <t>342032243X00</t>
  </si>
  <si>
    <t>Příčka tl.150,1x CW,2x opl.,deska sádrovláknitá 12,5mm, tl. tepelné izolace 100mm</t>
  </si>
  <si>
    <t>Vlastní</t>
  </si>
  <si>
    <t>Indiv</t>
  </si>
  <si>
    <t xml:space="preserve">N01 PŮDORYS 3. PROPADLO - NOVÝ STAV : </t>
  </si>
  <si>
    <t xml:space="preserve">N02 PŮDORYS 2. PROPADLO - NOVÝ STAV : </t>
  </si>
  <si>
    <t xml:space="preserve">N04 ŘEZ A-A´- NOVÝ STAV : </t>
  </si>
  <si>
    <t xml:space="preserve">N05 ŘEZ B-B´- NOVÝ STAV : </t>
  </si>
  <si>
    <t xml:space="preserve">Skladba S3 : </t>
  </si>
  <si>
    <t xml:space="preserve">-2x sádrovláknitá deska  : </t>
  </si>
  <si>
    <t xml:space="preserve">-minerální izolace tl. 100mm : </t>
  </si>
  <si>
    <t xml:space="preserve">plocha : </t>
  </si>
  <si>
    <t>101/102 : (1,95+4,54)*2,67</t>
  </si>
  <si>
    <t>201/stávající prostory : (4,75+2,52)*3,52</t>
  </si>
  <si>
    <t xml:space="preserve">odpočet otvorů : </t>
  </si>
  <si>
    <t>dveře D1 : -1*0,90*2,00</t>
  </si>
  <si>
    <t>411322424R00</t>
  </si>
  <si>
    <t>Beton stropů železový stropů trámových (žebrových),  kazetových, nebo vložkových z tvárnic, nebo z hraněných či zaoblených vln zabudovaného plechového bednění, železový (bez výztuže) třídy C 25/30</t>
  </si>
  <si>
    <t xml:space="preserve">D.F.S_D1.2_statika : </t>
  </si>
  <si>
    <t xml:space="preserve">N07 PŮDORYS PŘÍZEMÍ- VÝKRES TVARU STROPU - NOVÝ STAV : </t>
  </si>
  <si>
    <t xml:space="preserve">Skladba S1 : </t>
  </si>
  <si>
    <t xml:space="preserve">-betonová zálivka tl. 50 mm s KARI sítí 150/150/6 (50mm nad vlnu - prům. tl. betonu uvažována 120mm) : </t>
  </si>
  <si>
    <t>plocha : 19,466*0,12</t>
  </si>
  <si>
    <t>zatažení plechu do zdi : (4,56+4,90+4,79)*0,10</t>
  </si>
  <si>
    <t>411351801R00</t>
  </si>
  <si>
    <t>Bednění stropů bednění svislých ploch zřízení</t>
  </si>
  <si>
    <t>m</t>
  </si>
  <si>
    <t>s pomocným lešením</t>
  </si>
  <si>
    <t>HEA 240 : 4,75*(0,10+0,05)</t>
  </si>
  <si>
    <t>kolem otvoru pro schodiště : (1,95+0,90+0,30+1,05+2,22)*(0,10+0,05)</t>
  </si>
  <si>
    <t>411351802R00</t>
  </si>
  <si>
    <t>Bednění stropů bednění svislých ploch odstranění</t>
  </si>
  <si>
    <t>Odkaz na mn. položky pořadí 11 : 1,67550</t>
  </si>
  <si>
    <t>411354271R00</t>
  </si>
  <si>
    <t>Bednění stropů zabudované (ztracené) z ocelových trapézových plechů příplatky příplatek za lože z malty pro uložení ocelových plechů</t>
  </si>
  <si>
    <t>otevřeného podhledu, bez podpěrné konstrukce, s osazením na sucho na zdech do připravených ozubů, popř. na rovných zdech, trámech, průvlacích, nebo do traverz, bez úpravy povrchu plechů, s pomocným lešením.</t>
  </si>
  <si>
    <t xml:space="preserve">-VSŽ plech vlna 100 mm, TR 100/275/0,88mm (šířka 825) : </t>
  </si>
  <si>
    <t>po obvodu stropní konstrukce : (4,56+4,90+4,79)*0,10</t>
  </si>
  <si>
    <t>411361921RT5</t>
  </si>
  <si>
    <t>Výztuž stropů ze svařovaných sítí průměr drátu 6 mm, velikost oka 150/150 mm</t>
  </si>
  <si>
    <t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podhledů. Včetně distančních prvků.</t>
  </si>
  <si>
    <t xml:space="preserve">3,03kg/m2 : </t>
  </si>
  <si>
    <t>-betonová zálivka tl. 50 mm s KARI sítí 150/150/6 (50mm nad vlnu - prům. tl. betonu uvažována 120mm) : 20,891*3,03/1000</t>
  </si>
  <si>
    <t>Koeficient +15% k čisté výměře na přesahy sítí: 0,15</t>
  </si>
  <si>
    <t>413232221RT2</t>
  </si>
  <si>
    <t>Zazdívka zhlaví jakýmikoliv cihlami pálenými válcovaných nosníků výšky přes 150 do 300 mm, Prvek zdicí pálený funkce: cihla plná; dl = 290 mm; š = 140 mm; v = 65 mm; fb = 20,0 N/mm2</t>
  </si>
  <si>
    <t>- vyklínování a zazdění zhlaví nosníků (vyklínované vysokopevnostním cementem s nízkoexpanzní zálivkou) : 6</t>
  </si>
  <si>
    <t>413941123R00</t>
  </si>
  <si>
    <t>Osazení ocelových válcovaných nosníků ve stropech bez materiálu, výšky přes 120 do 220 mm</t>
  </si>
  <si>
    <t>I , IE, U , UE nebo L</t>
  </si>
  <si>
    <t>- stropní nosníky HEA 200 (uvažováno i u zdiva), 42,30 kg/m : (2*2,60+2,35+4*4,80)*42,30/1000</t>
  </si>
  <si>
    <t>413941125R00</t>
  </si>
  <si>
    <t>Osazení ocelových válcovaných nosníků ve stropech bez materiálu, výšky přes 220 mm</t>
  </si>
  <si>
    <t>- nosníky HEA 240, osazené 300mm ve zdi, 3ks, 60,30 kg/m : (1*(0,30+4,75+0,30)+2*(0,30+4,90+0,30))*60,30/1000</t>
  </si>
  <si>
    <t>413941001R00</t>
  </si>
  <si>
    <t>Nosné svary stropní konstr. nosníků tl. do 10 mm</t>
  </si>
  <si>
    <t xml:space="preserve">- stropní nosníky HEA 200 (uvažováno i u zdiva), 42,30 kg/m : </t>
  </si>
  <si>
    <t>svaření s HEB 240, uvažováno 18ks styků, délka svaru 2x0,24m/styk : 18*(2*0,24)</t>
  </si>
  <si>
    <t>434311114R00</t>
  </si>
  <si>
    <t>Stupně dusané z betonu třídy C 16/20</t>
  </si>
  <si>
    <t>na terén nebo na desku z betonu prostého nebo prokládaného kamenem, bez potěru, se zahlazením povrchu,</t>
  </si>
  <si>
    <t>vytvoření 3ks schodišťových stupňů : 3*1,00</t>
  </si>
  <si>
    <t>434351141R00</t>
  </si>
  <si>
    <t>Bednění stupňů betonovaných na podstupňové desce nebo na terénu přímočarých zřízení</t>
  </si>
  <si>
    <t>vytvoření 3ks schodišťových stupňů : 3*1,00*0,20</t>
  </si>
  <si>
    <t>434351142R00</t>
  </si>
  <si>
    <t>Bednění stupňů betonovaných na podstupňové desce nebo na terénu přímočarých odstranění</t>
  </si>
  <si>
    <t>Odkaz na mn. položky pořadí 20 : 0,60000</t>
  </si>
  <si>
    <t>411354224X00</t>
  </si>
  <si>
    <t>Bednění stropů zabudované z ocelových trapézových plechů pozinkovaných, VSŽ plech vlna 100 mm, TR 100/275/0,88mm (šířka 825)</t>
  </si>
  <si>
    <t>plocha odměřeno z .dwg podkladu, složitá plocha : 19,466</t>
  </si>
  <si>
    <t>13486315R</t>
  </si>
  <si>
    <t>Tyč ocelová válcovaná za tepla průřez: HEA; značka: S235JR (1.0038); h = 190 mm; b = 200 mm; s = 6,5 mm; t = 10,0 mm</t>
  </si>
  <si>
    <t>SPCM</t>
  </si>
  <si>
    <t>Specifikace</t>
  </si>
  <si>
    <t>POL3_</t>
  </si>
  <si>
    <t>cena zahrnuje i řezání nosníků na potřebný rozměr</t>
  </si>
  <si>
    <t>POP</t>
  </si>
  <si>
    <t>Odkaz na mn. položky pořadí 16 : 1,13153</t>
  </si>
  <si>
    <t>Koeficient materiál +10% k čisté výměře: 0,10</t>
  </si>
  <si>
    <t>13486325R</t>
  </si>
  <si>
    <t>Tyč ocelová válcovaná za tepla průřez: HEA; značka: S235JR (1.0038); h = 230 mm; b = 240 mm; s = 7,5 mm; t = 12,0 mm</t>
  </si>
  <si>
    <t>416026122R00</t>
  </si>
  <si>
    <t>Podhledy na kovové konstrukci opláštěné deskami sádrokartonovými dvouúrovňový křížový rošt z profilů CD zavěšený 1x deska, tloušťky 12,5 mm, protipožární, požární odolnost REI 45, bez izolace, Deska sádrokartonová protipožární; F, D; tl = 12,5 mm</t>
  </si>
  <si>
    <t>s úpravou rohů, koutů a hran konstrukcí, přebroušení a tmelení spár,</t>
  </si>
  <si>
    <t xml:space="preserve">-SDK podhled Ei 45 min : </t>
  </si>
  <si>
    <t>plocha : 19,466</t>
  </si>
  <si>
    <t>Mezisoučet</t>
  </si>
  <si>
    <t xml:space="preserve">Skladba P01 : </t>
  </si>
  <si>
    <t xml:space="preserve">-původní stropní konstrukce : </t>
  </si>
  <si>
    <t>201 Šatna kulisáků - stávající místnost : 12,51</t>
  </si>
  <si>
    <t>202 Šatna muži : 31,82</t>
  </si>
  <si>
    <t>416093122R00</t>
  </si>
  <si>
    <t>Doplňkové práce čelo podhledu SDK výšky od 200 do 500 mm, z protipožárních desek, tloušťky 12,5 mm, Deska sádrokartonová protipožární; F, D; tl = 12,5 mm</t>
  </si>
  <si>
    <t>bez dodávky izolace</t>
  </si>
  <si>
    <t>olemování otvoru pro schodiště : (1,95+0,90+0,30+1,05+2,22)*0,37</t>
  </si>
  <si>
    <t>601015141R00</t>
  </si>
  <si>
    <t xml:space="preserve">Štuk na stropech, vnitřní, vápenný, tloušťka vrstvy 2 mm,  </t>
  </si>
  <si>
    <t>Včetně pomocného lešení.</t>
  </si>
  <si>
    <t xml:space="preserve">oprava omítky stropů : </t>
  </si>
  <si>
    <t xml:space="preserve">- štuk nový ze 100%, : </t>
  </si>
  <si>
    <t>201 Šatna kulisáků - část s novým stropem : 18,41</t>
  </si>
  <si>
    <t>203 Šatna ženy : 29,52</t>
  </si>
  <si>
    <t>602015141R00</t>
  </si>
  <si>
    <t xml:space="preserve">Štuk na stěnách, vnitřní, vápenný, tloušťka vrstvy 2 mm,  </t>
  </si>
  <si>
    <t xml:space="preserve">oprava omítky stěn : </t>
  </si>
  <si>
    <t xml:space="preserve">- štuk nový ze 100% : </t>
  </si>
  <si>
    <t xml:space="preserve">Výpočet plochy: hrubá plocha-odpočet otvorů+přípočet ostění: : </t>
  </si>
  <si>
    <t>201 Šatna kulisáků - část s novým stropem, s.v.3,52m : (4,58+2,14+0,24+4,58)*3,52-1,00*2,55</t>
  </si>
  <si>
    <t>201 Šatna kulisáků - stávající místnost, s.v.2,54m : (0,15+0,82+3,06+1,84)*2,54-(1,00*2,00+0,80*2,00)</t>
  </si>
  <si>
    <t>202 Šatna muži, s.v.2,54m : (3,11+9,80+3,11+5*0,10)*2,54-(0,80*2,00)</t>
  </si>
  <si>
    <t>203 Šatna ženy, s.v.2,39m : (2*(9,15+3,25)+2*0,33)*2,39-(0,90*2,00+3*1,45*2,77)+3*(1,45+2*2,77)*0,48</t>
  </si>
  <si>
    <t xml:space="preserve">odpočet omítky zazdívek z jedné strany : </t>
  </si>
  <si>
    <t xml:space="preserve">- omítnutí zazdívek : </t>
  </si>
  <si>
    <t>m.č.203 : -1*(0,90*2,00)*2</t>
  </si>
  <si>
    <t xml:space="preserve">odpočet plochy keram obkladu : </t>
  </si>
  <si>
    <t>Odkaz na mn. položky pořadí 81 : 8,64000*-1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</si>
  <si>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</si>
  <si>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</si>
  <si>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</si>
  <si>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 xml:space="preserve">203 Šatna ženy, s.v.2,39m : </t>
  </si>
  <si>
    <t>okna : 3*1,45*2,77</t>
  </si>
  <si>
    <t>ostatní dle potřeby : 15,00</t>
  </si>
  <si>
    <t>611421421R00</t>
  </si>
  <si>
    <t>Oprava vnitřních vápenných omítek stropů železobetonových rovných tvárnicových a kleneb v množství opravované plochy  v množství opravované plochy přes 30 do 50 %, hladkých</t>
  </si>
  <si>
    <t>Včetně pomocného pracovního lešení o výšce podlahy do 1900 mm a pro zatížení do 1,5 kPa.</t>
  </si>
  <si>
    <t xml:space="preserve">- oprava stáv. omítky vc z 50% : </t>
  </si>
  <si>
    <t>612421637R00</t>
  </si>
  <si>
    <t>Omítky vnitřní stěn vápenné nebo vápenocementové v podlaží i ve schodišti štukové</t>
  </si>
  <si>
    <t>m.č.203 : 2*(0,90*2,00)*2</t>
  </si>
  <si>
    <t>612421421R00</t>
  </si>
  <si>
    <t>Oprava vnitřních vápenných omítek stěn v množství opravované plochy přes 30 do 50 %, hladkých</t>
  </si>
  <si>
    <t>612425931R00</t>
  </si>
  <si>
    <t>Omítka vápenná vnitřního ostění omítkou štukovou</t>
  </si>
  <si>
    <t>okenního nebo dveřního, z pomocného pracovního lešení o výšce podlahy do 1900 mm a pro zatížení do 1,5 kPa,</t>
  </si>
  <si>
    <t>omítka ostění vybouraného otvoru : (2*2,40+1,00)*0,65</t>
  </si>
  <si>
    <t>632421115RT1</t>
  </si>
  <si>
    <t>Potěr ze suchých směsí samonivelační podlahová hmota na bázi cementu, tloušťka 5 mm, včetně penetrace</t>
  </si>
  <si>
    <t>s rozprostřením a uhlazením</t>
  </si>
  <si>
    <t>včetně penetrace podkladu.</t>
  </si>
  <si>
    <t xml:space="preserve">Skladba S2 : </t>
  </si>
  <si>
    <t xml:space="preserve">-vyrovnávací stěrka 5 mm : </t>
  </si>
  <si>
    <t>642942214R00</t>
  </si>
  <si>
    <t>Osazení zárubní dveřních ocelových do sádrokartonové příčky  tloušťky 150 mm šířky 700 mm, bez dodávky zárubně</t>
  </si>
  <si>
    <t>Včetně kotvení rámů do zdiva a platí pro jakýkoliv způsob provádění (např. bodovým přivařením k obnažené výztuži, uklínováním, zalitím pracen apod.).</t>
  </si>
  <si>
    <t xml:space="preserve">101/102 : </t>
  </si>
  <si>
    <t>dveře D1 : 1</t>
  </si>
  <si>
    <t>5533302338R</t>
  </si>
  <si>
    <t>Zárubeň kovová pro sádrokarton; průchozí š. = 900 mm; průchozí v. = 1970 mm; tl. stěny = 150 mm; povrchová úprava: základní nátěr; požární odolnost: E, I, W</t>
  </si>
  <si>
    <t>941955002R00</t>
  </si>
  <si>
    <t>Lešení lehké pracovní pomocné pomocné, o výšce lešeňové podlahy přes 1,2 do 1,9 m</t>
  </si>
  <si>
    <t>800-3</t>
  </si>
  <si>
    <t xml:space="preserve">pro provedení nové štukové vrstvy vnitřních omítek : </t>
  </si>
  <si>
    <t>Odkaz na mn. položky pořadí 28 : 134,56691*0,33</t>
  </si>
  <si>
    <t>941955003R00</t>
  </si>
  <si>
    <t>Lešení lehké pracovní pomocné pomocné, o výšce lešeňové podlahy přes 1,9 do 2,5 m</t>
  </si>
  <si>
    <t>- pomocné lešení pro provedení stropu : 4,90*4,80</t>
  </si>
  <si>
    <t>900      R01</t>
  </si>
  <si>
    <t>Hodinové zúčtovací sazby stavební dělník, tarifní třída 4</t>
  </si>
  <si>
    <t>h</t>
  </si>
  <si>
    <t>Dmtž a zpětné montáže prvků a konstrukcí spojených s opravou omítek (svítidla, spínače, zásuvky atd...) : 15,00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</si>
  <si>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</si>
  <si>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</si>
  <si>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průběžný úklid + finální úklid po dokončení prací</t>
  </si>
  <si>
    <t>+ 3.propadlo, přístupy : 50,00</t>
  </si>
  <si>
    <t>913X00</t>
  </si>
  <si>
    <t>Hzs - Stavební dělník - stavební přípomoce profesím VZT a ZTI</t>
  </si>
  <si>
    <t>soub</t>
  </si>
  <si>
    <t>Stavební přípomoce profesím ZTI a VZT (pro ÚT je součástí dílčího rozpočtu ÚT) : 1</t>
  </si>
  <si>
    <t>962031113R00</t>
  </si>
  <si>
    <t>Bourání příček z cihel pálených plných, tloušťky 65 mm</t>
  </si>
  <si>
    <t>801-3</t>
  </si>
  <si>
    <t>nebo vybourání otvorů průřezové plochy přes 4 m2 v příčkách, včetně pomocného lešení o výšce podlahy do 1900 mm a pro zatížení do 1,5 kPa  (150 kg/m2),</t>
  </si>
  <si>
    <t>Pozn: hodnota tloušťky uvedená v položce je tl. zdiva bez omítky. Demontážní hmotnost položky zahrnuje i hmotnost omítky nebo obkladu.</t>
  </si>
  <si>
    <t xml:space="preserve">bourací práce stávající část : </t>
  </si>
  <si>
    <t>tl.100mm (kuchyňka/odpočívárna) : 3,25*2,39</t>
  </si>
  <si>
    <t>962031116R00</t>
  </si>
  <si>
    <t>Bourání příček z cihel pálených plných, tloušťky 140 mm</t>
  </si>
  <si>
    <t xml:space="preserve">- vybourání stávajících příček : </t>
  </si>
  <si>
    <t>tl.170mm (šatna/šatna) : 3,06*2,54</t>
  </si>
  <si>
    <t>tl.160 (odpočívárna/šatna) : 2,90*2,39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</si>
  <si>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</si>
  <si>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</si>
  <si>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</si>
  <si>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- vyvěšení dveřních křídel : 5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</si>
  <si>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</si>
  <si>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</si>
  <si>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- vybourání zárubní v místě rušených dveří : 2*0,90*2,00</t>
  </si>
  <si>
    <t>971033681R00</t>
  </si>
  <si>
    <t>Vybourání otvorů ve zdivu cihelném z jakýchkoliv cihel pálených  na jakoukoliv maltu vápenou nebo vápenocementovou, plochy do 4 m2, tloušťky do 900 mm</t>
  </si>
  <si>
    <t>základovém nebo nadzákladovém,</t>
  </si>
  <si>
    <t>Včetně pomocného lešení o výšce podlahy do 1900 mm a pro zatížení do 1,5 kPa  (150 kg/m2).</t>
  </si>
  <si>
    <t>vybourání otvoru ve zdivu : 1,00*2,40*0,65</t>
  </si>
  <si>
    <t>973031325R00</t>
  </si>
  <si>
    <t>Vysekání v cihelném zdivu výklenků a kapes kapes na jakoukoliv maltu vápennou nebo vápenocementovou, plochy do 0,1 m2, hloubky do 300 mm</t>
  </si>
  <si>
    <t>- vysekání kapes pro nosníky HEA 240 : 6</t>
  </si>
  <si>
    <t>974031154R00</t>
  </si>
  <si>
    <t>Vysekání rýh v jakémkoliv zdivu cihelném v ploše  do hloubky 100 mm, šířky do 150 mm</t>
  </si>
  <si>
    <t>po obvodu stropní konstrukce, pro zatažení plechu do zdi : 4,56+4,90+4,79</t>
  </si>
  <si>
    <t>974031167R00</t>
  </si>
  <si>
    <t>Vysekání rýh v jakémkoliv zdivu cihelném v ploše  do hloubky 150 mm, šířky do 300 mm</t>
  </si>
  <si>
    <t>vysekání rýh pro překlad : 4*(0,20+1,00+0,20)</t>
  </si>
  <si>
    <t>776511820X00</t>
  </si>
  <si>
    <t>Odstranění stávajících podlah vč. soklíků</t>
  </si>
  <si>
    <t xml:space="preserve">- odstranění stávajících podlah : </t>
  </si>
  <si>
    <t xml:space="preserve">plochy bez výpočtu odměřeny z .dwg podkladu : </t>
  </si>
  <si>
    <t>šatna : 14,327</t>
  </si>
  <si>
    <t>šatna : 24,585</t>
  </si>
  <si>
    <t>kuchyňka : 2,25*3,25</t>
  </si>
  <si>
    <t>odpočívárna : 4,06*3,25-0,46*0,33</t>
  </si>
  <si>
    <t>šatna : 2,58*3,25</t>
  </si>
  <si>
    <t>963016151X00</t>
  </si>
  <si>
    <t>Demontáž stávajícícho podhledu</t>
  </si>
  <si>
    <t xml:space="preserve">- dmtž stávajícího stropního podhledu B02 : </t>
  </si>
  <si>
    <t>plocha odměřena z .dwg podkladu : 24,585</t>
  </si>
  <si>
    <t xml:space="preserve">šatna : </t>
  </si>
  <si>
    <t>999281145R00</t>
  </si>
  <si>
    <t>Přesun hmot pro opravy a údržbu objektů pro opravy a údržbu dosavadních objektů včetně vnějších plášťů  výšky do 6 m, nošením</t>
  </si>
  <si>
    <t>Přesun hmot</t>
  </si>
  <si>
    <t>POL7_</t>
  </si>
  <si>
    <t>oborů 801, 803, 811 a 812</t>
  </si>
  <si>
    <t xml:space="preserve">Hmotnosti z položek s pořadovými čísly: : </t>
  </si>
  <si>
    <t xml:space="preserve">1,2,3,4,5,6,7,8,9,10,11,13,14,15,16,17,18,19,20,22,23,24,25,26,27,28,29,30,31,32,33,34,36,37,38,40, : </t>
  </si>
  <si>
    <t xml:space="preserve">42,43,45,46,47,48,49,51, : </t>
  </si>
  <si>
    <t>Součet: : 25,85427</t>
  </si>
  <si>
    <t>711210010RAA</t>
  </si>
  <si>
    <t>Izolace stěrkové nátěr hydroizolační těsnicí hmotou, tekutou jednosložkovou izolací , proti vlhkosti, včetně těsnicího pásu do spoje podlaha-stěna</t>
  </si>
  <si>
    <t>AP-PSV</t>
  </si>
  <si>
    <t>Agregovaná položka</t>
  </si>
  <si>
    <t>POL2_</t>
  </si>
  <si>
    <t>Nanesení hydroizolačního nátěru válečkem ve dvou vrstvách, nebo stěrkou v jedné vrstvě. Vlepení těsnicí pásky do spoje podlaha-stěna, přitlačení a uhlazení, přetažení pásky další vrstvou izolační stěrky.</t>
  </si>
  <si>
    <t xml:space="preserve">Uvažováno na plochách pod keramickým obkladem : </t>
  </si>
  <si>
    <t>Odkaz na mn. položky pořadí 81 : 8,64000</t>
  </si>
  <si>
    <t>713111121RT1</t>
  </si>
  <si>
    <t xml:space="preserve">Montáž tepelné izolace stropů rovných, spodem, uchycení drátem,  </t>
  </si>
  <si>
    <t>800-713</t>
  </si>
  <si>
    <t xml:space="preserve">-minerální izolace tl.100mm, parametry dle PD : </t>
  </si>
  <si>
    <t>63151374.AR</t>
  </si>
  <si>
    <t>Výrobek izolační pro budovy z minerální vlny (MW) tvar: deska; tloušťka d = 100,0 mm; OH = 30 kg/m3; lambda = 0,037 W/(m.K)</t>
  </si>
  <si>
    <t>Koeficient materiál +5% k čisté výměře: 0,05</t>
  </si>
  <si>
    <t>998713101R00</t>
  </si>
  <si>
    <t>Přesun hmot pro izolace tepelné v objektech výšky do 6 m</t>
  </si>
  <si>
    <t>50 m vodorovně</t>
  </si>
  <si>
    <t xml:space="preserve">54,55, : </t>
  </si>
  <si>
    <t>Součet: : 0,16313</t>
  </si>
  <si>
    <t>720909001RAX</t>
  </si>
  <si>
    <t>ZTI - dle oceněné přílohy</t>
  </si>
  <si>
    <t>728909001RAX</t>
  </si>
  <si>
    <t>VZT - dle oceněné přílohy</t>
  </si>
  <si>
    <t>730909001RAX</t>
  </si>
  <si>
    <t>Vytápění - dle oceněné přílohy</t>
  </si>
  <si>
    <t>766661122R00</t>
  </si>
  <si>
    <t>Montáž dveřních křídel kompletizovaných otevíravých ,  , do ocelové nebo fošnové zárubně, jednokřídlových, šířky přes 800 mm</t>
  </si>
  <si>
    <t>800-766</t>
  </si>
  <si>
    <t xml:space="preserve">N06 TABULKA VÝPLNÍ OTVORŮ - NOVÝ STAV : </t>
  </si>
  <si>
    <t>D01 : 1+1</t>
  </si>
  <si>
    <t>D02 : 2</t>
  </si>
  <si>
    <t>766669117R00</t>
  </si>
  <si>
    <t>Montáž dveřních křídel kompletizovaných dokování  samozavírače na ocelovou zárubeň</t>
  </si>
  <si>
    <t>766670021R00</t>
  </si>
  <si>
    <t xml:space="preserve">Doplňky ke dveřním křídlům - montáž </t>
  </si>
  <si>
    <t>766695213R00</t>
  </si>
  <si>
    <t>Ostatní montáž prahů dveří  jednokřídlých, šířky přes 100 mm</t>
  </si>
  <si>
    <t>766909001X00</t>
  </si>
  <si>
    <t>Truhlářská úprava stávajícího okna pro nasávání a výdech VZT</t>
  </si>
  <si>
    <t>54914624R</t>
  </si>
  <si>
    <t>kování interiérové kliky s kruhovými štíty pro klíč; povrch - kliky pochromované; povrch - štíty leštěná nerez</t>
  </si>
  <si>
    <t>Odkaz na mn. položky pořadí 62 : 4,00000</t>
  </si>
  <si>
    <t>54917015R</t>
  </si>
  <si>
    <t>zavírač dveří hydraulický hmotnost dveří 20 až 38 kg; š. dveří 800 mm; zlatá bronz</t>
  </si>
  <si>
    <t>Odkaz na mn. položky pořadí 61 : 4,00000</t>
  </si>
  <si>
    <t>61165642R</t>
  </si>
  <si>
    <t>Dveře dřevěné jednostranně otevíravé; šířka = 800 mm; výška = 1 970 mm; počet křídel: 1; povrchová úprava: HPL; struktura povrchu: oboustranně hladká; míra zasklení: plné křídlo; požární odolnost: E, I, W; 30</t>
  </si>
  <si>
    <t>61165643R</t>
  </si>
  <si>
    <t>Dveře dřevěné jednostranně otevíravé; šířka = 900 mm; výška = 1 970 mm; počet křídel: 1; povrchová úprava: HPL; struktura povrchu: oboustranně hladká; míra zasklení: plné křídlo; požární odolnost: E, I, W; 30</t>
  </si>
  <si>
    <t>611871020R</t>
  </si>
  <si>
    <t>Práh dubový; š = 80 mm</t>
  </si>
  <si>
    <t>Odkaz na mn. položky pořadí 63 : 4,00000</t>
  </si>
  <si>
    <t>611871020X</t>
  </si>
  <si>
    <t>Příplatek za povrchovou úpravu prahu</t>
  </si>
  <si>
    <t>Odkaz na mn. položky pořadí 69 : 4,00000</t>
  </si>
  <si>
    <t>998766101R00</t>
  </si>
  <si>
    <t>Přesun hmot pro konstrukce truhlářské v objektech výšky do 6 m</t>
  </si>
  <si>
    <t xml:space="preserve">63,65,66,67,68,69, : </t>
  </si>
  <si>
    <t>Součet: : 0,12352</t>
  </si>
  <si>
    <t>767909001RAX</t>
  </si>
  <si>
    <t>Dodávka + montáž ocelového schodiště, kompletní provedení, vč. výrobní dokumentace, povrchové úpravy, madel, lešení, atd...</t>
  </si>
  <si>
    <t>Veškeré nátěry - ochranný systém povrchové úpravy bude splňovat stupeň korozní agresivity ČSN ISO 9223, C4 – vysoká, životnost – vysoká, nad 15 let.</t>
  </si>
  <si>
    <t xml:space="preserve">N08 VÝKRES TVARU SCHODIŠTĚ - NOVÝ STAV : </t>
  </si>
  <si>
    <t>D.F.S_D1.2_statika : 1</t>
  </si>
  <si>
    <t>775541400R00</t>
  </si>
  <si>
    <t xml:space="preserve">Podlahy lamelové (plovoucí) montáž (položení) lamel </t>
  </si>
  <si>
    <t>800-775</t>
  </si>
  <si>
    <t xml:space="preserve">-vinyl s kročejovou iz. podložkou : </t>
  </si>
  <si>
    <t>201 Šatna kulisáků - část s novým stropem : 18,414</t>
  </si>
  <si>
    <t>776101101R00</t>
  </si>
  <si>
    <t>Přípravné práce vysávání povlakových podlah průmyslovým vysavačem</t>
  </si>
  <si>
    <t>položky neobsahují žádný materiál</t>
  </si>
  <si>
    <t>Odkaz na mn. položky pořadí 73 : 92,26400</t>
  </si>
  <si>
    <t>776101115R00</t>
  </si>
  <si>
    <t>Přípravné práce vyrovnání podkladů samonivelační hmotou</t>
  </si>
  <si>
    <t xml:space="preserve">stěrka tl.5mm : </t>
  </si>
  <si>
    <t xml:space="preserve">-stěrka pod vinylovou podlahu tl. 5 mm : </t>
  </si>
  <si>
    <t>776421100R00</t>
  </si>
  <si>
    <t>Lepení soklíků PVC a napojení krytiny na stěnu lepení podlahových soklíků z PVC a vinylu, Lepidlo montážní</t>
  </si>
  <si>
    <t>201 Šatna kulisáků - část s novým stropem : 2*(4,90+4,585)-1,00</t>
  </si>
  <si>
    <t>201 Šatna kulisáků - stávající místnost : (2*(3,21+2,50)+2*(3*0,186+2*0,325))-(1,00+0,80)</t>
  </si>
  <si>
    <t>202 Šatna muži : (2*(3,11+9,80)+5*0,10)-0,80</t>
  </si>
  <si>
    <t>203 Šatna ženy : (2*(9,15+3,25)+2*0,33)-(0,90)</t>
  </si>
  <si>
    <t>28342451R</t>
  </si>
  <si>
    <t>Lišta soklová</t>
  </si>
  <si>
    <t>Odkaz na mn. položky pořadí 76 : 80,08600</t>
  </si>
  <si>
    <t>585817202R</t>
  </si>
  <si>
    <t>vyrovnávací stěrka cementová; pro podlahy; samonivelační; pro interiér; pevnost v tlaku 30,0 MPa; tl. vrstvy 2,0 až 30,0 mm; barva šedá</t>
  </si>
  <si>
    <t>kg</t>
  </si>
  <si>
    <t xml:space="preserve">Spotřeba: cca 1,7 kg/m2/mm : </t>
  </si>
  <si>
    <t>Odkaz na mn. položky pořadí 75 : 92,26400*8,5</t>
  </si>
  <si>
    <t>61194252R</t>
  </si>
  <si>
    <t>Krytina podlahová vinylová se zámkovým spojem formát: lamely; integrovaná podložka; tl = 6,50 mm; nášlapná vrstva = 0,55 mm; nosné jádro: SPC; povrchová úprava: PUR; zatížení: 23, 34; protiskluznost: R10; Lw = 19 dB; trvalá deformace do 0,15 mm; rozměrová stálost do 0,20 %; RtF: Bfl; - s1</t>
  </si>
  <si>
    <t>998776101R00</t>
  </si>
  <si>
    <t>Přesun hmot pro podlahy povlakové v objektech výšky do 6 m</t>
  </si>
  <si>
    <t>vodorovně do 50 m</t>
  </si>
  <si>
    <t xml:space="preserve">76,77,78,79, : </t>
  </si>
  <si>
    <t>Součet: : 1,92679</t>
  </si>
  <si>
    <t>781475114R00</t>
  </si>
  <si>
    <t>Montáž obkladů vnitřních z dlaždic keramických kladených do tmele 200 x 200 mm,  , kladených do flexibilního tmele</t>
  </si>
  <si>
    <t>800-771</t>
  </si>
  <si>
    <t xml:space="preserve">Stěny za umyvadly v šatnách budou opatřeny keramickými obklady do výšky 1800 mm : </t>
  </si>
  <si>
    <t>201 : 1,60*1,80</t>
  </si>
  <si>
    <t>202 : 1,60*1,80</t>
  </si>
  <si>
    <t>203 : 1,60*1,80</t>
  </si>
  <si>
    <t>597813601R</t>
  </si>
  <si>
    <t>Obklad keramický typ: běžný; s glazurou (GL); tl. = 6,5 mm; a = 198 mm; b = 198 mm; povrch: hladký, lesklý; barva: bílá</t>
  </si>
  <si>
    <t>998781101R00</t>
  </si>
  <si>
    <t>Přesun hmot pro obklady keramické v objektech výšky do 6 m</t>
  </si>
  <si>
    <t xml:space="preserve">81,82, : </t>
  </si>
  <si>
    <t>Součet: : 0,15941</t>
  </si>
  <si>
    <t>783220010RAB</t>
  </si>
  <si>
    <t>Nátěry kovových doplňkových konstrukcí syntetické základní a dvojnásobný krycí</t>
  </si>
  <si>
    <t xml:space="preserve">Nová zárubeň : </t>
  </si>
  <si>
    <t>Zárubeň ocelová MONTKOV SHtm 150 rozměr 900 x 1970 mm L/P, požární EI-EW : 1*(0,90+2*2,00)*0,25</t>
  </si>
  <si>
    <t>Stávající zárubně : 2*(0,80+2*2,00)*0,25+2*(0,90+2*2,00)*0,25</t>
  </si>
  <si>
    <t>784402801R00</t>
  </si>
  <si>
    <t>Odstranění maleb oškrabáním, v místnostech do 3,8 m</t>
  </si>
  <si>
    <t>800-784</t>
  </si>
  <si>
    <t>Odkaz na mn. položky pořadí 30 : 47,93000</t>
  </si>
  <si>
    <t>Odkaz na mn. položky pořadí 32 : 143,20690</t>
  </si>
  <si>
    <t>784450010RA0</t>
  </si>
  <si>
    <t>Malby z malířských směsí disperzní, penetrace jednonásobná, malba dvojnásobná, bílá</t>
  </si>
  <si>
    <t>Kompletní provedení malby vč. přípravy podkladu, penetrace, zakrývání konstrukcí atd.</t>
  </si>
  <si>
    <t>vně místnosti č.203 : 1*(0,90*2,00)*2</t>
  </si>
  <si>
    <t xml:space="preserve">plocha x1 : </t>
  </si>
  <si>
    <t>Podhledy SDK,ocel.dvouúrov.křížový rošt,1x RB 12,5 : 19,47</t>
  </si>
  <si>
    <t>Podhled SDK,ocel.dvouúrov.kříž.rošt, 1x MA 12,5 mm : 44,33</t>
  </si>
  <si>
    <t>Čelo podhledu SDK, v.do 500 mm, 1xCD, 1xRB 12,5 mm : 2,38</t>
  </si>
  <si>
    <t>Štuk na stropech vápenný, vnitřní, Weberdur štuk IN, 2 mm, ručně : 47,93</t>
  </si>
  <si>
    <t>Štuk na stěnách vnitřní weberdur štuk IN, tloušťka 2 mm, ručně : 134,57</t>
  </si>
  <si>
    <t>Omítka vnitřní zdiva, MVC, štuková : 7,20</t>
  </si>
  <si>
    <t>Omítka vápenná vnitřního ostění - štuková : 3,77</t>
  </si>
  <si>
    <t xml:space="preserve">plocha x2 : </t>
  </si>
  <si>
    <t>Příčka SDKtl.150 mm,ocel.kce,2x oplášť.,RBI 12,5mm : 9,83*2</t>
  </si>
  <si>
    <t>Příčka Rigidur tl.150,1x CW,2x opl.,deska 12,5mm, tl. tepelné izolace 100mm : 41,12*2</t>
  </si>
  <si>
    <t>210909001RAX</t>
  </si>
  <si>
    <t>Elektroinstalace - dle oceněné přílohy</t>
  </si>
  <si>
    <t>979951111R00</t>
  </si>
  <si>
    <t>Výkup kovů železný šrot, tloušťky do 4 mm</t>
  </si>
  <si>
    <t>Pro vyjádření výnosu ve prospěch zhotovitele je nutné jednotkovou cenu uvést se záporným znaménkem. (Získaná částka ponižuje náklad stavby.)</t>
  </si>
  <si>
    <t>Vybourání kovových dveřních zárubní pl. do 2 m2 : 0,27</t>
  </si>
  <si>
    <t>979999997R00</t>
  </si>
  <si>
    <t>Poplatek za recyklaci, směsi suti betonu, cihel, tašek a keramiky, kusovost do 1600 cm2, skupina 17 01 07 z Katalogu odpadů</t>
  </si>
  <si>
    <t>17 107</t>
  </si>
  <si>
    <t>Bourání příček z cihel pálených plných tl. 65 mm : 1,43</t>
  </si>
  <si>
    <t>Bourání příček z cihel pálených plných tl. 140 mm : 4,69</t>
  </si>
  <si>
    <t>Vybourání otv. zeď cihel. pl.4 m2, tl.90 cm, MVC : 2,81</t>
  </si>
  <si>
    <t>Vysekání kapes zeď cihel. MVC, pl. 0,1m2, hl. 30cm : 0,19</t>
  </si>
  <si>
    <t>Vysekání rýh ve zdi cihelné 10 x 15 cm : 0,38</t>
  </si>
  <si>
    <t>Vysekání rýh ve zdi cihelné 15 x 30 cm : 0,45</t>
  </si>
  <si>
    <t>Odstranění malby oškrábáním v místnosti H do 3,8 m : 0,17</t>
  </si>
  <si>
    <t>979990181X00</t>
  </si>
  <si>
    <t>Poplatek za uložení suti - podlahová krytina, podhled</t>
  </si>
  <si>
    <t>Odstranění stávajících podlah : 0,24</t>
  </si>
  <si>
    <t>Demontáž stávajícícho podhledu : 0,30</t>
  </si>
  <si>
    <t>979012112R00</t>
  </si>
  <si>
    <t xml:space="preserve">Svislá doprava suti a vybouraných hmot svislá doprava suti na výšku do 3,5 m,  </t>
  </si>
  <si>
    <t>821-1</t>
  </si>
  <si>
    <t>Přesun suti</t>
  </si>
  <si>
    <t>POL8_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</si>
  <si>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</si>
  <si>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 xml:space="preserve">Demontážní hmotnosti z položek s pořadovými čísly: : </t>
  </si>
  <si>
    <t xml:space="preserve">42,43,45,46,47,48,49,50,51,85, : </t>
  </si>
  <si>
    <t>Součet: : 10,93799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</si>
  <si>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</si>
  <si>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</si>
  <si>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</si>
  <si>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</si>
  <si>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</si>
  <si>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Součet: : 153,13182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</si>
  <si>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</si>
  <si>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</si>
  <si>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</si>
  <si>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</si>
  <si>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Součet: : 43,75195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</si>
  <si>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</si>
  <si>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</si>
  <si>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</si>
  <si>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</si>
  <si>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</si>
  <si>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</si>
  <si>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Likvidace odpadů, obalových materiálů vzniklých prováděním díla.</t>
  </si>
  <si>
    <t>005123 R</t>
  </si>
  <si>
    <t>Územní vlivy</t>
  </si>
  <si>
    <t>POL99_1</t>
  </si>
  <si>
    <t>Dle kalkulace uchazeče u zakázku, náklady spojené např. s prováděním stavebních prací v centru města (ztížený příjezd a parkování), práce uvnitř památkově chráněné budovy a podobně.</t>
  </si>
  <si>
    <t>SUM</t>
  </si>
  <si>
    <t>END</t>
  </si>
  <si>
    <t>962036112R00</t>
  </si>
  <si>
    <t>Demontáž sádrokartonových, sádrovláknitých příček a předstěn příčka, sádrokartonová bez minerální izolace, jednoduchá ocelová konstrukce, 1xopláštěná deskou tl. 12,5 mm</t>
  </si>
  <si>
    <t xml:space="preserve">N09 PŘÍZEMÍ SKLAD NÁSTROJŮ : </t>
  </si>
  <si>
    <t>SDK příčka : (0,90+5,60+2,35+0,815)*2,15-0,80*2,00</t>
  </si>
  <si>
    <t>962036991R00</t>
  </si>
  <si>
    <t>Demontáž sádrokartonových, sádrovláknitých příček a předstěn příplatek za demontáž vrstvy minerální tepelné izolace, -, -, tl. 40 mm</t>
  </si>
  <si>
    <t>Odkaz na mn. položky pořadí 1 : 19,17975</t>
  </si>
  <si>
    <t>B/01 vyvěšení dveřních křídel : 1</t>
  </si>
  <si>
    <t>B/01 vyvěšení dveřních křídel : 1*0,80*2,00</t>
  </si>
  <si>
    <t>965048150X00</t>
  </si>
  <si>
    <t>Dočištění povrchu po odstranění stávající nášlapné vrstvy</t>
  </si>
  <si>
    <t xml:space="preserve">B/03 demontáž stávající podlahové krytiny : </t>
  </si>
  <si>
    <t>odstranění zbytků lepidel po demontáži stávající podlahy : 6,68*4,45</t>
  </si>
  <si>
    <t>767641120R00</t>
  </si>
  <si>
    <t xml:space="preserve">Montáž dveří dokončení okování dveří osazených do ocelové zárubně, otvíravých, dvoukřídlových </t>
  </si>
  <si>
    <t>800-767</t>
  </si>
  <si>
    <t>D03, ocelové dveře 2080/2160 : 1</t>
  </si>
  <si>
    <t>767995107R00</t>
  </si>
  <si>
    <t>Výroba a montáž atypických kovovových doplňků staveb hmotnosti přes 250 do 500 kg</t>
  </si>
  <si>
    <t>vč. provedení detailu A a B</t>
  </si>
  <si>
    <t xml:space="preserve">N10 VÝPIS ZÁMEČNICKÝCH VÝROBKŮ : </t>
  </si>
  <si>
    <t>Z01 tahokov tabule 1000/2000, DIN 791,  rozměr 62,5x20x3x3, 7,07kg/m2 : 8*1,00*2,00*7,07</t>
  </si>
  <si>
    <t>Z02 pásová ocel 30 x 3 mm : 103,72*0,71</t>
  </si>
  <si>
    <t>Z03 válcovaný ocelový profil, 30x30x3 mm : 20,22*1,45</t>
  </si>
  <si>
    <t>Z04 válcovaný ocelový profil, 50x100x6 mm : 7,96*6,84</t>
  </si>
  <si>
    <t>Z05 válcovaný ocelový profil, 100x100x4 mm : 14,40*11,90</t>
  </si>
  <si>
    <t>Z06 válcovaný ocelový profil, 50x50x4 mm : 4,32*5,30</t>
  </si>
  <si>
    <t>15945120RX</t>
  </si>
  <si>
    <t>Tahokov v základním provedení 62,5/20 x 3,0 x 3,0 mm</t>
  </si>
  <si>
    <t>Z01 tahokov tabule 1000/2000, DIN 791,  rozměr 62,5x20x3x3, 7,07kg/m2 : 8*1,00*2,00*7,07/1000</t>
  </si>
  <si>
    <t>553407077RX</t>
  </si>
  <si>
    <t>Dveře ocelové 2080 x 2160 mm, plné, vč. zámku, kování, zástrče atd…</t>
  </si>
  <si>
    <t>typ: dveře atypické ocelové</t>
  </si>
  <si>
    <t>rozměr: 2080/2160</t>
  </si>
  <si>
    <t>otvírání: otevíravé dvoukřídlé</t>
  </si>
  <si>
    <t>materiál: ocel</t>
  </si>
  <si>
    <t>kování: klika/klika s vratovou zástrčí</t>
  </si>
  <si>
    <t>zámek:bezpečnostní vložka zadlabávací</t>
  </si>
  <si>
    <t>zárubeň:  JEKL 50/50/4 (zámečnický prvek Z/06)</t>
  </si>
  <si>
    <t/>
  </si>
  <si>
    <t>Povrchová úprava řešena v kapitole 783 Nátěry</t>
  </si>
  <si>
    <t>55399993.AR</t>
  </si>
  <si>
    <t>výrobek kovový vyrobený dělením, hmotnost výrobku nad 10 kg</t>
  </si>
  <si>
    <t>998767101R00</t>
  </si>
  <si>
    <t>Přesun hmot pro kovové stavební doplňk. konstrukce v objektech výšky do 6 m</t>
  </si>
  <si>
    <t>N/01 nová PVC podlaha : 6,68*4,45</t>
  </si>
  <si>
    <t>776401800RT1</t>
  </si>
  <si>
    <t>Demontáž soklíků nebo lišt pryžových nebo PVC odstranění a uložení na hromady</t>
  </si>
  <si>
    <t>B/03 demontáž stávající podlahové krytiny : 2*(6,78+3,41)-0,80</t>
  </si>
  <si>
    <t xml:space="preserve">N/01 nová PVC podlaha : </t>
  </si>
  <si>
    <t>uvažováno na zděné konstrukci : 6,68+4,45+1,05</t>
  </si>
  <si>
    <t>776511820R00</t>
  </si>
  <si>
    <t>Odstranění povlakových podlah z nášlapné plochy lepených, s podložkou, z ploch přes 20 m2</t>
  </si>
  <si>
    <t>B/03 demontáž stávající podlahové krytiny : 6,78*3,41</t>
  </si>
  <si>
    <t>776521100R00</t>
  </si>
  <si>
    <t xml:space="preserve">Lepení povlakových podlah z plastů  ve formě pásů z PVC, montáž,  </t>
  </si>
  <si>
    <t>776994111R00</t>
  </si>
  <si>
    <t>Ostatní práce svařování povlakových podlah  z pásů nebo čtverců</t>
  </si>
  <si>
    <t>uvažován 1m´/1m2 plochy : 1*6,68*4,45</t>
  </si>
  <si>
    <t>28342458R</t>
  </si>
  <si>
    <t>Odkaz na mn. položky pořadí 14 : 12,18000</t>
  </si>
  <si>
    <t>28412285R</t>
  </si>
  <si>
    <t>Krytina podlahová vinylová heterogenní; role; tl = 2,00 mm; nášlapná vrstva = 0,80 mm; povrchová úprava: PUR; zatížení: 23, 34, 43; protiskluznost: R10; trvalá deformace do 0,10 mm; rozměrová stálost do 0,40 %; RtF: Bfl; - s1</t>
  </si>
  <si>
    <t>Odkaz na mn. položky pořadí 16 : 29,72600</t>
  </si>
  <si>
    <t>783220010RAC</t>
  </si>
  <si>
    <t>Nátěry kovových doplňkových konstrukcí syntetické dvojnásobý krycí s emailováním</t>
  </si>
  <si>
    <t>Z01 tahokov tabule 1000/2000, DIN 791,  rozměr 62,5x20x3x3, 7,07kg/m2 : 2*(8*1,00*2,00)</t>
  </si>
  <si>
    <t>Z02 pásová ocel 30 x 3 mm : 103,72*(2*0,03+2*0,003)</t>
  </si>
  <si>
    <t>Z03 válcovaný ocelový profil, 30x30x3 mm : 20,22*(4*0,03)</t>
  </si>
  <si>
    <t>Z04 válcovaný ocelový profil, 50x100x6 mm : 7,96*(2*0,05+2*0,10)</t>
  </si>
  <si>
    <t>Z05 válcovaný ocelový profil, 100x100x4 mm : 14,40*(4*0,10)</t>
  </si>
  <si>
    <t>Z06 válcovaný ocelový profil, 50x50x4 mm : 4,32*(4*0,05)</t>
  </si>
  <si>
    <t>Dveře ocelové 2080 x 2160 mm, plné : 2*2,08*2,16</t>
  </si>
  <si>
    <t>Vybourání kovových dveřních zárubní pl. do 2 m2 : 0,12</t>
  </si>
  <si>
    <t>979990110R00</t>
  </si>
  <si>
    <t>Poplatek za uložení, sádrokartonové desky,  , skupina 17 08 02 z Katalogu odpadů</t>
  </si>
  <si>
    <t>kategorie 17 08 02 stavební materiály na bázi sádry</t>
  </si>
  <si>
    <t>Demontáž SDK příčky, 1x kov.kce., 1x opláštěné 12,5 mm : 0,42</t>
  </si>
  <si>
    <t>Přípl.za demontáž vrstvy tep.izolace tl. 40 mm, příčky : 0,02</t>
  </si>
  <si>
    <t>979990181R00</t>
  </si>
  <si>
    <t>Poplatek za uložení, PVC podlahová krytina,  , skupina 20 03 07 z Katalogu odpadů</t>
  </si>
  <si>
    <t>kategorie 17 02 03 plasty</t>
  </si>
  <si>
    <t>Dočištění povrchu po odstranění stávající nášlapné vrstvy : 0,05</t>
  </si>
  <si>
    <t>Odstranění PVC a koberců lepených s podložkou : 0,08</t>
  </si>
  <si>
    <t>REKAPITULACE DÍLČÍCH ROZPOČTŮ</t>
  </si>
  <si>
    <t>Cena m.j. (i celkem)</t>
  </si>
  <si>
    <t>Celkem bez DPH</t>
  </si>
  <si>
    <t>OCENĚNÝ VÝKAZ VÝMĚR ZTI PRO NABÍDKOVÝ ROZPOČET</t>
  </si>
  <si>
    <t>STAVBA: DIVADLO F.X.ŠALDY - LIBEREC, ROZŠÍŘENÍ ŠATNY KULISÁKŮ</t>
  </si>
  <si>
    <t>OBJEKT: DIVADLO F.X.ŠALDY - LIBEREC, ROZŠÍŘENÍ ŠATNY KULISÁKŮ</t>
  </si>
  <si>
    <t>ČÁST: D.1.2.2.1 - ŘEŠENÍ POŽADAVKŮ NA ROZVODY A ZAŘÍZENÍ ZTI</t>
  </si>
  <si>
    <r>
      <t xml:space="preserve">POZNÁMKA: </t>
    </r>
    <r>
      <rPr>
        <b/>
        <sz val="10"/>
        <rFont val="Times New Roman"/>
        <family val="1"/>
        <charset val="238"/>
      </rPr>
      <t>Jsou-li ve výkazu výměr nebo ve standardech uvedeny odkazy na obchodní firmy,názvy nebo specifická označení výrobku apod., jsou takové odkazy pouze</t>
    </r>
  </si>
  <si>
    <t>informativní a zhotoviteli umožňují v souladu se zákonem č.134/2016 Sb. v platném znění, použít i jiných výrobků kvalitně a technicky srovnatelných, popřípadě kvalitnějších.</t>
  </si>
  <si>
    <t>P.Č.</t>
  </si>
  <si>
    <t>Kód položky</t>
  </si>
  <si>
    <t>Zkrácený popis</t>
  </si>
  <si>
    <t>Cena jednotková</t>
  </si>
  <si>
    <t>Technický ( doplňkový) popis položky</t>
  </si>
  <si>
    <t>1</t>
  </si>
  <si>
    <t>2</t>
  </si>
  <si>
    <t>5</t>
  </si>
  <si>
    <t>6</t>
  </si>
  <si>
    <t>7</t>
  </si>
  <si>
    <t>8</t>
  </si>
  <si>
    <t>PRÁCE A DODÁVKY OBJEKTU CELKEM</t>
  </si>
  <si>
    <t>Vnitřní splašková kanalizace</t>
  </si>
  <si>
    <t>721001</t>
  </si>
  <si>
    <t>Umělohmotné kanalizační trubky HT-DN32 v barvě šedé - dodávka a montáž</t>
  </si>
  <si>
    <t>Umělohmotné kanalizační trubky HT-DN32 v barvě šedé - vlastnosti - tvarová stálost do teploty odpadní vody +95°C, těžce zápalné, násuvné hrdlo se zabudovaným těsnícím kroužkem z elastomeru, včetně tvarovek, odboček, redukcí a systémových prvků pro upevnění potrubí (závěsy a objímky, pokud jsou instalovány), kotvící a spojovací materiál - dodávka a montáž</t>
  </si>
  <si>
    <t>721002</t>
  </si>
  <si>
    <t>Umělohmotné kanalizační trubky HT-DN40 v barvě šedé - dodávka a montáž</t>
  </si>
  <si>
    <t>Umělohmotné kanalizační trubky HT-DN40 v barvě šedé - vlastnosti - tvarová stálost do teploty odpadní vody +95°C, těžce zápalné, násuvné hrdlo se zabudovaným těsnícím kroužkem z elastomeru, včetně tvarovek, odboček, redukcí a systémových prvků pro upevnění potrubí (závěsy a objímky, pokud jsou instalovány), kotvící a spojovací materiál - dodávka a montáž</t>
  </si>
  <si>
    <t>721003</t>
  </si>
  <si>
    <t>Umělohmotné kanalizační trubky HT-DN50 v barvě šedé - dodávka a montáž</t>
  </si>
  <si>
    <t>Umělohmotné kanalizační trubky HT-DN50 v barvě šedé - vlastnosti - tvarová stálost do teploty odpadní vody +95°C, těžce zápalné, násuvné hrdlo se zabudovaným těsnícím kroužkem z elastomeru, včetně tvarovek, odboček, redukcí a systémových prvků pro upevnění potrubí (závěsy a objímky, pokud jsou instalovány), kotvící a spojovací materiál - dodávka a montáž</t>
  </si>
  <si>
    <t>721004</t>
  </si>
  <si>
    <t>Vsazení odbočky HT-DN75/50-87°; v barvě šedé, do stávajícího stoupacího litinového potrubí DN75 - dodávka a montáž</t>
  </si>
  <si>
    <r>
      <t>Vsazení odbočky HT-DN75/50-87°; v barvě šedé, do stávajícího stoupacího litinového potrubí DN75 s osazením přechodek na litinové potrubí a zpětného přetěsnění pomocí tekutého těsnícího vytvrzovacího tmelu, pro litinové potrubí</t>
    </r>
    <r>
      <rPr>
        <sz val="8"/>
        <color indexed="10"/>
        <rFont val="Times New Roman CE"/>
        <charset val="238"/>
      </rPr>
      <t xml:space="preserve"> </t>
    </r>
    <r>
      <rPr>
        <sz val="8"/>
        <rFont val="Times New Roman CE"/>
        <charset val="238"/>
      </rPr>
      <t>- dodávka a montáž</t>
    </r>
  </si>
  <si>
    <t>721005</t>
  </si>
  <si>
    <t>Vsazení odbočky HT-DN110/75-87°; v barvě šedé, do stávajícího stoupacího litinového potrubí DN100 - dodávka a montáž</t>
  </si>
  <si>
    <t>Vsazení odbočky HT-DN110/75-87°; v barvě šedé, do stávajícího stoupacího litinového potrubí DN100 s osazením přechodek na litinové potrubí a zpětného přetěsnění pomocí tekutého těsnícího vytvrzovacího tmelu, pro litinové potrubí - dodávka a montáž</t>
  </si>
  <si>
    <t>721006</t>
  </si>
  <si>
    <t>Instalační prvek 13 pro napojení pojistného a bezpečnostního setu ze zásobníků "EO" s vložením do zápachové uzávěrky dřezu - dodávka a montáž</t>
  </si>
  <si>
    <t>721007</t>
  </si>
  <si>
    <t>Instalační prvek 138 pro napojení kondenzátu z VZT potrubní jednotky - dodávka a montáž</t>
  </si>
  <si>
    <t>Instalační prvek 138 pro napojení kondenzátu z VZT potrubní jednotky, s integrovanou zápachovou uzávěrkou v podobě pryžové kuličky, včetně spojovacího a kotvícího materiálu, součástí prvku je revizní plastová krytka 0138.2E o rozměru 110 x 110 pro možnost čištění - dodávka a montáž</t>
  </si>
  <si>
    <t>721008</t>
  </si>
  <si>
    <t>Tepelná návleková pěnová izolace se strukturou uzavřených buněk tl.20mm pro potrubí kondenzátu DN32 z VZT potrubní jednotky - dodávka a montáž</t>
  </si>
  <si>
    <t>Tepelná návleková pěnová izolace se strukturou uzavřených buněk tl.20mm pro potrubí kondenzátu DN32 z VZT potrubní jednotky, podélně spojovaná pomocí továrně zhotovených lepících spojů - dodávka a montáž</t>
  </si>
  <si>
    <t>9</t>
  </si>
  <si>
    <t>721009</t>
  </si>
  <si>
    <t>Flexibilní hadice PN16-DN20 s výztuhou s vysocepevnostních textilních vláken z polyester-polyamidu, pro propojení výustku potrubní jednotky VZT s odpadním kondenzátním potrubím DN32, kotvící a spojovací materiál - dodávka a montáž</t>
  </si>
  <si>
    <t>10</t>
  </si>
  <si>
    <t>721010</t>
  </si>
  <si>
    <t>Plastová revizní dvířka 250 x 250 v barvě bílé pro přístup k čistícím kusům kanalizace na připojovacím potrubí s instalací do zdiva nebo obkladu - dodávka a montáž</t>
  </si>
  <si>
    <t>11</t>
  </si>
  <si>
    <t>721011</t>
  </si>
  <si>
    <t>Čistící tvarovka pro kanalizační stoupací potrubí DN50 - dodávka a montáž</t>
  </si>
  <si>
    <t>Čistící tvarovka pro kanalizační potrubí stoupací DN50, včetně spojovacího materiálu - dodávka a montáž</t>
  </si>
  <si>
    <t>12</t>
  </si>
  <si>
    <t>721012</t>
  </si>
  <si>
    <t>Montážní mazivo pro spojování potrubí - dodávka a montáž</t>
  </si>
  <si>
    <t>13</t>
  </si>
  <si>
    <t>721013</t>
  </si>
  <si>
    <t>Přesun hmot pro vnitřní kanalizaci stanovený z hmotnosti přesunovaného materiálu vodorovná dopravní vzdálenost do 100m po staveništi, v objektech výšky do 6m - montáž</t>
  </si>
  <si>
    <t>14</t>
  </si>
  <si>
    <t>721014</t>
  </si>
  <si>
    <t>Příplatek k ceně za přesun prováděný bez použití mechanizace pro jakoukoliv výšku objektu - montáž</t>
  </si>
  <si>
    <t>15</t>
  </si>
  <si>
    <t>721015</t>
  </si>
  <si>
    <t>Zkoušky těsnosti kanalizace vodou pro odpadní potrubí do DN200 a kouřem do DN300, včetně dodávky tlakovacího média a zkušebních přístrojů - montáž</t>
  </si>
  <si>
    <t>Vnitřní pitný vodovod</t>
  </si>
  <si>
    <r>
      <rPr>
        <b/>
        <sz val="8"/>
        <rFont val="Times New Roman CE"/>
        <charset val="238"/>
      </rPr>
      <t>Poznámka:</t>
    </r>
    <r>
      <rPr>
        <sz val="8"/>
        <rFont val="Times New Roman CE"/>
        <family val="1"/>
        <charset val="238"/>
      </rPr>
      <t xml:space="preserve"> Izolace na studenou vodu pro potrubí D15 - D25, tl. min. 13mm, pro potrubí D32 - D50, tl. min. 20mm, pro potrubí D63 - D90, tl. min. 25mm, pro potrubí D90 a více, tl. min. 30mm, pro potrubí TV a cirkulace D15 - D25, tl. min. 20mm, pro potrubí D32 - D50, tl. min. 25mm, pro potrubí D63 - D90, tl. min. 30mm, pro potrubí D90 a více, tl. min. 40mm. V případě nedostatku místa, zejména při uložení ve zdivu, je možné tloušťku izolace po dohodě s projektantem ZTI zmenšit.</t>
    </r>
  </si>
  <si>
    <t>722001</t>
  </si>
  <si>
    <t>Plastové potrubí PP-RCT D20 x 2,3 (S 4/SDR 9, PN 22) v barvě světle šedé se zelenými podélnými pruhy, spojované polyfůzním svařováním - dodávka a montáž</t>
  </si>
  <si>
    <t>Plastové potrubí PP-RCT D20 x 2,3 (S 4/SDR 9, PN 22) v barvě světle šedé se zelenými podélnými pruhy, spojované polyfůzním svařováním, včetně spojovacího a kotvícího materiálu, systémových tvarovek, redukcí, odboček a přechodek na ocelové potrubí. Součástí rozvodů jsou objímky s pryžovou manžetou, klipová korýtka a závěsy na horizontálních rozvodech, pokud jsou instalovány - dodávka a montáž</t>
  </si>
  <si>
    <t>722002</t>
  </si>
  <si>
    <t>Plastové potrubí PP-RCT D25 x 2,8 (S 4/SDR 9, PN 22) v barvě světle šedé se zelenými podélnými pruhy, spojované polyfůzním svařováním - dodávka a montáž</t>
  </si>
  <si>
    <t>Plastové potrubí PP-RCT D25 x 2,8 (S 4/SDR 9, PN 22) v barvě světle šedé se zelenými podélnými pruhy, spojované polyfůzním svařováním, včetně spojovacího a kotvícího materiálu, systémových tvarovek, redukcí, odboček a přechodek na ocelové potrubí. Součástí rozvodů jsou objímky s pryžovou manžetou, klipová korýtka a závěsy na horizontálních rozvodech - dodávka a montáž</t>
  </si>
  <si>
    <t>722003</t>
  </si>
  <si>
    <t>Tepelná návleková pěnová izolace tloušťky 13mm pro potrubí D20 (st.voda) se strukturou uzavřených buněk - dodávka a montáž</t>
  </si>
  <si>
    <t>Tepelná návleková pěnová izolace tloušťky 13mm pro potrubí D20 (st.voda), se strukturou uzavřených buněk, podélně spojovaná pomocí továrně zhotovených lepících spojů - dodávka a montáž</t>
  </si>
  <si>
    <t>722004</t>
  </si>
  <si>
    <t>Tepelná návleková pěnová izolace tloušťky 20mm pro potrubí D20 (tv), se strukturou uzavřených buněk - dodávka a montáž</t>
  </si>
  <si>
    <t>Tepelná návleková pěnová izolace tloušťky 20mm pro potrubí D20 (tv), se strukturou uzavřených buněk, podélně spojovaná pomocí továrně zhotovených lepících spojů - dodávka a montáž</t>
  </si>
  <si>
    <t>722005</t>
  </si>
  <si>
    <t>Tepelná návleková pěnová izolace tloušťky 13mm pro potrubí D25 (st.voda) se strukturou uzavřených buněk - dodávka a montáž</t>
  </si>
  <si>
    <t>Tepelná návleková pěnová izolace tloušťky 13mm pro potrubí D25 (st.voda), se strukturou uzavřených buněk, podélně spojovaná pomocí továrně zhotovených lepících spojů - dodávka a montáž</t>
  </si>
  <si>
    <t>722006</t>
  </si>
  <si>
    <t>Tepelná návleková pěnová izolace tloušťky 20mm pro potrubí D25 (tv), se strukturou uzavřených buněk - dodávka a montáž</t>
  </si>
  <si>
    <t>Tepelná návleková pěnová izolace tloušťky 20mm pro potrubí D25 (tv), se strukturou uzavřených buněk, podélně spojovaná pomocí továrně zhotovených lepících spojů - dodávka a montáž</t>
  </si>
  <si>
    <t>722007</t>
  </si>
  <si>
    <t>Kulový kohout 08011 DN20 (PN 25) s ovládací páčkou a vypouštěním - dodávka a montáž</t>
  </si>
  <si>
    <t>Kulový kohout 08011 DN20 (PN 25) s ovládací páčkou a vypouštěním, včetně spojovacího materiálu - dodávka a montáž</t>
  </si>
  <si>
    <t>722008</t>
  </si>
  <si>
    <t>Rohový ventil DN15 x DN10 s výměnným filtračním sítkem - dodávka a montáž</t>
  </si>
  <si>
    <t>Rohový ventil DN15 x DN10 s výměnným filtračním sítkem, nerezových krycích rozet, včetně spojovacího materiálu - dodávka a montáž</t>
  </si>
  <si>
    <t>722009</t>
  </si>
  <si>
    <t>Plastová revizní dvířka 150 x 150 v barvě bílé pro přístup k podružným uzávěrům vody s instalací do zdiva nebo obkladu - dodávka a montáž</t>
  </si>
  <si>
    <t>722010</t>
  </si>
  <si>
    <t>Přesun hmot pro vnitřní vodovod stanovený z hmotnosti přesunovaného materiálu vodorovná dopravní vzdálenost do 100m po staveništi, v objektech výšky do 6m - montáž</t>
  </si>
  <si>
    <t>722011</t>
  </si>
  <si>
    <t>722012</t>
  </si>
  <si>
    <t>Tlakové zkoušky, proplach a desinfekce vodovodního potrubí polyfůzně svařovaného do D50, včetně zdroje tlakovacího a desinfekčního média, měřících a tlakovacích přístrojů - montáž</t>
  </si>
  <si>
    <t>Zařizovací předměty, vodovodní baterie</t>
  </si>
  <si>
    <r>
      <rPr>
        <b/>
        <sz val="8"/>
        <rFont val="Times New Roman CE"/>
        <charset val="238"/>
      </rPr>
      <t xml:space="preserve">Pozn.: </t>
    </r>
    <r>
      <rPr>
        <sz val="8"/>
        <rFont val="Times New Roman CE"/>
        <family val="1"/>
        <charset val="238"/>
      </rPr>
      <t>Vodovodní baterie - pokud jsou osazeny např. pákové, bezdotykové, tlačné, musí být s garantovaným servisem a zárukou na mechanické součásti 5 let.</t>
    </r>
  </si>
  <si>
    <t>- použité vod. baterie (zařízení) musí být opatřeny certifikáty státem akreditovanou zkušebnou a musí odpovídat ČSN EN 817</t>
  </si>
  <si>
    <t>- použitý materiál musí splňovat platné hygienické normy (výsledky musí být potvrzeny výluhovým testem provedeným hygienickou stanicí)</t>
  </si>
  <si>
    <t>- dodavatel musí splňovat nařízení dané vyhláškou o obalech</t>
  </si>
  <si>
    <t>- dodavatel musí zajistit servis a náhradní díly dle potřeby (včetně náhradního perlátoru, zejména pro zdravotnická zařízení)</t>
  </si>
  <si>
    <t>- plné zabezpečení proti průtoku do přívodního potrubí: studené vody do teplé nebo naopak.</t>
  </si>
  <si>
    <t>725001</t>
  </si>
  <si>
    <t>Umyvadlo keramické 550 x 445 x 215 v barvě bílé, včetně keramického polosloupu v barvě bílé - dodávka a montáž</t>
  </si>
  <si>
    <t>Umyvadlo keramické 550 x 445 x 215 v barvě bílé, včetně keramického polosloupu v barvě bílé, upevnění umyvadla do stěny, včetně kotvícího a spojovacího materiálu, montáž a dodávka plastového sifonu, včetně odpadního ventilu - dodávka a montáž</t>
  </si>
  <si>
    <t>725002</t>
  </si>
  <si>
    <t>Dřez nerezový 510 x 510 x 200 bez odkapové plochy, včetně instalační sady pro připojení drezů - dodávka a montáž</t>
  </si>
  <si>
    <t>Dřez nerezový 510 x 510 x 200 bez odkapové plochy, včetně instalační sady pro připojení drezů, ukotvení dřezu do linky, kvalita nerezu min. AISI 304, plastový sifon, kotvící a spojovací materiál - dodávka a montáž</t>
  </si>
  <si>
    <t>725003</t>
  </si>
  <si>
    <t>Stojánková jednopáková umyvadlová směšovací baterie - dodávka a montáž</t>
  </si>
  <si>
    <t>Stojánková jednopáková umyvadlová směšovací baterie s keramickou kartuší, pochromované tělo baterie, včetně odtokové garnitury a flexibilní opletené hadice (PN10), spojovací materiál - dodávka a montáž</t>
  </si>
  <si>
    <t>725004</t>
  </si>
  <si>
    <t>Stojánková jednopáková dřezová směšovací baterie - dodávka a montáž</t>
  </si>
  <si>
    <t>Stojánková jednopáková dřezová směšovací baterie s keramickou kartuší, pochromované tělo baterie a odtokovou garniturou a flexibilními opletenými hadicemi (PN10), spojovací materiál - dodávka a montáž</t>
  </si>
  <si>
    <t>725005</t>
  </si>
  <si>
    <t>Elektrický tlakový zásobník TV - "EO", 452 x 320 x 318, o objemu 15l, s instalací pod odběrné místo, s manuálním nastavením omezovače teploty, rozsah teploty ohřevu vody +38°C až +75°C, spojovací materiál - dodávka a montáž</t>
  </si>
  <si>
    <t>725006</t>
  </si>
  <si>
    <t>Pojistný set SVMT pro elektrický tlakový zásobník "EO" na straně vstupu studené vody - obsahuje, pojistný ventil, přípojka manometru, tlakový redukční ventil, uzavírací ventil na st.vodě, odpadní trubka, kanalizační vsuvka nad zápachovou uzávěrku, kotvící a spojovací materiál - dodávka a montáž</t>
  </si>
  <si>
    <t>725007</t>
  </si>
  <si>
    <t>Přesun hmot pro zařizovací předměty stanovený z hmotnosti přesunovaného materiálu vodorovná dopravní vzdálenost do 100m po staveništi v objektech výšky do 6m - montáž</t>
  </si>
  <si>
    <t>725008</t>
  </si>
  <si>
    <t>Stavební přípomoce, konstrukce a ostatní</t>
  </si>
  <si>
    <t>726001</t>
  </si>
  <si>
    <t>Zhotovení stavebních drážek 100 x 100mm, ve sklonu, pro vedení vnitřní splaškové kanalizace v cihelném nebo smíšeném zdivu - dodávka a montáž</t>
  </si>
  <si>
    <t>726002</t>
  </si>
  <si>
    <t>Zhotovení stavebních drážek 150 x 150mm, pro vedení vnitřního podélného a svislého vodovodu v cihelném nebo smíšeném zdivu - dodávka a montáž</t>
  </si>
  <si>
    <t>Zhotovení stavebních drážek 150 x 250mm, pro vedení vnitřního podélného a svislého vodovodu v cihelném nebo smíšeném zdivu - dodávka a montáž</t>
  </si>
  <si>
    <t>726003</t>
  </si>
  <si>
    <t>Jádrový vrt, diamantovými korunkami do vnějšího průměru DN50mm, pro osazované kondenzátní potrubí DN32 od VZT jednotky, do stavebních materiálů, jako je beton, cihla, případně smíšené zdivo - dodávka a montáž</t>
  </si>
  <si>
    <t>726004</t>
  </si>
  <si>
    <t>Stavební bourací sondy 600 x 600 pro zaměření polohy stávajích instalací kanalizace a vody, pro nové napojení rekonstruovaných částí s uvedením do původního stavu - montáž</t>
  </si>
  <si>
    <t>726005</t>
  </si>
  <si>
    <t xml:space="preserve">Likvidace vybourané suti ze stavebních drážek pro vodu a kanalizaci s umístěním na řízené ekologické skládce, primárně určeno ke zpětné recyklaci, včetně dopravy do místa určení ve vzdálenosti do 10 000m od místa stavby - dodávka </t>
  </si>
  <si>
    <t>726006</t>
  </si>
  <si>
    <t>Blíže nespecifikovatelné položky související s rekonstrukcí jednotlivých částí objektu, dodatečné vrtání prostupů, případné přeložky vnitřního vodovodu, kanalizace, silového a slaboproudého vnitřního elektra, přeložky v rámci koordinace s VZT a UT - montáž</t>
  </si>
  <si>
    <t>hod</t>
  </si>
  <si>
    <t>726007</t>
  </si>
  <si>
    <t>Zkreslení skutečného provedení stavby ZTI do finálního pasportu projektové dokumentace ZTI, po dokončení realizačních prací, včetně dopravy na místo určení, zaměření, tisku - montáž</t>
  </si>
  <si>
    <t>Demontáž</t>
  </si>
  <si>
    <t>727001</t>
  </si>
  <si>
    <t>Demontáž odpadního kanalizačního stávajícího splaškového potrubí z trub PVC, případně novodru do DN50 - demontáž</t>
  </si>
  <si>
    <t>727002</t>
  </si>
  <si>
    <t>Demontáž stávajícího potrubí z ocelových trubek pozinkovaných, závitově spojovaných přes DN20 do DN32 - demontáž</t>
  </si>
  <si>
    <t>727003</t>
  </si>
  <si>
    <t>Demontáž stávajících umyvadel, bez výtokových armatur - demontáž</t>
  </si>
  <si>
    <t>727004</t>
  </si>
  <si>
    <t>Demontáž stávajících baterií stojánkových do jednoho otvoru - demontáž</t>
  </si>
  <si>
    <t>Demontáž baterií stojánkových do jednoho otvoru - demontáž</t>
  </si>
  <si>
    <r>
      <rPr>
        <b/>
        <u/>
        <sz val="20"/>
        <color indexed="10"/>
        <rFont val="Arial CE"/>
        <charset val="238"/>
      </rPr>
      <t>OCENĚNÝ</t>
    </r>
    <r>
      <rPr>
        <b/>
        <sz val="20"/>
        <color indexed="10"/>
        <rFont val="Arial CE"/>
        <family val="2"/>
        <charset val="238"/>
      </rPr>
      <t xml:space="preserve"> VÝKAZ  VÝMĚR - </t>
    </r>
    <r>
      <rPr>
        <b/>
        <u/>
        <sz val="20"/>
        <color indexed="10"/>
        <rFont val="Arial CE"/>
        <charset val="238"/>
      </rPr>
      <t>ROZPOČET</t>
    </r>
    <r>
      <rPr>
        <b/>
        <sz val="20"/>
        <color indexed="10"/>
        <rFont val="Arial CE"/>
        <family val="2"/>
        <charset val="238"/>
      </rPr>
      <t xml:space="preserve"> - DPS  10/2024</t>
    </r>
  </si>
  <si>
    <t>STAVBA:    Divadlo F. X. Šaldy - Liberec,  Rozšíření šatny kulisáků</t>
  </si>
  <si>
    <t>OBJEKT:     1.np - Divadlo F. X. Šaldy - Liberec</t>
  </si>
  <si>
    <t>ČÁST:        D.1.2.4.VZT - VZDUCHOTECHNIKA</t>
  </si>
  <si>
    <t xml:space="preserve">PRÁCE A DODÁVKY OBJEKTU CELKEM </t>
  </si>
  <si>
    <t xml:space="preserve"> (bez DPH)</t>
  </si>
  <si>
    <t>Poznámka:</t>
  </si>
  <si>
    <t>V případě, že zadávací dokumentace obsahuje požadavky nebo odkazy na obchodní firmy, názvy nebo jména a příjmení, specifická označení zboží</t>
  </si>
  <si>
    <t>a služeb, které platí pro určitou osobu, popřípadě její organizační složku, patenty na vynálezy, užitné vzory, ochranné známky nebo</t>
  </si>
  <si>
    <t>označení původu, umožňuje zadavatel použití jiných, kvalitativně a technicky obdobných řešení, která musí plně splňovat technické a funkční</t>
  </si>
  <si>
    <t>požadavky zadavatele uvedené v této zadávací dokumentaci a jejích přílohách.</t>
  </si>
  <si>
    <t>ŠATNA MUŽŮ-102 - 1.NP</t>
  </si>
  <si>
    <t>1.1</t>
  </si>
  <si>
    <t>Vzduchotechnická jednotka, TYP ATREA-DUPLEX 380 ECV5-E - nebo výrobek srovnatelného standardu;  ve VNITŘNÍM PARAPETNÍM provedení - hrdla shora; + MaR, řídící jednotka, délka kabeláže k ovladači min.50m., včetně regulátoru; ovládání i přes internet;   Včetně: Elektro předehřívače / ohřívače vestavěného, rámu , protiproudého entalpického rekuperátoru, filtrů, ventilátorů, připojovacích manžet, uzavírací klapky na sání a výtlaku; čidel, čidel do potrubí vzt., sifonů, včetně  příslušenství - Ecodesign 2018 ANO</t>
  </si>
  <si>
    <t>ks</t>
  </si>
  <si>
    <t xml:space="preserve">Kompaktní vzt. jednotka (vnitřní provedení).                                                                                                             složená z:  přívodní část: filtr EU4,  protiproudý-enthalpický rekuperátor,  předehřívač a ohřívač-Elektro; Qt= 0,7 + 0,6 kW,  ventilátor 350m3/h, 100Pa, EC motory,                                                                                            odsávací část: filtr G4, ventilátor 350m3/h, 100Pa, EC motory; jednotka včetně: čidel, komfortní digitální regulace......                                                                                            </t>
  </si>
  <si>
    <t>-</t>
  </si>
  <si>
    <t>Osazení jednotky poz. 1.1 prvky regulace, čidly, zprovoznění ovládání</t>
  </si>
  <si>
    <t>Montáž vzt. jednotky</t>
  </si>
  <si>
    <t>Zaregulování  + zprovoznění systému větrání; vzt. jednotky a regulačních klapek či boxů přívodu a odvodu vzduchu; zař. č.1</t>
  </si>
  <si>
    <t>1.2</t>
  </si>
  <si>
    <t xml:space="preserve">Protidešťová žaluzie  PZ-AL 500x250 -MONTÁŽ NA MÍSTO SKLA V OKNĚ -  s ochr.sítem a rámem + RAL ../ sání, výfuk / </t>
  </si>
  <si>
    <t>s ochranným sítem a upevňovacím rámem, materiál: hliníkové  profily + RAL,  průtočná plocha cca 0,07m2</t>
  </si>
  <si>
    <t>Montáž žaluzie</t>
  </si>
  <si>
    <t>1.3</t>
  </si>
  <si>
    <t>Kruhové vzt. potrubí ohebné -HLUK TLUMÍCÍ -typ SONO-Ultra,  prům.: 160 mm - délka 1000mm;   - nebo výrobek srovnatelného standardu                 /sání, výfuk, přívod, odvod/</t>
  </si>
  <si>
    <t>s 25mm izolační vrstvy, parotěsné izolace, včetně spojovacího a těsnícího materiálu.</t>
  </si>
  <si>
    <t>Montáž vzt. potrubí-tlumiče hluku</t>
  </si>
  <si>
    <t>1.4</t>
  </si>
  <si>
    <t xml:space="preserve">Tlumič hluku do kruhového potrubí, například:  ….. 160 / 900 - nebo výrobek srovnatelného standardu                                </t>
  </si>
  <si>
    <t>pro kruhové potrubí prům. 160 mm, délka tlumiče 900 mm</t>
  </si>
  <si>
    <t>Montáž tlumiče</t>
  </si>
  <si>
    <t>1.5</t>
  </si>
  <si>
    <t xml:space="preserve">Zpětná, těsná klapka např.: RSK(W) 160  - nebo výrobek srovnatelného standardu </t>
  </si>
  <si>
    <t xml:space="preserve"> Těsná, zpětná, samočinná klapka pro kruhové potrubí</t>
  </si>
  <si>
    <t>Montáž klapky</t>
  </si>
  <si>
    <t>1.6</t>
  </si>
  <si>
    <t>Obdélníková výustka pro kruhové potrubí, komfortní,  325x75, 2.O - R1, přívodní + RAL….</t>
  </si>
  <si>
    <t>mater.: ocelové pozink. profily, dvouřadá, s regulačním ústrojím + RAL…. určí architekt projektu</t>
  </si>
  <si>
    <t>Montáž výustky</t>
  </si>
  <si>
    <t>1.7</t>
  </si>
  <si>
    <t>Obdélníková výustka pro kruhové potrubí, komfortní,  325x75, 1.O - R1, odvodní + RAL….</t>
  </si>
  <si>
    <t>mater.: ocelové pozink. profily, jednořadá, s regulačním ústrojím + RAL…. určí architekt projektu</t>
  </si>
  <si>
    <t>Čtyřhranné vzduchotechnické potrubí sk.I, materiál ocel. pozink. plech                                                                                                          / přívod, odvod, sání, výfuk /</t>
  </si>
  <si>
    <t>spojované R spoji a těsněné samolepicím těsněním, třída těsnosti B; vč. spojovacího a montážního materiálu a materiálu  na závěsy s pružným uložením</t>
  </si>
  <si>
    <t>Montáž vzt. potrubí</t>
  </si>
  <si>
    <t>Kruhové vzt. potrubí pevné - SPIRO, materiál ocel. pozink. plech,  prům.: 160 mm</t>
  </si>
  <si>
    <t>vč. spojovacího a montážního materiálu a materiálu  na závěsy s pružným uložením</t>
  </si>
  <si>
    <t>Tepelná izolace vzt. potrubí z min. vlny tl. 40mm,                             /izolace vzt. potrubí sání+výfuk, dále až po tlumiče hluku, strojovna /</t>
  </si>
  <si>
    <t xml:space="preserve">povrch hliniková folie, upevněná na trny ,spoje  přelepeny Al.páskou  </t>
  </si>
  <si>
    <t>Montáž izolace</t>
  </si>
  <si>
    <t>Nátrubek s kohoutem DN 25  na dno stoupacích potrubí vzt.           včetně hadice cca 1,5m k připojení do zápachové uzávěrky kanalizace</t>
  </si>
  <si>
    <t>včetně montáže do dna vzt potrubí, opatření pro odvod případného kondenzátu z potrubí vzt.</t>
  </si>
  <si>
    <t>Montáž nátrubku</t>
  </si>
  <si>
    <t>Kruhové, plastové potrubí odvodu kondenzátu  (D 32)  , například …....</t>
  </si>
  <si>
    <t>potrubí včetně spojovacího,  montážního materiálu a materiálu na závěsy, včetně tepelné izolace např. …....</t>
  </si>
  <si>
    <t>Montáž potrubí kondenzátu</t>
  </si>
  <si>
    <t>Barva  RAL..(9010), pro nátěry vnitřních vzt. potrubí v objektu dle požadavku architekta projektu (viditelné vzt.); 1xzákladní, 2x vrchní, veškeré viditelné vzt. potrubí pod stropy</t>
  </si>
  <si>
    <t>pro aplikaci na vzt potrubí , ocelový pozink plech, pozink. výustky, ocelové pozink. závěsové tyče, příruby, spojovací materiál.</t>
  </si>
  <si>
    <t>Montáž, aplikace nátěru</t>
  </si>
  <si>
    <t xml:space="preserve">Tabule pozinkovaného plechu (2x1m)  tl.=1mm pro opravy </t>
  </si>
  <si>
    <t>DOPLŇKOVÝ MATERIÁL</t>
  </si>
  <si>
    <t>Revizní dvířka do SDK podhledu- kovová cca 400x400mm</t>
  </si>
  <si>
    <t>s mechanismem pro uzavření</t>
  </si>
  <si>
    <t>Montáž dvířek</t>
  </si>
  <si>
    <t>Kabeláže elektro - například:  UTP CAT 5e                              (Prověřit!-dle konkrétního typu jednotek, regulátorů)</t>
  </si>
  <si>
    <t>Kabeláže LAN mezi vzt. jednotkou, Routerem, SmartBoxy.  Osadit ve spolupráci s profesí Elektro</t>
  </si>
  <si>
    <t>Montáž kabeláže</t>
  </si>
  <si>
    <t>Pomocné, přípravné a závěrečné vzduchotechnické práce</t>
  </si>
  <si>
    <t>3.1</t>
  </si>
  <si>
    <t xml:space="preserve">Náklady na dopravu VZT zařízení </t>
  </si>
  <si>
    <t>Doprava vzt komponent, elementů, jednotek, ventilátorů, vzt. potrubí atd. na místo stavby</t>
  </si>
  <si>
    <t>3.2</t>
  </si>
  <si>
    <t>Pomocné konstrukce, lešení</t>
  </si>
  <si>
    <t>Pro práci ve výšce podlaží do 6m , dále práce na fasádě objektu</t>
  </si>
  <si>
    <t>3.3</t>
  </si>
  <si>
    <t>Zednické výpomoci</t>
  </si>
  <si>
    <t>Spolupráce na prostupech v počtu do  6-ti ks</t>
  </si>
  <si>
    <t>3.4</t>
  </si>
  <si>
    <t xml:space="preserve">Protipožární ucpávky prostupů vzt. potrubí, v interiéru.                        Tmel  určený pro aplikaci do stěn a stropů. </t>
  </si>
  <si>
    <t xml:space="preserve">v počtu do 3 prostupů vzt. potrubí, izolací, cca á 0,2m2 </t>
  </si>
  <si>
    <t>3.5</t>
  </si>
  <si>
    <t>Komplexní vyzkoušení</t>
  </si>
  <si>
    <t>Zkoušky vzt. zařízení v délce trvání 2 N. hod.</t>
  </si>
  <si>
    <t>3.6</t>
  </si>
  <si>
    <t>Zaregulování VZT</t>
  </si>
  <si>
    <t xml:space="preserve">Zaregulování průtoku vzduchu na koncových elementech, klapkách,  v počtu do 12 ks, dále naprogramování regulace MaR pro zařízení č.1  (šatny) </t>
  </si>
  <si>
    <t>3.7</t>
  </si>
  <si>
    <t>Zaškolení obsluhy</t>
  </si>
  <si>
    <t>3.8</t>
  </si>
  <si>
    <t>Vypracování provozního řádu vzduchotechnického zařízení</t>
  </si>
  <si>
    <t>3.9</t>
  </si>
  <si>
    <t>Vypracování dokumentace skutečného provedení</t>
  </si>
  <si>
    <t>(2x tištěná paré, 1x nosič s PDF)</t>
  </si>
  <si>
    <t>Export Komplet</t>
  </si>
  <si>
    <t>2.0</t>
  </si>
  <si>
    <t>False</t>
  </si>
  <si>
    <t>{33916b84-da3a-47e5-a078-0441e0226a51}</t>
  </si>
  <si>
    <t>&gt;&gt;  skryté sloupce  &lt;&lt;</t>
  </si>
  <si>
    <t>0,01</t>
  </si>
  <si>
    <t>21</t>
  </si>
  <si>
    <t>REKAPITULACE STAVBY</t>
  </si>
  <si>
    <t>v ---  níže se nacházejí doplnkové a pomocné údaje k sestavám  --- v</t>
  </si>
  <si>
    <t>0,001</t>
  </si>
  <si>
    <t>Kód:</t>
  </si>
  <si>
    <t>HOR_011</t>
  </si>
  <si>
    <t>DIVADLO F. X. ŠALDY LIBEREC - ROZŠÍŘENÍ ŠATNY KULISÁKŮ</t>
  </si>
  <si>
    <t>KSO:</t>
  </si>
  <si>
    <t>CC-CZ:</t>
  </si>
  <si>
    <t>Místo:</t>
  </si>
  <si>
    <t xml:space="preserve"> </t>
  </si>
  <si>
    <t>Datum:</t>
  </si>
  <si>
    <t>31. 10. 2024</t>
  </si>
  <si>
    <t>Zadavatel:</t>
  </si>
  <si>
    <t>IČ:</t>
  </si>
  <si>
    <t>True</t>
  </si>
  <si>
    <t>Zpracovatel:</t>
  </si>
  <si>
    <t>Cena bez DPH</t>
  </si>
  <si>
    <t>Sazba daně</t>
  </si>
  <si>
    <t>Základ daně</t>
  </si>
  <si>
    <t>Výše daně</t>
  </si>
  <si>
    <t>základní</t>
  </si>
  <si>
    <t>snížená</t>
  </si>
  <si>
    <t>zákl. přenesená</t>
  </si>
  <si>
    <t>sníž. přenesená</t>
  </si>
  <si>
    <t>nulová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</si>
  <si>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</si>
  <si>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</si>
  <si>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</si>
  <si>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</si>
  <si>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</si>
  <si>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</si>
  <si>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</si>
  <si>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</si>
  <si>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</si>
  <si>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</si>
  <si>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</si>
  <si>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</si>
  <si>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</si>
  <si>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</si>
  <si>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</si>
  <si>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</si>
  <si>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</si>
  <si>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</si>
  <si>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</si>
  <si>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</si>
  <si>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</si>
  <si>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</si>
  <si>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</si>
  <si>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</si>
  <si>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</si>
  <si>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</si>
  <si>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</si>
  <si>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</si>
  <si>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</si>
  <si>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</si>
  <si>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</si>
  <si>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</si>
  <si>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 1. 2. 4.</t>
  </si>
  <si>
    <t xml:space="preserve">ÚT -  VYTÁPĚNÍ  </t>
  </si>
  <si>
    <t>{ff943e19-f21b-4ec0-846d-ae24a56bf185}</t>
  </si>
  <si>
    <t>KRYCÍ LIST SOUPISU PRACÍ</t>
  </si>
  <si>
    <t>Objekt:</t>
  </si>
  <si>
    <t xml:space="preserve">D. 1. 2. 4. - ÚT -  VYTÁPĚNÍ  </t>
  </si>
  <si>
    <t xml:space="preserve">Zpracováno dle metodiky ÚRS s maximálním zatříděním položek (popisu činností) dle Třídníku stavebních konstrukcí a prací. Položky, které databáze neobsahuje, oceněny dle brutto ceníků příslušných dodavatelů.  Jsou-li ve výkazu výměr uvedeny odkazy na firmy, názvy nebo specifická označení výrobků apod., jsou takové odkazy pouze informativní a slouží pouze pro určení technické úrovně a provozních parametrů. Z zhotoviteli umožňují v souladu s §182, zákona č. 134/2016 Sb. o veřejných zakázkách použít i jiných kvalitativně a technicky obdobných zařízení, která mají podobnou nebo minimálně stejnou kvalitu, účinnost a výkon, parametry použití, ev. hlučnost (která bezpodmínečně splňuje platné hygienické normy).   Celková množství u jednotlivých položek (kusy, metry) byla odměřena a sečtena digitálně z výkresů.    Nabídková cena musí zahrnovat nejen přípravu, dodávku, dopravu a montáž, ale i veškeré související náklady, spojené s realizací, od zadání po předání stavby do užívání, včetně nákladů na koordinaci, uvedení do provozu, dokončovací práce, údržbu do doby předání, potřebné zkoušky a atesty, odstranění závad, předání dokladů o skutečném provedení, dokladů nutných pro kolaudační řízení aj. 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</si>
  <si>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</si>
  <si>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</si>
  <si>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</si>
  <si>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</si>
  <si>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</si>
  <si>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</si>
  <si>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</si>
  <si>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</si>
  <si>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</si>
  <si>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</si>
  <si>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783 - Dokončovací práce - nátěry</t>
  </si>
  <si>
    <t>HZS - Hodinové zúčtovací sazby</t>
  </si>
  <si>
    <t>VRN - Vedlejší rozpočtové náklady</t>
  </si>
  <si>
    <t xml:space="preserve">    VRN1 - Průzkumné, geodetické a projektové práce</t>
  </si>
  <si>
    <t>SOUPIS PRACÍ</t>
  </si>
  <si>
    <t>PČ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</si>
  <si>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</si>
  <si>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</si>
  <si>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</si>
  <si>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</si>
  <si>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</si>
  <si>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</si>
  <si>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</si>
  <si>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</si>
  <si>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</si>
  <si>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Práce a dodávky PSV</t>
  </si>
  <si>
    <t>ROZPOCET</t>
  </si>
  <si>
    <t>K</t>
  </si>
  <si>
    <t>713463211</t>
  </si>
  <si>
    <t>Montáž izolace tepelné potrubí a ohybů tvarovkami nebo deskami potrubními pouzdry s povrchovou úpravou hliníkovou fólií (izolační materiál ve specifikaci) přelepenými samolepící hliníkovou páskou potrubí jednovrstvá D do 50 mm</t>
  </si>
  <si>
    <t>CS ÚRS 2024 02</t>
  </si>
  <si>
    <t>16</t>
  </si>
  <si>
    <t>1068916795</t>
  </si>
  <si>
    <t>M</t>
  </si>
  <si>
    <t>63154002</t>
  </si>
  <si>
    <t>pouzdro izolační potrubní z minerální vlny s Al fólií max. 250/100°C 15/20mm</t>
  </si>
  <si>
    <t>32</t>
  </si>
  <si>
    <t>-304617313</t>
  </si>
  <si>
    <t>63154003</t>
  </si>
  <si>
    <t>pouzdro izolační potrubní z minerální vlny s Al fólií max. 250/100°C 18/20mm</t>
  </si>
  <si>
    <t>-821112057</t>
  </si>
  <si>
    <t>63154531</t>
  </si>
  <si>
    <t>pouzdro izolační potrubní z minerální vlny s Al fólií max. 250/100°C 28/30mm</t>
  </si>
  <si>
    <t>926223572</t>
  </si>
  <si>
    <t>733</t>
  </si>
  <si>
    <t>Ústřední vytápění - rozvodné potrubí</t>
  </si>
  <si>
    <t>733122301</t>
  </si>
  <si>
    <t>Potrubí z trubek ocelových hladkých spojovaných lisováním z ušlechtilé oceli (nerez 1.4520) PN 16, T= +110°C Ø 15/1,0</t>
  </si>
  <si>
    <t>-497324818</t>
  </si>
  <si>
    <t>733122302</t>
  </si>
  <si>
    <t>Potrubí z trubek ocelových hladkých spojovaných lisováním z ušlechtilé oceli (nerez 1.4520) PN 16, T= +110°C Ø 18/1,0</t>
  </si>
  <si>
    <t>1602040959</t>
  </si>
  <si>
    <t>733122303</t>
  </si>
  <si>
    <t>Potrubí z trubek ocelových hladkých spojovaných lisováním z ušlechtilé oceli (nerez 1.4520) PN 16, T= +110°C Ø 22/1,2</t>
  </si>
  <si>
    <t>858647762</t>
  </si>
  <si>
    <t>733122R90</t>
  </si>
  <si>
    <t>Přípojka k tělesu koncová 15 včetně násuvných objímek</t>
  </si>
  <si>
    <t>-1841939389</t>
  </si>
  <si>
    <t>733190107</t>
  </si>
  <si>
    <t>Zkoušky těsnosti potrubí, manžety prostupové z trubek ocelových zkoušky těsnosti potrubí (za provozu) z trubek ocelových závitových DN do 40</t>
  </si>
  <si>
    <t>1380427961</t>
  </si>
  <si>
    <t>734</t>
  </si>
  <si>
    <t>Ústřední vytápění - armatury</t>
  </si>
  <si>
    <t>734221R01</t>
  </si>
  <si>
    <t xml:space="preserve">Radiátorový set regulačních šroubení pro SPODNÍ napojení otopných těles Isan Atol_x000D_
s integrovaným termostatickým ventilem,_x000D_
přímé/ rohové, provedení VR/ VL (PRAVÉ, LEVÉ),_x000D_
specifikace pro připojení na měď_x000D_
včetně termostatické hlavice, příslušenství apod. …_x000D_
</t>
  </si>
  <si>
    <t>1340616877</t>
  </si>
  <si>
    <t>734221R02</t>
  </si>
  <si>
    <t xml:space="preserve">Termostatický radiátorový set s externím ventilem pro SPODNÍ napojení vysokých otopných těles Isan Atol_x000D_
přímé/ rohové, provedení AM (STŘEDOVÉ),_x000D_
specifikace pro připojení na měď_x000D_
včetně termostatické hlavice, příslušenství apod. …_x000D_
_x000D_
</t>
  </si>
  <si>
    <t>-1858136404</t>
  </si>
  <si>
    <t>734221R03</t>
  </si>
  <si>
    <t xml:space="preserve">Termostatický radiátorový set s externím ventilem pro HORNÍ napojení vysokých otopných těles Isan Atol_x000D_
přímé/ rohové, provedení TL (PRAVÉ, LEVÉ),_x000D_
specifikace pro připojení na měď_x000D_
včetně termostatické hlavice, příslušenství apod. …_x000D_
_x000D_
</t>
  </si>
  <si>
    <t>-2093608238</t>
  </si>
  <si>
    <t>735</t>
  </si>
  <si>
    <t>Ústřední vytápění - otopná tělesa</t>
  </si>
  <si>
    <t>735164R01</t>
  </si>
  <si>
    <t>Ocelové článkové designové těleso v provedení VERTICAL - články svisle_x000D_
se spodním PRAVÝM/ LEVÝM/ STŘEDOVÝM připojením_x000D_
s integrovaným/ externím ventilem_x000D_
(s výkonovými a kvalitativními parametry referenčního výrobku ISAN ATOL, případně obdobný standard se srovnatelnými parametry)_x000D_
včetně závěsného systému_x000D_
CAT. C2. 2000. 18. W. AM</t>
  </si>
  <si>
    <t>950559873</t>
  </si>
  <si>
    <t>735164R02</t>
  </si>
  <si>
    <t>Ocelové článkové designové těleso v provedení VERTICAL - články svisle_x000D_
se spodním PRAVÝM/ LEVÝM/ STŘEDOVÝM připojením_x000D_
s integrovaným/ externím ventilem_x000D_
(s výkonovými a kvalitativními parametry referenčního výrobku ISAN ATOL, případně obdobný standard se srovnatelnými parametry)_x000D_
včetně závěsného systému_x000D_
CAT. C4. 1000. 18. W. TL</t>
  </si>
  <si>
    <t>319621443</t>
  </si>
  <si>
    <t>735164R03</t>
  </si>
  <si>
    <t>Ocelové článkové designové těleso v provedení VERTICAL - články svisle_x000D_
se spodním PRAVÝM/ LEVÝM/ STŘEDOVÝM připojením_x000D_
s integrovaným/ externím ventilem_x000D_
(s výkonovými a kvalitativními parametry referenčního výrobku ISAN ATOL, případně obdobný standard se srovnatelnými parametry)_x000D_
včetně závěsného systému_x000D_
CAT. C6. 7500. 18. W. VR</t>
  </si>
  <si>
    <t>1664648939</t>
  </si>
  <si>
    <t>735164R90</t>
  </si>
  <si>
    <t xml:space="preserve">Příslušenství - chromový háček na ručník, sada 2 ks (O15AM80 - 01 - 0101)_x000D_
</t>
  </si>
  <si>
    <t>-835521861</t>
  </si>
  <si>
    <t>Dokončovací práce - nátěry</t>
  </si>
  <si>
    <t>17</t>
  </si>
  <si>
    <t>783614551</t>
  </si>
  <si>
    <t>Základní nátěr armatur a kovových potrubí jednonásobný potrubí do DN 50 mm syntetický</t>
  </si>
  <si>
    <t>-350203884</t>
  </si>
  <si>
    <t>18</t>
  </si>
  <si>
    <t>783617611</t>
  </si>
  <si>
    <t>Krycí nátěr (email) armatur a kovových potrubí potrubí do DN 50 mm dvojnásobný syntetický standardní</t>
  </si>
  <si>
    <t>1922798732</t>
  </si>
  <si>
    <t>HZS</t>
  </si>
  <si>
    <t>Hodinové zúčtovací sazby</t>
  </si>
  <si>
    <t>19</t>
  </si>
  <si>
    <t>HZS2211</t>
  </si>
  <si>
    <t>Hodinové zúčtovací sazby profesí PSV provádění stavebních instalací instalatér</t>
  </si>
  <si>
    <t>512</t>
  </si>
  <si>
    <t>1901283836</t>
  </si>
  <si>
    <t>P</t>
  </si>
  <si>
    <t xml:space="preserve">Poznámka k položce:_x000D_
Náklady na vypuštění stávajícího topného systému, demontáž/ úprava stávajícího topného systému, práce související s demontáží a pod., _x000D_
</t>
  </si>
  <si>
    <t>20</t>
  </si>
  <si>
    <t>HZS2491</t>
  </si>
  <si>
    <t>Hodinové zúčtovací sazby profesí PSV zednické výpomoci a pomocné práce PSV dělník zednických výpomocí</t>
  </si>
  <si>
    <t>2058219590</t>
  </si>
  <si>
    <t>Poznámka k položce:_x000D_
Sekání drážek a prostupů, hrubé zapravení</t>
  </si>
  <si>
    <t>HZS4211</t>
  </si>
  <si>
    <t>Hodinové zúčtovací sazby ostatních profesí revizní a kontrolní činnost revizní technik</t>
  </si>
  <si>
    <t>-1394718864</t>
  </si>
  <si>
    <t>Poznámka k položce:_x000D_
Proplach a napuštění topného systému, topná a tlaková zkouška, vyregulování systému, zaškolení obsluhy, vypracování provozních řádů, revize, popisné tabulky apod._x000D_</t>
  </si>
  <si>
    <t>Vedlejší rozpočtové náklady</t>
  </si>
  <si>
    <t>VRN1</t>
  </si>
  <si>
    <t>Průzkumné, geodetické a projektové práce</t>
  </si>
  <si>
    <t>22</t>
  </si>
  <si>
    <t>013254000</t>
  </si>
  <si>
    <t>Dokumentace skutečného provedení stavby</t>
  </si>
  <si>
    <t>soubor</t>
  </si>
  <si>
    <t>1024</t>
  </si>
  <si>
    <t>-1091915125</t>
  </si>
  <si>
    <t xml:space="preserve">Akce:  </t>
  </si>
  <si>
    <t>Divadlo F. X. Šaldy - Liberec</t>
  </si>
  <si>
    <t xml:space="preserve">Investor: </t>
  </si>
  <si>
    <t>Statutární město Liberec</t>
  </si>
  <si>
    <t>460 01 Liberec</t>
  </si>
  <si>
    <t xml:space="preserve">Datum: </t>
  </si>
  <si>
    <t>10.2024</t>
  </si>
  <si>
    <t>D.1.4.4  Elektroinstalace</t>
  </si>
  <si>
    <t>Kontrolní rozpočet</t>
  </si>
  <si>
    <t>Svítidla včetně zdrojů, poplatku za recyklaci</t>
  </si>
  <si>
    <t>Silnoproudé elektroinstalace</t>
  </si>
  <si>
    <t>Úpravy rozvaděče RMS2</t>
  </si>
  <si>
    <t>Úpravy rozvaděče RMS3</t>
  </si>
  <si>
    <t>Rozvaděč RMS2.1</t>
  </si>
  <si>
    <t>Rozvaděč RMS3.1</t>
  </si>
  <si>
    <t>Slaboproudé elektroinstalace</t>
  </si>
  <si>
    <t>Rozvody EPS</t>
  </si>
  <si>
    <t>Položkový výpis - materiál a montáže</t>
  </si>
  <si>
    <t>Svítidla včetně zdrojů, poplatku za recyklaci a montáže</t>
  </si>
  <si>
    <t>index svítidla</t>
  </si>
  <si>
    <t>popis a vyobrazení svítidla</t>
  </si>
  <si>
    <t>m.j.</t>
  </si>
  <si>
    <t>množství</t>
  </si>
  <si>
    <t>cena za m.j.</t>
  </si>
  <si>
    <t>celková cena</t>
  </si>
  <si>
    <t>Index A - Kovové interiérové LED svítidlo přisazené ke stropu se základnou z ocelového plechu, Difuzor: opál, Těleso: ocelový plech bílé barvy, 23W, 3120lm, 4000K, Ra80, 230V, IP20</t>
  </si>
  <si>
    <t>Index B - Nástěnné svítidlo - Nástěnné, přisazené svítidlo, těleso hliník, povrch bílá, difuzor plast PC opál, LED 10W, 856lm, teplá 3000K, 230V, IP44, Ra80, tř.2, rozměry 30x70x602mm</t>
  </si>
  <si>
    <t xml:space="preserve">Montáž a připojení přisazeného svítidla </t>
  </si>
  <si>
    <t>Drobný pomocný materiál (3% z celkové ceny materiálu)</t>
  </si>
  <si>
    <t>Přesun materiálu (3% z celkové ceny materiálu)</t>
  </si>
  <si>
    <t>Elektroinstalace - materiál a montáže</t>
  </si>
  <si>
    <r>
      <rPr>
        <b/>
        <sz val="10"/>
        <rFont val="Arial"/>
        <family val="2"/>
        <charset val="238"/>
      </rPr>
      <t>Poznámka:</t>
    </r>
    <r>
      <rPr>
        <sz val="10"/>
        <rFont val="Arial"/>
        <family val="2"/>
        <charset val="238"/>
      </rPr>
      <t xml:space="preserve"> Koncové prvky (vypínače, tlačítka a zásuvky) velkoplošné v bílé barvě - např ABB Tango.</t>
    </r>
  </si>
  <si>
    <t>p.č.</t>
  </si>
  <si>
    <t>popis materiál</t>
  </si>
  <si>
    <t>2.1</t>
  </si>
  <si>
    <t>Přístrojová instalační krabice plastová, universální (montáž do dutých stěn i pod omítku)</t>
  </si>
  <si>
    <t>2.2</t>
  </si>
  <si>
    <t>Instalace přístrojové instalační plastové krabice 68 mm do do dutých stěn i pod omítku</t>
  </si>
  <si>
    <t>2.3</t>
  </si>
  <si>
    <t>Rozvodná instalační krabice plastová, samozhášivá, pr. 68 mm, universální (montáž do dutých stěn i pod omítku), pro svorkování a odbočování kabelů typu CYKY, se svorkovnicí a víčkem.</t>
  </si>
  <si>
    <t>2.4</t>
  </si>
  <si>
    <t>Instalace rozvodné instalační plastové krabice 68 mm do do dutých stěn i pod omítku včetně zapojení kabelů</t>
  </si>
  <si>
    <t>2.5</t>
  </si>
  <si>
    <t>Rozvodná krabice nástěná IP54 pro svorkování a odbočování kabelů typu CYKY, se svorkovnicí a průchodkami.</t>
  </si>
  <si>
    <t>2.6</t>
  </si>
  <si>
    <t>Instalace nástěnné rozvodné krabice IP54 včetně zapojení kabelů</t>
  </si>
  <si>
    <t>2.7</t>
  </si>
  <si>
    <t>Spínač jednopólový v provedení pod omítku, 10A/230V, plastové samozhášivé provedení, zapojení 1, krytí IP20</t>
  </si>
  <si>
    <t>2.8</t>
  </si>
  <si>
    <t>Instalace vypínače s řazením "1" v provedení pod omítku včetně připojení vodičů</t>
  </si>
  <si>
    <t>2.9</t>
  </si>
  <si>
    <t>Spínač sériový v provedení pod omítku, 10A/230V, plastové provedení, samozhášivé, zapojení 5, krytí IP20</t>
  </si>
  <si>
    <t>2.10</t>
  </si>
  <si>
    <t>Schodišťový přepínač v provedení pod omítku, 10A/230V, plastové provedení, samozhášivé, zapojení 6, krytí IP20</t>
  </si>
  <si>
    <t>2.11</t>
  </si>
  <si>
    <t>Instalace vypínače s řazením "5" nebo "6" provedení pod omítku včetně připojení vodičů</t>
  </si>
  <si>
    <t>2.12</t>
  </si>
  <si>
    <t>Schodišťový přepínač v provedení na omítku, 10A/230V, barva bílá, plastové samozhášivé provedení, zapojení 6, krytí IP44</t>
  </si>
  <si>
    <t>2.13</t>
  </si>
  <si>
    <t>Instalace vypínače s řazením "6" v nástěnném provedení včetně připojení vodičů</t>
  </si>
  <si>
    <t>2.14</t>
  </si>
  <si>
    <t>Křížový přepínač v provedení na omítku, 10A/230V, barva bílá, plastové samozhášivé provedení, zapojení 7, krytí IP44</t>
  </si>
  <si>
    <t>2.15</t>
  </si>
  <si>
    <t>Instalace vypínače s řazením "7" v nástěnném provedení včetně připojení vodičů</t>
  </si>
  <si>
    <t>2.16</t>
  </si>
  <si>
    <t>Zásuvka jednonásobná jednofázová s ochranným kolíkem v provedení pod omítku, 16A/230V, krytí IP 40</t>
  </si>
  <si>
    <t>2.17</t>
  </si>
  <si>
    <t>Instalace zásuvky 230V/16A včetně připojení vodičů</t>
  </si>
  <si>
    <t>2.18</t>
  </si>
  <si>
    <t>Popis zásuvek</t>
  </si>
  <si>
    <t>2.19</t>
  </si>
  <si>
    <t>Kabel CXKH-O-R 2x1,5</t>
  </si>
  <si>
    <t>2.20</t>
  </si>
  <si>
    <t>Instalace kabelu do 2x2,5mm2 pevně</t>
  </si>
  <si>
    <t>2.21</t>
  </si>
  <si>
    <t>Kabel CXKH-O-R 3x1,5</t>
  </si>
  <si>
    <t>2.22</t>
  </si>
  <si>
    <t>Kabel CXKH-J-R 3x1,5</t>
  </si>
  <si>
    <t>2.23</t>
  </si>
  <si>
    <t>Kabel CXKH-J-R 3x2,5</t>
  </si>
  <si>
    <t>2.24</t>
  </si>
  <si>
    <t>Instalace kabelu do 3x2,5mm2 pevně</t>
  </si>
  <si>
    <t>2.25</t>
  </si>
  <si>
    <t>Kabel CXKH-J-R 5x6</t>
  </si>
  <si>
    <t>2.26</t>
  </si>
  <si>
    <t>Instalace kabelu do 5x6mm2 pevně</t>
  </si>
  <si>
    <t>2.27</t>
  </si>
  <si>
    <t xml:space="preserve">Vodič CY6  zelenožlutý </t>
  </si>
  <si>
    <t>2.28</t>
  </si>
  <si>
    <t>Instalace vodiče do 6mm2 pevně</t>
  </si>
  <si>
    <t>2.29</t>
  </si>
  <si>
    <t xml:space="preserve">Vodič CY10 zelenožlutý </t>
  </si>
  <si>
    <t>2.30</t>
  </si>
  <si>
    <t>Instalace vodiče do 25mm2 pevně</t>
  </si>
  <si>
    <t>2.31</t>
  </si>
  <si>
    <t>Ekvipotencionální svorkovnice, slouží pro hlavní pospojování, k vyrovnání nulového potenciálu.</t>
  </si>
  <si>
    <t>2.32</t>
  </si>
  <si>
    <t>Instalace ekvipotencionální svorkovnice</t>
  </si>
  <si>
    <t>2.33</t>
  </si>
  <si>
    <t>Protipožární prostup E60 ve stavební konstrukci včetně atestu</t>
  </si>
  <si>
    <t>2.34</t>
  </si>
  <si>
    <t>Instalace protipožárního prostupu E60 ve stavební konstrukci včetně atestu</t>
  </si>
  <si>
    <t>2.35</t>
  </si>
  <si>
    <t xml:space="preserve">Příchytky samozhášivé provedení, pro použití v mezistropech s hmoždinkou a šroubem max. pro 8 kabelů 3x2,5mm² </t>
  </si>
  <si>
    <t>2.36</t>
  </si>
  <si>
    <t xml:space="preserve">Montáž nástěnné příchytky pro 8 kabelů 3x2,5mm² </t>
  </si>
  <si>
    <t>2.37</t>
  </si>
  <si>
    <t>Elektroinstalační lišta 60x40 bezhalogenová</t>
  </si>
  <si>
    <t>2.38</t>
  </si>
  <si>
    <t>Instalace elektroinstalační lišty 60x40</t>
  </si>
  <si>
    <t>2.39</t>
  </si>
  <si>
    <t>Frézování drážek ve stěnách z cihel do 30x30 mm včetně úklidu a likvidace sutě</t>
  </si>
  <si>
    <t>2.40</t>
  </si>
  <si>
    <t>Vyplnění a omítnutí rýhy v cihelných zdech hloubka 3cm šířka do 3cm, včetně materiálu</t>
  </si>
  <si>
    <t>2.41</t>
  </si>
  <si>
    <t>Vysekání rýhy v cihelných zdech hloubka 3cm šířka do 7cm včetně úklidu a likvidace sutě</t>
  </si>
  <si>
    <t>2.42</t>
  </si>
  <si>
    <t>Vyplnění a omítnutí rýhy v cihelných zdech hloubka 3cm šířka do 7cm, včetně materiálu</t>
  </si>
  <si>
    <t>2.43</t>
  </si>
  <si>
    <t>Vyvrtání otvoru do stěny, pro rozvodnou nebo přístrojovou krabici  pr.68mm včetně úklidu a likvidace  sutě</t>
  </si>
  <si>
    <t>2.44</t>
  </si>
  <si>
    <t>Průraz cihelnou zdí 300-500mm. Včetně úklidu a likvidace sutě.</t>
  </si>
  <si>
    <t>2.45</t>
  </si>
  <si>
    <t>Průraz stropní konstrukcí hloubka 300-400x150x30mm. Včetně úklidu a likvidace  sutě.</t>
  </si>
  <si>
    <t>2.46</t>
  </si>
  <si>
    <t>Připojení VZT</t>
  </si>
  <si>
    <t>2.47</t>
  </si>
  <si>
    <t>Ukončení drátu do 6mm2</t>
  </si>
  <si>
    <t>2.48</t>
  </si>
  <si>
    <t>Ukončení kabelu do 35mm2</t>
  </si>
  <si>
    <t>2.49</t>
  </si>
  <si>
    <t>Ukončení kabelu do 3x4mm2</t>
  </si>
  <si>
    <t>2.50</t>
  </si>
  <si>
    <t>Ukončení kabelu do 5x10mm2</t>
  </si>
  <si>
    <t>2.51</t>
  </si>
  <si>
    <t>Montáž rozvodnice do 50kg</t>
  </si>
  <si>
    <t>2.52</t>
  </si>
  <si>
    <t>2.53</t>
  </si>
  <si>
    <t>2.54</t>
  </si>
  <si>
    <t>Stavební přípomoci (5% z celkové ceny montáží)</t>
  </si>
  <si>
    <t>2.55</t>
  </si>
  <si>
    <t>Demontáž stávajících elektroinstalací a jejich ekologická likvidace včetně svítidel</t>
  </si>
  <si>
    <t>kpl</t>
  </si>
  <si>
    <t>2.56</t>
  </si>
  <si>
    <t>Ohlášení stavby na TIČR a zajištění vydání odborného a závazného stanoviska</t>
  </si>
  <si>
    <t>2.57</t>
  </si>
  <si>
    <t>Revize el. zařízení</t>
  </si>
  <si>
    <t>2.58</t>
  </si>
  <si>
    <t>Zkouška a prohlídka rozvodných zařízení</t>
  </si>
  <si>
    <t>2.59</t>
  </si>
  <si>
    <t>2.60</t>
  </si>
  <si>
    <t xml:space="preserve">Proškolení obsluhy </t>
  </si>
  <si>
    <t>2.61</t>
  </si>
  <si>
    <t>Celkový součet</t>
  </si>
  <si>
    <t>Instalační hlavní vypínač 40 A, 3P</t>
  </si>
  <si>
    <t>Instalační jistič 10 kA, B 25A, 3P</t>
  </si>
  <si>
    <t>Popis přístrojů, svorek a okruhů</t>
  </si>
  <si>
    <t>Celkem mezisoučet</t>
  </si>
  <si>
    <t>Drobný pomocný materiál (10% z celkové ceny materiálu)</t>
  </si>
  <si>
    <t>Přesun materiálu (2,5% z celkové ceny materiálu)</t>
  </si>
  <si>
    <t>Demontáž a montáž prvků do rozvaděčů</t>
  </si>
  <si>
    <t>Protokol o kusové zkoušce a kompletnosti rozvaděče</t>
  </si>
  <si>
    <t>4.1</t>
  </si>
  <si>
    <t>4.2</t>
  </si>
  <si>
    <t>Instalační jistič 10 kA, B 10A, 1P</t>
  </si>
  <si>
    <t>4.3</t>
  </si>
  <si>
    <t>4.4</t>
  </si>
  <si>
    <t>4.5</t>
  </si>
  <si>
    <t>4.6</t>
  </si>
  <si>
    <t>4.7</t>
  </si>
  <si>
    <t>4.8</t>
  </si>
  <si>
    <t>4.9</t>
  </si>
  <si>
    <t>4.10</t>
  </si>
  <si>
    <t>Rozvaděč RMS2.1  (10kA)</t>
  </si>
  <si>
    <t>5.1</t>
  </si>
  <si>
    <t>Zapuštěná bílá rozvodnice 3-řadá, pod omítku, rám a dveře z ocelového bíle lakovaného plechu. IP30/20.</t>
  </si>
  <si>
    <t>5.2</t>
  </si>
  <si>
    <t>5.3</t>
  </si>
  <si>
    <t>Jistič s proudovým chráničem 10 kA, 1+N, B10A, 30 mA, A</t>
  </si>
  <si>
    <t>5.4</t>
  </si>
  <si>
    <t>Jistič s proudovým chráničem 10 kA, 1+N, B16A, 30 mA, A</t>
  </si>
  <si>
    <t>5.5</t>
  </si>
  <si>
    <t>Propojovací lišta 1N/2N/3N 16mm2</t>
  </si>
  <si>
    <t>5.6</t>
  </si>
  <si>
    <t>5.7</t>
  </si>
  <si>
    <t>5.8</t>
  </si>
  <si>
    <t>5.9</t>
  </si>
  <si>
    <t>Přesun materiálu (5% z celkové ceny materiálu)</t>
  </si>
  <si>
    <t>5.10</t>
  </si>
  <si>
    <t>Montáž rozvodnice (30% z celkové ceny materiálu)</t>
  </si>
  <si>
    <t>5.11</t>
  </si>
  <si>
    <t>5.12</t>
  </si>
  <si>
    <t>Výrobní štítek</t>
  </si>
  <si>
    <t>5.13</t>
  </si>
  <si>
    <t>Rozvaděč RMS3.1  (10kA)</t>
  </si>
  <si>
    <t>Slaboproud - materiál a montáže</t>
  </si>
  <si>
    <t>7.1</t>
  </si>
  <si>
    <t>Nástěnný reproduktor 100V, 6/3/1,5 W, bílý</t>
  </si>
  <si>
    <t>7.2</t>
  </si>
  <si>
    <t>Montáž nástěnného reproduktoru</t>
  </si>
  <si>
    <t>7.3</t>
  </si>
  <si>
    <t>Domovní el. mechanický zvonek 85 db, 8VAC</t>
  </si>
  <si>
    <t>7.4</t>
  </si>
  <si>
    <t>Montáž nástěnného zvonku</t>
  </si>
  <si>
    <t>7.5</t>
  </si>
  <si>
    <t>Telefonní zásuvka RJ11, bílá v provedení pod omítku</t>
  </si>
  <si>
    <t>7.6</t>
  </si>
  <si>
    <t>Instalace telefonní zásuvky, včetně připojení vodičů</t>
  </si>
  <si>
    <t>7.7</t>
  </si>
  <si>
    <t>7.8</t>
  </si>
  <si>
    <t>7.9</t>
  </si>
  <si>
    <t>7.10</t>
  </si>
  <si>
    <t>7.11</t>
  </si>
  <si>
    <t>Rozvodná instalační nástěnná lištová bílá krabice plastová pro propojování vodičů</t>
  </si>
  <si>
    <t>7.12</t>
  </si>
  <si>
    <t>Instalace nástěnné lištové rozvodné krabice včetně zapojení kabelů</t>
  </si>
  <si>
    <t>7.13</t>
  </si>
  <si>
    <t>7.14</t>
  </si>
  <si>
    <t>7.15</t>
  </si>
  <si>
    <t>Kabel FTP cat.5E LSOH</t>
  </si>
  <si>
    <t>7.16</t>
  </si>
  <si>
    <t>Instalace FTP kabelu v kabelové chráničce</t>
  </si>
  <si>
    <t>7.17</t>
  </si>
  <si>
    <t>7.18</t>
  </si>
  <si>
    <t>7.19</t>
  </si>
  <si>
    <t>7.20</t>
  </si>
  <si>
    <t>7.21</t>
  </si>
  <si>
    <t>Ohebná elektroinstalační trubka se střední mechanickou odolností 25/18,3</t>
  </si>
  <si>
    <t>7.22</t>
  </si>
  <si>
    <t>Instalace flexibilní chráničky pod omítku</t>
  </si>
  <si>
    <t>7.23</t>
  </si>
  <si>
    <t>7.24</t>
  </si>
  <si>
    <t>7.25</t>
  </si>
  <si>
    <t>7.26</t>
  </si>
  <si>
    <t>7.27</t>
  </si>
  <si>
    <t>7.28</t>
  </si>
  <si>
    <t>7.29</t>
  </si>
  <si>
    <t>Přemístění stávající IP kamery do nové pozice</t>
  </si>
  <si>
    <t>7.30</t>
  </si>
  <si>
    <t>7.31</t>
  </si>
  <si>
    <t>7.32</t>
  </si>
  <si>
    <t>7.33</t>
  </si>
  <si>
    <t>7.34</t>
  </si>
  <si>
    <t>Revize a zprovoznění jednotlivých systémů</t>
  </si>
  <si>
    <t>7.35</t>
  </si>
  <si>
    <t>7.36</t>
  </si>
  <si>
    <t>7.37</t>
  </si>
  <si>
    <t>Rozvody EPS - materiál a montáže</t>
  </si>
  <si>
    <t>8.1</t>
  </si>
  <si>
    <t>Optickokouřový hlásič včetně patice a popisného štítku (LITES)</t>
  </si>
  <si>
    <t>8.2</t>
  </si>
  <si>
    <t xml:space="preserve">Instalace hlásiče </t>
  </si>
  <si>
    <t>8.3</t>
  </si>
  <si>
    <t>Kabel J-H(St)H 2x2x0,8</t>
  </si>
  <si>
    <t>8.4</t>
  </si>
  <si>
    <t>Instalace kabelu J-H(St)H</t>
  </si>
  <si>
    <t>8.5</t>
  </si>
  <si>
    <t>Krabice se svorkovnicí</t>
  </si>
  <si>
    <t>8.6</t>
  </si>
  <si>
    <t>Instalace krabice se svorkovnicí</t>
  </si>
  <si>
    <t>8.7</t>
  </si>
  <si>
    <t>Příchytka pro 1 kabel; + šroub + hmoždina</t>
  </si>
  <si>
    <t>8.8</t>
  </si>
  <si>
    <t>Instalace příchytka pro 1 kabel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</si>
  <si>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</si>
  <si>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</si>
  <si>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</si>
  <si>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</si>
  <si>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</si>
  <si>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</si>
  <si>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</si>
  <si>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</si>
  <si>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</si>
  <si>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</si>
  <si>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</si>
  <si>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</si>
  <si>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</si>
  <si>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</si>
  <si>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Konfigurace systému a ústředny</t>
  </si>
  <si>
    <t>8.23</t>
  </si>
  <si>
    <t>Revize</t>
  </si>
  <si>
    <t>8.24</t>
  </si>
  <si>
    <t>8.25</t>
  </si>
  <si>
    <t>Uvedení do provozu, zaškolení obsluhy, funkční zkoušky</t>
  </si>
  <si>
    <t>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</si>
</sst>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#,##0.00000"/>
    <numFmt numFmtId="166" formatCode="#,##0.00_*&quot;Kč&quot;;\-#,##0.00_*&quot;Kč&quot;"/>
    <numFmt numFmtId="167" formatCode="#,##0_*&quot;Kč&quot;;\-#,##0_*&quot;Kč&quot;"/>
    <numFmt numFmtId="168" formatCode="_-* #,##0.00\ _K_č_-;\-* #,##0.00\ _K_č_-;_-* &quot;-&quot;??\ _K_č_-;_-@_-"/>
    <numFmt numFmtId="169" formatCode="#,##0.00%"/>
    <numFmt numFmtId="170" formatCode="dd\.mm\.yyyy"/>
    <numFmt numFmtId="171" formatCode="#,##0.000"/>
  </numFmts>
  <fonts count="1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  <font>
      <sz val="10"/>
      <name val="Arial CE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u/>
      <sz val="10"/>
      <color rgb="FFFF0000"/>
      <name val="Arial Narrow"/>
      <family val="2"/>
      <charset val="238"/>
    </font>
    <font>
      <b/>
      <u/>
      <sz val="10"/>
      <color rgb="FFFF0000"/>
      <name val="Arial CE"/>
      <charset val="238"/>
    </font>
    <font>
      <sz val="8"/>
      <name val="MS Sans Serif"/>
      <charset val="1"/>
    </font>
    <font>
      <b/>
      <sz val="20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8"/>
      <name val="Times New Roman CE"/>
      <charset val="238"/>
    </font>
    <font>
      <sz val="16"/>
      <name val="MS Sans Serif"/>
      <family val="2"/>
      <charset val="238"/>
    </font>
    <font>
      <b/>
      <sz val="10.5"/>
      <name val="Times New Roman CE"/>
      <charset val="238"/>
    </font>
    <font>
      <b/>
      <sz val="10.5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MS Sans Serif"/>
      <charset val="1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b/>
      <sz val="9"/>
      <name val="MS Sans Serif"/>
      <charset val="1"/>
    </font>
    <font>
      <sz val="7"/>
      <name val="Times New Roman CE"/>
      <charset val="238"/>
    </font>
    <font>
      <b/>
      <sz val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8"/>
      <color indexed="8"/>
      <name val="MS Sans Serif"/>
      <charset val="1"/>
    </font>
    <font>
      <b/>
      <sz val="8"/>
      <color theme="0"/>
      <name val="Times New Roman CE"/>
      <charset val="238"/>
    </font>
    <font>
      <b/>
      <sz val="10"/>
      <color indexed="8"/>
      <name val="Times New Roman CE"/>
      <charset val="238"/>
    </font>
    <font>
      <sz val="8"/>
      <color indexed="62"/>
      <name val="MS Sans Serif"/>
      <charset val="1"/>
    </font>
    <font>
      <sz val="16"/>
      <color indexed="62"/>
      <name val="MS Sans Serif"/>
      <family val="2"/>
      <charset val="238"/>
    </font>
    <font>
      <sz val="8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8"/>
      <color theme="0"/>
      <name val="MS Sans Serif"/>
      <charset val="1"/>
    </font>
    <font>
      <b/>
      <sz val="10"/>
      <color theme="0"/>
      <name val="Times New Roman CE"/>
      <charset val="238"/>
    </font>
    <font>
      <sz val="8"/>
      <color theme="0"/>
      <name val="Times New Roman CE"/>
      <charset val="238"/>
    </font>
    <font>
      <sz val="8"/>
      <color theme="0"/>
      <name val="Times New Roman CE"/>
      <family val="1"/>
      <charset val="238"/>
    </font>
    <font>
      <b/>
      <sz val="20"/>
      <color indexed="10"/>
      <name val="Arial CE"/>
      <charset val="238"/>
    </font>
    <font>
      <b/>
      <u/>
      <sz val="20"/>
      <color indexed="10"/>
      <name val="Arial CE"/>
      <charset val="238"/>
    </font>
    <font>
      <b/>
      <sz val="20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6"/>
      <name val="Arial CE"/>
      <family val="2"/>
      <charset val="238"/>
    </font>
    <font>
      <sz val="10.5"/>
      <name val="Arial CE"/>
      <family val="2"/>
      <charset val="238"/>
    </font>
    <font>
      <b/>
      <sz val="10.5"/>
      <name val="Arial CE"/>
      <family val="2"/>
      <charset val="238"/>
    </font>
    <font>
      <sz val="7"/>
      <name val="Arial CE"/>
      <family val="2"/>
      <charset val="238"/>
    </font>
    <font>
      <sz val="8"/>
      <name val="MS Sans Serif"/>
      <family val="2"/>
      <charset val="238"/>
    </font>
    <font>
      <b/>
      <sz val="8"/>
      <color indexed="1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color indexed="62"/>
      <name val="Arial CE"/>
      <family val="2"/>
      <charset val="238"/>
    </font>
    <font>
      <sz val="8"/>
      <color indexed="62"/>
      <name val="Arial CE"/>
      <family val="2"/>
      <charset val="238"/>
    </font>
    <font>
      <sz val="16"/>
      <color indexed="62"/>
      <name val="Arial CE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color rgb="FFFF0000"/>
      <name val="Arial"/>
      <family val="2"/>
      <charset val="238"/>
    </font>
    <font>
      <sz val="16"/>
      <name val="Times New Roman CE"/>
      <family val="1"/>
      <charset val="238"/>
    </font>
    <font>
      <sz val="16"/>
      <name val="Arial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sz val="16"/>
      <color indexed="62"/>
      <name val="Arial"/>
      <family val="2"/>
    </font>
    <font>
      <b/>
      <sz val="8"/>
      <name val="MS Sans Serif"/>
      <family val="2"/>
      <charset val="238"/>
    </font>
    <font>
      <sz val="8"/>
      <name val="Arial CE"/>
      <family val="2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u/>
      <sz val="11"/>
      <color theme="10"/>
      <name val="Calibri"/>
      <family val="2"/>
      <charset val="238"/>
      <scheme val="minor"/>
    </font>
    <font>
      <sz val="18"/>
      <color theme="10"/>
      <name val="Wingdings 2"/>
      <family val="1"/>
      <charset val="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11"/>
      <name val="Arial"/>
      <family val="2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0"/>
      <color theme="0"/>
      <name val="Helv"/>
      <charset val="238"/>
    </font>
    <font>
      <sz val="10"/>
      <name val="Helv"/>
      <charset val="238"/>
    </font>
    <font>
      <b/>
      <sz val="18"/>
      <name val="Arial CE"/>
      <family val="2"/>
      <charset val="238"/>
    </font>
    <font>
      <b/>
      <sz val="16"/>
      <name val="Arial CE"/>
      <family val="2"/>
      <charset val="238"/>
    </font>
    <font>
      <sz val="10"/>
      <name val="Helv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1"/>
      <name val="Arial CE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8" fillId="0" borderId="0" applyAlignment="0">
      <alignment vertical="top" wrapText="1"/>
      <protection locked="0"/>
    </xf>
    <xf numFmtId="168" fontId="28" fillId="0" borderId="0" applyFont="0" applyFill="0" applyBorder="0" applyAlignment="0" applyProtection="0">
      <alignment vertical="top" wrapText="1"/>
      <protection locked="0"/>
    </xf>
    <xf numFmtId="0" fontId="66" fillId="0" borderId="0" applyAlignment="0">
      <alignment vertical="top" wrapText="1"/>
      <protection locked="0"/>
    </xf>
    <xf numFmtId="0" fontId="83" fillId="0" borderId="0"/>
    <xf numFmtId="0" fontId="100" fillId="0" borderId="0" applyNumberFormat="0" applyFill="0" applyBorder="0" applyAlignment="0" applyProtection="0"/>
  </cellStyleXfs>
  <cellXfs count="854">
    <xf numFmtId="0" fontId="0" fillId="0" borderId="0" xfId="0"/>
    <xf numFmtId="14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9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wrapText="1"/>
    </xf>
    <xf numFmtId="1" fontId="9" fillId="0" borderId="12" xfId="0" applyNumberFormat="1" applyFont="1" applyBorder="1" applyAlignment="1">
      <alignment horizontal="right" vertical="center" wrapText="1"/>
    </xf>
    <xf numFmtId="1" fontId="9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10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7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9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9" fillId="3" borderId="6" xfId="0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" fontId="8" fillId="5" borderId="28" xfId="0" applyNumberFormat="1" applyFont="1" applyFill="1" applyBorder="1" applyAlignment="1">
      <alignment vertical="center"/>
    </xf>
    <xf numFmtId="4" fontId="8" fillId="5" borderId="29" xfId="0" applyNumberFormat="1" applyFont="1" applyFill="1" applyBorder="1" applyAlignment="1">
      <alignment vertical="center" wrapText="1"/>
    </xf>
    <xf numFmtId="4" fontId="11" fillId="5" borderId="30" xfId="0" applyNumberFormat="1" applyFont="1" applyFill="1" applyBorder="1" applyAlignment="1">
      <alignment horizontal="center" vertical="center" wrapText="1" shrinkToFit="1"/>
    </xf>
    <xf numFmtId="4" fontId="8" fillId="5" borderId="30" xfId="0" applyNumberFormat="1" applyFont="1" applyFill="1" applyBorder="1" applyAlignment="1">
      <alignment horizontal="center" vertical="center" wrapText="1" shrinkToFit="1"/>
    </xf>
    <xf numFmtId="3" fontId="8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4" fillId="0" borderId="33" xfId="0" applyNumberFormat="1" applyFont="1" applyBorder="1" applyAlignment="1">
      <alignment horizontal="right" vertical="center" wrapText="1" shrinkToFit="1"/>
    </xf>
    <xf numFmtId="4" fontId="4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9" fillId="0" borderId="31" xfId="0" applyNumberFormat="1" applyFont="1" applyBorder="1" applyAlignment="1">
      <alignment vertical="center"/>
    </xf>
    <xf numFmtId="4" fontId="9" fillId="0" borderId="33" xfId="0" applyNumberFormat="1" applyFont="1" applyBorder="1" applyAlignment="1">
      <alignment vertical="center" wrapText="1" shrinkToFit="1"/>
    </xf>
    <xf numFmtId="4" fontId="9" fillId="0" borderId="33" xfId="0" applyNumberFormat="1" applyFont="1" applyBorder="1" applyAlignment="1">
      <alignment vertical="center" shrinkToFit="1"/>
    </xf>
    <xf numFmtId="3" fontId="9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8" fillId="0" borderId="31" xfId="0" applyNumberFormat="1" applyFont="1" applyBorder="1" applyAlignment="1">
      <alignment vertical="center"/>
    </xf>
    <xf numFmtId="0" fontId="8" fillId="3" borderId="34" xfId="0" applyFont="1" applyFill="1" applyBorder="1" applyAlignment="1">
      <alignment vertical="center"/>
    </xf>
    <xf numFmtId="0" fontId="8" fillId="3" borderId="34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164" fontId="8" fillId="0" borderId="33" xfId="0" applyNumberFormat="1" applyFont="1" applyBorder="1" applyAlignment="1">
      <alignment vertical="center"/>
    </xf>
    <xf numFmtId="164" fontId="8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8" fillId="0" borderId="33" xfId="0" applyNumberFormat="1" applyFont="1" applyBorder="1" applyAlignment="1">
      <alignment horizontal="center" vertical="center"/>
    </xf>
    <xf numFmtId="4" fontId="8" fillId="0" borderId="33" xfId="0" applyNumberFormat="1" applyFont="1" applyBorder="1" applyAlignment="1">
      <alignment vertical="center"/>
    </xf>
    <xf numFmtId="4" fontId="8" fillId="3" borderId="37" xfId="0" applyNumberFormat="1" applyFont="1" applyFill="1" applyBorder="1" applyAlignment="1">
      <alignment horizontal="center" vertical="center"/>
    </xf>
    <xf numFmtId="4" fontId="8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0" fontId="20" fillId="0" borderId="0" xfId="0" applyFont="1" applyAlignment="1">
      <alignment horizontal="center" vertical="top" shrinkToFit="1"/>
    </xf>
    <xf numFmtId="165" fontId="20" fillId="0" borderId="0" xfId="0" applyNumberFormat="1" applyFont="1" applyAlignment="1">
      <alignment vertical="top" shrinkToFit="1"/>
    </xf>
    <xf numFmtId="4" fontId="20" fillId="0" borderId="0" xfId="0" applyNumberFormat="1" applyFont="1" applyAlignment="1">
      <alignment vertical="top" shrinkToFit="1"/>
    </xf>
    <xf numFmtId="165" fontId="21" fillId="0" borderId="0" xfId="0" applyNumberFormat="1" applyFont="1" applyAlignment="1">
      <alignment horizontal="center" vertical="top" wrapText="1" shrinkToFit="1"/>
    </xf>
    <xf numFmtId="165" fontId="21" fillId="0" borderId="0" xfId="0" applyNumberFormat="1" applyFont="1" applyAlignment="1">
      <alignment vertical="top" wrapText="1" shrinkToFit="1"/>
    </xf>
    <xf numFmtId="4" fontId="9" fillId="3" borderId="0" xfId="0" applyNumberFormat="1" applyFont="1" applyFill="1" applyAlignment="1">
      <alignment vertical="top" shrinkToFit="1"/>
    </xf>
    <xf numFmtId="0" fontId="9" fillId="3" borderId="27" xfId="0" applyFont="1" applyFill="1" applyBorder="1" applyAlignment="1">
      <alignment vertical="top"/>
    </xf>
    <xf numFmtId="49" fontId="9" fillId="3" borderId="18" xfId="0" applyNumberFormat="1" applyFont="1" applyFill="1" applyBorder="1" applyAlignment="1">
      <alignment vertical="top"/>
    </xf>
    <xf numFmtId="0" fontId="9" fillId="3" borderId="18" xfId="0" applyFont="1" applyFill="1" applyBorder="1" applyAlignment="1">
      <alignment horizontal="center" vertical="top" shrinkToFit="1"/>
    </xf>
    <xf numFmtId="165" fontId="9" fillId="3" borderId="18" xfId="0" applyNumberFormat="1" applyFont="1" applyFill="1" applyBorder="1" applyAlignment="1">
      <alignment vertical="top" shrinkToFit="1"/>
    </xf>
    <xf numFmtId="4" fontId="9" fillId="3" borderId="18" xfId="0" applyNumberFormat="1" applyFont="1" applyFill="1" applyBorder="1" applyAlignment="1">
      <alignment vertical="top" shrinkToFit="1"/>
    </xf>
    <xf numFmtId="4" fontId="9" fillId="3" borderId="38" xfId="0" applyNumberFormat="1" applyFont="1" applyFill="1" applyBorder="1" applyAlignment="1">
      <alignment vertical="top" shrinkToFit="1"/>
    </xf>
    <xf numFmtId="4" fontId="9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22" fillId="0" borderId="0" xfId="0" applyFont="1" applyAlignment="1">
      <alignment wrapTex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49" fontId="9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165" fontId="21" fillId="0" borderId="0" xfId="0" quotePrefix="1" applyNumberFormat="1" applyFont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20" fillId="0" borderId="0" xfId="0" applyNumberFormat="1" applyFont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49" fontId="8" fillId="0" borderId="31" xfId="0" applyNumberFormat="1" applyFont="1" applyBorder="1" applyAlignment="1">
      <alignment vertical="center" wrapText="1"/>
    </xf>
    <xf numFmtId="49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9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4" fontId="13" fillId="3" borderId="7" xfId="0" applyNumberFormat="1" applyFont="1" applyFill="1" applyBorder="1" applyAlignment="1">
      <alignment horizontal="right" vertical="center"/>
    </xf>
    <xf numFmtId="2" fontId="13" fillId="3" borderId="7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9" fontId="7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9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2" fillId="0" borderId="22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8" xfId="0" applyFont="1" applyBorder="1" applyAlignment="1">
      <alignment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9" fontId="24" fillId="0" borderId="0" xfId="2" applyNumberFormat="1" applyFont="1"/>
    <xf numFmtId="49" fontId="24" fillId="0" borderId="0" xfId="2" applyNumberFormat="1" applyFont="1" applyAlignment="1">
      <alignment horizontal="center"/>
    </xf>
    <xf numFmtId="49" fontId="25" fillId="0" borderId="0" xfId="2" applyNumberFormat="1" applyFont="1"/>
    <xf numFmtId="4" fontId="25" fillId="0" borderId="0" xfId="2" applyNumberFormat="1" applyFont="1"/>
    <xf numFmtId="49" fontId="26" fillId="6" borderId="0" xfId="2" applyNumberFormat="1" applyFont="1" applyFill="1"/>
    <xf numFmtId="0" fontId="27" fillId="6" borderId="0" xfId="0" applyFont="1" applyFill="1"/>
    <xf numFmtId="4" fontId="27" fillId="6" borderId="0" xfId="0" applyNumberFormat="1" applyFont="1" applyFill="1"/>
    <xf numFmtId="0" fontId="29" fillId="7" borderId="0" xfId="3" applyFont="1" applyFill="1" applyAlignment="1" applyProtection="1">
      <alignment horizontal="left" vertical="top"/>
    </xf>
    <xf numFmtId="0" fontId="30" fillId="7" borderId="0" xfId="3" applyFont="1" applyFill="1" applyAlignment="1" applyProtection="1">
      <alignment horizontal="left" vertical="top" wrapText="1"/>
    </xf>
    <xf numFmtId="0" fontId="31" fillId="7" borderId="0" xfId="3" applyFont="1" applyFill="1" applyAlignment="1" applyProtection="1">
      <alignment horizontal="left" vertical="top" wrapText="1"/>
    </xf>
    <xf numFmtId="0" fontId="31" fillId="7" borderId="0" xfId="3" applyFont="1" applyFill="1" applyAlignment="1" applyProtection="1">
      <alignment horizontal="center" vertical="top" wrapText="1"/>
    </xf>
    <xf numFmtId="166" fontId="31" fillId="7" borderId="0" xfId="3" applyNumberFormat="1" applyFont="1" applyFill="1" applyAlignment="1" applyProtection="1">
      <alignment horizontal="left" vertical="top"/>
    </xf>
    <xf numFmtId="167" fontId="31" fillId="7" borderId="0" xfId="3" applyNumberFormat="1" applyFont="1" applyFill="1" applyAlignment="1" applyProtection="1">
      <alignment horizontal="left" vertical="top"/>
    </xf>
    <xf numFmtId="0" fontId="28" fillId="7" borderId="0" xfId="3" applyFill="1" applyAlignment="1" applyProtection="1">
      <alignment horizontal="left" vertical="top"/>
    </xf>
    <xf numFmtId="0" fontId="28" fillId="0" borderId="0" xfId="3" applyAlignment="1" applyProtection="1">
      <alignment horizontal="left" vertical="top"/>
    </xf>
    <xf numFmtId="0" fontId="32" fillId="0" borderId="0" xfId="3" applyFont="1" applyAlignment="1" applyProtection="1">
      <alignment horizontal="left" vertical="top"/>
    </xf>
    <xf numFmtId="0" fontId="33" fillId="7" borderId="0" xfId="3" applyFont="1" applyFill="1" applyAlignment="1" applyProtection="1">
      <alignment horizontal="left" vertical="top"/>
    </xf>
    <xf numFmtId="0" fontId="33" fillId="7" borderId="0" xfId="3" applyFont="1" applyFill="1" applyAlignment="1" applyProtection="1">
      <alignment horizontal="left" vertical="top" wrapText="1"/>
    </xf>
    <xf numFmtId="0" fontId="34" fillId="7" borderId="0" xfId="3" applyFont="1" applyFill="1" applyAlignment="1" applyProtection="1">
      <alignment horizontal="left" vertical="top"/>
    </xf>
    <xf numFmtId="0" fontId="35" fillId="7" borderId="0" xfId="3" applyFont="1" applyFill="1" applyAlignment="1" applyProtection="1">
      <alignment horizontal="left" vertical="top"/>
    </xf>
    <xf numFmtId="0" fontId="37" fillId="7" borderId="0" xfId="3" applyFont="1" applyFill="1" applyAlignment="1" applyProtection="1">
      <alignment horizontal="left" vertical="top" wrapText="1"/>
    </xf>
    <xf numFmtId="0" fontId="37" fillId="7" borderId="0" xfId="3" applyFont="1" applyFill="1" applyAlignment="1" applyProtection="1">
      <alignment horizontal="center" vertical="top" wrapText="1"/>
    </xf>
    <xf numFmtId="166" fontId="37" fillId="7" borderId="0" xfId="3" applyNumberFormat="1" applyFont="1" applyFill="1" applyAlignment="1" applyProtection="1">
      <alignment horizontal="left" vertical="top"/>
    </xf>
    <xf numFmtId="167" fontId="37" fillId="7" borderId="0" xfId="3" applyNumberFormat="1" applyFont="1" applyFill="1" applyAlignment="1" applyProtection="1">
      <alignment horizontal="left" vertical="top"/>
    </xf>
    <xf numFmtId="0" fontId="38" fillId="7" borderId="0" xfId="3" applyFont="1" applyFill="1" applyAlignment="1" applyProtection="1">
      <alignment horizontal="left" vertical="top"/>
    </xf>
    <xf numFmtId="0" fontId="39" fillId="7" borderId="0" xfId="3" applyFont="1" applyFill="1" applyAlignment="1" applyProtection="1">
      <alignment horizontal="left" vertical="top"/>
    </xf>
    <xf numFmtId="0" fontId="40" fillId="7" borderId="0" xfId="3" applyFont="1" applyFill="1" applyAlignment="1" applyProtection="1">
      <alignment horizontal="left" vertical="top" wrapText="1"/>
    </xf>
    <xf numFmtId="0" fontId="40" fillId="7" borderId="0" xfId="3" applyFont="1" applyFill="1" applyAlignment="1" applyProtection="1">
      <alignment horizontal="center" vertical="top" wrapText="1"/>
    </xf>
    <xf numFmtId="166" fontId="40" fillId="7" borderId="0" xfId="3" applyNumberFormat="1" applyFont="1" applyFill="1" applyAlignment="1" applyProtection="1">
      <alignment horizontal="left" vertical="top"/>
    </xf>
    <xf numFmtId="167" fontId="40" fillId="7" borderId="0" xfId="3" applyNumberFormat="1" applyFont="1" applyFill="1" applyAlignment="1" applyProtection="1">
      <alignment horizontal="left" vertical="top"/>
    </xf>
    <xf numFmtId="0" fontId="41" fillId="7" borderId="0" xfId="3" applyFont="1" applyFill="1" applyAlignment="1" applyProtection="1">
      <alignment horizontal="left" vertical="top"/>
    </xf>
    <xf numFmtId="0" fontId="31" fillId="7" borderId="45" xfId="3" applyFont="1" applyFill="1" applyBorder="1" applyAlignment="1" applyProtection="1">
      <alignment horizontal="center" vertical="center" wrapText="1"/>
    </xf>
    <xf numFmtId="0" fontId="31" fillId="7" borderId="45" xfId="3" applyFont="1" applyFill="1" applyBorder="1" applyAlignment="1" applyProtection="1">
      <alignment horizontal="center" vertical="center"/>
    </xf>
    <xf numFmtId="0" fontId="42" fillId="7" borderId="46" xfId="3" applyFont="1" applyFill="1" applyBorder="1" applyAlignment="1" applyProtection="1">
      <alignment horizontal="center" vertical="top" wrapText="1"/>
    </xf>
    <xf numFmtId="0" fontId="42" fillId="7" borderId="46" xfId="3" applyFont="1" applyFill="1" applyBorder="1" applyAlignment="1" applyProtection="1">
      <alignment horizontal="center" vertical="top"/>
    </xf>
    <xf numFmtId="0" fontId="31" fillId="7" borderId="47" xfId="3" applyFont="1" applyFill="1" applyBorder="1" applyAlignment="1" applyProtection="1">
      <alignment horizontal="left" vertical="top" wrapText="1"/>
    </xf>
    <xf numFmtId="0" fontId="31" fillId="7" borderId="47" xfId="3" applyFont="1" applyFill="1" applyBorder="1" applyAlignment="1" applyProtection="1">
      <alignment horizontal="center" vertical="top" wrapText="1"/>
    </xf>
    <xf numFmtId="166" fontId="31" fillId="7" borderId="47" xfId="3" applyNumberFormat="1" applyFont="1" applyFill="1" applyBorder="1" applyAlignment="1" applyProtection="1">
      <alignment horizontal="left" vertical="top"/>
    </xf>
    <xf numFmtId="167" fontId="31" fillId="7" borderId="47" xfId="3" applyNumberFormat="1" applyFont="1" applyFill="1" applyBorder="1" applyAlignment="1" applyProtection="1">
      <alignment horizontal="left" vertical="top"/>
    </xf>
    <xf numFmtId="0" fontId="28" fillId="7" borderId="47" xfId="3" applyFill="1" applyBorder="1" applyAlignment="1" applyProtection="1">
      <alignment horizontal="left" vertical="top"/>
    </xf>
    <xf numFmtId="37" fontId="43" fillId="0" borderId="11" xfId="3" applyNumberFormat="1" applyFont="1" applyBorder="1" applyAlignment="1" applyProtection="1">
      <alignment horizontal="center" vertical="center"/>
    </xf>
    <xf numFmtId="0" fontId="44" fillId="0" borderId="7" xfId="3" applyFont="1" applyBorder="1" applyAlignment="1" applyProtection="1">
      <alignment horizontal="center" vertical="center" wrapText="1"/>
    </xf>
    <xf numFmtId="0" fontId="28" fillId="0" borderId="7" xfId="3" applyBorder="1" applyAlignment="1" applyProtection="1">
      <alignment horizontal="center" vertical="center"/>
    </xf>
    <xf numFmtId="0" fontId="28" fillId="0" borderId="13" xfId="3" applyBorder="1" applyAlignment="1" applyProtection="1">
      <alignment horizontal="center" vertical="center"/>
    </xf>
    <xf numFmtId="167" fontId="44" fillId="0" borderId="11" xfId="3" applyNumberFormat="1" applyFont="1" applyBorder="1" applyAlignment="1" applyProtection="1">
      <alignment horizontal="center" vertical="center"/>
    </xf>
    <xf numFmtId="0" fontId="45" fillId="0" borderId="13" xfId="3" applyFont="1" applyBorder="1" applyAlignment="1" applyProtection="1">
      <alignment horizontal="center" vertical="center"/>
    </xf>
    <xf numFmtId="167" fontId="46" fillId="0" borderId="13" xfId="3" applyNumberFormat="1" applyFont="1" applyBorder="1" applyAlignment="1" applyProtection="1">
      <alignment horizontal="left" wrapText="1"/>
    </xf>
    <xf numFmtId="0" fontId="28" fillId="0" borderId="0" xfId="3" applyAlignment="1" applyProtection="1">
      <alignment horizontal="left"/>
    </xf>
    <xf numFmtId="0" fontId="32" fillId="0" borderId="0" xfId="3" applyFont="1" applyAlignment="1" applyProtection="1">
      <alignment horizontal="left"/>
    </xf>
    <xf numFmtId="37" fontId="47" fillId="7" borderId="11" xfId="3" applyNumberFormat="1" applyFont="1" applyFill="1" applyBorder="1" applyAlignment="1" applyProtection="1">
      <alignment horizontal="center" vertical="center"/>
    </xf>
    <xf numFmtId="0" fontId="47" fillId="7" borderId="7" xfId="3" applyFont="1" applyFill="1" applyBorder="1" applyAlignment="1" applyProtection="1">
      <alignment horizontal="center" vertical="center" wrapText="1"/>
    </xf>
    <xf numFmtId="39" fontId="47" fillId="7" borderId="7" xfId="3" applyNumberFormat="1" applyFont="1" applyFill="1" applyBorder="1" applyAlignment="1" applyProtection="1">
      <alignment horizontal="center" vertical="center"/>
    </xf>
    <xf numFmtId="166" fontId="47" fillId="7" borderId="7" xfId="3" applyNumberFormat="1" applyFont="1" applyFill="1" applyBorder="1" applyAlignment="1" applyProtection="1">
      <alignment horizontal="center" vertical="center"/>
    </xf>
    <xf numFmtId="167" fontId="47" fillId="7" borderId="7" xfId="3" applyNumberFormat="1" applyFont="1" applyFill="1" applyBorder="1" applyAlignment="1" applyProtection="1">
      <alignment horizontal="center" vertical="center"/>
    </xf>
    <xf numFmtId="0" fontId="47" fillId="7" borderId="13" xfId="3" applyFont="1" applyFill="1" applyBorder="1" applyAlignment="1" applyProtection="1">
      <alignment horizontal="center" vertical="center" wrapText="1"/>
    </xf>
    <xf numFmtId="0" fontId="48" fillId="0" borderId="0" xfId="3" applyFont="1" applyAlignment="1" applyProtection="1">
      <alignment horizontal="left"/>
    </xf>
    <xf numFmtId="0" fontId="49" fillId="0" borderId="0" xfId="3" applyFont="1" applyAlignment="1" applyProtection="1">
      <alignment horizontal="left"/>
    </xf>
    <xf numFmtId="37" fontId="31" fillId="0" borderId="46" xfId="3" applyNumberFormat="1" applyFont="1" applyBorder="1" applyAlignment="1" applyProtection="1">
      <alignment horizontal="center" vertical="center"/>
    </xf>
    <xf numFmtId="49" fontId="31" fillId="0" borderId="46" xfId="3" applyNumberFormat="1" applyFont="1" applyBorder="1" applyAlignment="1" applyProtection="1">
      <alignment horizontal="center" vertical="center" wrapText="1"/>
    </xf>
    <xf numFmtId="0" fontId="31" fillId="0" borderId="46" xfId="3" applyFont="1" applyBorder="1" applyAlignment="1" applyProtection="1">
      <alignment horizontal="left" vertical="top" wrapText="1"/>
    </xf>
    <xf numFmtId="39" fontId="31" fillId="0" borderId="46" xfId="3" applyNumberFormat="1" applyFont="1" applyBorder="1" applyAlignment="1" applyProtection="1">
      <alignment horizontal="center" vertical="center"/>
    </xf>
    <xf numFmtId="0" fontId="31" fillId="0" borderId="46" xfId="3" applyFont="1" applyBorder="1" applyAlignment="1" applyProtection="1">
      <alignment horizontal="center" vertical="center" wrapText="1"/>
    </xf>
    <xf numFmtId="166" fontId="31" fillId="8" borderId="46" xfId="3" applyNumberFormat="1" applyFont="1" applyFill="1" applyBorder="1" applyAlignment="1" applyProtection="1">
      <alignment horizontal="center" vertical="center"/>
    </xf>
    <xf numFmtId="167" fontId="31" fillId="0" borderId="46" xfId="3" applyNumberFormat="1" applyFont="1" applyBorder="1" applyAlignment="1" applyProtection="1">
      <alignment horizontal="center" vertical="center"/>
    </xf>
    <xf numFmtId="0" fontId="31" fillId="0" borderId="37" xfId="3" applyFont="1" applyBorder="1" applyAlignment="1" applyProtection="1">
      <alignment horizontal="left" vertical="top" wrapText="1"/>
    </xf>
    <xf numFmtId="39" fontId="31" fillId="0" borderId="37" xfId="3" applyNumberFormat="1" applyFont="1" applyBorder="1" applyAlignment="1" applyProtection="1">
      <alignment horizontal="center" vertical="center"/>
    </xf>
    <xf numFmtId="0" fontId="31" fillId="0" borderId="37" xfId="3" applyFont="1" applyBorder="1" applyAlignment="1" applyProtection="1">
      <alignment horizontal="center" vertical="center" wrapText="1"/>
    </xf>
    <xf numFmtId="167" fontId="31" fillId="0" borderId="37" xfId="3" applyNumberFormat="1" applyFont="1" applyBorder="1" applyAlignment="1" applyProtection="1">
      <alignment horizontal="center" vertical="center"/>
    </xf>
    <xf numFmtId="0" fontId="31" fillId="0" borderId="0" xfId="3" applyFont="1" applyAlignment="1" applyProtection="1">
      <alignment horizontal="left" vertical="top" wrapText="1"/>
    </xf>
    <xf numFmtId="49" fontId="31" fillId="0" borderId="10" xfId="3" applyNumberFormat="1" applyFont="1" applyBorder="1" applyAlignment="1" applyProtection="1">
      <alignment horizontal="center" vertical="center"/>
    </xf>
    <xf numFmtId="0" fontId="51" fillId="0" borderId="6" xfId="3" applyFont="1" applyBorder="1" applyAlignment="1" applyProtection="1">
      <alignment horizontal="right" vertical="top" wrapText="1"/>
    </xf>
    <xf numFmtId="0" fontId="51" fillId="0" borderId="6" xfId="3" applyFont="1" applyBorder="1" applyAlignment="1" applyProtection="1">
      <alignment horizontal="left" vertical="top"/>
    </xf>
    <xf numFmtId="39" fontId="51" fillId="0" borderId="6" xfId="3" applyNumberFormat="1" applyFont="1" applyBorder="1" applyAlignment="1" applyProtection="1">
      <alignment horizontal="center" vertical="center"/>
    </xf>
    <xf numFmtId="0" fontId="51" fillId="0" borderId="6" xfId="3" applyFont="1" applyBorder="1" applyAlignment="1" applyProtection="1">
      <alignment horizontal="center" vertical="center" wrapText="1"/>
    </xf>
    <xf numFmtId="166" fontId="51" fillId="0" borderId="6" xfId="3" applyNumberFormat="1" applyFont="1" applyBorder="1" applyAlignment="1" applyProtection="1">
      <alignment horizontal="center" vertical="center"/>
    </xf>
    <xf numFmtId="167" fontId="51" fillId="0" borderId="48" xfId="3" applyNumberFormat="1" applyFont="1" applyBorder="1" applyAlignment="1" applyProtection="1">
      <alignment horizontal="right" vertical="top"/>
    </xf>
    <xf numFmtId="49" fontId="31" fillId="0" borderId="37" xfId="3" applyNumberFormat="1" applyFont="1" applyBorder="1" applyAlignment="1" applyProtection="1">
      <alignment horizontal="center" vertical="center"/>
    </xf>
    <xf numFmtId="49" fontId="31" fillId="0" borderId="37" xfId="3" applyNumberFormat="1" applyFont="1" applyBorder="1" applyAlignment="1" applyProtection="1">
      <alignment horizontal="center" vertical="center" wrapText="1"/>
    </xf>
    <xf numFmtId="168" fontId="31" fillId="0" borderId="37" xfId="4" applyFont="1" applyBorder="1" applyAlignment="1" applyProtection="1">
      <alignment horizontal="left" vertical="top" wrapText="1"/>
    </xf>
    <xf numFmtId="168" fontId="31" fillId="0" borderId="37" xfId="4" applyFont="1" applyBorder="1" applyAlignment="1" applyProtection="1">
      <alignment horizontal="center" vertical="center" wrapText="1"/>
    </xf>
    <xf numFmtId="37" fontId="31" fillId="0" borderId="26" xfId="3" applyNumberFormat="1" applyFont="1" applyBorder="1" applyAlignment="1" applyProtection="1">
      <alignment horizontal="center" vertical="top"/>
    </xf>
    <xf numFmtId="49" fontId="51" fillId="0" borderId="0" xfId="3" applyNumberFormat="1" applyFont="1" applyAlignment="1" applyProtection="1">
      <alignment horizontal="left" vertical="top" shrinkToFit="1"/>
    </xf>
    <xf numFmtId="49" fontId="51" fillId="0" borderId="49" xfId="3" applyNumberFormat="1" applyFont="1" applyBorder="1" applyAlignment="1" applyProtection="1">
      <alignment horizontal="left" vertical="top" shrinkToFit="1"/>
    </xf>
    <xf numFmtId="49" fontId="31" fillId="0" borderId="50" xfId="3" applyNumberFormat="1" applyFont="1" applyBorder="1" applyAlignment="1" applyProtection="1">
      <alignment horizontal="left" vertical="top" wrapText="1"/>
    </xf>
    <xf numFmtId="49" fontId="51" fillId="0" borderId="0" xfId="3" applyNumberFormat="1" applyFont="1" applyAlignment="1" applyProtection="1">
      <alignment horizontal="left" vertical="top"/>
    </xf>
    <xf numFmtId="49" fontId="51" fillId="0" borderId="49" xfId="3" applyNumberFormat="1" applyFont="1" applyBorder="1" applyAlignment="1" applyProtection="1">
      <alignment horizontal="left" vertical="top"/>
    </xf>
    <xf numFmtId="49" fontId="51" fillId="0" borderId="50" xfId="3" applyNumberFormat="1" applyFont="1" applyBorder="1" applyAlignment="1" applyProtection="1">
      <alignment horizontal="left" vertical="top" wrapText="1"/>
    </xf>
    <xf numFmtId="49" fontId="31" fillId="0" borderId="26" xfId="3" applyNumberFormat="1" applyFont="1" applyBorder="1" applyAlignment="1" applyProtection="1">
      <alignment horizontal="center" vertical="center" wrapText="1"/>
    </xf>
    <xf numFmtId="0" fontId="31" fillId="0" borderId="0" xfId="3" applyFont="1" applyAlignment="1" applyProtection="1">
      <alignment horizontal="center" vertical="top" wrapText="1"/>
    </xf>
    <xf numFmtId="39" fontId="31" fillId="0" borderId="0" xfId="3" applyNumberFormat="1" applyFont="1" applyAlignment="1" applyProtection="1">
      <alignment horizontal="right" vertical="top"/>
    </xf>
    <xf numFmtId="166" fontId="31" fillId="0" borderId="0" xfId="3" applyNumberFormat="1" applyFont="1" applyAlignment="1" applyProtection="1">
      <alignment horizontal="right" vertical="top"/>
    </xf>
    <xf numFmtId="167" fontId="31" fillId="0" borderId="49" xfId="3" applyNumberFormat="1" applyFont="1" applyBorder="1" applyAlignment="1" applyProtection="1">
      <alignment horizontal="right" vertical="top"/>
    </xf>
    <xf numFmtId="49" fontId="31" fillId="0" borderId="10" xfId="3" applyNumberFormat="1" applyFont="1" applyBorder="1" applyAlignment="1" applyProtection="1">
      <alignment horizontal="center" vertical="center" wrapText="1"/>
    </xf>
    <xf numFmtId="0" fontId="31" fillId="0" borderId="6" xfId="3" applyFont="1" applyBorder="1" applyAlignment="1" applyProtection="1">
      <alignment horizontal="center" vertical="top" wrapText="1"/>
    </xf>
    <xf numFmtId="0" fontId="31" fillId="0" borderId="6" xfId="3" applyFont="1" applyBorder="1" applyAlignment="1" applyProtection="1">
      <alignment horizontal="left" vertical="top" wrapText="1"/>
    </xf>
    <xf numFmtId="39" fontId="31" fillId="0" borderId="6" xfId="3" applyNumberFormat="1" applyFont="1" applyBorder="1" applyAlignment="1" applyProtection="1">
      <alignment horizontal="right" vertical="top"/>
    </xf>
    <xf numFmtId="166" fontId="31" fillId="0" borderId="6" xfId="3" applyNumberFormat="1" applyFont="1" applyBorder="1" applyAlignment="1" applyProtection="1">
      <alignment horizontal="right" vertical="top"/>
    </xf>
    <xf numFmtId="167" fontId="31" fillId="0" borderId="48" xfId="3" applyNumberFormat="1" applyFont="1" applyBorder="1" applyAlignment="1" applyProtection="1">
      <alignment horizontal="right" vertical="top"/>
    </xf>
    <xf numFmtId="49" fontId="51" fillId="0" borderId="46" xfId="3" applyNumberFormat="1" applyFont="1" applyBorder="1" applyAlignment="1" applyProtection="1">
      <alignment horizontal="left" vertical="top" wrapText="1"/>
    </xf>
    <xf numFmtId="166" fontId="31" fillId="0" borderId="37" xfId="3" applyNumberFormat="1" applyFont="1" applyBorder="1" applyAlignment="1" applyProtection="1">
      <alignment horizontal="center" vertical="center"/>
    </xf>
    <xf numFmtId="0" fontId="28" fillId="0" borderId="37" xfId="3" applyBorder="1" applyAlignment="1" applyProtection="1">
      <alignment horizontal="left" vertical="top"/>
    </xf>
    <xf numFmtId="0" fontId="48" fillId="0" borderId="37" xfId="3" applyFont="1" applyBorder="1" applyAlignment="1" applyProtection="1">
      <alignment horizontal="left"/>
    </xf>
    <xf numFmtId="49" fontId="51" fillId="0" borderId="37" xfId="3" applyNumberFormat="1" applyFont="1" applyBorder="1" applyAlignment="1" applyProtection="1">
      <alignment horizontal="left" vertical="top"/>
    </xf>
    <xf numFmtId="0" fontId="52" fillId="0" borderId="37" xfId="3" applyFont="1" applyBorder="1" applyAlignment="1" applyProtection="1">
      <alignment horizontal="left" vertical="top" wrapText="1"/>
    </xf>
    <xf numFmtId="49" fontId="31" fillId="0" borderId="0" xfId="3" applyNumberFormat="1" applyFont="1" applyAlignment="1" applyProtection="1">
      <alignment horizontal="center" vertical="center" wrapText="1"/>
    </xf>
    <xf numFmtId="39" fontId="31" fillId="0" borderId="0" xfId="3" applyNumberFormat="1" applyFont="1" applyAlignment="1" applyProtection="1">
      <alignment horizontal="center" vertical="center"/>
    </xf>
    <xf numFmtId="0" fontId="31" fillId="0" borderId="0" xfId="3" applyFont="1" applyAlignment="1" applyProtection="1">
      <alignment horizontal="center" vertical="center" wrapText="1"/>
    </xf>
    <xf numFmtId="166" fontId="31" fillId="0" borderId="0" xfId="3" applyNumberFormat="1" applyFont="1" applyAlignment="1" applyProtection="1">
      <alignment horizontal="center" vertical="center"/>
    </xf>
    <xf numFmtId="167" fontId="31" fillId="0" borderId="0" xfId="3" applyNumberFormat="1" applyFont="1" applyAlignment="1" applyProtection="1">
      <alignment horizontal="center" vertical="center"/>
    </xf>
    <xf numFmtId="0" fontId="52" fillId="0" borderId="0" xfId="3" applyFont="1" applyAlignment="1" applyProtection="1">
      <alignment horizontal="left" vertical="top" wrapText="1"/>
    </xf>
    <xf numFmtId="39" fontId="52" fillId="0" borderId="0" xfId="3" applyNumberFormat="1" applyFont="1" applyAlignment="1" applyProtection="1">
      <alignment horizontal="center" vertical="center"/>
    </xf>
    <xf numFmtId="0" fontId="52" fillId="0" borderId="0" xfId="3" applyFont="1" applyAlignment="1" applyProtection="1">
      <alignment horizontal="center" vertical="center" wrapText="1"/>
    </xf>
    <xf numFmtId="166" fontId="52" fillId="0" borderId="0" xfId="3" applyNumberFormat="1" applyFont="1" applyAlignment="1" applyProtection="1">
      <alignment horizontal="center" vertical="center"/>
    </xf>
    <xf numFmtId="167" fontId="52" fillId="0" borderId="0" xfId="3" applyNumberFormat="1" applyFont="1" applyAlignment="1" applyProtection="1">
      <alignment horizontal="center" vertical="center"/>
    </xf>
    <xf numFmtId="168" fontId="51" fillId="0" borderId="0" xfId="4" applyFont="1" applyBorder="1" applyAlignment="1" applyProtection="1">
      <alignment horizontal="left" vertical="top"/>
    </xf>
    <xf numFmtId="168" fontId="51" fillId="0" borderId="0" xfId="4" applyFont="1" applyAlignment="1" applyProtection="1">
      <alignment horizontal="left" vertical="top"/>
    </xf>
    <xf numFmtId="37" fontId="28" fillId="0" borderId="0" xfId="3" applyNumberFormat="1" applyAlignment="1" applyProtection="1">
      <alignment horizontal="center" vertical="top"/>
    </xf>
    <xf numFmtId="0" fontId="28" fillId="0" borderId="0" xfId="3" applyAlignment="1" applyProtection="1">
      <alignment horizontal="center" vertical="top" wrapText="1"/>
    </xf>
    <xf numFmtId="0" fontId="28" fillId="0" borderId="0" xfId="3" applyAlignment="1" applyProtection="1">
      <alignment horizontal="left" vertical="top" wrapText="1"/>
    </xf>
    <xf numFmtId="39" fontId="28" fillId="0" borderId="0" xfId="3" applyNumberFormat="1" applyAlignment="1" applyProtection="1">
      <alignment horizontal="right" vertical="top"/>
    </xf>
    <xf numFmtId="166" fontId="28" fillId="0" borderId="0" xfId="3" applyNumberFormat="1" applyAlignment="1" applyProtection="1">
      <alignment horizontal="right" vertical="top"/>
    </xf>
    <xf numFmtId="167" fontId="28" fillId="0" borderId="0" xfId="3" applyNumberFormat="1" applyAlignment="1" applyProtection="1">
      <alignment horizontal="right" vertical="top"/>
    </xf>
    <xf numFmtId="37" fontId="28" fillId="6" borderId="0" xfId="3" applyNumberFormat="1" applyFill="1" applyAlignment="1" applyProtection="1">
      <alignment horizontal="center" vertical="top"/>
    </xf>
    <xf numFmtId="0" fontId="28" fillId="6" borderId="0" xfId="3" applyFill="1" applyAlignment="1" applyProtection="1">
      <alignment horizontal="center" vertical="top" wrapText="1"/>
    </xf>
    <xf numFmtId="0" fontId="28" fillId="6" borderId="0" xfId="3" applyFill="1" applyAlignment="1" applyProtection="1">
      <alignment horizontal="left" vertical="top" wrapText="1"/>
    </xf>
    <xf numFmtId="39" fontId="28" fillId="6" borderId="0" xfId="3" applyNumberFormat="1" applyFill="1" applyAlignment="1" applyProtection="1">
      <alignment horizontal="right" vertical="top"/>
    </xf>
    <xf numFmtId="166" fontId="28" fillId="6" borderId="0" xfId="3" applyNumberFormat="1" applyFill="1" applyAlignment="1" applyProtection="1">
      <alignment horizontal="right" vertical="top"/>
    </xf>
    <xf numFmtId="167" fontId="28" fillId="6" borderId="0" xfId="3" applyNumberFormat="1" applyFill="1" applyAlignment="1" applyProtection="1">
      <alignment horizontal="right" vertical="top"/>
    </xf>
    <xf numFmtId="37" fontId="53" fillId="6" borderId="0" xfId="3" applyNumberFormat="1" applyFont="1" applyFill="1" applyAlignment="1" applyProtection="1">
      <alignment horizontal="center" vertical="top"/>
    </xf>
    <xf numFmtId="0" fontId="53" fillId="6" borderId="0" xfId="3" applyFont="1" applyFill="1" applyAlignment="1" applyProtection="1">
      <alignment horizontal="center" vertical="top" wrapText="1"/>
    </xf>
    <xf numFmtId="0" fontId="53" fillId="6" borderId="0" xfId="3" applyFont="1" applyFill="1" applyAlignment="1" applyProtection="1">
      <alignment horizontal="left" vertical="top" wrapText="1"/>
    </xf>
    <xf numFmtId="39" fontId="53" fillId="6" borderId="0" xfId="3" applyNumberFormat="1" applyFont="1" applyFill="1" applyAlignment="1" applyProtection="1">
      <alignment horizontal="right" vertical="top"/>
    </xf>
    <xf numFmtId="166" fontId="53" fillId="6" borderId="0" xfId="3" applyNumberFormat="1" applyFont="1" applyFill="1" applyAlignment="1" applyProtection="1">
      <alignment horizontal="right" vertical="top"/>
    </xf>
    <xf numFmtId="167" fontId="53" fillId="6" borderId="0" xfId="3" applyNumberFormat="1" applyFont="1" applyFill="1" applyAlignment="1" applyProtection="1">
      <alignment horizontal="right" vertical="top"/>
    </xf>
    <xf numFmtId="37" fontId="54" fillId="6" borderId="0" xfId="3" applyNumberFormat="1" applyFont="1" applyFill="1" applyAlignment="1" applyProtection="1">
      <alignment horizontal="center" vertical="center"/>
    </xf>
    <xf numFmtId="0" fontId="54" fillId="6" borderId="0" xfId="3" applyFont="1" applyFill="1" applyAlignment="1" applyProtection="1">
      <alignment horizontal="center" vertical="center" wrapText="1"/>
    </xf>
    <xf numFmtId="39" fontId="54" fillId="6" borderId="0" xfId="3" applyNumberFormat="1" applyFont="1" applyFill="1" applyAlignment="1" applyProtection="1">
      <alignment horizontal="center" vertical="center"/>
    </xf>
    <xf numFmtId="166" fontId="54" fillId="6" borderId="0" xfId="3" applyNumberFormat="1" applyFont="1" applyFill="1" applyAlignment="1" applyProtection="1">
      <alignment horizontal="center" vertical="center"/>
    </xf>
    <xf numFmtId="167" fontId="54" fillId="6" borderId="0" xfId="3" applyNumberFormat="1" applyFont="1" applyFill="1" applyAlignment="1" applyProtection="1">
      <alignment horizontal="center" vertical="center"/>
    </xf>
    <xf numFmtId="49" fontId="55" fillId="6" borderId="0" xfId="3" applyNumberFormat="1" applyFont="1" applyFill="1" applyAlignment="1" applyProtection="1">
      <alignment horizontal="center" vertical="center" wrapText="1"/>
    </xf>
    <xf numFmtId="0" fontId="55" fillId="6" borderId="0" xfId="3" applyFont="1" applyFill="1" applyAlignment="1" applyProtection="1">
      <alignment horizontal="left" vertical="top" wrapText="1"/>
    </xf>
    <xf numFmtId="39" fontId="55" fillId="6" borderId="0" xfId="3" applyNumberFormat="1" applyFont="1" applyFill="1" applyAlignment="1" applyProtection="1">
      <alignment horizontal="center" vertical="center"/>
    </xf>
    <xf numFmtId="0" fontId="55" fillId="6" borderId="0" xfId="3" applyFont="1" applyFill="1" applyAlignment="1" applyProtection="1">
      <alignment horizontal="center" vertical="center" wrapText="1"/>
    </xf>
    <xf numFmtId="166" fontId="55" fillId="6" borderId="0" xfId="3" applyNumberFormat="1" applyFont="1" applyFill="1" applyAlignment="1" applyProtection="1">
      <alignment horizontal="center" vertical="center"/>
    </xf>
    <xf numFmtId="167" fontId="55" fillId="6" borderId="0" xfId="3" applyNumberFormat="1" applyFont="1" applyFill="1" applyAlignment="1" applyProtection="1">
      <alignment horizontal="center" vertical="center"/>
    </xf>
    <xf numFmtId="37" fontId="54" fillId="7" borderId="0" xfId="3" applyNumberFormat="1" applyFont="1" applyFill="1" applyAlignment="1" applyProtection="1">
      <alignment horizontal="center" vertical="center"/>
    </xf>
    <xf numFmtId="0" fontId="54" fillId="7" borderId="0" xfId="3" applyFont="1" applyFill="1" applyAlignment="1" applyProtection="1">
      <alignment horizontal="center" vertical="center" wrapText="1"/>
    </xf>
    <xf numFmtId="39" fontId="54" fillId="7" borderId="0" xfId="3" applyNumberFormat="1" applyFont="1" applyFill="1" applyAlignment="1" applyProtection="1">
      <alignment horizontal="center" vertical="center"/>
    </xf>
    <xf numFmtId="166" fontId="54" fillId="7" borderId="0" xfId="3" applyNumberFormat="1" applyFont="1" applyFill="1" applyAlignment="1" applyProtection="1">
      <alignment horizontal="center" vertical="center"/>
    </xf>
    <xf numFmtId="167" fontId="54" fillId="7" borderId="0" xfId="3" applyNumberFormat="1" applyFont="1" applyFill="1" applyAlignment="1" applyProtection="1">
      <alignment horizontal="center" vertical="center"/>
    </xf>
    <xf numFmtId="49" fontId="55" fillId="0" borderId="0" xfId="3" applyNumberFormat="1" applyFont="1" applyAlignment="1" applyProtection="1">
      <alignment horizontal="center" vertical="center" wrapText="1"/>
    </xf>
    <xf numFmtId="0" fontId="55" fillId="0" borderId="0" xfId="3" applyFont="1" applyAlignment="1" applyProtection="1">
      <alignment horizontal="left" vertical="top" wrapText="1"/>
    </xf>
    <xf numFmtId="39" fontId="55" fillId="0" borderId="0" xfId="3" applyNumberFormat="1" applyFont="1" applyAlignment="1" applyProtection="1">
      <alignment horizontal="center" vertical="center"/>
    </xf>
    <xf numFmtId="0" fontId="55" fillId="0" borderId="0" xfId="3" applyFont="1" applyAlignment="1" applyProtection="1">
      <alignment horizontal="center" vertical="center" wrapText="1"/>
    </xf>
    <xf numFmtId="166" fontId="55" fillId="0" borderId="0" xfId="3" applyNumberFormat="1" applyFont="1" applyAlignment="1" applyProtection="1">
      <alignment horizontal="center" vertical="center"/>
    </xf>
    <xf numFmtId="167" fontId="55" fillId="0" borderId="0" xfId="3" applyNumberFormat="1" applyFont="1" applyAlignment="1" applyProtection="1">
      <alignment horizontal="center" vertical="center"/>
    </xf>
    <xf numFmtId="49" fontId="31" fillId="0" borderId="0" xfId="3" applyNumberFormat="1" applyFont="1" applyAlignment="1" applyProtection="1">
      <alignment horizontal="center" vertical="center"/>
    </xf>
    <xf numFmtId="168" fontId="31" fillId="0" borderId="0" xfId="4" applyFont="1" applyBorder="1" applyAlignment="1" applyProtection="1">
      <alignment horizontal="left" vertical="top" wrapText="1"/>
    </xf>
    <xf numFmtId="49" fontId="56" fillId="2" borderId="0" xfId="3" applyNumberFormat="1" applyFont="1" applyFill="1" applyAlignment="1" applyProtection="1">
      <alignment horizontal="center" vertical="top"/>
    </xf>
    <xf numFmtId="49" fontId="56" fillId="2" borderId="0" xfId="3" applyNumberFormat="1" applyFont="1" applyFill="1" applyAlignment="1" applyProtection="1">
      <alignment horizontal="right" vertical="top" wrapText="1"/>
    </xf>
    <xf numFmtId="49" fontId="56" fillId="2" borderId="0" xfId="3" applyNumberFormat="1" applyFont="1" applyFill="1" applyAlignment="1" applyProtection="1">
      <alignment horizontal="left" vertical="top" wrapText="1"/>
    </xf>
    <xf numFmtId="49" fontId="56" fillId="2" borderId="0" xfId="3" applyNumberFormat="1" applyFont="1" applyFill="1" applyAlignment="1" applyProtection="1">
      <alignment horizontal="right" vertical="top"/>
    </xf>
    <xf numFmtId="49" fontId="56" fillId="2" borderId="0" xfId="3" applyNumberFormat="1" applyFont="1" applyFill="1" applyAlignment="1" applyProtection="1">
      <alignment horizontal="center" vertical="top" wrapText="1"/>
    </xf>
    <xf numFmtId="0" fontId="53" fillId="2" borderId="0" xfId="3" applyFont="1" applyFill="1" applyAlignment="1" applyProtection="1">
      <alignment horizontal="left" vertical="top" wrapText="1"/>
    </xf>
    <xf numFmtId="37" fontId="53" fillId="2" borderId="0" xfId="3" applyNumberFormat="1" applyFont="1" applyFill="1" applyAlignment="1" applyProtection="1">
      <alignment horizontal="center" vertical="top"/>
    </xf>
    <xf numFmtId="0" fontId="53" fillId="2" borderId="0" xfId="3" applyFont="1" applyFill="1" applyAlignment="1" applyProtection="1">
      <alignment horizontal="center" vertical="top" wrapText="1"/>
    </xf>
    <xf numFmtId="39" fontId="53" fillId="2" borderId="0" xfId="3" applyNumberFormat="1" applyFont="1" applyFill="1" applyAlignment="1" applyProtection="1">
      <alignment horizontal="right" vertical="top"/>
    </xf>
    <xf numFmtId="166" fontId="53" fillId="2" borderId="0" xfId="3" applyNumberFormat="1" applyFont="1" applyFill="1" applyAlignment="1" applyProtection="1">
      <alignment horizontal="right" vertical="top"/>
    </xf>
    <xf numFmtId="167" fontId="53" fillId="2" borderId="0" xfId="3" applyNumberFormat="1" applyFont="1" applyFill="1" applyAlignment="1" applyProtection="1">
      <alignment horizontal="right" vertical="top"/>
    </xf>
    <xf numFmtId="37" fontId="53" fillId="0" borderId="0" xfId="3" applyNumberFormat="1" applyFont="1" applyAlignment="1" applyProtection="1">
      <alignment horizontal="center" vertical="top"/>
    </xf>
    <xf numFmtId="0" fontId="53" fillId="0" borderId="0" xfId="3" applyFont="1" applyAlignment="1" applyProtection="1">
      <alignment horizontal="center" vertical="top" wrapText="1"/>
    </xf>
    <xf numFmtId="0" fontId="53" fillId="0" borderId="0" xfId="3" applyFont="1" applyAlignment="1" applyProtection="1">
      <alignment horizontal="left" vertical="top" wrapText="1"/>
    </xf>
    <xf numFmtId="39" fontId="53" fillId="0" borderId="0" xfId="3" applyNumberFormat="1" applyFont="1" applyAlignment="1" applyProtection="1">
      <alignment horizontal="right" vertical="top"/>
    </xf>
    <xf numFmtId="166" fontId="53" fillId="0" borderId="0" xfId="3" applyNumberFormat="1" applyFont="1" applyAlignment="1" applyProtection="1">
      <alignment horizontal="right" vertical="top"/>
    </xf>
    <xf numFmtId="167" fontId="53" fillId="0" borderId="0" xfId="3" applyNumberFormat="1" applyFont="1" applyAlignment="1" applyProtection="1">
      <alignment horizontal="right" vertical="top"/>
    </xf>
    <xf numFmtId="0" fontId="57" fillId="9" borderId="0" xfId="3" applyFont="1" applyFill="1" applyAlignment="1" applyProtection="1">
      <alignment horizontal="left" vertical="top"/>
    </xf>
    <xf numFmtId="0" fontId="60" fillId="9" borderId="0" xfId="3" applyFont="1" applyFill="1" applyAlignment="1" applyProtection="1">
      <alignment horizontal="left" vertical="top" wrapText="1"/>
    </xf>
    <xf numFmtId="0" fontId="61" fillId="9" borderId="0" xfId="3" applyFont="1" applyFill="1" applyAlignment="1" applyProtection="1">
      <alignment horizontal="left" vertical="top" wrapText="1"/>
    </xf>
    <xf numFmtId="0" fontId="61" fillId="9" borderId="0" xfId="3" applyFont="1" applyFill="1" applyAlignment="1" applyProtection="1">
      <alignment horizontal="center" vertical="top" wrapText="1"/>
    </xf>
    <xf numFmtId="166" fontId="61" fillId="9" borderId="0" xfId="3" applyNumberFormat="1" applyFont="1" applyFill="1" applyAlignment="1" applyProtection="1">
      <alignment horizontal="left" vertical="top"/>
    </xf>
    <xf numFmtId="167" fontId="61" fillId="9" borderId="0" xfId="3" applyNumberFormat="1" applyFont="1" applyFill="1" applyAlignment="1" applyProtection="1">
      <alignment horizontal="left" vertical="top"/>
    </xf>
    <xf numFmtId="0" fontId="61" fillId="9" borderId="0" xfId="3" applyFont="1" applyFill="1" applyAlignment="1" applyProtection="1">
      <alignment horizontal="left" vertical="top"/>
    </xf>
    <xf numFmtId="0" fontId="61" fillId="0" borderId="0" xfId="3" applyFont="1" applyAlignment="1" applyProtection="1">
      <alignment horizontal="left" vertical="top"/>
    </xf>
    <xf numFmtId="0" fontId="62" fillId="0" borderId="0" xfId="3" applyFont="1" applyAlignment="1" applyProtection="1">
      <alignment horizontal="left" vertical="top"/>
    </xf>
    <xf numFmtId="0" fontId="63" fillId="9" borderId="0" xfId="3" applyFont="1" applyFill="1" applyAlignment="1" applyProtection="1">
      <alignment horizontal="left" vertical="top"/>
    </xf>
    <xf numFmtId="0" fontId="64" fillId="9" borderId="0" xfId="3" applyFont="1" applyFill="1" applyAlignment="1" applyProtection="1">
      <alignment horizontal="left" vertical="top" wrapText="1"/>
    </xf>
    <xf numFmtId="0" fontId="64" fillId="9" borderId="0" xfId="3" applyFont="1" applyFill="1" applyAlignment="1" applyProtection="1">
      <alignment horizontal="left" vertical="top"/>
    </xf>
    <xf numFmtId="0" fontId="61" fillId="10" borderId="51" xfId="3" applyFont="1" applyFill="1" applyBorder="1" applyAlignment="1" applyProtection="1">
      <alignment horizontal="center" vertical="top" wrapText="1"/>
    </xf>
    <xf numFmtId="0" fontId="61" fillId="10" borderId="52" xfId="3" applyFont="1" applyFill="1" applyBorder="1" applyAlignment="1" applyProtection="1">
      <alignment horizontal="center" vertical="top" wrapText="1"/>
    </xf>
    <xf numFmtId="0" fontId="61" fillId="10" borderId="52" xfId="3" applyFont="1" applyFill="1" applyBorder="1" applyAlignment="1" applyProtection="1">
      <alignment horizontal="center" vertical="top"/>
    </xf>
    <xf numFmtId="0" fontId="61" fillId="10" borderId="53" xfId="3" applyFont="1" applyFill="1" applyBorder="1" applyAlignment="1" applyProtection="1">
      <alignment horizontal="center" vertical="top" wrapText="1"/>
    </xf>
    <xf numFmtId="0" fontId="65" fillId="10" borderId="54" xfId="3" applyFont="1" applyFill="1" applyBorder="1" applyAlignment="1" applyProtection="1">
      <alignment horizontal="center" vertical="top" wrapText="1"/>
    </xf>
    <xf numFmtId="0" fontId="65" fillId="10" borderId="55" xfId="3" applyFont="1" applyFill="1" applyBorder="1" applyAlignment="1" applyProtection="1">
      <alignment horizontal="center" vertical="top" wrapText="1"/>
    </xf>
    <xf numFmtId="0" fontId="65" fillId="10" borderId="55" xfId="3" applyFont="1" applyFill="1" applyBorder="1" applyAlignment="1" applyProtection="1">
      <alignment horizontal="center" vertical="top"/>
    </xf>
    <xf numFmtId="0" fontId="65" fillId="10" borderId="56" xfId="3" applyFont="1" applyFill="1" applyBorder="1" applyAlignment="1" applyProtection="1">
      <alignment horizontal="center" vertical="top" wrapText="1"/>
    </xf>
    <xf numFmtId="0" fontId="61" fillId="0" borderId="0" xfId="3" applyFont="1" applyAlignment="1" applyProtection="1">
      <alignment horizontal="left" vertical="top" wrapText="1"/>
    </xf>
    <xf numFmtId="0" fontId="60" fillId="0" borderId="0" xfId="3" applyFont="1" applyAlignment="1" applyProtection="1">
      <alignment horizontal="left" vertical="top" wrapText="1"/>
    </xf>
    <xf numFmtId="0" fontId="61" fillId="0" borderId="0" xfId="3" applyFont="1" applyAlignment="1" applyProtection="1">
      <alignment horizontal="center" vertical="top" wrapText="1"/>
    </xf>
    <xf numFmtId="166" fontId="61" fillId="0" borderId="0" xfId="3" applyNumberFormat="1" applyFont="1" applyAlignment="1" applyProtection="1">
      <alignment horizontal="left" vertical="top"/>
    </xf>
    <xf numFmtId="167" fontId="61" fillId="0" borderId="0" xfId="3" applyNumberFormat="1" applyFont="1" applyAlignment="1" applyProtection="1">
      <alignment horizontal="left" vertical="top"/>
    </xf>
    <xf numFmtId="37" fontId="60" fillId="0" borderId="0" xfId="5" applyNumberFormat="1" applyFont="1" applyAlignment="1" applyProtection="1">
      <alignment horizontal="center"/>
    </xf>
    <xf numFmtId="0" fontId="60" fillId="0" borderId="0" xfId="5" applyFont="1" applyAlignment="1" applyProtection="1">
      <alignment horizontal="center" wrapText="1"/>
    </xf>
    <xf numFmtId="0" fontId="67" fillId="0" borderId="11" xfId="5" applyFont="1" applyBorder="1" applyAlignment="1" applyProtection="1">
      <alignment horizontal="left" wrapText="1"/>
    </xf>
    <xf numFmtId="39" fontId="67" fillId="0" borderId="7" xfId="5" applyNumberFormat="1" applyFont="1" applyBorder="1" applyAlignment="1" applyProtection="1">
      <alignment horizontal="right"/>
    </xf>
    <xf numFmtId="0" fontId="67" fillId="0" borderId="7" xfId="5" applyFont="1" applyBorder="1" applyAlignment="1" applyProtection="1">
      <alignment horizontal="center" wrapText="1"/>
    </xf>
    <xf numFmtId="166" fontId="67" fillId="0" borderId="13" xfId="5" applyNumberFormat="1" applyFont="1" applyBorder="1" applyAlignment="1" applyProtection="1">
      <alignment horizontal="right"/>
    </xf>
    <xf numFmtId="167" fontId="67" fillId="11" borderId="45" xfId="5" applyNumberFormat="1" applyFont="1" applyFill="1" applyBorder="1" applyAlignment="1" applyProtection="1">
      <alignment horizontal="right"/>
    </xf>
    <xf numFmtId="0" fontId="68" fillId="0" borderId="0" xfId="5" applyFont="1" applyAlignment="1" applyProtection="1">
      <alignment horizontal="left" wrapText="1"/>
    </xf>
    <xf numFmtId="0" fontId="61" fillId="0" borderId="0" xfId="5" applyFont="1" applyAlignment="1" applyProtection="1">
      <alignment horizontal="left"/>
    </xf>
    <xf numFmtId="0" fontId="62" fillId="0" borderId="0" xfId="5" applyFont="1" applyAlignment="1" applyProtection="1">
      <alignment horizontal="left"/>
    </xf>
    <xf numFmtId="0" fontId="67" fillId="0" borderId="0" xfId="5" applyFont="1" applyAlignment="1" applyProtection="1">
      <alignment horizontal="left" wrapText="1"/>
    </xf>
    <xf numFmtId="39" fontId="67" fillId="0" borderId="0" xfId="5" applyNumberFormat="1" applyFont="1" applyAlignment="1" applyProtection="1">
      <alignment horizontal="right"/>
    </xf>
    <xf numFmtId="0" fontId="67" fillId="0" borderId="0" xfId="5" applyFont="1" applyAlignment="1" applyProtection="1">
      <alignment horizontal="center" wrapText="1"/>
    </xf>
    <xf numFmtId="166" fontId="67" fillId="0" borderId="0" xfId="5" applyNumberFormat="1" applyFont="1" applyAlignment="1" applyProtection="1">
      <alignment horizontal="right"/>
    </xf>
    <xf numFmtId="167" fontId="67" fillId="0" borderId="0" xfId="5" applyNumberFormat="1" applyFont="1" applyAlignment="1" applyProtection="1">
      <alignment horizontal="right"/>
    </xf>
    <xf numFmtId="0" fontId="60" fillId="0" borderId="0" xfId="5" applyFont="1" applyAlignment="1" applyProtection="1">
      <alignment horizontal="left" wrapText="1"/>
    </xf>
    <xf numFmtId="0" fontId="69" fillId="0" borderId="0" xfId="5" applyFont="1" applyAlignment="1" applyProtection="1">
      <alignment horizontal="center" wrapText="1"/>
    </xf>
    <xf numFmtId="0" fontId="69" fillId="0" borderId="0" xfId="5" applyFont="1" applyAlignment="1" applyProtection="1">
      <alignment horizontal="left"/>
    </xf>
    <xf numFmtId="39" fontId="60" fillId="0" borderId="0" xfId="5" applyNumberFormat="1" applyFont="1" applyAlignment="1" applyProtection="1">
      <alignment horizontal="right"/>
    </xf>
    <xf numFmtId="166" fontId="60" fillId="0" borderId="0" xfId="5" applyNumberFormat="1" applyFont="1" applyAlignment="1" applyProtection="1">
      <alignment horizontal="right"/>
    </xf>
    <xf numFmtId="167" fontId="60" fillId="0" borderId="0" xfId="5" applyNumberFormat="1" applyFont="1" applyAlignment="1" applyProtection="1">
      <alignment horizontal="right"/>
    </xf>
    <xf numFmtId="37" fontId="61" fillId="0" borderId="0" xfId="5" applyNumberFormat="1" applyFont="1" applyAlignment="1" applyProtection="1">
      <alignment horizontal="center" vertical="top"/>
    </xf>
    <xf numFmtId="0" fontId="60" fillId="0" borderId="0" xfId="5" applyFont="1" applyAlignment="1" applyProtection="1">
      <alignment horizontal="center" vertical="top" wrapText="1"/>
    </xf>
    <xf numFmtId="0" fontId="61" fillId="0" borderId="0" xfId="5" applyFont="1" applyAlignment="1" applyProtection="1">
      <alignment horizontal="left" vertical="top" wrapText="1"/>
    </xf>
    <xf numFmtId="39" fontId="60" fillId="0" borderId="0" xfId="5" applyNumberFormat="1" applyFont="1" applyAlignment="1" applyProtection="1">
      <alignment horizontal="right" vertical="top"/>
    </xf>
    <xf numFmtId="0" fontId="61" fillId="0" borderId="0" xfId="5" applyFont="1" applyAlignment="1" applyProtection="1">
      <alignment horizontal="center" vertical="top" wrapText="1"/>
    </xf>
    <xf numFmtId="166" fontId="61" fillId="0" borderId="0" xfId="5" applyNumberFormat="1" applyFont="1" applyAlignment="1" applyProtection="1">
      <alignment horizontal="right" vertical="top"/>
    </xf>
    <xf numFmtId="167" fontId="61" fillId="0" borderId="0" xfId="5" applyNumberFormat="1" applyFont="1" applyAlignment="1" applyProtection="1">
      <alignment horizontal="right" vertical="top"/>
    </xf>
    <xf numFmtId="0" fontId="61" fillId="0" borderId="0" xfId="5" applyFont="1" applyAlignment="1" applyProtection="1">
      <alignment horizontal="left" vertical="top"/>
    </xf>
    <xf numFmtId="0" fontId="62" fillId="0" borderId="0" xfId="5" applyFont="1" applyAlignment="1" applyProtection="1">
      <alignment horizontal="left" vertical="top"/>
    </xf>
    <xf numFmtId="37" fontId="70" fillId="0" borderId="6" xfId="5" applyNumberFormat="1" applyFont="1" applyBorder="1" applyAlignment="1" applyProtection="1">
      <alignment horizontal="center"/>
    </xf>
    <xf numFmtId="0" fontId="70" fillId="0" borderId="6" xfId="5" applyFont="1" applyBorder="1" applyAlignment="1" applyProtection="1">
      <alignment horizontal="center" wrapText="1"/>
    </xf>
    <xf numFmtId="0" fontId="70" fillId="0" borderId="6" xfId="5" applyFont="1" applyBorder="1" applyAlignment="1" applyProtection="1">
      <alignment horizontal="left" wrapText="1"/>
    </xf>
    <xf numFmtId="39" fontId="70" fillId="0" borderId="6" xfId="5" applyNumberFormat="1" applyFont="1" applyBorder="1" applyAlignment="1" applyProtection="1">
      <alignment horizontal="right"/>
    </xf>
    <xf numFmtId="166" fontId="70" fillId="0" borderId="6" xfId="5" applyNumberFormat="1" applyFont="1" applyBorder="1" applyAlignment="1" applyProtection="1">
      <alignment horizontal="right"/>
    </xf>
    <xf numFmtId="167" fontId="70" fillId="0" borderId="6" xfId="5" applyNumberFormat="1" applyFont="1" applyBorder="1" applyAlignment="1" applyProtection="1">
      <alignment horizontal="right"/>
    </xf>
    <xf numFmtId="0" fontId="71" fillId="0" borderId="0" xfId="5" applyFont="1" applyAlignment="1" applyProtection="1">
      <alignment horizontal="left"/>
    </xf>
    <xf numFmtId="0" fontId="72" fillId="0" borderId="0" xfId="5" applyFont="1" applyAlignment="1" applyProtection="1">
      <alignment horizontal="left"/>
    </xf>
    <xf numFmtId="37" fontId="61" fillId="0" borderId="57" xfId="5" applyNumberFormat="1" applyFont="1" applyBorder="1" applyAlignment="1" applyProtection="1">
      <alignment horizontal="center" vertical="top"/>
    </xf>
    <xf numFmtId="49" fontId="60" fillId="0" borderId="58" xfId="5" applyNumberFormat="1" applyFont="1" applyBorder="1" applyAlignment="1" applyProtection="1">
      <alignment horizontal="center" vertical="top" wrapText="1"/>
    </xf>
    <xf numFmtId="0" fontId="73" fillId="0" borderId="59" xfId="5" applyFont="1" applyBorder="1" applyAlignment="1" applyProtection="1">
      <alignment horizontal="left" vertical="top" wrapText="1"/>
    </xf>
    <xf numFmtId="39" fontId="60" fillId="0" borderId="58" xfId="5" applyNumberFormat="1" applyFont="1" applyBorder="1" applyAlignment="1" applyProtection="1">
      <alignment horizontal="right" vertical="top"/>
    </xf>
    <xf numFmtId="0" fontId="61" fillId="0" borderId="58" xfId="5" applyFont="1" applyBorder="1" applyAlignment="1" applyProtection="1">
      <alignment horizontal="center" vertical="top" wrapText="1"/>
    </xf>
    <xf numFmtId="166" fontId="61" fillId="8" borderId="58" xfId="5" applyNumberFormat="1" applyFont="1" applyFill="1" applyBorder="1" applyAlignment="1" applyProtection="1">
      <alignment horizontal="right" vertical="top"/>
    </xf>
    <xf numFmtId="167" fontId="61" fillId="0" borderId="58" xfId="5" applyNumberFormat="1" applyFont="1" applyBorder="1" applyAlignment="1" applyProtection="1">
      <alignment horizontal="right" vertical="top"/>
    </xf>
    <xf numFmtId="0" fontId="73" fillId="0" borderId="60" xfId="5" applyFont="1" applyBorder="1" applyAlignment="1" applyProtection="1">
      <alignment horizontal="left" vertical="top" wrapText="1"/>
    </xf>
    <xf numFmtId="37" fontId="61" fillId="0" borderId="61" xfId="3" applyNumberFormat="1" applyFont="1" applyBorder="1" applyAlignment="1" applyProtection="1">
      <alignment horizontal="center" vertical="top"/>
    </xf>
    <xf numFmtId="49" fontId="60" fillId="0" borderId="58" xfId="3" applyNumberFormat="1" applyFont="1" applyBorder="1" applyAlignment="1" applyProtection="1">
      <alignment horizontal="center" vertical="top" wrapText="1"/>
    </xf>
    <xf numFmtId="0" fontId="17" fillId="0" borderId="58" xfId="3" applyFont="1" applyBorder="1" applyAlignment="1" applyProtection="1">
      <alignment horizontal="left" vertical="top" wrapText="1"/>
    </xf>
    <xf numFmtId="39" fontId="60" fillId="0" borderId="58" xfId="3" applyNumberFormat="1" applyFont="1" applyBorder="1" applyAlignment="1" applyProtection="1">
      <alignment horizontal="right" vertical="top"/>
    </xf>
    <xf numFmtId="0" fontId="61" fillId="0" borderId="58" xfId="3" applyFont="1" applyBorder="1" applyAlignment="1" applyProtection="1">
      <alignment horizontal="center" vertical="top" wrapText="1"/>
    </xf>
    <xf numFmtId="167" fontId="61" fillId="0" borderId="58" xfId="3" applyNumberFormat="1" applyFont="1" applyBorder="1" applyAlignment="1" applyProtection="1">
      <alignment horizontal="right" vertical="top"/>
    </xf>
    <xf numFmtId="0" fontId="61" fillId="0" borderId="62" xfId="3" applyFont="1" applyBorder="1" applyAlignment="1" applyProtection="1">
      <alignment horizontal="left" vertical="top" wrapText="1"/>
    </xf>
    <xf numFmtId="37" fontId="61" fillId="0" borderId="61" xfId="5" applyNumberFormat="1" applyFont="1" applyBorder="1" applyAlignment="1" applyProtection="1">
      <alignment horizontal="center" vertical="top"/>
    </xf>
    <xf numFmtId="49" fontId="60" fillId="0" borderId="63" xfId="5" applyNumberFormat="1" applyFont="1" applyBorder="1" applyAlignment="1" applyProtection="1">
      <alignment horizontal="center" vertical="top" wrapText="1"/>
    </xf>
    <xf numFmtId="49" fontId="73" fillId="0" borderId="6" xfId="5" applyNumberFormat="1" applyFont="1" applyBorder="1" applyAlignment="1" applyProtection="1">
      <alignment horizontal="left" vertical="top" wrapText="1"/>
    </xf>
    <xf numFmtId="0" fontId="61" fillId="0" borderId="64" xfId="5" applyFont="1" applyBorder="1" applyAlignment="1" applyProtection="1">
      <alignment horizontal="left" vertical="top" wrapText="1"/>
    </xf>
    <xf numFmtId="0" fontId="61" fillId="0" borderId="65" xfId="5" applyFont="1" applyBorder="1" applyAlignment="1" applyProtection="1">
      <alignment horizontal="left" vertical="top" wrapText="1"/>
    </xf>
    <xf numFmtId="39" fontId="60" fillId="0" borderId="65" xfId="5" applyNumberFormat="1" applyFont="1" applyBorder="1" applyAlignment="1" applyProtection="1">
      <alignment horizontal="right" vertical="top"/>
    </xf>
    <xf numFmtId="0" fontId="61" fillId="0" borderId="65" xfId="5" applyFont="1" applyBorder="1" applyAlignment="1" applyProtection="1">
      <alignment horizontal="center" vertical="top" wrapText="1"/>
    </xf>
    <xf numFmtId="167" fontId="61" fillId="0" borderId="65" xfId="5" applyNumberFormat="1" applyFont="1" applyBorder="1" applyAlignment="1" applyProtection="1">
      <alignment horizontal="right" vertical="top"/>
    </xf>
    <xf numFmtId="0" fontId="61" fillId="0" borderId="66" xfId="5" applyFont="1" applyBorder="1" applyAlignment="1" applyProtection="1">
      <alignment horizontal="left" vertical="top" wrapText="1"/>
    </xf>
    <xf numFmtId="0" fontId="74" fillId="0" borderId="67" xfId="3" applyFont="1" applyBorder="1" applyAlignment="1" applyProtection="1">
      <alignment horizontal="left" vertical="top" wrapText="1"/>
    </xf>
    <xf numFmtId="0" fontId="61" fillId="0" borderId="58" xfId="3" applyFont="1" applyBorder="1" applyAlignment="1" applyProtection="1">
      <alignment horizontal="left" vertical="top" wrapText="1"/>
    </xf>
    <xf numFmtId="0" fontId="61" fillId="0" borderId="58" xfId="5" applyFont="1" applyBorder="1" applyAlignment="1" applyProtection="1">
      <alignment horizontal="left" vertical="top" wrapText="1"/>
    </xf>
    <xf numFmtId="0" fontId="61" fillId="0" borderId="62" xfId="5" applyFont="1" applyBorder="1" applyAlignment="1" applyProtection="1">
      <alignment horizontal="left" vertical="top" wrapText="1"/>
    </xf>
    <xf numFmtId="49" fontId="74" fillId="0" borderId="68" xfId="3" applyNumberFormat="1" applyFont="1" applyBorder="1" applyAlignment="1" applyProtection="1">
      <alignment horizontal="left" vertical="top" wrapText="1"/>
    </xf>
    <xf numFmtId="39" fontId="75" fillId="0" borderId="69" xfId="3" applyNumberFormat="1" applyFont="1" applyBorder="1" applyAlignment="1" applyProtection="1">
      <alignment vertical="top"/>
    </xf>
    <xf numFmtId="0" fontId="73" fillId="0" borderId="69" xfId="3" applyFont="1" applyBorder="1" applyAlignment="1" applyProtection="1">
      <alignment horizontal="center" vertical="top" wrapText="1"/>
    </xf>
    <xf numFmtId="167" fontId="73" fillId="0" borderId="69" xfId="3" applyNumberFormat="1" applyFont="1" applyBorder="1" applyAlignment="1" applyProtection="1">
      <alignment horizontal="right" vertical="top"/>
    </xf>
    <xf numFmtId="0" fontId="73" fillId="0" borderId="70" xfId="3" applyFont="1" applyBorder="1" applyAlignment="1" applyProtection="1">
      <alignment horizontal="left" vertical="top" wrapText="1"/>
    </xf>
    <xf numFmtId="49" fontId="60" fillId="0" borderId="63" xfId="3" applyNumberFormat="1" applyFont="1" applyBorder="1" applyAlignment="1" applyProtection="1">
      <alignment horizontal="center" vertical="top" wrapText="1"/>
    </xf>
    <xf numFmtId="49" fontId="73" fillId="0" borderId="6" xfId="3" applyNumberFormat="1" applyFont="1" applyBorder="1" applyAlignment="1" applyProtection="1">
      <alignment horizontal="left" vertical="top" wrapText="1"/>
    </xf>
    <xf numFmtId="0" fontId="61" fillId="0" borderId="64" xfId="3" applyFont="1" applyBorder="1" applyAlignment="1" applyProtection="1">
      <alignment horizontal="left" vertical="top" wrapText="1"/>
    </xf>
    <xf numFmtId="0" fontId="73" fillId="0" borderId="65" xfId="5" applyFont="1" applyBorder="1" applyAlignment="1" applyProtection="1">
      <alignment horizontal="left" vertical="top" wrapText="1"/>
    </xf>
    <xf numFmtId="39" fontId="75" fillId="0" borderId="65" xfId="5" applyNumberFormat="1" applyFont="1" applyBorder="1" applyAlignment="1" applyProtection="1">
      <alignment horizontal="right" vertical="top"/>
    </xf>
    <xf numFmtId="0" fontId="73" fillId="0" borderId="65" xfId="5" applyFont="1" applyBorder="1" applyAlignment="1" applyProtection="1">
      <alignment horizontal="center" vertical="top" wrapText="1"/>
    </xf>
    <xf numFmtId="167" fontId="73" fillId="0" borderId="65" xfId="5" applyNumberFormat="1" applyFont="1" applyBorder="1" applyAlignment="1" applyProtection="1">
      <alignment horizontal="right" vertical="top"/>
    </xf>
    <xf numFmtId="0" fontId="73" fillId="0" borderId="66" xfId="5" applyFont="1" applyBorder="1" applyAlignment="1" applyProtection="1">
      <alignment horizontal="left" vertical="top" wrapText="1"/>
    </xf>
    <xf numFmtId="49" fontId="75" fillId="0" borderId="65" xfId="5" applyNumberFormat="1" applyFont="1" applyBorder="1" applyAlignment="1" applyProtection="1">
      <alignment horizontal="center" vertical="top" wrapText="1"/>
    </xf>
    <xf numFmtId="0" fontId="76" fillId="0" borderId="0" xfId="5" applyFont="1" applyAlignment="1" applyProtection="1">
      <alignment horizontal="left" vertical="top"/>
    </xf>
    <xf numFmtId="0" fontId="73" fillId="0" borderId="0" xfId="5" applyFont="1" applyAlignment="1" applyProtection="1">
      <alignment horizontal="left" vertical="top"/>
    </xf>
    <xf numFmtId="167" fontId="73" fillId="0" borderId="71" xfId="5" applyNumberFormat="1" applyFont="1" applyBorder="1" applyAlignment="1" applyProtection="1">
      <alignment horizontal="right" vertical="top"/>
    </xf>
    <xf numFmtId="0" fontId="51" fillId="0" borderId="0" xfId="5" applyFont="1" applyAlignment="1" applyProtection="1">
      <alignment horizontal="left" vertical="top"/>
    </xf>
    <xf numFmtId="0" fontId="77" fillId="0" borderId="0" xfId="5" applyFont="1" applyAlignment="1" applyProtection="1">
      <alignment horizontal="left" vertical="top"/>
    </xf>
    <xf numFmtId="49" fontId="60" fillId="0" borderId="72" xfId="3" applyNumberFormat="1" applyFont="1" applyBorder="1" applyAlignment="1" applyProtection="1">
      <alignment horizontal="center" vertical="top" wrapText="1"/>
    </xf>
    <xf numFmtId="0" fontId="61" fillId="0" borderId="72" xfId="3" applyFont="1" applyBorder="1" applyAlignment="1" applyProtection="1">
      <alignment horizontal="left" vertical="top" wrapText="1"/>
    </xf>
    <xf numFmtId="39" fontId="60" fillId="0" borderId="72" xfId="3" applyNumberFormat="1" applyFont="1" applyBorder="1" applyAlignment="1" applyProtection="1">
      <alignment horizontal="right" vertical="top"/>
    </xf>
    <xf numFmtId="0" fontId="61" fillId="0" borderId="72" xfId="3" applyFont="1" applyBorder="1" applyAlignment="1" applyProtection="1">
      <alignment horizontal="center" vertical="top" wrapText="1"/>
    </xf>
    <xf numFmtId="167" fontId="61" fillId="0" borderId="72" xfId="3" applyNumberFormat="1" applyFont="1" applyBorder="1" applyAlignment="1" applyProtection="1">
      <alignment horizontal="right" vertical="top"/>
    </xf>
    <xf numFmtId="0" fontId="61" fillId="0" borderId="73" xfId="3" applyFont="1" applyBorder="1" applyAlignment="1" applyProtection="1">
      <alignment horizontal="left" vertical="top" wrapText="1"/>
    </xf>
    <xf numFmtId="0" fontId="73" fillId="0" borderId="0" xfId="3" applyFont="1" applyAlignment="1" applyProtection="1">
      <alignment horizontal="left" vertical="top"/>
    </xf>
    <xf numFmtId="0" fontId="78" fillId="0" borderId="0" xfId="3" applyFont="1" applyAlignment="1" applyProtection="1">
      <alignment horizontal="left" vertical="top"/>
    </xf>
    <xf numFmtId="0" fontId="17" fillId="0" borderId="58" xfId="3" applyFont="1" applyBorder="1" applyAlignment="1" applyProtection="1">
      <alignment horizontal="center" vertical="top" wrapText="1"/>
    </xf>
    <xf numFmtId="167" fontId="17" fillId="0" borderId="58" xfId="3" applyNumberFormat="1" applyFont="1" applyBorder="1" applyAlignment="1" applyProtection="1">
      <alignment horizontal="right" vertical="top"/>
    </xf>
    <xf numFmtId="0" fontId="74" fillId="0" borderId="58" xfId="5" applyFont="1" applyBorder="1" applyAlignment="1" applyProtection="1">
      <alignment horizontal="center" vertical="top" wrapText="1"/>
    </xf>
    <xf numFmtId="49" fontId="60" fillId="0" borderId="72" xfId="5" applyNumberFormat="1" applyFont="1" applyBorder="1" applyAlignment="1" applyProtection="1">
      <alignment horizontal="center" vertical="top" wrapText="1"/>
    </xf>
    <xf numFmtId="49" fontId="73" fillId="0" borderId="59" xfId="5" applyNumberFormat="1" applyFont="1" applyBorder="1" applyAlignment="1" applyProtection="1">
      <alignment horizontal="left" vertical="top" wrapText="1"/>
    </xf>
    <xf numFmtId="0" fontId="61" fillId="0" borderId="72" xfId="5" applyFont="1" applyBorder="1" applyAlignment="1" applyProtection="1">
      <alignment horizontal="center" vertical="top" wrapText="1"/>
    </xf>
    <xf numFmtId="167" fontId="61" fillId="0" borderId="72" xfId="5" applyNumberFormat="1" applyFont="1" applyBorder="1" applyAlignment="1" applyProtection="1">
      <alignment horizontal="right" vertical="top"/>
    </xf>
    <xf numFmtId="0" fontId="61" fillId="0" borderId="73" xfId="5" applyFont="1" applyBorder="1" applyAlignment="1" applyProtection="1">
      <alignment horizontal="left" vertical="top" wrapText="1"/>
    </xf>
    <xf numFmtId="49" fontId="75" fillId="0" borderId="72" xfId="3" applyNumberFormat="1" applyFont="1" applyBorder="1" applyAlignment="1" applyProtection="1">
      <alignment horizontal="center" vertical="top" wrapText="1"/>
    </xf>
    <xf numFmtId="0" fontId="73" fillId="0" borderId="72" xfId="3" applyFont="1" applyBorder="1" applyAlignment="1" applyProtection="1">
      <alignment horizontal="left" vertical="top" wrapText="1"/>
    </xf>
    <xf numFmtId="39" fontId="75" fillId="0" borderId="72" xfId="3" applyNumberFormat="1" applyFont="1" applyBorder="1" applyAlignment="1" applyProtection="1">
      <alignment horizontal="right" vertical="top"/>
    </xf>
    <xf numFmtId="0" fontId="73" fillId="0" borderId="72" xfId="3" applyFont="1" applyBorder="1" applyAlignment="1" applyProtection="1">
      <alignment horizontal="center" vertical="top" wrapText="1"/>
    </xf>
    <xf numFmtId="167" fontId="73" fillId="0" borderId="71" xfId="3" applyNumberFormat="1" applyFont="1" applyBorder="1" applyAlignment="1" applyProtection="1">
      <alignment horizontal="right" vertical="top"/>
    </xf>
    <xf numFmtId="0" fontId="73" fillId="0" borderId="73" xfId="3" applyFont="1" applyBorder="1" applyAlignment="1" applyProtection="1">
      <alignment horizontal="left" vertical="top" wrapText="1"/>
    </xf>
    <xf numFmtId="39" fontId="60" fillId="0" borderId="72" xfId="5" applyNumberFormat="1" applyFont="1" applyBorder="1" applyAlignment="1" applyProtection="1">
      <alignment horizontal="right" vertical="top"/>
    </xf>
    <xf numFmtId="49" fontId="60" fillId="0" borderId="0" xfId="5" applyNumberFormat="1" applyFont="1" applyAlignment="1" applyProtection="1">
      <alignment horizontal="center" vertical="top" wrapText="1"/>
    </xf>
    <xf numFmtId="49" fontId="73" fillId="0" borderId="0" xfId="5" applyNumberFormat="1" applyFont="1" applyAlignment="1" applyProtection="1">
      <alignment horizontal="left" vertical="top" wrapText="1"/>
    </xf>
    <xf numFmtId="37" fontId="79" fillId="0" borderId="0" xfId="5" applyNumberFormat="1" applyFont="1" applyAlignment="1" applyProtection="1">
      <alignment horizontal="center"/>
    </xf>
    <xf numFmtId="49" fontId="79" fillId="0" borderId="0" xfId="5" applyNumberFormat="1" applyFont="1" applyAlignment="1" applyProtection="1">
      <alignment horizontal="center" wrapText="1"/>
    </xf>
    <xf numFmtId="0" fontId="79" fillId="0" borderId="0" xfId="5" applyFont="1" applyAlignment="1" applyProtection="1">
      <alignment horizontal="left" wrapText="1"/>
    </xf>
    <xf numFmtId="39" fontId="79" fillId="0" borderId="0" xfId="5" applyNumberFormat="1" applyFont="1" applyAlignment="1" applyProtection="1">
      <alignment horizontal="right"/>
    </xf>
    <xf numFmtId="0" fontId="79" fillId="0" borderId="0" xfId="5" applyFont="1" applyAlignment="1" applyProtection="1">
      <alignment horizontal="center" wrapText="1"/>
    </xf>
    <xf numFmtId="166" fontId="79" fillId="0" borderId="0" xfId="5" applyNumberFormat="1" applyFont="1" applyAlignment="1" applyProtection="1">
      <alignment horizontal="right"/>
    </xf>
    <xf numFmtId="167" fontId="79" fillId="0" borderId="0" xfId="5" applyNumberFormat="1" applyFont="1" applyAlignment="1" applyProtection="1">
      <alignment horizontal="right"/>
    </xf>
    <xf numFmtId="0" fontId="80" fillId="0" borderId="0" xfId="5" applyFont="1" applyAlignment="1" applyProtection="1">
      <alignment horizontal="left"/>
    </xf>
    <xf numFmtId="0" fontId="81" fillId="0" borderId="0" xfId="5" applyFont="1" applyAlignment="1" applyProtection="1">
      <alignment horizontal="left"/>
    </xf>
    <xf numFmtId="37" fontId="73" fillId="0" borderId="74" xfId="5" applyNumberFormat="1" applyFont="1" applyBorder="1" applyAlignment="1" applyProtection="1">
      <alignment horizontal="center" vertical="top"/>
    </xf>
    <xf numFmtId="49" fontId="75" fillId="0" borderId="72" xfId="5" applyNumberFormat="1" applyFont="1" applyBorder="1" applyAlignment="1" applyProtection="1">
      <alignment horizontal="center" vertical="top" wrapText="1"/>
    </xf>
    <xf numFmtId="166" fontId="73" fillId="0" borderId="65" xfId="5" applyNumberFormat="1" applyFont="1" applyBorder="1" applyAlignment="1" applyProtection="1">
      <alignment vertical="top" wrapText="1"/>
    </xf>
    <xf numFmtId="39" fontId="75" fillId="0" borderId="65" xfId="5" applyNumberFormat="1" applyFont="1" applyBorder="1" applyAlignment="1" applyProtection="1">
      <alignment horizontal="right" vertical="top" wrapText="1"/>
    </xf>
    <xf numFmtId="166" fontId="73" fillId="0" borderId="65" xfId="5" applyNumberFormat="1" applyFont="1" applyBorder="1" applyAlignment="1" applyProtection="1">
      <alignment horizontal="center" vertical="top"/>
    </xf>
    <xf numFmtId="0" fontId="78" fillId="0" borderId="0" xfId="5" applyFont="1" applyAlignment="1" applyProtection="1">
      <alignment horizontal="left" vertical="top"/>
    </xf>
    <xf numFmtId="167" fontId="73" fillId="0" borderId="65" xfId="5" applyNumberFormat="1" applyFont="1" applyBorder="1" applyAlignment="1" applyProtection="1">
      <alignment horizontal="right" vertical="top" wrapText="1"/>
    </xf>
    <xf numFmtId="0" fontId="73" fillId="0" borderId="58" xfId="5" applyFont="1" applyBorder="1" applyAlignment="1" applyProtection="1">
      <alignment horizontal="left" vertical="top" wrapText="1"/>
    </xf>
    <xf numFmtId="39" fontId="75" fillId="0" borderId="58" xfId="5" applyNumberFormat="1" applyFont="1" applyBorder="1" applyAlignment="1" applyProtection="1">
      <alignment horizontal="right" vertical="top"/>
    </xf>
    <xf numFmtId="167" fontId="73" fillId="0" borderId="58" xfId="5" applyNumberFormat="1" applyFont="1" applyBorder="1" applyAlignment="1" applyProtection="1">
      <alignment horizontal="right" vertical="top"/>
    </xf>
    <xf numFmtId="0" fontId="73" fillId="0" borderId="62" xfId="5" applyFont="1" applyBorder="1" applyAlignment="1" applyProtection="1">
      <alignment horizontal="left" vertical="top" wrapText="1"/>
    </xf>
    <xf numFmtId="37" fontId="61" fillId="0" borderId="0" xfId="3" applyNumberFormat="1" applyFont="1" applyAlignment="1" applyProtection="1">
      <alignment horizontal="center" vertical="top"/>
    </xf>
    <xf numFmtId="49" fontId="60" fillId="0" borderId="0" xfId="3" applyNumberFormat="1" applyFont="1" applyAlignment="1" applyProtection="1">
      <alignment horizontal="center" vertical="top" wrapText="1"/>
    </xf>
    <xf numFmtId="49" fontId="73" fillId="0" borderId="0" xfId="3" applyNumberFormat="1" applyFont="1" applyAlignment="1" applyProtection="1">
      <alignment horizontal="left" vertical="top" wrapText="1"/>
    </xf>
    <xf numFmtId="39" fontId="60" fillId="0" borderId="0" xfId="3" applyNumberFormat="1" applyFont="1" applyAlignment="1" applyProtection="1">
      <alignment horizontal="right" vertical="top"/>
    </xf>
    <xf numFmtId="166" fontId="61" fillId="0" borderId="0" xfId="3" applyNumberFormat="1" applyFont="1" applyAlignment="1" applyProtection="1">
      <alignment horizontal="right" vertical="top"/>
    </xf>
    <xf numFmtId="167" fontId="61" fillId="0" borderId="0" xfId="3" applyNumberFormat="1" applyFont="1" applyAlignment="1" applyProtection="1">
      <alignment horizontal="right" vertical="top"/>
    </xf>
    <xf numFmtId="49" fontId="75" fillId="0" borderId="0" xfId="3" applyNumberFormat="1" applyFont="1" applyAlignment="1" applyProtection="1">
      <alignment horizontal="center" vertical="top" wrapText="1"/>
    </xf>
    <xf numFmtId="0" fontId="73" fillId="0" borderId="0" xfId="3" applyFont="1" applyAlignment="1" applyProtection="1">
      <alignment horizontal="left" vertical="top" wrapText="1"/>
    </xf>
    <xf numFmtId="39" fontId="75" fillId="0" borderId="0" xfId="3" applyNumberFormat="1" applyFont="1" applyAlignment="1" applyProtection="1">
      <alignment horizontal="right" vertical="top"/>
    </xf>
    <xf numFmtId="0" fontId="73" fillId="0" borderId="0" xfId="3" applyFont="1" applyAlignment="1" applyProtection="1">
      <alignment horizontal="center" vertical="top" wrapText="1"/>
    </xf>
    <xf numFmtId="166" fontId="73" fillId="0" borderId="0" xfId="3" applyNumberFormat="1" applyFont="1" applyAlignment="1" applyProtection="1">
      <alignment horizontal="right" vertical="top"/>
    </xf>
    <xf numFmtId="167" fontId="73" fillId="0" borderId="0" xfId="3" applyNumberFormat="1" applyFont="1" applyAlignment="1" applyProtection="1">
      <alignment horizontal="right" vertical="top"/>
    </xf>
    <xf numFmtId="0" fontId="82" fillId="0" borderId="0" xfId="3" applyFont="1" applyAlignment="1" applyProtection="1">
      <alignment horizontal="center" vertical="top" wrapText="1"/>
    </xf>
    <xf numFmtId="39" fontId="82" fillId="0" borderId="0" xfId="3" applyNumberFormat="1" applyFont="1" applyAlignment="1" applyProtection="1">
      <alignment horizontal="right" vertical="top"/>
    </xf>
    <xf numFmtId="0" fontId="84" fillId="0" borderId="0" xfId="6" applyFont="1" applyAlignment="1">
      <alignment horizontal="left" vertical="center"/>
    </xf>
    <xf numFmtId="0" fontId="83" fillId="0" borderId="0" xfId="6"/>
    <xf numFmtId="0" fontId="85" fillId="12" borderId="0" xfId="6" applyFont="1" applyFill="1" applyAlignment="1">
      <alignment horizontal="center" vertical="center"/>
    </xf>
    <xf numFmtId="0" fontId="83" fillId="0" borderId="0" xfId="6"/>
    <xf numFmtId="0" fontId="83" fillId="0" borderId="0" xfId="6" applyAlignment="1">
      <alignment horizontal="left" vertical="center"/>
    </xf>
    <xf numFmtId="0" fontId="83" fillId="0" borderId="75" xfId="6" applyBorder="1"/>
    <xf numFmtId="0" fontId="83" fillId="0" borderId="76" xfId="6" applyBorder="1"/>
    <xf numFmtId="0" fontId="83" fillId="0" borderId="77" xfId="6" applyBorder="1"/>
    <xf numFmtId="0" fontId="86" fillId="0" borderId="0" xfId="6" applyFont="1" applyAlignment="1">
      <alignment horizontal="left" vertical="center"/>
    </xf>
    <xf numFmtId="0" fontId="85" fillId="0" borderId="0" xfId="6" applyFont="1" applyAlignment="1">
      <alignment horizontal="left" vertical="center"/>
    </xf>
    <xf numFmtId="0" fontId="87" fillId="0" borderId="0" xfId="6" applyFont="1" applyAlignment="1">
      <alignment horizontal="left" vertical="top"/>
    </xf>
    <xf numFmtId="0" fontId="88" fillId="0" borderId="0" xfId="6" applyFont="1" applyAlignment="1">
      <alignment horizontal="left" vertical="center"/>
    </xf>
    <xf numFmtId="0" fontId="89" fillId="0" borderId="0" xfId="6" applyFont="1" applyAlignment="1">
      <alignment horizontal="left" vertical="top"/>
    </xf>
    <xf numFmtId="0" fontId="89" fillId="0" borderId="0" xfId="6" applyFont="1" applyAlignment="1">
      <alignment horizontal="left" vertical="top" wrapText="1"/>
    </xf>
    <xf numFmtId="0" fontId="87" fillId="0" borderId="0" xfId="6" applyFont="1" applyAlignment="1">
      <alignment horizontal="left" vertical="center"/>
    </xf>
    <xf numFmtId="0" fontId="88" fillId="0" borderId="0" xfId="6" applyFont="1" applyAlignment="1">
      <alignment horizontal="left" vertical="center"/>
    </xf>
    <xf numFmtId="0" fontId="88" fillId="0" borderId="0" xfId="6" applyFont="1" applyAlignment="1">
      <alignment horizontal="left" vertical="center" wrapText="1"/>
    </xf>
    <xf numFmtId="0" fontId="83" fillId="0" borderId="78" xfId="6" applyBorder="1"/>
    <xf numFmtId="0" fontId="83" fillId="0" borderId="77" xfId="6" applyBorder="1" applyAlignment="1">
      <alignment vertical="center"/>
    </xf>
    <xf numFmtId="0" fontId="83" fillId="0" borderId="0" xfId="6" applyAlignment="1">
      <alignment vertical="center"/>
    </xf>
    <xf numFmtId="0" fontId="90" fillId="0" borderId="79" xfId="6" applyFont="1" applyBorder="1" applyAlignment="1">
      <alignment horizontal="left" vertical="center"/>
    </xf>
    <xf numFmtId="0" fontId="83" fillId="0" borderId="79" xfId="6" applyBorder="1" applyAlignment="1">
      <alignment vertical="center"/>
    </xf>
    <xf numFmtId="4" fontId="90" fillId="0" borderId="79" xfId="6" applyNumberFormat="1" applyFont="1" applyBorder="1" applyAlignment="1">
      <alignment vertical="center"/>
    </xf>
    <xf numFmtId="0" fontId="83" fillId="0" borderId="79" xfId="6" applyBorder="1" applyAlignment="1">
      <alignment vertical="center"/>
    </xf>
    <xf numFmtId="0" fontId="87" fillId="0" borderId="0" xfId="6" applyFont="1" applyAlignment="1">
      <alignment horizontal="right" vertical="center"/>
    </xf>
    <xf numFmtId="0" fontId="87" fillId="0" borderId="77" xfId="6" applyFont="1" applyBorder="1" applyAlignment="1">
      <alignment vertical="center"/>
    </xf>
    <xf numFmtId="0" fontId="87" fillId="0" borderId="0" xfId="6" applyFont="1" applyAlignment="1">
      <alignment vertical="center"/>
    </xf>
    <xf numFmtId="169" fontId="87" fillId="0" borderId="0" xfId="6" applyNumberFormat="1" applyFont="1" applyAlignment="1">
      <alignment horizontal="left" vertical="center"/>
    </xf>
    <xf numFmtId="0" fontId="87" fillId="0" borderId="0" xfId="6" applyFont="1" applyAlignment="1">
      <alignment vertical="center"/>
    </xf>
    <xf numFmtId="4" fontId="91" fillId="0" borderId="0" xfId="6" applyNumberFormat="1" applyFont="1" applyAlignment="1">
      <alignment vertical="center"/>
    </xf>
    <xf numFmtId="0" fontId="83" fillId="13" borderId="0" xfId="6" applyFill="1" applyAlignment="1">
      <alignment vertical="center"/>
    </xf>
    <xf numFmtId="0" fontId="92" fillId="13" borderId="80" xfId="6" applyFont="1" applyFill="1" applyBorder="1" applyAlignment="1">
      <alignment horizontal="left" vertical="center"/>
    </xf>
    <xf numFmtId="0" fontId="83" fillId="13" borderId="81" xfId="6" applyFill="1" applyBorder="1" applyAlignment="1">
      <alignment vertical="center"/>
    </xf>
    <xf numFmtId="0" fontId="92" fillId="13" borderId="81" xfId="6" applyFont="1" applyFill="1" applyBorder="1" applyAlignment="1">
      <alignment horizontal="center" vertical="center"/>
    </xf>
    <xf numFmtId="0" fontId="92" fillId="13" borderId="81" xfId="6" applyFont="1" applyFill="1" applyBorder="1" applyAlignment="1">
      <alignment horizontal="left" vertical="center"/>
    </xf>
    <xf numFmtId="0" fontId="83" fillId="13" borderId="81" xfId="6" applyFill="1" applyBorder="1" applyAlignment="1">
      <alignment vertical="center"/>
    </xf>
    <xf numFmtId="4" fontId="92" fillId="13" borderId="81" xfId="6" applyNumberFormat="1" applyFont="1" applyFill="1" applyBorder="1" applyAlignment="1">
      <alignment vertical="center"/>
    </xf>
    <xf numFmtId="0" fontId="83" fillId="13" borderId="82" xfId="6" applyFill="1" applyBorder="1" applyAlignment="1">
      <alignment vertical="center"/>
    </xf>
    <xf numFmtId="0" fontId="93" fillId="0" borderId="78" xfId="6" applyFont="1" applyBorder="1" applyAlignment="1">
      <alignment horizontal="left" vertical="center"/>
    </xf>
    <xf numFmtId="0" fontId="83" fillId="0" borderId="78" xfId="6" applyBorder="1" applyAlignment="1">
      <alignment vertical="center"/>
    </xf>
    <xf numFmtId="0" fontId="87" fillId="0" borderId="79" xfId="6" applyFont="1" applyBorder="1" applyAlignment="1">
      <alignment horizontal="left" vertical="center"/>
    </xf>
    <xf numFmtId="0" fontId="83" fillId="0" borderId="83" xfId="6" applyBorder="1" applyAlignment="1">
      <alignment vertical="center"/>
    </xf>
    <xf numFmtId="0" fontId="83" fillId="0" borderId="84" xfId="6" applyBorder="1" applyAlignment="1">
      <alignment vertical="center"/>
    </xf>
    <xf numFmtId="0" fontId="83" fillId="0" borderId="75" xfId="6" applyBorder="1" applyAlignment="1">
      <alignment vertical="center"/>
    </xf>
    <xf numFmtId="0" fontId="83" fillId="0" borderId="76" xfId="6" applyBorder="1" applyAlignment="1">
      <alignment vertical="center"/>
    </xf>
    <xf numFmtId="0" fontId="88" fillId="0" borderId="0" xfId="6" applyFont="1" applyAlignment="1">
      <alignment vertical="center"/>
    </xf>
    <xf numFmtId="0" fontId="88" fillId="0" borderId="77" xfId="6" applyFont="1" applyBorder="1" applyAlignment="1">
      <alignment vertical="center"/>
    </xf>
    <xf numFmtId="0" fontId="89" fillId="0" borderId="0" xfId="6" applyFont="1" applyAlignment="1">
      <alignment vertical="center"/>
    </xf>
    <xf numFmtId="0" fontId="89" fillId="0" borderId="77" xfId="6" applyFont="1" applyBorder="1" applyAlignment="1">
      <alignment vertical="center"/>
    </xf>
    <xf numFmtId="0" fontId="89" fillId="0" borderId="0" xfId="6" applyFont="1" applyAlignment="1">
      <alignment horizontal="left" vertical="center"/>
    </xf>
    <xf numFmtId="0" fontId="89" fillId="0" borderId="0" xfId="6" applyFont="1" applyAlignment="1">
      <alignment horizontal="left" vertical="center" wrapText="1"/>
    </xf>
    <xf numFmtId="0" fontId="89" fillId="0" borderId="0" xfId="6" applyFont="1" applyAlignment="1">
      <alignment vertical="center"/>
    </xf>
    <xf numFmtId="0" fontId="90" fillId="0" borderId="0" xfId="6" applyFont="1" applyAlignment="1">
      <alignment vertical="center"/>
    </xf>
    <xf numFmtId="170" fontId="88" fillId="0" borderId="0" xfId="6" applyNumberFormat="1" applyFont="1" applyAlignment="1">
      <alignment horizontal="left" vertical="center"/>
    </xf>
    <xf numFmtId="0" fontId="88" fillId="0" borderId="0" xfId="6" applyFont="1" applyAlignment="1">
      <alignment vertical="center" wrapText="1"/>
    </xf>
    <xf numFmtId="0" fontId="88" fillId="0" borderId="0" xfId="6" applyFont="1" applyAlignment="1">
      <alignment vertical="center"/>
    </xf>
    <xf numFmtId="0" fontId="94" fillId="0" borderId="85" xfId="6" applyFont="1" applyBorder="1" applyAlignment="1">
      <alignment horizontal="center" vertical="center"/>
    </xf>
    <xf numFmtId="0" fontId="94" fillId="0" borderId="86" xfId="6" applyFont="1" applyBorder="1" applyAlignment="1">
      <alignment horizontal="left" vertical="center"/>
    </xf>
    <xf numFmtId="0" fontId="83" fillId="0" borderId="86" xfId="6" applyBorder="1" applyAlignment="1">
      <alignment vertical="center"/>
    </xf>
    <xf numFmtId="0" fontId="83" fillId="0" borderId="87" xfId="6" applyBorder="1" applyAlignment="1">
      <alignment vertical="center"/>
    </xf>
    <xf numFmtId="0" fontId="95" fillId="0" borderId="88" xfId="6" applyFont="1" applyBorder="1" applyAlignment="1">
      <alignment horizontal="left" vertical="center"/>
    </xf>
    <xf numFmtId="0" fontId="95" fillId="0" borderId="0" xfId="6" applyFont="1" applyAlignment="1">
      <alignment horizontal="left" vertical="center"/>
    </xf>
    <xf numFmtId="0" fontId="83" fillId="0" borderId="89" xfId="6" applyBorder="1" applyAlignment="1">
      <alignment vertical="center"/>
    </xf>
    <xf numFmtId="0" fontId="96" fillId="14" borderId="80" xfId="6" applyFont="1" applyFill="1" applyBorder="1" applyAlignment="1">
      <alignment horizontal="center" vertical="center"/>
    </xf>
    <xf numFmtId="0" fontId="96" fillId="14" borderId="81" xfId="6" applyFont="1" applyFill="1" applyBorder="1" applyAlignment="1">
      <alignment horizontal="left" vertical="center"/>
    </xf>
    <xf numFmtId="0" fontId="83" fillId="14" borderId="81" xfId="6" applyFill="1" applyBorder="1" applyAlignment="1">
      <alignment vertical="center"/>
    </xf>
    <xf numFmtId="0" fontId="96" fillId="14" borderId="81" xfId="6" applyFont="1" applyFill="1" applyBorder="1" applyAlignment="1">
      <alignment horizontal="center" vertical="center"/>
    </xf>
    <xf numFmtId="0" fontId="96" fillId="14" borderId="81" xfId="6" applyFont="1" applyFill="1" applyBorder="1" applyAlignment="1">
      <alignment horizontal="right" vertical="center"/>
    </xf>
    <xf numFmtId="0" fontId="96" fillId="14" borderId="82" xfId="6" applyFont="1" applyFill="1" applyBorder="1" applyAlignment="1">
      <alignment horizontal="left" vertical="center"/>
    </xf>
    <xf numFmtId="0" fontId="96" fillId="14" borderId="0" xfId="6" applyFont="1" applyFill="1" applyAlignment="1">
      <alignment horizontal="center" vertical="center"/>
    </xf>
    <xf numFmtId="0" fontId="97" fillId="0" borderId="90" xfId="6" applyFont="1" applyBorder="1" applyAlignment="1">
      <alignment horizontal="center" vertical="center" wrapText="1"/>
    </xf>
    <xf numFmtId="0" fontId="97" fillId="0" borderId="91" xfId="6" applyFont="1" applyBorder="1" applyAlignment="1">
      <alignment horizontal="center" vertical="center" wrapText="1"/>
    </xf>
    <xf numFmtId="0" fontId="97" fillId="0" borderId="92" xfId="6" applyFont="1" applyBorder="1" applyAlignment="1">
      <alignment horizontal="center" vertical="center" wrapText="1"/>
    </xf>
    <xf numFmtId="0" fontId="83" fillId="0" borderId="85" xfId="6" applyBorder="1" applyAlignment="1">
      <alignment vertical="center"/>
    </xf>
    <xf numFmtId="0" fontId="92" fillId="0" borderId="0" xfId="6" applyFont="1" applyAlignment="1">
      <alignment vertical="center"/>
    </xf>
    <xf numFmtId="0" fontId="92" fillId="0" borderId="77" xfId="6" applyFont="1" applyBorder="1" applyAlignment="1">
      <alignment vertical="center"/>
    </xf>
    <xf numFmtId="0" fontId="98" fillId="0" borderId="0" xfId="6" applyFont="1" applyAlignment="1">
      <alignment horizontal="left" vertical="center"/>
    </xf>
    <xf numFmtId="0" fontId="98" fillId="0" borderId="0" xfId="6" applyFont="1" applyAlignment="1">
      <alignment vertical="center"/>
    </xf>
    <xf numFmtId="4" fontId="98" fillId="0" borderId="0" xfId="6" applyNumberFormat="1" applyFont="1" applyAlignment="1">
      <alignment horizontal="right" vertical="center"/>
    </xf>
    <xf numFmtId="4" fontId="98" fillId="0" borderId="0" xfId="6" applyNumberFormat="1" applyFont="1" applyAlignment="1">
      <alignment vertical="center"/>
    </xf>
    <xf numFmtId="0" fontId="92" fillId="0" borderId="0" xfId="6" applyFont="1" applyAlignment="1">
      <alignment horizontal="center" vertical="center"/>
    </xf>
    <xf numFmtId="4" fontId="94" fillId="0" borderId="88" xfId="6" applyNumberFormat="1" applyFont="1" applyBorder="1" applyAlignment="1">
      <alignment vertical="center"/>
    </xf>
    <xf numFmtId="4" fontId="94" fillId="0" borderId="0" xfId="6" applyNumberFormat="1" applyFont="1" applyAlignment="1">
      <alignment vertical="center"/>
    </xf>
    <xf numFmtId="165" fontId="94" fillId="0" borderId="0" xfId="6" applyNumberFormat="1" applyFont="1" applyAlignment="1">
      <alignment vertical="center"/>
    </xf>
    <xf numFmtId="4" fontId="94" fillId="0" borderId="89" xfId="6" applyNumberFormat="1" applyFont="1" applyBorder="1" applyAlignment="1">
      <alignment vertical="center"/>
    </xf>
    <xf numFmtId="0" fontId="92" fillId="0" borderId="0" xfId="6" applyFont="1" applyAlignment="1">
      <alignment horizontal="left" vertical="center"/>
    </xf>
    <xf numFmtId="0" fontId="99" fillId="0" borderId="0" xfId="6" applyFont="1" applyAlignment="1">
      <alignment horizontal="left" vertical="center"/>
    </xf>
    <xf numFmtId="0" fontId="101" fillId="0" borderId="0" xfId="7" applyFont="1" applyAlignment="1">
      <alignment horizontal="center" vertical="center"/>
    </xf>
    <xf numFmtId="0" fontId="102" fillId="0" borderId="77" xfId="6" applyFont="1" applyBorder="1" applyAlignment="1">
      <alignment vertical="center"/>
    </xf>
    <xf numFmtId="0" fontId="103" fillId="0" borderId="0" xfId="6" applyFont="1" applyAlignment="1">
      <alignment vertical="center"/>
    </xf>
    <xf numFmtId="0" fontId="103" fillId="0" borderId="0" xfId="6" applyFont="1" applyAlignment="1">
      <alignment horizontal="left" vertical="center" wrapText="1"/>
    </xf>
    <xf numFmtId="0" fontId="104" fillId="0" borderId="0" xfId="6" applyFont="1" applyAlignment="1">
      <alignment vertical="center"/>
    </xf>
    <xf numFmtId="4" fontId="104" fillId="0" borderId="0" xfId="6" applyNumberFormat="1" applyFont="1" applyAlignment="1">
      <alignment vertical="center"/>
    </xf>
    <xf numFmtId="0" fontId="104" fillId="0" borderId="0" xfId="6" applyFont="1" applyAlignment="1">
      <alignment vertical="center"/>
    </xf>
    <xf numFmtId="0" fontId="89" fillId="0" borderId="0" xfId="6" applyFont="1" applyAlignment="1">
      <alignment horizontal="center" vertical="center"/>
    </xf>
    <xf numFmtId="4" fontId="105" fillId="0" borderId="93" xfId="6" applyNumberFormat="1" applyFont="1" applyBorder="1" applyAlignment="1">
      <alignment vertical="center"/>
    </xf>
    <xf numFmtId="4" fontId="105" fillId="0" borderId="94" xfId="6" applyNumberFormat="1" applyFont="1" applyBorder="1" applyAlignment="1">
      <alignment vertical="center"/>
    </xf>
    <xf numFmtId="165" fontId="105" fillId="0" borderId="94" xfId="6" applyNumberFormat="1" applyFont="1" applyBorder="1" applyAlignment="1">
      <alignment vertical="center"/>
    </xf>
    <xf numFmtId="4" fontId="105" fillId="0" borderId="95" xfId="6" applyNumberFormat="1" applyFont="1" applyBorder="1" applyAlignment="1">
      <alignment vertical="center"/>
    </xf>
    <xf numFmtId="0" fontId="102" fillId="0" borderId="0" xfId="6" applyFont="1" applyAlignment="1">
      <alignment vertical="center"/>
    </xf>
    <xf numFmtId="0" fontId="102" fillId="0" borderId="0" xfId="6" applyFont="1" applyAlignment="1">
      <alignment horizontal="left" vertical="center"/>
    </xf>
    <xf numFmtId="0" fontId="106" fillId="0" borderId="0" xfId="6" applyFont="1" applyAlignment="1">
      <alignment horizontal="left" vertical="center"/>
    </xf>
    <xf numFmtId="0" fontId="87" fillId="0" borderId="0" xfId="6" applyFont="1" applyAlignment="1">
      <alignment horizontal="left" vertical="center" wrapText="1"/>
    </xf>
    <xf numFmtId="0" fontId="87" fillId="0" borderId="0" xfId="6" applyFont="1" applyAlignment="1">
      <alignment horizontal="left" vertical="center"/>
    </xf>
    <xf numFmtId="0" fontId="83" fillId="0" borderId="0" xfId="6" applyAlignment="1">
      <alignment vertical="center"/>
    </xf>
    <xf numFmtId="170" fontId="88" fillId="0" borderId="0" xfId="6" applyNumberFormat="1" applyFont="1" applyAlignment="1">
      <alignment horizontal="left" vertical="center"/>
    </xf>
    <xf numFmtId="0" fontId="83" fillId="0" borderId="77" xfId="6" applyBorder="1" applyAlignment="1">
      <alignment vertical="center" wrapText="1"/>
    </xf>
    <xf numFmtId="0" fontId="83" fillId="0" borderId="0" xfId="6" applyAlignment="1">
      <alignment vertical="center" wrapText="1"/>
    </xf>
    <xf numFmtId="0" fontId="90" fillId="0" borderId="0" xfId="6" applyFont="1" applyAlignment="1">
      <alignment horizontal="left" vertical="center"/>
    </xf>
    <xf numFmtId="4" fontId="98" fillId="0" borderId="0" xfId="6" applyNumberFormat="1" applyFont="1" applyAlignment="1">
      <alignment vertical="center"/>
    </xf>
    <xf numFmtId="0" fontId="87" fillId="0" borderId="0" xfId="6" applyFont="1" applyAlignment="1">
      <alignment horizontal="right" vertical="center"/>
    </xf>
    <xf numFmtId="0" fontId="95" fillId="0" borderId="0" xfId="6" applyFont="1" applyAlignment="1">
      <alignment horizontal="left" vertical="center"/>
    </xf>
    <xf numFmtId="4" fontId="87" fillId="0" borderId="0" xfId="6" applyNumberFormat="1" applyFont="1" applyAlignment="1">
      <alignment vertical="center"/>
    </xf>
    <xf numFmtId="169" fontId="87" fillId="0" borderId="0" xfId="6" applyNumberFormat="1" applyFont="1" applyAlignment="1">
      <alignment horizontal="right" vertical="center"/>
    </xf>
    <xf numFmtId="0" fontId="83" fillId="14" borderId="0" xfId="6" applyFill="1" applyAlignment="1">
      <alignment vertical="center"/>
    </xf>
    <xf numFmtId="0" fontId="92" fillId="14" borderId="80" xfId="6" applyFont="1" applyFill="1" applyBorder="1" applyAlignment="1">
      <alignment horizontal="left" vertical="center"/>
    </xf>
    <xf numFmtId="0" fontId="92" fillId="14" borderId="81" xfId="6" applyFont="1" applyFill="1" applyBorder="1" applyAlignment="1">
      <alignment horizontal="right" vertical="center"/>
    </xf>
    <xf numFmtId="0" fontId="92" fillId="14" borderId="81" xfId="6" applyFont="1" applyFill="1" applyBorder="1" applyAlignment="1">
      <alignment horizontal="center" vertical="center"/>
    </xf>
    <xf numFmtId="4" fontId="92" fillId="14" borderId="81" xfId="6" applyNumberFormat="1" applyFont="1" applyFill="1" applyBorder="1" applyAlignment="1">
      <alignment vertical="center"/>
    </xf>
    <xf numFmtId="0" fontId="83" fillId="14" borderId="82" xfId="6" applyFill="1" applyBorder="1" applyAlignment="1">
      <alignment vertical="center"/>
    </xf>
    <xf numFmtId="0" fontId="87" fillId="0" borderId="79" xfId="6" applyFont="1" applyBorder="1" applyAlignment="1">
      <alignment horizontal="center" vertical="center"/>
    </xf>
    <xf numFmtId="0" fontId="87" fillId="0" borderId="79" xfId="6" applyFont="1" applyBorder="1" applyAlignment="1">
      <alignment horizontal="right" vertical="center"/>
    </xf>
    <xf numFmtId="0" fontId="88" fillId="0" borderId="0" xfId="6" applyFont="1" applyAlignment="1">
      <alignment horizontal="left" vertical="center" wrapText="1"/>
    </xf>
    <xf numFmtId="0" fontId="96" fillId="14" borderId="0" xfId="6" applyFont="1" applyFill="1" applyAlignment="1">
      <alignment horizontal="left" vertical="center"/>
    </xf>
    <xf numFmtId="0" fontId="96" fillId="14" borderId="0" xfId="6" applyFont="1" applyFill="1" applyAlignment="1">
      <alignment horizontal="right" vertical="center"/>
    </xf>
    <xf numFmtId="0" fontId="107" fillId="0" borderId="0" xfId="6" applyFont="1" applyAlignment="1">
      <alignment horizontal="left" vertical="center"/>
    </xf>
    <xf numFmtId="0" fontId="108" fillId="0" borderId="77" xfId="6" applyFont="1" applyBorder="1" applyAlignment="1">
      <alignment vertical="center"/>
    </xf>
    <xf numFmtId="0" fontId="108" fillId="0" borderId="0" xfId="6" applyFont="1" applyAlignment="1">
      <alignment vertical="center"/>
    </xf>
    <xf numFmtId="0" fontId="108" fillId="0" borderId="94" xfId="6" applyFont="1" applyBorder="1" applyAlignment="1">
      <alignment horizontal="left" vertical="center"/>
    </xf>
    <xf numFmtId="0" fontId="108" fillId="0" borderId="94" xfId="6" applyFont="1" applyBorder="1" applyAlignment="1">
      <alignment vertical="center"/>
    </xf>
    <xf numFmtId="4" fontId="108" fillId="0" borderId="94" xfId="6" applyNumberFormat="1" applyFont="1" applyBorder="1" applyAlignment="1">
      <alignment vertical="center"/>
    </xf>
    <xf numFmtId="0" fontId="109" fillId="0" borderId="77" xfId="6" applyFont="1" applyBorder="1" applyAlignment="1">
      <alignment vertical="center"/>
    </xf>
    <xf numFmtId="0" fontId="109" fillId="0" borderId="0" xfId="6" applyFont="1" applyAlignment="1">
      <alignment vertical="center"/>
    </xf>
    <xf numFmtId="0" fontId="109" fillId="0" borderId="94" xfId="6" applyFont="1" applyBorder="1" applyAlignment="1">
      <alignment horizontal="left" vertical="center"/>
    </xf>
    <xf numFmtId="0" fontId="109" fillId="0" borderId="94" xfId="6" applyFont="1" applyBorder="1" applyAlignment="1">
      <alignment vertical="center"/>
    </xf>
    <xf numFmtId="4" fontId="109" fillId="0" borderId="94" xfId="6" applyNumberFormat="1" applyFont="1" applyBorder="1" applyAlignment="1">
      <alignment vertical="center"/>
    </xf>
    <xf numFmtId="0" fontId="83" fillId="0" borderId="77" xfId="6" applyBorder="1" applyAlignment="1">
      <alignment horizontal="center" vertical="center" wrapText="1"/>
    </xf>
    <xf numFmtId="0" fontId="96" fillId="14" borderId="90" xfId="6" applyFont="1" applyFill="1" applyBorder="1" applyAlignment="1">
      <alignment horizontal="center" vertical="center" wrapText="1"/>
    </xf>
    <xf numFmtId="0" fontId="96" fillId="14" borderId="91" xfId="6" applyFont="1" applyFill="1" applyBorder="1" applyAlignment="1">
      <alignment horizontal="center" vertical="center" wrapText="1"/>
    </xf>
    <xf numFmtId="0" fontId="96" fillId="14" borderId="92" xfId="6" applyFont="1" applyFill="1" applyBorder="1" applyAlignment="1">
      <alignment horizontal="center" vertical="center" wrapText="1"/>
    </xf>
    <xf numFmtId="0" fontId="83" fillId="0" borderId="0" xfId="6" applyAlignment="1">
      <alignment horizontal="center" vertical="center" wrapText="1"/>
    </xf>
    <xf numFmtId="4" fontId="98" fillId="0" borderId="0" xfId="6" applyNumberFormat="1" applyFont="1"/>
    <xf numFmtId="165" fontId="110" fillId="0" borderId="86" xfId="6" applyNumberFormat="1" applyFont="1" applyBorder="1"/>
    <xf numFmtId="165" fontId="110" fillId="0" borderId="87" xfId="6" applyNumberFormat="1" applyFont="1" applyBorder="1"/>
    <xf numFmtId="4" fontId="111" fillId="0" borderId="0" xfId="6" applyNumberFormat="1" applyFont="1" applyAlignment="1">
      <alignment vertical="center"/>
    </xf>
    <xf numFmtId="0" fontId="112" fillId="0" borderId="77" xfId="6" applyFont="1" applyBorder="1"/>
    <xf numFmtId="0" fontId="112" fillId="0" borderId="0" xfId="6" applyFont="1"/>
    <xf numFmtId="0" fontId="112" fillId="0" borderId="0" xfId="6" applyFont="1" applyAlignment="1">
      <alignment horizontal="left"/>
    </xf>
    <xf numFmtId="0" fontId="108" fillId="0" borderId="0" xfId="6" applyFont="1" applyAlignment="1">
      <alignment horizontal="left"/>
    </xf>
    <xf numFmtId="4" fontId="108" fillId="0" borderId="0" xfId="6" applyNumberFormat="1" applyFont="1"/>
    <xf numFmtId="0" fontId="112" fillId="0" borderId="88" xfId="6" applyFont="1" applyBorder="1"/>
    <xf numFmtId="165" fontId="112" fillId="0" borderId="0" xfId="6" applyNumberFormat="1" applyFont="1"/>
    <xf numFmtId="165" fontId="112" fillId="0" borderId="89" xfId="6" applyNumberFormat="1" applyFont="1" applyBorder="1"/>
    <xf numFmtId="0" fontId="112" fillId="0" borderId="0" xfId="6" applyFont="1" applyAlignment="1">
      <alignment horizontal="center"/>
    </xf>
    <xf numFmtId="4" fontId="112" fillId="0" borderId="0" xfId="6" applyNumberFormat="1" applyFont="1" applyAlignment="1">
      <alignment vertical="center"/>
    </xf>
    <xf numFmtId="0" fontId="109" fillId="0" borderId="0" xfId="6" applyFont="1" applyAlignment="1">
      <alignment horizontal="left"/>
    </xf>
    <xf numFmtId="4" fontId="109" fillId="0" borderId="0" xfId="6" applyNumberFormat="1" applyFont="1"/>
    <xf numFmtId="0" fontId="96" fillId="0" borderId="96" xfId="6" applyFont="1" applyBorder="1" applyAlignment="1">
      <alignment horizontal="center" vertical="center"/>
    </xf>
    <xf numFmtId="49" fontId="96" fillId="0" borderId="96" xfId="6" applyNumberFormat="1" applyFont="1" applyBorder="1" applyAlignment="1">
      <alignment horizontal="left" vertical="center" wrapText="1"/>
    </xf>
    <xf numFmtId="0" fontId="96" fillId="0" borderId="96" xfId="6" applyFont="1" applyBorder="1" applyAlignment="1">
      <alignment horizontal="left" vertical="center" wrapText="1"/>
    </xf>
    <xf numFmtId="0" fontId="96" fillId="0" borderId="96" xfId="6" applyFont="1" applyBorder="1" applyAlignment="1">
      <alignment horizontal="center" vertical="center" wrapText="1"/>
    </xf>
    <xf numFmtId="171" fontId="96" fillId="0" borderId="96" xfId="6" applyNumberFormat="1" applyFont="1" applyBorder="1" applyAlignment="1">
      <alignment vertical="center"/>
    </xf>
    <xf numFmtId="4" fontId="96" fillId="8" borderId="96" xfId="6" applyNumberFormat="1" applyFont="1" applyFill="1" applyBorder="1" applyAlignment="1">
      <alignment vertical="center"/>
    </xf>
    <xf numFmtId="4" fontId="96" fillId="0" borderId="96" xfId="6" applyNumberFormat="1" applyFont="1" applyBorder="1" applyAlignment="1">
      <alignment vertical="center"/>
    </xf>
    <xf numFmtId="0" fontId="97" fillId="0" borderId="88" xfId="6" applyFont="1" applyBorder="1" applyAlignment="1">
      <alignment horizontal="left" vertical="center"/>
    </xf>
    <xf numFmtId="0" fontId="97" fillId="0" borderId="0" xfId="6" applyFont="1" applyAlignment="1">
      <alignment horizontal="center" vertical="center"/>
    </xf>
    <xf numFmtId="165" fontId="97" fillId="0" borderId="0" xfId="6" applyNumberFormat="1" applyFont="1" applyAlignment="1">
      <alignment vertical="center"/>
    </xf>
    <xf numFmtId="165" fontId="97" fillId="0" borderId="89" xfId="6" applyNumberFormat="1" applyFont="1" applyBorder="1" applyAlignment="1">
      <alignment vertical="center"/>
    </xf>
    <xf numFmtId="0" fontId="96" fillId="0" borderId="0" xfId="6" applyFont="1" applyAlignment="1">
      <alignment horizontal="left" vertical="center"/>
    </xf>
    <xf numFmtId="4" fontId="83" fillId="0" borderId="0" xfId="6" applyNumberFormat="1" applyAlignment="1">
      <alignment vertical="center"/>
    </xf>
    <xf numFmtId="0" fontId="113" fillId="0" borderId="96" xfId="6" applyFont="1" applyBorder="1" applyAlignment="1">
      <alignment horizontal="center" vertical="center"/>
    </xf>
    <xf numFmtId="49" fontId="113" fillId="0" borderId="96" xfId="6" applyNumberFormat="1" applyFont="1" applyBorder="1" applyAlignment="1">
      <alignment horizontal="left" vertical="center" wrapText="1"/>
    </xf>
    <xf numFmtId="0" fontId="113" fillId="0" borderId="96" xfId="6" applyFont="1" applyBorder="1" applyAlignment="1">
      <alignment horizontal="left" vertical="center" wrapText="1"/>
    </xf>
    <xf numFmtId="0" fontId="113" fillId="0" borderId="96" xfId="6" applyFont="1" applyBorder="1" applyAlignment="1">
      <alignment horizontal="center" vertical="center" wrapText="1"/>
    </xf>
    <xf numFmtId="171" fontId="113" fillId="0" borderId="96" xfId="6" applyNumberFormat="1" applyFont="1" applyBorder="1" applyAlignment="1">
      <alignment vertical="center"/>
    </xf>
    <xf numFmtId="4" fontId="113" fillId="0" borderId="96" xfId="6" applyNumberFormat="1" applyFont="1" applyBorder="1" applyAlignment="1">
      <alignment vertical="center"/>
    </xf>
    <xf numFmtId="0" fontId="114" fillId="0" borderId="77" xfId="6" applyFont="1" applyBorder="1" applyAlignment="1">
      <alignment vertical="center"/>
    </xf>
    <xf numFmtId="0" fontId="113" fillId="0" borderId="88" xfId="6" applyFont="1" applyBorder="1" applyAlignment="1">
      <alignment horizontal="left" vertical="center"/>
    </xf>
    <xf numFmtId="0" fontId="113" fillId="0" borderId="0" xfId="6" applyFont="1" applyAlignment="1">
      <alignment horizontal="center" vertical="center"/>
    </xf>
    <xf numFmtId="0" fontId="115" fillId="0" borderId="0" xfId="6" applyFont="1" applyAlignment="1">
      <alignment horizontal="left" vertical="center"/>
    </xf>
    <xf numFmtId="0" fontId="116" fillId="0" borderId="0" xfId="6" applyFont="1" applyAlignment="1">
      <alignment vertical="center" wrapText="1"/>
    </xf>
    <xf numFmtId="0" fontId="83" fillId="0" borderId="88" xfId="6" applyBorder="1" applyAlignment="1">
      <alignment vertical="center"/>
    </xf>
    <xf numFmtId="0" fontId="97" fillId="0" borderId="93" xfId="6" applyFont="1" applyBorder="1" applyAlignment="1">
      <alignment horizontal="left" vertical="center"/>
    </xf>
    <xf numFmtId="0" fontId="97" fillId="0" borderId="94" xfId="6" applyFont="1" applyBorder="1" applyAlignment="1">
      <alignment horizontal="center" vertical="center"/>
    </xf>
    <xf numFmtId="165" fontId="97" fillId="0" borderId="94" xfId="6" applyNumberFormat="1" applyFont="1" applyBorder="1" applyAlignment="1">
      <alignment vertical="center"/>
    </xf>
    <xf numFmtId="165" fontId="97" fillId="0" borderId="95" xfId="6" applyNumberFormat="1" applyFont="1" applyBorder="1" applyAlignment="1">
      <alignment vertical="center"/>
    </xf>
    <xf numFmtId="0" fontId="23" fillId="0" borderId="0" xfId="0" applyFont="1"/>
    <xf numFmtId="0" fontId="117" fillId="0" borderId="0" xfId="0" applyFont="1" applyAlignment="1">
      <alignment horizontal="right"/>
    </xf>
    <xf numFmtId="0" fontId="118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1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2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2" fontId="120" fillId="0" borderId="0" xfId="0" applyNumberFormat="1" applyFont="1" applyAlignment="1">
      <alignment vertical="center"/>
    </xf>
    <xf numFmtId="0" fontId="121" fillId="0" borderId="0" xfId="0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122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23" fillId="0" borderId="0" xfId="0" applyFont="1" applyAlignment="1">
      <alignment horizontal="left" vertical="center"/>
    </xf>
    <xf numFmtId="0" fontId="12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74" fillId="0" borderId="97" xfId="0" applyNumberFormat="1" applyFont="1" applyBorder="1" applyAlignment="1">
      <alignment horizontal="center" vertical="center" wrapText="1"/>
    </xf>
    <xf numFmtId="49" fontId="125" fillId="0" borderId="0" xfId="0" applyNumberFormat="1" applyFont="1" applyAlignment="1">
      <alignment horizontal="center" vertical="center" wrapText="1"/>
    </xf>
    <xf numFmtId="0" fontId="126" fillId="0" borderId="0" xfId="0" applyFont="1" applyAlignment="1">
      <alignment horizontal="left" vertical="center" wrapText="1"/>
    </xf>
    <xf numFmtId="2" fontId="2" fillId="8" borderId="0" xfId="0" applyNumberFormat="1" applyFont="1" applyFill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49" fontId="125" fillId="0" borderId="0" xfId="0" applyNumberFormat="1" applyFont="1" applyAlignment="1">
      <alignment horizontal="justify" vertical="center" wrapText="1"/>
    </xf>
    <xf numFmtId="49" fontId="125" fillId="0" borderId="0" xfId="0" applyNumberFormat="1" applyFont="1" applyAlignment="1">
      <alignment vertical="center" wrapText="1"/>
    </xf>
    <xf numFmtId="0" fontId="124" fillId="0" borderId="0" xfId="0" applyFont="1"/>
    <xf numFmtId="0" fontId="127" fillId="0" borderId="0" xfId="0" applyFont="1" applyAlignment="1">
      <alignment horizontal="center" vertical="center"/>
    </xf>
    <xf numFmtId="2" fontId="12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28" fillId="0" borderId="0" xfId="0" applyFont="1" applyAlignment="1">
      <alignment horizontal="left" vertical="top" wrapText="1"/>
    </xf>
    <xf numFmtId="49" fontId="125" fillId="0" borderId="6" xfId="0" applyNumberFormat="1" applyFont="1" applyBorder="1" applyAlignment="1">
      <alignment horizontal="justify" vertical="center"/>
    </xf>
    <xf numFmtId="0" fontId="0" fillId="0" borderId="6" xfId="0" applyBorder="1" applyAlignment="1">
      <alignment vertical="center"/>
    </xf>
    <xf numFmtId="49" fontId="74" fillId="0" borderId="98" xfId="0" applyNumberFormat="1" applyFont="1" applyBorder="1" applyAlignment="1">
      <alignment horizontal="center" vertical="center" wrapText="1"/>
    </xf>
    <xf numFmtId="49" fontId="74" fillId="0" borderId="99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25" fillId="0" borderId="0" xfId="0" applyFont="1" applyAlignment="1">
      <alignment horizontal="justify" vertical="center"/>
    </xf>
    <xf numFmtId="0" fontId="127" fillId="0" borderId="0" xfId="0" applyFont="1" applyAlignment="1">
      <alignment vertical="center"/>
    </xf>
    <xf numFmtId="0" fontId="130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9" fontId="12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2" fontId="127" fillId="0" borderId="0" xfId="0" applyNumberFormat="1" applyFont="1" applyAlignment="1">
      <alignment horizontal="center" vertical="center"/>
    </xf>
    <xf numFmtId="0" fontId="125" fillId="0" borderId="0" xfId="0" applyFont="1" applyAlignment="1">
      <alignment horizontal="justify" vertical="top" wrapText="1"/>
    </xf>
    <xf numFmtId="0" fontId="0" fillId="0" borderId="0" xfId="0" applyAlignment="1">
      <alignment horizontal="left"/>
    </xf>
  </cellXfs>
  <cellStyles count="8">
    <cellStyle name="Čárka 2" xfId="4" xr:uid="{F34395D8-649D-4268-BC4C-06EECB371BD3}"/>
    <cellStyle name="Hypertextový odkaz 2" xfId="7" xr:uid="{41A713D8-BC31-45FE-B039-AB4ADF97359E}"/>
    <cellStyle name="Normální" xfId="0" builtinId="0"/>
    <cellStyle name="normální 2" xfId="1" xr:uid="{00000000-0005-0000-0000-000001000000}"/>
    <cellStyle name="normální 22" xfId="5" xr:uid="{794E0FC9-A169-4010-B201-A6EB54528528}"/>
    <cellStyle name="Normální 3" xfId="3" xr:uid="{566FE729-4BB0-4D09-980D-86B38DCAD08B}"/>
    <cellStyle name="Normální 4" xfId="6" xr:uid="{63311CB4-D944-4992-9286-E13E5D20ED3F}"/>
    <cellStyle name="Normální 5" xfId="2" xr:uid="{123AC635-2BFF-4DD5-937E-AC3D33E4B4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B69AE39D-4511-4A8C-A7EC-4E1E6111EC2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59AA8915-1014-4EAB-B29E-2CC83966550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3025140</xdr:colOff>
      <xdr:row>38</xdr:row>
      <xdr:rowOff>0</xdr:rowOff>
    </xdr:from>
    <xdr:to>
      <xdr:col>1</xdr:col>
      <xdr:colOff>3703320</xdr:colOff>
      <xdr:row>38</xdr:row>
      <xdr:rowOff>0</xdr:rowOff>
    </xdr:to>
    <xdr:pic>
      <xdr:nvPicPr>
        <xdr:cNvPr id="2" name="Obrázek 3" descr="AXP">
          <a:extLst>
            <a:ext uri="{FF2B5EF4-FFF2-40B4-BE49-F238E27FC236}">
              <a16:creationId xmlns:a16="http://schemas.microsoft.com/office/drawing/2014/main" id="{613C1A34-EF07-4402-BC7F-D2ABD295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380" y="7772400"/>
          <a:ext cx="6781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OZPO&#268;TYLBC\2025\Zak&#225;zky\025%20Ing.Radovan%20Novotn&#253;\02524012%20Divadlo%20F.X.%20&#352;aldy%20Liberec%20-%20Roz&#353;&#237;&#345;en&#237;%20&#353;atny%20kulis&#225;k&#367;\2025%20-%20&#250;prava%20po&#382;.%20odolnosti%20SDK%20konstrukc&#237;\Rozpo&#269;et\Jen%20profese\jen%20profese%20SLEP&#221;%20ROZPO&#268;ET%20v.1.02.xlsx" TargetMode="External"/><Relationship Id="rId1" Type="http://schemas.openxmlformats.org/officeDocument/2006/relationships/externalLinkPath" Target="Jen%20profese/jen%20profese%20SLEP&#221;%20ROZPO&#268;ET%20v.1.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zorPolozky"/>
      <sheetName val="Rekapitulace příloh"/>
      <sheetName val="Příloha 720 ZTI"/>
      <sheetName val="Příloha 728 VZT"/>
      <sheetName val="Příloha 730 ÚT Rek"/>
      <sheetName val="Příloha 730 ÚT Pol"/>
      <sheetName val="Příloha M21 Elektro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99" t="s">
        <v>39</v>
      </c>
      <c r="B2" s="199"/>
      <c r="C2" s="199"/>
      <c r="D2" s="199"/>
      <c r="E2" s="199"/>
      <c r="F2" s="199"/>
      <c r="G2" s="199"/>
    </row>
  </sheetData>
  <sheetProtection algorithmName="SHA-512" hashValue="nh2VnBAjHubDX3sSGjNPBbJGRi8R+Kx2UsPVEmpa1hMc34va39hDpFLTcFG+PcFwJEUjjNmo0Lzm5ftMNGMq0g==" saltValue="JoPrQ7cYThZRTJS5RwIfi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3155-E215-462D-813D-3D8DA574CDE3}">
  <sheetPr>
    <pageSetUpPr fitToPage="1"/>
  </sheetPr>
  <dimension ref="B2:BM160"/>
  <sheetViews>
    <sheetView showGridLines="0" topLeftCell="A117" workbookViewId="0">
      <selection activeCell="I130" sqref="I130"/>
    </sheetView>
  </sheetViews>
  <sheetFormatPr defaultRowHeight="10.199999999999999" x14ac:dyDescent="0.2"/>
  <cols>
    <col min="1" max="1" width="6.44140625" style="613" customWidth="1"/>
    <col min="2" max="2" width="0.88671875" style="613" customWidth="1"/>
    <col min="3" max="3" width="3.21875" style="613" customWidth="1"/>
    <col min="4" max="4" width="3.33203125" style="613" customWidth="1"/>
    <col min="5" max="5" width="13.33203125" style="613" customWidth="1"/>
    <col min="6" max="6" width="39.5546875" style="613" customWidth="1"/>
    <col min="7" max="7" width="5.77734375" style="613" customWidth="1"/>
    <col min="8" max="8" width="10.88671875" style="613" customWidth="1"/>
    <col min="9" max="9" width="12.33203125" style="613" customWidth="1"/>
    <col min="10" max="11" width="17.33203125" style="613" customWidth="1"/>
    <col min="12" max="12" width="7.21875" style="613" customWidth="1"/>
    <col min="13" max="13" width="8.44140625" style="613" hidden="1" customWidth="1"/>
    <col min="14" max="14" width="8.88671875" style="613"/>
    <col min="15" max="20" width="11" style="613" hidden="1" customWidth="1"/>
    <col min="21" max="21" width="12.6640625" style="613" hidden="1" customWidth="1"/>
    <col min="22" max="22" width="9.5546875" style="613" customWidth="1"/>
    <col min="23" max="23" width="12.6640625" style="613" customWidth="1"/>
    <col min="24" max="24" width="9.5546875" style="613" customWidth="1"/>
    <col min="25" max="25" width="11.6640625" style="613" customWidth="1"/>
    <col min="26" max="26" width="8.5546875" style="613" customWidth="1"/>
    <col min="27" max="27" width="11.6640625" style="613" customWidth="1"/>
    <col min="28" max="28" width="12.6640625" style="613" customWidth="1"/>
    <col min="29" max="29" width="8.5546875" style="613" customWidth="1"/>
    <col min="30" max="30" width="11.6640625" style="613" customWidth="1"/>
    <col min="31" max="31" width="12.6640625" style="613" customWidth="1"/>
    <col min="32" max="16384" width="8.88671875" style="613"/>
  </cols>
  <sheetData>
    <row r="2" spans="2:46" ht="36.9" customHeight="1" x14ac:dyDescent="0.2">
      <c r="L2" s="614" t="s">
        <v>952</v>
      </c>
      <c r="M2" s="615"/>
      <c r="N2" s="615"/>
      <c r="O2" s="615"/>
      <c r="P2" s="615"/>
      <c r="Q2" s="615"/>
      <c r="R2" s="615"/>
      <c r="S2" s="615"/>
      <c r="T2" s="615"/>
      <c r="U2" s="615"/>
      <c r="V2" s="615"/>
      <c r="AT2" s="616" t="s">
        <v>1014</v>
      </c>
    </row>
    <row r="3" spans="2:46" ht="6.9" customHeight="1" x14ac:dyDescent="0.2">
      <c r="B3" s="617"/>
      <c r="C3" s="618"/>
      <c r="D3" s="618"/>
      <c r="E3" s="618"/>
      <c r="F3" s="618"/>
      <c r="G3" s="618"/>
      <c r="H3" s="618"/>
      <c r="I3" s="618"/>
      <c r="J3" s="618"/>
      <c r="K3" s="618"/>
      <c r="L3" s="619"/>
      <c r="AT3" s="616" t="s">
        <v>716</v>
      </c>
    </row>
    <row r="4" spans="2:46" ht="24.9" customHeight="1" x14ac:dyDescent="0.2">
      <c r="B4" s="619"/>
      <c r="D4" s="620" t="s">
        <v>1015</v>
      </c>
      <c r="L4" s="619"/>
      <c r="M4" s="713" t="s">
        <v>956</v>
      </c>
      <c r="AT4" s="616" t="s">
        <v>950</v>
      </c>
    </row>
    <row r="5" spans="2:46" ht="6.9" customHeight="1" x14ac:dyDescent="0.2">
      <c r="B5" s="619"/>
      <c r="L5" s="619"/>
    </row>
    <row r="6" spans="2:46" ht="12" customHeight="1" x14ac:dyDescent="0.2">
      <c r="B6" s="619"/>
      <c r="D6" s="626" t="s">
        <v>22</v>
      </c>
      <c r="L6" s="619"/>
    </row>
    <row r="7" spans="2:46" ht="26.25" customHeight="1" x14ac:dyDescent="0.2">
      <c r="B7" s="619"/>
      <c r="E7" s="714" t="str">
        <f>'Příloha 730 ÚT Rek'!K6</f>
        <v>DIVADLO F. X. ŠALDY LIBEREC - ROZŠÍŘENÍ ŠATNY KULISÁKŮ</v>
      </c>
      <c r="F7" s="715"/>
      <c r="G7" s="715"/>
      <c r="H7" s="715"/>
      <c r="L7" s="619"/>
    </row>
    <row r="8" spans="2:46" s="631" customFormat="1" ht="12" customHeight="1" x14ac:dyDescent="0.25">
      <c r="B8" s="630"/>
      <c r="D8" s="626" t="s">
        <v>1016</v>
      </c>
      <c r="L8" s="630"/>
    </row>
    <row r="9" spans="2:46" s="631" customFormat="1" ht="16.5" customHeight="1" x14ac:dyDescent="0.25">
      <c r="B9" s="630"/>
      <c r="E9" s="662" t="s">
        <v>1017</v>
      </c>
      <c r="F9" s="716"/>
      <c r="G9" s="716"/>
      <c r="H9" s="716"/>
      <c r="L9" s="630"/>
    </row>
    <row r="10" spans="2:46" s="631" customFormat="1" x14ac:dyDescent="0.25">
      <c r="B10" s="630"/>
      <c r="L10" s="630"/>
    </row>
    <row r="11" spans="2:46" s="631" customFormat="1" ht="12" customHeight="1" x14ac:dyDescent="0.25">
      <c r="B11" s="630"/>
      <c r="D11" s="626" t="s">
        <v>961</v>
      </c>
      <c r="F11" s="627" t="s">
        <v>656</v>
      </c>
      <c r="I11" s="626" t="s">
        <v>962</v>
      </c>
      <c r="J11" s="627" t="s">
        <v>656</v>
      </c>
      <c r="L11" s="630"/>
    </row>
    <row r="12" spans="2:46" s="631" customFormat="1" ht="12" customHeight="1" x14ac:dyDescent="0.25">
      <c r="B12" s="630"/>
      <c r="D12" s="626" t="s">
        <v>963</v>
      </c>
      <c r="F12" s="627" t="s">
        <v>964</v>
      </c>
      <c r="I12" s="626" t="s">
        <v>965</v>
      </c>
      <c r="J12" s="717" t="str">
        <f>'Příloha 730 ÚT Rek'!AN8</f>
        <v>31. 10. 2024</v>
      </c>
      <c r="L12" s="630"/>
    </row>
    <row r="13" spans="2:46" s="631" customFormat="1" ht="10.8" customHeight="1" x14ac:dyDescent="0.25">
      <c r="B13" s="630"/>
      <c r="L13" s="630"/>
    </row>
    <row r="14" spans="2:46" s="631" customFormat="1" ht="12" customHeight="1" x14ac:dyDescent="0.25">
      <c r="B14" s="630"/>
      <c r="D14" s="626" t="s">
        <v>967</v>
      </c>
      <c r="I14" s="626" t="s">
        <v>968</v>
      </c>
      <c r="J14" s="627" t="str">
        <f>IF('Příloha 730 ÚT Rek'!AN10="","",'Příloha 730 ÚT Rek'!AN10)</f>
        <v/>
      </c>
      <c r="L14" s="630"/>
    </row>
    <row r="15" spans="2:46" s="631" customFormat="1" ht="18" customHeight="1" x14ac:dyDescent="0.25">
      <c r="B15" s="630"/>
      <c r="E15" s="627" t="str">
        <f>IF('Příloha 730 ÚT Rek'!E11="","",'Příloha 730 ÚT Rek'!E11)</f>
        <v xml:space="preserve"> </v>
      </c>
      <c r="I15" s="626" t="s">
        <v>34</v>
      </c>
      <c r="J15" s="627" t="str">
        <f>IF('Příloha 730 ÚT Rek'!AN11="","",'Příloha 730 ÚT Rek'!AN11)</f>
        <v/>
      </c>
      <c r="L15" s="630"/>
    </row>
    <row r="16" spans="2:46" s="631" customFormat="1" ht="6.9" customHeight="1" x14ac:dyDescent="0.25">
      <c r="B16" s="630"/>
      <c r="L16" s="630"/>
    </row>
    <row r="17" spans="2:12" s="631" customFormat="1" ht="12" customHeight="1" x14ac:dyDescent="0.25">
      <c r="B17" s="630"/>
      <c r="D17" s="626" t="s">
        <v>19</v>
      </c>
      <c r="I17" s="626" t="s">
        <v>968</v>
      </c>
      <c r="J17" s="627" t="str">
        <f>'Příloha 730 ÚT Rek'!AN13</f>
        <v/>
      </c>
      <c r="L17" s="630"/>
    </row>
    <row r="18" spans="2:12" s="631" customFormat="1" ht="18" customHeight="1" x14ac:dyDescent="0.25">
      <c r="B18" s="630"/>
      <c r="E18" s="623" t="str">
        <f>'Příloha 730 ÚT Rek'!E14</f>
        <v xml:space="preserve"> </v>
      </c>
      <c r="F18" s="623"/>
      <c r="G18" s="623"/>
      <c r="H18" s="623"/>
      <c r="I18" s="626" t="s">
        <v>34</v>
      </c>
      <c r="J18" s="627" t="str">
        <f>'Příloha 730 ÚT Rek'!AN14</f>
        <v/>
      </c>
      <c r="L18" s="630"/>
    </row>
    <row r="19" spans="2:12" s="631" customFormat="1" ht="6.9" customHeight="1" x14ac:dyDescent="0.25">
      <c r="B19" s="630"/>
      <c r="L19" s="630"/>
    </row>
    <row r="20" spans="2:12" s="631" customFormat="1" ht="12" customHeight="1" x14ac:dyDescent="0.25">
      <c r="B20" s="630"/>
      <c r="D20" s="626" t="s">
        <v>20</v>
      </c>
      <c r="I20" s="626" t="s">
        <v>968</v>
      </c>
      <c r="J20" s="627" t="str">
        <f>IF('Příloha 730 ÚT Rek'!AN16="","",'Příloha 730 ÚT Rek'!AN16)</f>
        <v/>
      </c>
      <c r="L20" s="630"/>
    </row>
    <row r="21" spans="2:12" s="631" customFormat="1" ht="18" customHeight="1" x14ac:dyDescent="0.25">
      <c r="B21" s="630"/>
      <c r="E21" s="627" t="str">
        <f>IF('Příloha 730 ÚT Rek'!E17="","",'Příloha 730 ÚT Rek'!E17)</f>
        <v xml:space="preserve"> </v>
      </c>
      <c r="I21" s="626" t="s">
        <v>34</v>
      </c>
      <c r="J21" s="627" t="str">
        <f>IF('Příloha 730 ÚT Rek'!AN17="","",'Příloha 730 ÚT Rek'!AN17)</f>
        <v/>
      </c>
      <c r="L21" s="630"/>
    </row>
    <row r="22" spans="2:12" s="631" customFormat="1" ht="6.9" customHeight="1" x14ac:dyDescent="0.25">
      <c r="B22" s="630"/>
      <c r="L22" s="630"/>
    </row>
    <row r="23" spans="2:12" s="631" customFormat="1" ht="12" customHeight="1" x14ac:dyDescent="0.25">
      <c r="B23" s="630"/>
      <c r="D23" s="626" t="s">
        <v>970</v>
      </c>
      <c r="I23" s="626" t="s">
        <v>968</v>
      </c>
      <c r="J23" s="627" t="str">
        <f>IF('Příloha 730 ÚT Rek'!AN19="","",'Příloha 730 ÚT Rek'!AN19)</f>
        <v/>
      </c>
      <c r="L23" s="630"/>
    </row>
    <row r="24" spans="2:12" s="631" customFormat="1" ht="18" customHeight="1" x14ac:dyDescent="0.25">
      <c r="B24" s="630"/>
      <c r="E24" s="627" t="str">
        <f>IF('Příloha 730 ÚT Rek'!E20="","",'Příloha 730 ÚT Rek'!E20)</f>
        <v xml:space="preserve"> </v>
      </c>
      <c r="I24" s="626" t="s">
        <v>34</v>
      </c>
      <c r="J24" s="627" t="str">
        <f>IF('Příloha 730 ÚT Rek'!AN20="","",'Příloha 730 ÚT Rek'!AN20)</f>
        <v/>
      </c>
      <c r="L24" s="630"/>
    </row>
    <row r="25" spans="2:12" s="631" customFormat="1" ht="6.9" customHeight="1" x14ac:dyDescent="0.25">
      <c r="B25" s="630"/>
      <c r="L25" s="630"/>
    </row>
    <row r="26" spans="2:12" s="631" customFormat="1" ht="12" customHeight="1" x14ac:dyDescent="0.25">
      <c r="B26" s="630"/>
      <c r="D26" s="626" t="s">
        <v>860</v>
      </c>
      <c r="L26" s="630"/>
    </row>
    <row r="27" spans="2:12" s="719" customFormat="1" ht="202.5" customHeight="1" x14ac:dyDescent="0.25">
      <c r="B27" s="718"/>
      <c r="E27" s="628" t="s">
        <v>1018</v>
      </c>
      <c r="F27" s="628"/>
      <c r="G27" s="628"/>
      <c r="H27" s="628"/>
      <c r="L27" s="718"/>
    </row>
    <row r="28" spans="2:12" s="631" customFormat="1" ht="6.9" customHeight="1" x14ac:dyDescent="0.25">
      <c r="B28" s="630"/>
      <c r="L28" s="630"/>
    </row>
    <row r="29" spans="2:12" s="631" customFormat="1" ht="6.9" customHeight="1" x14ac:dyDescent="0.25">
      <c r="B29" s="630"/>
      <c r="D29" s="670"/>
      <c r="E29" s="670"/>
      <c r="F29" s="670"/>
      <c r="G29" s="670"/>
      <c r="H29" s="670"/>
      <c r="I29" s="670"/>
      <c r="J29" s="670"/>
      <c r="K29" s="670"/>
      <c r="L29" s="630"/>
    </row>
    <row r="30" spans="2:12" s="631" customFormat="1" ht="25.35" customHeight="1" x14ac:dyDescent="0.25">
      <c r="B30" s="630"/>
      <c r="D30" s="720" t="s">
        <v>971</v>
      </c>
      <c r="J30" s="721">
        <f>ROUND(J125, 2)</f>
        <v>0</v>
      </c>
      <c r="L30" s="630"/>
    </row>
    <row r="31" spans="2:12" s="631" customFormat="1" ht="6.9" customHeight="1" x14ac:dyDescent="0.25">
      <c r="B31" s="630"/>
      <c r="D31" s="670"/>
      <c r="E31" s="670"/>
      <c r="F31" s="670"/>
      <c r="G31" s="670"/>
      <c r="H31" s="670"/>
      <c r="I31" s="670"/>
      <c r="J31" s="670"/>
      <c r="K31" s="670"/>
      <c r="L31" s="630"/>
    </row>
    <row r="32" spans="2:12" s="631" customFormat="1" ht="14.4" customHeight="1" x14ac:dyDescent="0.25">
      <c r="B32" s="630"/>
      <c r="F32" s="722" t="s">
        <v>973</v>
      </c>
      <c r="I32" s="722" t="s">
        <v>972</v>
      </c>
      <c r="J32" s="722" t="s">
        <v>974</v>
      </c>
      <c r="L32" s="630"/>
    </row>
    <row r="33" spans="2:12" s="631" customFormat="1" ht="14.4" customHeight="1" x14ac:dyDescent="0.25">
      <c r="B33" s="630"/>
      <c r="D33" s="723" t="s">
        <v>140</v>
      </c>
      <c r="E33" s="626" t="s">
        <v>975</v>
      </c>
      <c r="F33" s="724">
        <f>ROUND((SUM(BE125:BE159)),  2)</f>
        <v>0</v>
      </c>
      <c r="I33" s="725">
        <v>0.21</v>
      </c>
      <c r="J33" s="724">
        <f>ROUND(((SUM(BE125:BE159))*I33),  2)</f>
        <v>0</v>
      </c>
      <c r="L33" s="630"/>
    </row>
    <row r="34" spans="2:12" s="631" customFormat="1" ht="14.4" customHeight="1" x14ac:dyDescent="0.25">
      <c r="B34" s="630"/>
      <c r="E34" s="626" t="s">
        <v>976</v>
      </c>
      <c r="F34" s="724">
        <f>ROUND((SUM(BF125:BF159)),  2)</f>
        <v>0</v>
      </c>
      <c r="I34" s="725">
        <v>0.12</v>
      </c>
      <c r="J34" s="724">
        <f>ROUND(((SUM(BF125:BF159))*I34),  2)</f>
        <v>0</v>
      </c>
      <c r="L34" s="630"/>
    </row>
    <row r="35" spans="2:12" s="631" customFormat="1" ht="14.4" hidden="1" customHeight="1" x14ac:dyDescent="0.25">
      <c r="B35" s="630"/>
      <c r="E35" s="626" t="s">
        <v>977</v>
      </c>
      <c r="F35" s="724">
        <f>ROUND((SUM(BG125:BG159)),  2)</f>
        <v>0</v>
      </c>
      <c r="I35" s="725">
        <v>0.21</v>
      </c>
      <c r="J35" s="724">
        <f>0</f>
        <v>0</v>
      </c>
      <c r="L35" s="630"/>
    </row>
    <row r="36" spans="2:12" s="631" customFormat="1" ht="14.4" hidden="1" customHeight="1" x14ac:dyDescent="0.25">
      <c r="B36" s="630"/>
      <c r="E36" s="626" t="s">
        <v>978</v>
      </c>
      <c r="F36" s="724">
        <f>ROUND((SUM(BH125:BH159)),  2)</f>
        <v>0</v>
      </c>
      <c r="I36" s="725">
        <v>0.12</v>
      </c>
      <c r="J36" s="724">
        <f>0</f>
        <v>0</v>
      </c>
      <c r="L36" s="630"/>
    </row>
    <row r="37" spans="2:12" s="631" customFormat="1" ht="14.4" hidden="1" customHeight="1" x14ac:dyDescent="0.25">
      <c r="B37" s="630"/>
      <c r="E37" s="626" t="s">
        <v>979</v>
      </c>
      <c r="F37" s="724">
        <f>ROUND((SUM(BI125:BI159)),  2)</f>
        <v>0</v>
      </c>
      <c r="I37" s="725">
        <v>0</v>
      </c>
      <c r="J37" s="724">
        <f>0</f>
        <v>0</v>
      </c>
      <c r="L37" s="630"/>
    </row>
    <row r="38" spans="2:12" s="631" customFormat="1" ht="6.9" customHeight="1" x14ac:dyDescent="0.25">
      <c r="B38" s="630"/>
      <c r="L38" s="630"/>
    </row>
    <row r="39" spans="2:12" s="631" customFormat="1" ht="25.35" customHeight="1" x14ac:dyDescent="0.25">
      <c r="B39" s="630"/>
      <c r="C39" s="726"/>
      <c r="D39" s="727" t="s">
        <v>141</v>
      </c>
      <c r="E39" s="677"/>
      <c r="F39" s="677"/>
      <c r="G39" s="728" t="s">
        <v>11</v>
      </c>
      <c r="H39" s="729" t="s">
        <v>66</v>
      </c>
      <c r="I39" s="677"/>
      <c r="J39" s="730">
        <f>SUM(J30:J37)</f>
        <v>0</v>
      </c>
      <c r="K39" s="731"/>
      <c r="L39" s="630"/>
    </row>
    <row r="40" spans="2:12" s="631" customFormat="1" ht="14.4" customHeight="1" x14ac:dyDescent="0.25">
      <c r="B40" s="630"/>
      <c r="L40" s="630"/>
    </row>
    <row r="41" spans="2:12" ht="14.4" customHeight="1" x14ac:dyDescent="0.2">
      <c r="B41" s="619"/>
      <c r="L41" s="619"/>
    </row>
    <row r="42" spans="2:12" ht="14.4" customHeight="1" x14ac:dyDescent="0.2">
      <c r="B42" s="619"/>
      <c r="L42" s="619"/>
    </row>
    <row r="43" spans="2:12" ht="14.4" customHeight="1" x14ac:dyDescent="0.2">
      <c r="B43" s="619"/>
      <c r="L43" s="619"/>
    </row>
    <row r="44" spans="2:12" ht="14.4" customHeight="1" x14ac:dyDescent="0.2">
      <c r="B44" s="619"/>
      <c r="L44" s="619"/>
    </row>
    <row r="45" spans="2:12" ht="14.4" customHeight="1" x14ac:dyDescent="0.2">
      <c r="B45" s="619"/>
      <c r="L45" s="619"/>
    </row>
    <row r="46" spans="2:12" ht="14.4" customHeight="1" x14ac:dyDescent="0.2">
      <c r="B46" s="619"/>
      <c r="L46" s="619"/>
    </row>
    <row r="47" spans="2:12" ht="14.4" customHeight="1" x14ac:dyDescent="0.2">
      <c r="B47" s="619"/>
      <c r="L47" s="619"/>
    </row>
    <row r="48" spans="2:12" ht="14.4" customHeight="1" x14ac:dyDescent="0.2">
      <c r="B48" s="619"/>
      <c r="L48" s="619"/>
    </row>
    <row r="49" spans="2:12" ht="14.4" customHeight="1" x14ac:dyDescent="0.2">
      <c r="B49" s="619"/>
      <c r="L49" s="619"/>
    </row>
    <row r="50" spans="2:12" s="631" customFormat="1" ht="14.4" customHeight="1" x14ac:dyDescent="0.25">
      <c r="B50" s="630"/>
      <c r="D50" s="650" t="s">
        <v>980</v>
      </c>
      <c r="E50" s="651"/>
      <c r="F50" s="651"/>
      <c r="G50" s="650" t="s">
        <v>981</v>
      </c>
      <c r="H50" s="651"/>
      <c r="I50" s="651"/>
      <c r="J50" s="651"/>
      <c r="K50" s="651"/>
      <c r="L50" s="630"/>
    </row>
    <row r="51" spans="2:12" x14ac:dyDescent="0.2">
      <c r="B51" s="619"/>
      <c r="L51" s="619"/>
    </row>
    <row r="52" spans="2:12" x14ac:dyDescent="0.2">
      <c r="B52" s="619"/>
      <c r="L52" s="619"/>
    </row>
    <row r="53" spans="2:12" x14ac:dyDescent="0.2">
      <c r="B53" s="619"/>
      <c r="L53" s="619"/>
    </row>
    <row r="54" spans="2:12" x14ac:dyDescent="0.2">
      <c r="B54" s="619"/>
      <c r="L54" s="619"/>
    </row>
    <row r="55" spans="2:12" x14ac:dyDescent="0.2">
      <c r="B55" s="619"/>
      <c r="L55" s="619"/>
    </row>
    <row r="56" spans="2:12" x14ac:dyDescent="0.2">
      <c r="B56" s="619"/>
      <c r="L56" s="619"/>
    </row>
    <row r="57" spans="2:12" x14ac:dyDescent="0.2">
      <c r="B57" s="619"/>
      <c r="L57" s="619"/>
    </row>
    <row r="58" spans="2:12" x14ac:dyDescent="0.2">
      <c r="B58" s="619"/>
      <c r="L58" s="619"/>
    </row>
    <row r="59" spans="2:12" x14ac:dyDescent="0.2">
      <c r="B59" s="619"/>
      <c r="L59" s="619"/>
    </row>
    <row r="60" spans="2:12" x14ac:dyDescent="0.2">
      <c r="B60" s="619"/>
      <c r="L60" s="619"/>
    </row>
    <row r="61" spans="2:12" s="631" customFormat="1" ht="13.2" x14ac:dyDescent="0.25">
      <c r="B61" s="630"/>
      <c r="D61" s="652" t="s">
        <v>982</v>
      </c>
      <c r="E61" s="633"/>
      <c r="F61" s="732" t="s">
        <v>983</v>
      </c>
      <c r="G61" s="652" t="s">
        <v>982</v>
      </c>
      <c r="H61" s="633"/>
      <c r="I61" s="633"/>
      <c r="J61" s="733" t="s">
        <v>983</v>
      </c>
      <c r="K61" s="633"/>
      <c r="L61" s="630"/>
    </row>
    <row r="62" spans="2:12" x14ac:dyDescent="0.2">
      <c r="B62" s="619"/>
      <c r="L62" s="619"/>
    </row>
    <row r="63" spans="2:12" x14ac:dyDescent="0.2">
      <c r="B63" s="619"/>
      <c r="L63" s="619"/>
    </row>
    <row r="64" spans="2:12" x14ac:dyDescent="0.2">
      <c r="B64" s="619"/>
      <c r="L64" s="619"/>
    </row>
    <row r="65" spans="2:12" s="631" customFormat="1" ht="13.2" x14ac:dyDescent="0.25">
      <c r="B65" s="630"/>
      <c r="D65" s="650" t="s">
        <v>984</v>
      </c>
      <c r="E65" s="651"/>
      <c r="F65" s="651"/>
      <c r="G65" s="650" t="s">
        <v>985</v>
      </c>
      <c r="H65" s="651"/>
      <c r="I65" s="651"/>
      <c r="J65" s="651"/>
      <c r="K65" s="651"/>
      <c r="L65" s="630"/>
    </row>
    <row r="66" spans="2:12" x14ac:dyDescent="0.2">
      <c r="B66" s="619"/>
      <c r="L66" s="619"/>
    </row>
    <row r="67" spans="2:12" x14ac:dyDescent="0.2">
      <c r="B67" s="619"/>
      <c r="L67" s="619"/>
    </row>
    <row r="68" spans="2:12" x14ac:dyDescent="0.2">
      <c r="B68" s="619"/>
      <c r="L68" s="619"/>
    </row>
    <row r="69" spans="2:12" x14ac:dyDescent="0.2">
      <c r="B69" s="619"/>
      <c r="L69" s="619"/>
    </row>
    <row r="70" spans="2:12" x14ac:dyDescent="0.2">
      <c r="B70" s="619"/>
      <c r="L70" s="619"/>
    </row>
    <row r="71" spans="2:12" x14ac:dyDescent="0.2">
      <c r="B71" s="619"/>
      <c r="L71" s="619"/>
    </row>
    <row r="72" spans="2:12" x14ac:dyDescent="0.2">
      <c r="B72" s="619"/>
      <c r="L72" s="619"/>
    </row>
    <row r="73" spans="2:12" x14ac:dyDescent="0.2">
      <c r="B73" s="619"/>
      <c r="L73" s="619"/>
    </row>
    <row r="74" spans="2:12" x14ac:dyDescent="0.2">
      <c r="B74" s="619"/>
      <c r="L74" s="619"/>
    </row>
    <row r="75" spans="2:12" x14ac:dyDescent="0.2">
      <c r="B75" s="619"/>
      <c r="L75" s="619"/>
    </row>
    <row r="76" spans="2:12" s="631" customFormat="1" ht="13.2" x14ac:dyDescent="0.25">
      <c r="B76" s="630"/>
      <c r="D76" s="652" t="s">
        <v>982</v>
      </c>
      <c r="E76" s="633"/>
      <c r="F76" s="732" t="s">
        <v>983</v>
      </c>
      <c r="G76" s="652" t="s">
        <v>982</v>
      </c>
      <c r="H76" s="633"/>
      <c r="I76" s="633"/>
      <c r="J76" s="733" t="s">
        <v>983</v>
      </c>
      <c r="K76" s="633"/>
      <c r="L76" s="630"/>
    </row>
    <row r="77" spans="2:12" s="631" customFormat="1" ht="14.4" customHeight="1" x14ac:dyDescent="0.25">
      <c r="B77" s="653"/>
      <c r="C77" s="654"/>
      <c r="D77" s="654"/>
      <c r="E77" s="654"/>
      <c r="F77" s="654"/>
      <c r="G77" s="654"/>
      <c r="H77" s="654"/>
      <c r="I77" s="654"/>
      <c r="J77" s="654"/>
      <c r="K77" s="654"/>
      <c r="L77" s="630"/>
    </row>
    <row r="81" spans="2:47" s="631" customFormat="1" ht="6.9" customHeight="1" x14ac:dyDescent="0.25">
      <c r="B81" s="655"/>
      <c r="C81" s="656"/>
      <c r="D81" s="656"/>
      <c r="E81" s="656"/>
      <c r="F81" s="656"/>
      <c r="G81" s="656"/>
      <c r="H81" s="656"/>
      <c r="I81" s="656"/>
      <c r="J81" s="656"/>
      <c r="K81" s="656"/>
      <c r="L81" s="630"/>
    </row>
    <row r="82" spans="2:47" s="631" customFormat="1" ht="24.9" customHeight="1" x14ac:dyDescent="0.25">
      <c r="B82" s="630"/>
      <c r="C82" s="620" t="s">
        <v>1019</v>
      </c>
      <c r="L82" s="630"/>
    </row>
    <row r="83" spans="2:47" s="631" customFormat="1" ht="6.9" customHeight="1" x14ac:dyDescent="0.25">
      <c r="B83" s="630"/>
      <c r="L83" s="630"/>
    </row>
    <row r="84" spans="2:47" s="631" customFormat="1" ht="12" customHeight="1" x14ac:dyDescent="0.25">
      <c r="B84" s="630"/>
      <c r="C84" s="626" t="s">
        <v>22</v>
      </c>
      <c r="L84" s="630"/>
    </row>
    <row r="85" spans="2:47" s="631" customFormat="1" ht="26.25" customHeight="1" x14ac:dyDescent="0.25">
      <c r="B85" s="630"/>
      <c r="E85" s="714" t="str">
        <f>E7</f>
        <v>DIVADLO F. X. ŠALDY LIBEREC - ROZŠÍŘENÍ ŠATNY KULISÁKŮ</v>
      </c>
      <c r="F85" s="715"/>
      <c r="G85" s="715"/>
      <c r="H85" s="715"/>
      <c r="L85" s="630"/>
    </row>
    <row r="86" spans="2:47" s="631" customFormat="1" ht="12" customHeight="1" x14ac:dyDescent="0.25">
      <c r="B86" s="630"/>
      <c r="C86" s="626" t="s">
        <v>1016</v>
      </c>
      <c r="L86" s="630"/>
    </row>
    <row r="87" spans="2:47" s="631" customFormat="1" ht="16.5" customHeight="1" x14ac:dyDescent="0.25">
      <c r="B87" s="630"/>
      <c r="E87" s="662" t="str">
        <f>E9</f>
        <v xml:space="preserve">D. 1. 2. 4. - ÚT -  VYTÁPĚNÍ  </v>
      </c>
      <c r="F87" s="716"/>
      <c r="G87" s="716"/>
      <c r="H87" s="716"/>
      <c r="L87" s="630"/>
    </row>
    <row r="88" spans="2:47" s="631" customFormat="1" ht="6.9" customHeight="1" x14ac:dyDescent="0.25">
      <c r="B88" s="630"/>
      <c r="L88" s="630"/>
    </row>
    <row r="89" spans="2:47" s="631" customFormat="1" ht="12" customHeight="1" x14ac:dyDescent="0.25">
      <c r="B89" s="630"/>
      <c r="C89" s="626" t="s">
        <v>963</v>
      </c>
      <c r="F89" s="627" t="str">
        <f>F12</f>
        <v xml:space="preserve"> </v>
      </c>
      <c r="I89" s="626" t="s">
        <v>965</v>
      </c>
      <c r="J89" s="717" t="str">
        <f>IF(J12="","",J12)</f>
        <v>31. 10. 2024</v>
      </c>
      <c r="L89" s="630"/>
    </row>
    <row r="90" spans="2:47" s="631" customFormat="1" ht="6.9" customHeight="1" x14ac:dyDescent="0.25">
      <c r="B90" s="630"/>
      <c r="L90" s="630"/>
    </row>
    <row r="91" spans="2:47" s="631" customFormat="1" ht="15.15" customHeight="1" x14ac:dyDescent="0.25">
      <c r="B91" s="630"/>
      <c r="C91" s="626" t="s">
        <v>967</v>
      </c>
      <c r="F91" s="627" t="str">
        <f>E15</f>
        <v xml:space="preserve"> </v>
      </c>
      <c r="I91" s="626" t="s">
        <v>20</v>
      </c>
      <c r="J91" s="734" t="str">
        <f>E21</f>
        <v xml:space="preserve"> </v>
      </c>
      <c r="L91" s="630"/>
    </row>
    <row r="92" spans="2:47" s="631" customFormat="1" ht="15.15" customHeight="1" x14ac:dyDescent="0.25">
      <c r="B92" s="630"/>
      <c r="C92" s="626" t="s">
        <v>19</v>
      </c>
      <c r="F92" s="627" t="str">
        <f>IF(E18="","",E18)</f>
        <v xml:space="preserve"> </v>
      </c>
      <c r="I92" s="626" t="s">
        <v>970</v>
      </c>
      <c r="J92" s="734" t="str">
        <f>E24</f>
        <v xml:space="preserve"> </v>
      </c>
      <c r="L92" s="630"/>
    </row>
    <row r="93" spans="2:47" s="631" customFormat="1" ht="10.35" customHeight="1" x14ac:dyDescent="0.25">
      <c r="B93" s="630"/>
      <c r="L93" s="630"/>
    </row>
    <row r="94" spans="2:47" s="631" customFormat="1" ht="29.25" customHeight="1" x14ac:dyDescent="0.25">
      <c r="B94" s="630"/>
      <c r="C94" s="735" t="s">
        <v>1020</v>
      </c>
      <c r="D94" s="726"/>
      <c r="E94" s="726"/>
      <c r="F94" s="726"/>
      <c r="G94" s="726"/>
      <c r="H94" s="726"/>
      <c r="I94" s="726"/>
      <c r="J94" s="736" t="s">
        <v>1021</v>
      </c>
      <c r="K94" s="726"/>
      <c r="L94" s="630"/>
    </row>
    <row r="95" spans="2:47" s="631" customFormat="1" ht="10.35" customHeight="1" x14ac:dyDescent="0.25">
      <c r="B95" s="630"/>
      <c r="L95" s="630"/>
    </row>
    <row r="96" spans="2:47" s="631" customFormat="1" ht="22.8" customHeight="1" x14ac:dyDescent="0.25">
      <c r="B96" s="630"/>
      <c r="C96" s="737" t="s">
        <v>1022</v>
      </c>
      <c r="J96" s="721">
        <f>J125</f>
        <v>0</v>
      </c>
      <c r="L96" s="630"/>
      <c r="AU96" s="616" t="s">
        <v>1023</v>
      </c>
    </row>
    <row r="97" spans="2:12" s="739" customFormat="1" ht="24.9" customHeight="1" x14ac:dyDescent="0.25">
      <c r="B97" s="738"/>
      <c r="D97" s="740" t="s">
        <v>1024</v>
      </c>
      <c r="E97" s="741"/>
      <c r="F97" s="741"/>
      <c r="G97" s="741"/>
      <c r="H97" s="741"/>
      <c r="I97" s="741"/>
      <c r="J97" s="742">
        <f>J126</f>
        <v>0</v>
      </c>
      <c r="L97" s="738"/>
    </row>
    <row r="98" spans="2:12" s="744" customFormat="1" ht="19.95" customHeight="1" x14ac:dyDescent="0.25">
      <c r="B98" s="743"/>
      <c r="D98" s="745" t="s">
        <v>1025</v>
      </c>
      <c r="E98" s="746"/>
      <c r="F98" s="746"/>
      <c r="G98" s="746"/>
      <c r="H98" s="746"/>
      <c r="I98" s="746"/>
      <c r="J98" s="747">
        <f>J127</f>
        <v>0</v>
      </c>
      <c r="L98" s="743"/>
    </row>
    <row r="99" spans="2:12" s="744" customFormat="1" ht="19.95" customHeight="1" x14ac:dyDescent="0.25">
      <c r="B99" s="743"/>
      <c r="D99" s="745" t="s">
        <v>1026</v>
      </c>
      <c r="E99" s="746"/>
      <c r="F99" s="746"/>
      <c r="G99" s="746"/>
      <c r="H99" s="746"/>
      <c r="I99" s="746"/>
      <c r="J99" s="747">
        <f>J132</f>
        <v>0</v>
      </c>
      <c r="L99" s="743"/>
    </row>
    <row r="100" spans="2:12" s="744" customFormat="1" ht="19.95" customHeight="1" x14ac:dyDescent="0.25">
      <c r="B100" s="743"/>
      <c r="D100" s="745" t="s">
        <v>1027</v>
      </c>
      <c r="E100" s="746"/>
      <c r="F100" s="746"/>
      <c r="G100" s="746"/>
      <c r="H100" s="746"/>
      <c r="I100" s="746"/>
      <c r="J100" s="747">
        <f>J138</f>
        <v>0</v>
      </c>
      <c r="L100" s="743"/>
    </row>
    <row r="101" spans="2:12" s="744" customFormat="1" ht="19.95" customHeight="1" x14ac:dyDescent="0.25">
      <c r="B101" s="743"/>
      <c r="D101" s="745" t="s">
        <v>1028</v>
      </c>
      <c r="E101" s="746"/>
      <c r="F101" s="746"/>
      <c r="G101" s="746"/>
      <c r="H101" s="746"/>
      <c r="I101" s="746"/>
      <c r="J101" s="747">
        <f>J142</f>
        <v>0</v>
      </c>
      <c r="L101" s="743"/>
    </row>
    <row r="102" spans="2:12" s="744" customFormat="1" ht="19.95" customHeight="1" x14ac:dyDescent="0.25">
      <c r="B102" s="743"/>
      <c r="D102" s="745" t="s">
        <v>1029</v>
      </c>
      <c r="E102" s="746"/>
      <c r="F102" s="746"/>
      <c r="G102" s="746"/>
      <c r="H102" s="746"/>
      <c r="I102" s="746"/>
      <c r="J102" s="747">
        <f>J147</f>
        <v>0</v>
      </c>
      <c r="L102" s="743"/>
    </row>
    <row r="103" spans="2:12" s="739" customFormat="1" ht="24.9" customHeight="1" x14ac:dyDescent="0.25">
      <c r="B103" s="738"/>
      <c r="D103" s="740" t="s">
        <v>1030</v>
      </c>
      <c r="E103" s="741"/>
      <c r="F103" s="741"/>
      <c r="G103" s="741"/>
      <c r="H103" s="741"/>
      <c r="I103" s="741"/>
      <c r="J103" s="742">
        <f>J150</f>
        <v>0</v>
      </c>
      <c r="L103" s="738"/>
    </row>
    <row r="104" spans="2:12" s="739" customFormat="1" ht="24.9" customHeight="1" x14ac:dyDescent="0.25">
      <c r="B104" s="738"/>
      <c r="D104" s="740" t="s">
        <v>1031</v>
      </c>
      <c r="E104" s="741"/>
      <c r="F104" s="741"/>
      <c r="G104" s="741"/>
      <c r="H104" s="741"/>
      <c r="I104" s="741"/>
      <c r="J104" s="742">
        <f>J157</f>
        <v>0</v>
      </c>
      <c r="L104" s="738"/>
    </row>
    <row r="105" spans="2:12" s="744" customFormat="1" ht="19.95" customHeight="1" x14ac:dyDescent="0.25">
      <c r="B105" s="743"/>
      <c r="D105" s="745" t="s">
        <v>1032</v>
      </c>
      <c r="E105" s="746"/>
      <c r="F105" s="746"/>
      <c r="G105" s="746"/>
      <c r="H105" s="746"/>
      <c r="I105" s="746"/>
      <c r="J105" s="747">
        <f>J158</f>
        <v>0</v>
      </c>
      <c r="L105" s="743"/>
    </row>
    <row r="106" spans="2:12" s="631" customFormat="1" ht="21.75" customHeight="1" x14ac:dyDescent="0.25">
      <c r="B106" s="630"/>
      <c r="L106" s="630"/>
    </row>
    <row r="107" spans="2:12" s="631" customFormat="1" ht="6.9" customHeight="1" x14ac:dyDescent="0.25">
      <c r="B107" s="653"/>
      <c r="C107" s="654"/>
      <c r="D107" s="654"/>
      <c r="E107" s="654"/>
      <c r="F107" s="654"/>
      <c r="G107" s="654"/>
      <c r="H107" s="654"/>
      <c r="I107" s="654"/>
      <c r="J107" s="654"/>
      <c r="K107" s="654"/>
      <c r="L107" s="630"/>
    </row>
    <row r="111" spans="2:12" s="631" customFormat="1" ht="6.9" customHeight="1" x14ac:dyDescent="0.25">
      <c r="B111" s="655"/>
      <c r="C111" s="656"/>
      <c r="D111" s="656"/>
      <c r="E111" s="656"/>
      <c r="F111" s="656"/>
      <c r="G111" s="656"/>
      <c r="H111" s="656"/>
      <c r="I111" s="656"/>
      <c r="J111" s="656"/>
      <c r="K111" s="656"/>
      <c r="L111" s="630"/>
    </row>
    <row r="112" spans="2:12" s="631" customFormat="1" ht="24.9" customHeight="1" x14ac:dyDescent="0.25">
      <c r="B112" s="630"/>
      <c r="C112" s="620" t="s">
        <v>1033</v>
      </c>
      <c r="L112" s="630"/>
    </row>
    <row r="113" spans="2:65" s="631" customFormat="1" ht="6.9" customHeight="1" x14ac:dyDescent="0.25">
      <c r="B113" s="630"/>
      <c r="L113" s="630"/>
    </row>
    <row r="114" spans="2:65" s="631" customFormat="1" ht="12" customHeight="1" x14ac:dyDescent="0.25">
      <c r="B114" s="630"/>
      <c r="C114" s="626" t="s">
        <v>22</v>
      </c>
      <c r="L114" s="630"/>
    </row>
    <row r="115" spans="2:65" s="631" customFormat="1" ht="26.25" customHeight="1" x14ac:dyDescent="0.25">
      <c r="B115" s="630"/>
      <c r="E115" s="714" t="str">
        <f>E7</f>
        <v>DIVADLO F. X. ŠALDY LIBEREC - ROZŠÍŘENÍ ŠATNY KULISÁKŮ</v>
      </c>
      <c r="F115" s="715"/>
      <c r="G115" s="715"/>
      <c r="H115" s="715"/>
      <c r="L115" s="630"/>
    </row>
    <row r="116" spans="2:65" s="631" customFormat="1" ht="12" customHeight="1" x14ac:dyDescent="0.25">
      <c r="B116" s="630"/>
      <c r="C116" s="626" t="s">
        <v>1016</v>
      </c>
      <c r="L116" s="630"/>
    </row>
    <row r="117" spans="2:65" s="631" customFormat="1" ht="16.5" customHeight="1" x14ac:dyDescent="0.25">
      <c r="B117" s="630"/>
      <c r="E117" s="662" t="str">
        <f>E9</f>
        <v xml:space="preserve">D. 1. 2. 4. - ÚT -  VYTÁPĚNÍ  </v>
      </c>
      <c r="F117" s="716"/>
      <c r="G117" s="716"/>
      <c r="H117" s="716"/>
      <c r="L117" s="630"/>
    </row>
    <row r="118" spans="2:65" s="631" customFormat="1" ht="6.9" customHeight="1" x14ac:dyDescent="0.25">
      <c r="B118" s="630"/>
      <c r="L118" s="630"/>
    </row>
    <row r="119" spans="2:65" s="631" customFormat="1" ht="12" customHeight="1" x14ac:dyDescent="0.25">
      <c r="B119" s="630"/>
      <c r="C119" s="626" t="s">
        <v>963</v>
      </c>
      <c r="F119" s="627" t="str">
        <f>F12</f>
        <v xml:space="preserve"> </v>
      </c>
      <c r="I119" s="626" t="s">
        <v>965</v>
      </c>
      <c r="J119" s="717" t="str">
        <f>IF(J12="","",J12)</f>
        <v>31. 10. 2024</v>
      </c>
      <c r="L119" s="630"/>
    </row>
    <row r="120" spans="2:65" s="631" customFormat="1" ht="6.9" customHeight="1" x14ac:dyDescent="0.25">
      <c r="B120" s="630"/>
      <c r="L120" s="630"/>
    </row>
    <row r="121" spans="2:65" s="631" customFormat="1" ht="15.15" customHeight="1" x14ac:dyDescent="0.25">
      <c r="B121" s="630"/>
      <c r="C121" s="626" t="s">
        <v>967</v>
      </c>
      <c r="F121" s="627" t="str">
        <f>E15</f>
        <v xml:space="preserve"> </v>
      </c>
      <c r="I121" s="626" t="s">
        <v>20</v>
      </c>
      <c r="J121" s="734" t="str">
        <f>E21</f>
        <v xml:space="preserve"> </v>
      </c>
      <c r="L121" s="630"/>
    </row>
    <row r="122" spans="2:65" s="631" customFormat="1" ht="15.15" customHeight="1" x14ac:dyDescent="0.25">
      <c r="B122" s="630"/>
      <c r="C122" s="626" t="s">
        <v>19</v>
      </c>
      <c r="F122" s="627" t="str">
        <f>IF(E18="","",E18)</f>
        <v xml:space="preserve"> </v>
      </c>
      <c r="I122" s="626" t="s">
        <v>970</v>
      </c>
      <c r="J122" s="734" t="str">
        <f>E24</f>
        <v xml:space="preserve"> </v>
      </c>
      <c r="L122" s="630"/>
    </row>
    <row r="123" spans="2:65" s="631" customFormat="1" ht="10.35" customHeight="1" x14ac:dyDescent="0.25">
      <c r="B123" s="630"/>
      <c r="L123" s="630"/>
    </row>
    <row r="124" spans="2:65" s="752" customFormat="1" ht="29.25" customHeight="1" x14ac:dyDescent="0.25">
      <c r="B124" s="748"/>
      <c r="C124" s="749" t="s">
        <v>1034</v>
      </c>
      <c r="D124" s="750" t="s">
        <v>992</v>
      </c>
      <c r="E124" s="750" t="s">
        <v>988</v>
      </c>
      <c r="F124" s="750" t="s">
        <v>989</v>
      </c>
      <c r="G124" s="750" t="s">
        <v>135</v>
      </c>
      <c r="H124" s="750" t="s">
        <v>136</v>
      </c>
      <c r="I124" s="750" t="s">
        <v>1035</v>
      </c>
      <c r="J124" s="750" t="s">
        <v>1021</v>
      </c>
      <c r="K124" s="751" t="s">
        <v>1036</v>
      </c>
      <c r="L124" s="748"/>
      <c r="M124" s="682" t="s">
        <v>656</v>
      </c>
      <c r="N124" s="683" t="s">
        <v>140</v>
      </c>
      <c r="O124" s="683" t="s">
        <v>1037</v>
      </c>
      <c r="P124" s="683" t="s">
        <v>1038</v>
      </c>
      <c r="Q124" s="683" t="s">
        <v>1039</v>
      </c>
      <c r="R124" s="683" t="s">
        <v>1040</v>
      </c>
      <c r="S124" s="683" t="s">
        <v>1041</v>
      </c>
      <c r="T124" s="684" t="s">
        <v>1042</v>
      </c>
    </row>
    <row r="125" spans="2:65" s="631" customFormat="1" ht="22.8" customHeight="1" x14ac:dyDescent="0.3">
      <c r="B125" s="630"/>
      <c r="C125" s="688" t="s">
        <v>1043</v>
      </c>
      <c r="J125" s="753">
        <f>BK125</f>
        <v>0</v>
      </c>
      <c r="L125" s="630"/>
      <c r="M125" s="685"/>
      <c r="N125" s="670"/>
      <c r="O125" s="670"/>
      <c r="P125" s="754">
        <f>P126+P150+P157</f>
        <v>89.245000000000005</v>
      </c>
      <c r="Q125" s="670"/>
      <c r="R125" s="754">
        <f>R126+R150+R157</f>
        <v>0.23632</v>
      </c>
      <c r="S125" s="670"/>
      <c r="T125" s="755">
        <f>T126+T150+T157</f>
        <v>0</v>
      </c>
      <c r="AT125" s="616" t="s">
        <v>1006</v>
      </c>
      <c r="AU125" s="616" t="s">
        <v>1023</v>
      </c>
      <c r="BK125" s="756">
        <f>BK126+BK150+BK157</f>
        <v>0</v>
      </c>
    </row>
    <row r="126" spans="2:65" s="758" customFormat="1" ht="25.95" customHeight="1" x14ac:dyDescent="0.25">
      <c r="B126" s="757"/>
      <c r="D126" s="759" t="s">
        <v>1006</v>
      </c>
      <c r="E126" s="760" t="s">
        <v>25</v>
      </c>
      <c r="F126" s="760" t="s">
        <v>1044</v>
      </c>
      <c r="J126" s="761">
        <f>BK126</f>
        <v>0</v>
      </c>
      <c r="L126" s="757"/>
      <c r="M126" s="762"/>
      <c r="P126" s="763">
        <f>P127+P132+P138+P142+P147</f>
        <v>35.245000000000005</v>
      </c>
      <c r="R126" s="763">
        <f>R127+R132+R138+R142+R147</f>
        <v>0.23632</v>
      </c>
      <c r="T126" s="764">
        <f>T127+T132+T138+T142+T147</f>
        <v>0</v>
      </c>
      <c r="AR126" s="759" t="s">
        <v>716</v>
      </c>
      <c r="AT126" s="765" t="s">
        <v>1006</v>
      </c>
      <c r="AU126" s="765" t="s">
        <v>1007</v>
      </c>
      <c r="AY126" s="759" t="s">
        <v>1045</v>
      </c>
      <c r="BK126" s="766">
        <f>BK127+BK132+BK138+BK142+BK147</f>
        <v>0</v>
      </c>
    </row>
    <row r="127" spans="2:65" s="758" customFormat="1" ht="22.8" customHeight="1" x14ac:dyDescent="0.25">
      <c r="B127" s="757"/>
      <c r="D127" s="759" t="s">
        <v>1006</v>
      </c>
      <c r="E127" s="767" t="s">
        <v>100</v>
      </c>
      <c r="F127" s="767" t="s">
        <v>101</v>
      </c>
      <c r="J127" s="768">
        <f>BK127</f>
        <v>0</v>
      </c>
      <c r="L127" s="757"/>
      <c r="M127" s="762"/>
      <c r="P127" s="763">
        <f>SUM(P128:P131)</f>
        <v>9.1</v>
      </c>
      <c r="R127" s="763">
        <f>SUM(R128:R131)</f>
        <v>3.1200000000000002E-2</v>
      </c>
      <c r="T127" s="764">
        <f>SUM(T128:T131)</f>
        <v>0</v>
      </c>
      <c r="AR127" s="759" t="s">
        <v>716</v>
      </c>
      <c r="AT127" s="765" t="s">
        <v>1006</v>
      </c>
      <c r="AU127" s="765" t="s">
        <v>715</v>
      </c>
      <c r="AY127" s="759" t="s">
        <v>1045</v>
      </c>
      <c r="BK127" s="766">
        <f>SUM(BK128:BK131)</f>
        <v>0</v>
      </c>
    </row>
    <row r="128" spans="2:65" s="631" customFormat="1" ht="66.75" customHeight="1" x14ac:dyDescent="0.25">
      <c r="B128" s="630"/>
      <c r="C128" s="769" t="s">
        <v>715</v>
      </c>
      <c r="D128" s="769" t="s">
        <v>1046</v>
      </c>
      <c r="E128" s="770" t="s">
        <v>1047</v>
      </c>
      <c r="F128" s="771" t="s">
        <v>1048</v>
      </c>
      <c r="G128" s="772" t="s">
        <v>228</v>
      </c>
      <c r="H128" s="773">
        <v>70</v>
      </c>
      <c r="I128" s="774">
        <v>0</v>
      </c>
      <c r="J128" s="775">
        <f>ROUND(I128*H128,2)</f>
        <v>0</v>
      </c>
      <c r="K128" s="771" t="s">
        <v>1049</v>
      </c>
      <c r="L128" s="630"/>
      <c r="M128" s="776" t="s">
        <v>656</v>
      </c>
      <c r="N128" s="777" t="s">
        <v>975</v>
      </c>
      <c r="O128" s="778">
        <v>0.13</v>
      </c>
      <c r="P128" s="778">
        <f>O128*H128</f>
        <v>9.1</v>
      </c>
      <c r="Q128" s="778">
        <v>1.9000000000000001E-4</v>
      </c>
      <c r="R128" s="778">
        <f>Q128*H128</f>
        <v>1.3300000000000001E-2</v>
      </c>
      <c r="S128" s="778">
        <v>0</v>
      </c>
      <c r="T128" s="779">
        <f>S128*H128</f>
        <v>0</v>
      </c>
      <c r="AR128" s="780" t="s">
        <v>1050</v>
      </c>
      <c r="AT128" s="780" t="s">
        <v>1046</v>
      </c>
      <c r="AU128" s="780" t="s">
        <v>716</v>
      </c>
      <c r="AY128" s="616" t="s">
        <v>1045</v>
      </c>
      <c r="BE128" s="781">
        <f>IF(N128="základní",J128,0)</f>
        <v>0</v>
      </c>
      <c r="BF128" s="781">
        <f>IF(N128="snížená",J128,0)</f>
        <v>0</v>
      </c>
      <c r="BG128" s="781">
        <f>IF(N128="zákl. přenesená",J128,0)</f>
        <v>0</v>
      </c>
      <c r="BH128" s="781">
        <f>IF(N128="sníž. přenesená",J128,0)</f>
        <v>0</v>
      </c>
      <c r="BI128" s="781">
        <f>IF(N128="nulová",J128,0)</f>
        <v>0</v>
      </c>
      <c r="BJ128" s="616" t="s">
        <v>715</v>
      </c>
      <c r="BK128" s="781">
        <f>ROUND(I128*H128,2)</f>
        <v>0</v>
      </c>
      <c r="BL128" s="616" t="s">
        <v>1050</v>
      </c>
      <c r="BM128" s="780" t="s">
        <v>1051</v>
      </c>
    </row>
    <row r="129" spans="2:65" s="631" customFormat="1" ht="24.15" customHeight="1" x14ac:dyDescent="0.25">
      <c r="B129" s="630"/>
      <c r="C129" s="782" t="s">
        <v>716</v>
      </c>
      <c r="D129" s="782" t="s">
        <v>1052</v>
      </c>
      <c r="E129" s="783" t="s">
        <v>1053</v>
      </c>
      <c r="F129" s="784" t="s">
        <v>1054</v>
      </c>
      <c r="G129" s="785" t="s">
        <v>228</v>
      </c>
      <c r="H129" s="786">
        <v>30</v>
      </c>
      <c r="I129" s="774">
        <v>0</v>
      </c>
      <c r="J129" s="787">
        <f>ROUND(I129*H129,2)</f>
        <v>0</v>
      </c>
      <c r="K129" s="784" t="s">
        <v>1049</v>
      </c>
      <c r="L129" s="788"/>
      <c r="M129" s="789" t="s">
        <v>656</v>
      </c>
      <c r="N129" s="790" t="s">
        <v>975</v>
      </c>
      <c r="O129" s="778">
        <v>0</v>
      </c>
      <c r="P129" s="778">
        <f>O129*H129</f>
        <v>0</v>
      </c>
      <c r="Q129" s="778">
        <v>2.3000000000000001E-4</v>
      </c>
      <c r="R129" s="778">
        <f>Q129*H129</f>
        <v>6.8999999999999999E-3</v>
      </c>
      <c r="S129" s="778">
        <v>0</v>
      </c>
      <c r="T129" s="779">
        <f>S129*H129</f>
        <v>0</v>
      </c>
      <c r="AR129" s="780" t="s">
        <v>1055</v>
      </c>
      <c r="AT129" s="780" t="s">
        <v>1052</v>
      </c>
      <c r="AU129" s="780" t="s">
        <v>716</v>
      </c>
      <c r="AY129" s="616" t="s">
        <v>1045</v>
      </c>
      <c r="BE129" s="781">
        <f>IF(N129="základní",J129,0)</f>
        <v>0</v>
      </c>
      <c r="BF129" s="781">
        <f>IF(N129="snížená",J129,0)</f>
        <v>0</v>
      </c>
      <c r="BG129" s="781">
        <f>IF(N129="zákl. přenesená",J129,0)</f>
        <v>0</v>
      </c>
      <c r="BH129" s="781">
        <f>IF(N129="sníž. přenesená",J129,0)</f>
        <v>0</v>
      </c>
      <c r="BI129" s="781">
        <f>IF(N129="nulová",J129,0)</f>
        <v>0</v>
      </c>
      <c r="BJ129" s="616" t="s">
        <v>715</v>
      </c>
      <c r="BK129" s="781">
        <f>ROUND(I129*H129,2)</f>
        <v>0</v>
      </c>
      <c r="BL129" s="616" t="s">
        <v>1050</v>
      </c>
      <c r="BM129" s="780" t="s">
        <v>1056</v>
      </c>
    </row>
    <row r="130" spans="2:65" s="631" customFormat="1" ht="24.15" customHeight="1" x14ac:dyDescent="0.25">
      <c r="B130" s="630"/>
      <c r="C130" s="782" t="s">
        <v>76</v>
      </c>
      <c r="D130" s="782" t="s">
        <v>1052</v>
      </c>
      <c r="E130" s="783" t="s">
        <v>1057</v>
      </c>
      <c r="F130" s="784" t="s">
        <v>1058</v>
      </c>
      <c r="G130" s="785" t="s">
        <v>228</v>
      </c>
      <c r="H130" s="786">
        <v>15</v>
      </c>
      <c r="I130" s="774">
        <v>0</v>
      </c>
      <c r="J130" s="787">
        <f>ROUND(I130*H130,2)</f>
        <v>0</v>
      </c>
      <c r="K130" s="784" t="s">
        <v>1049</v>
      </c>
      <c r="L130" s="788"/>
      <c r="M130" s="789" t="s">
        <v>656</v>
      </c>
      <c r="N130" s="790" t="s">
        <v>975</v>
      </c>
      <c r="O130" s="778">
        <v>0</v>
      </c>
      <c r="P130" s="778">
        <f>O130*H130</f>
        <v>0</v>
      </c>
      <c r="Q130" s="778">
        <v>2.5000000000000001E-4</v>
      </c>
      <c r="R130" s="778">
        <f>Q130*H130</f>
        <v>3.7499999999999999E-3</v>
      </c>
      <c r="S130" s="778">
        <v>0</v>
      </c>
      <c r="T130" s="779">
        <f>S130*H130</f>
        <v>0</v>
      </c>
      <c r="AR130" s="780" t="s">
        <v>1055</v>
      </c>
      <c r="AT130" s="780" t="s">
        <v>1052</v>
      </c>
      <c r="AU130" s="780" t="s">
        <v>716</v>
      </c>
      <c r="AY130" s="616" t="s">
        <v>1045</v>
      </c>
      <c r="BE130" s="781">
        <f>IF(N130="základní",J130,0)</f>
        <v>0</v>
      </c>
      <c r="BF130" s="781">
        <f>IF(N130="snížená",J130,0)</f>
        <v>0</v>
      </c>
      <c r="BG130" s="781">
        <f>IF(N130="zákl. přenesená",J130,0)</f>
        <v>0</v>
      </c>
      <c r="BH130" s="781">
        <f>IF(N130="sníž. přenesená",J130,0)</f>
        <v>0</v>
      </c>
      <c r="BI130" s="781">
        <f>IF(N130="nulová",J130,0)</f>
        <v>0</v>
      </c>
      <c r="BJ130" s="616" t="s">
        <v>715</v>
      </c>
      <c r="BK130" s="781">
        <f>ROUND(I130*H130,2)</f>
        <v>0</v>
      </c>
      <c r="BL130" s="616" t="s">
        <v>1050</v>
      </c>
      <c r="BM130" s="780" t="s">
        <v>1059</v>
      </c>
    </row>
    <row r="131" spans="2:65" s="631" customFormat="1" ht="24.15" customHeight="1" x14ac:dyDescent="0.25">
      <c r="B131" s="630"/>
      <c r="C131" s="782" t="s">
        <v>80</v>
      </c>
      <c r="D131" s="782" t="s">
        <v>1052</v>
      </c>
      <c r="E131" s="783" t="s">
        <v>1060</v>
      </c>
      <c r="F131" s="784" t="s">
        <v>1061</v>
      </c>
      <c r="G131" s="785" t="s">
        <v>228</v>
      </c>
      <c r="H131" s="786">
        <v>25</v>
      </c>
      <c r="I131" s="774">
        <v>0</v>
      </c>
      <c r="J131" s="787">
        <f>ROUND(I131*H131,2)</f>
        <v>0</v>
      </c>
      <c r="K131" s="784" t="s">
        <v>1049</v>
      </c>
      <c r="L131" s="788"/>
      <c r="M131" s="789" t="s">
        <v>656</v>
      </c>
      <c r="N131" s="790" t="s">
        <v>975</v>
      </c>
      <c r="O131" s="778">
        <v>0</v>
      </c>
      <c r="P131" s="778">
        <f>O131*H131</f>
        <v>0</v>
      </c>
      <c r="Q131" s="778">
        <v>2.9E-4</v>
      </c>
      <c r="R131" s="778">
        <f>Q131*H131</f>
        <v>7.2500000000000004E-3</v>
      </c>
      <c r="S131" s="778">
        <v>0</v>
      </c>
      <c r="T131" s="779">
        <f>S131*H131</f>
        <v>0</v>
      </c>
      <c r="AR131" s="780" t="s">
        <v>1055</v>
      </c>
      <c r="AT131" s="780" t="s">
        <v>1052</v>
      </c>
      <c r="AU131" s="780" t="s">
        <v>716</v>
      </c>
      <c r="AY131" s="616" t="s">
        <v>1045</v>
      </c>
      <c r="BE131" s="781">
        <f>IF(N131="základní",J131,0)</f>
        <v>0</v>
      </c>
      <c r="BF131" s="781">
        <f>IF(N131="snížená",J131,0)</f>
        <v>0</v>
      </c>
      <c r="BG131" s="781">
        <f>IF(N131="zákl. přenesená",J131,0)</f>
        <v>0</v>
      </c>
      <c r="BH131" s="781">
        <f>IF(N131="sníž. přenesená",J131,0)</f>
        <v>0</v>
      </c>
      <c r="BI131" s="781">
        <f>IF(N131="nulová",J131,0)</f>
        <v>0</v>
      </c>
      <c r="BJ131" s="616" t="s">
        <v>715</v>
      </c>
      <c r="BK131" s="781">
        <f>ROUND(I131*H131,2)</f>
        <v>0</v>
      </c>
      <c r="BL131" s="616" t="s">
        <v>1050</v>
      </c>
      <c r="BM131" s="780" t="s">
        <v>1062</v>
      </c>
    </row>
    <row r="132" spans="2:65" s="758" customFormat="1" ht="22.8" customHeight="1" x14ac:dyDescent="0.25">
      <c r="B132" s="757"/>
      <c r="D132" s="759" t="s">
        <v>1006</v>
      </c>
      <c r="E132" s="767" t="s">
        <v>1063</v>
      </c>
      <c r="F132" s="767" t="s">
        <v>1064</v>
      </c>
      <c r="J132" s="768">
        <f>BK132</f>
        <v>0</v>
      </c>
      <c r="L132" s="757"/>
      <c r="M132" s="762"/>
      <c r="P132" s="763">
        <f>SUM(P133:P137)</f>
        <v>18.384999999999998</v>
      </c>
      <c r="R132" s="763">
        <f>SUM(R133:R137)</f>
        <v>4.6699999999999998E-2</v>
      </c>
      <c r="T132" s="764">
        <f>SUM(T133:T137)</f>
        <v>0</v>
      </c>
      <c r="AR132" s="759" t="s">
        <v>716</v>
      </c>
      <c r="AT132" s="765" t="s">
        <v>1006</v>
      </c>
      <c r="AU132" s="765" t="s">
        <v>715</v>
      </c>
      <c r="AY132" s="759" t="s">
        <v>1045</v>
      </c>
      <c r="BK132" s="766">
        <f>SUM(BK133:BK137)</f>
        <v>0</v>
      </c>
    </row>
    <row r="133" spans="2:65" s="631" customFormat="1" ht="37.799999999999997" customHeight="1" x14ac:dyDescent="0.25">
      <c r="B133" s="630"/>
      <c r="C133" s="769" t="s">
        <v>717</v>
      </c>
      <c r="D133" s="769" t="s">
        <v>1046</v>
      </c>
      <c r="E133" s="770" t="s">
        <v>1065</v>
      </c>
      <c r="F133" s="771" t="s">
        <v>1066</v>
      </c>
      <c r="G133" s="772" t="s">
        <v>228</v>
      </c>
      <c r="H133" s="773">
        <v>30</v>
      </c>
      <c r="I133" s="774">
        <v>0</v>
      </c>
      <c r="J133" s="775">
        <f>ROUND(I133*H133,2)</f>
        <v>0</v>
      </c>
      <c r="K133" s="771" t="s">
        <v>1049</v>
      </c>
      <c r="L133" s="630"/>
      <c r="M133" s="776" t="s">
        <v>656</v>
      </c>
      <c r="N133" s="777" t="s">
        <v>975</v>
      </c>
      <c r="O133" s="778">
        <v>0.20699999999999999</v>
      </c>
      <c r="P133" s="778">
        <f>O133*H133</f>
        <v>6.21</v>
      </c>
      <c r="Q133" s="778">
        <v>4.2000000000000002E-4</v>
      </c>
      <c r="R133" s="778">
        <f>Q133*H133</f>
        <v>1.26E-2</v>
      </c>
      <c r="S133" s="778">
        <v>0</v>
      </c>
      <c r="T133" s="779">
        <f>S133*H133</f>
        <v>0</v>
      </c>
      <c r="AR133" s="780" t="s">
        <v>1050</v>
      </c>
      <c r="AT133" s="780" t="s">
        <v>1046</v>
      </c>
      <c r="AU133" s="780" t="s">
        <v>716</v>
      </c>
      <c r="AY133" s="616" t="s">
        <v>1045</v>
      </c>
      <c r="BE133" s="781">
        <f>IF(N133="základní",J133,0)</f>
        <v>0</v>
      </c>
      <c r="BF133" s="781">
        <f>IF(N133="snížená",J133,0)</f>
        <v>0</v>
      </c>
      <c r="BG133" s="781">
        <f>IF(N133="zákl. přenesená",J133,0)</f>
        <v>0</v>
      </c>
      <c r="BH133" s="781">
        <f>IF(N133="sníž. přenesená",J133,0)</f>
        <v>0</v>
      </c>
      <c r="BI133" s="781">
        <f>IF(N133="nulová",J133,0)</f>
        <v>0</v>
      </c>
      <c r="BJ133" s="616" t="s">
        <v>715</v>
      </c>
      <c r="BK133" s="781">
        <f>ROUND(I133*H133,2)</f>
        <v>0</v>
      </c>
      <c r="BL133" s="616" t="s">
        <v>1050</v>
      </c>
      <c r="BM133" s="780" t="s">
        <v>1067</v>
      </c>
    </row>
    <row r="134" spans="2:65" s="631" customFormat="1" ht="37.799999999999997" customHeight="1" x14ac:dyDescent="0.25">
      <c r="B134" s="630"/>
      <c r="C134" s="769" t="s">
        <v>718</v>
      </c>
      <c r="D134" s="769" t="s">
        <v>1046</v>
      </c>
      <c r="E134" s="770" t="s">
        <v>1068</v>
      </c>
      <c r="F134" s="771" t="s">
        <v>1069</v>
      </c>
      <c r="G134" s="772" t="s">
        <v>228</v>
      </c>
      <c r="H134" s="773">
        <v>15</v>
      </c>
      <c r="I134" s="774">
        <v>0</v>
      </c>
      <c r="J134" s="775">
        <f>ROUND(I134*H134,2)</f>
        <v>0</v>
      </c>
      <c r="K134" s="771" t="s">
        <v>1049</v>
      </c>
      <c r="L134" s="630"/>
      <c r="M134" s="776" t="s">
        <v>656</v>
      </c>
      <c r="N134" s="777" t="s">
        <v>975</v>
      </c>
      <c r="O134" s="778">
        <v>0.21199999999999999</v>
      </c>
      <c r="P134" s="778">
        <f>O134*H134</f>
        <v>3.1799999999999997</v>
      </c>
      <c r="Q134" s="778">
        <v>5.0000000000000001E-4</v>
      </c>
      <c r="R134" s="778">
        <f>Q134*H134</f>
        <v>7.4999999999999997E-3</v>
      </c>
      <c r="S134" s="778">
        <v>0</v>
      </c>
      <c r="T134" s="779">
        <f>S134*H134</f>
        <v>0</v>
      </c>
      <c r="AR134" s="780" t="s">
        <v>1050</v>
      </c>
      <c r="AT134" s="780" t="s">
        <v>1046</v>
      </c>
      <c r="AU134" s="780" t="s">
        <v>716</v>
      </c>
      <c r="AY134" s="616" t="s">
        <v>1045</v>
      </c>
      <c r="BE134" s="781">
        <f>IF(N134="základní",J134,0)</f>
        <v>0</v>
      </c>
      <c r="BF134" s="781">
        <f>IF(N134="snížená",J134,0)</f>
        <v>0</v>
      </c>
      <c r="BG134" s="781">
        <f>IF(N134="zákl. přenesená",J134,0)</f>
        <v>0</v>
      </c>
      <c r="BH134" s="781">
        <f>IF(N134="sníž. přenesená",J134,0)</f>
        <v>0</v>
      </c>
      <c r="BI134" s="781">
        <f>IF(N134="nulová",J134,0)</f>
        <v>0</v>
      </c>
      <c r="BJ134" s="616" t="s">
        <v>715</v>
      </c>
      <c r="BK134" s="781">
        <f>ROUND(I134*H134,2)</f>
        <v>0</v>
      </c>
      <c r="BL134" s="616" t="s">
        <v>1050</v>
      </c>
      <c r="BM134" s="780" t="s">
        <v>1070</v>
      </c>
    </row>
    <row r="135" spans="2:65" s="631" customFormat="1" ht="37.799999999999997" customHeight="1" x14ac:dyDescent="0.25">
      <c r="B135" s="630"/>
      <c r="C135" s="769" t="s">
        <v>719</v>
      </c>
      <c r="D135" s="769" t="s">
        <v>1046</v>
      </c>
      <c r="E135" s="770" t="s">
        <v>1071</v>
      </c>
      <c r="F135" s="771" t="s">
        <v>1072</v>
      </c>
      <c r="G135" s="772" t="s">
        <v>228</v>
      </c>
      <c r="H135" s="773">
        <v>25</v>
      </c>
      <c r="I135" s="774">
        <v>0</v>
      </c>
      <c r="J135" s="775">
        <f>ROUND(I135*H135,2)</f>
        <v>0</v>
      </c>
      <c r="K135" s="771" t="s">
        <v>1049</v>
      </c>
      <c r="L135" s="630"/>
      <c r="M135" s="776" t="s">
        <v>656</v>
      </c>
      <c r="N135" s="777" t="s">
        <v>975</v>
      </c>
      <c r="O135" s="778">
        <v>0.215</v>
      </c>
      <c r="P135" s="778">
        <f>O135*H135</f>
        <v>5.375</v>
      </c>
      <c r="Q135" s="778">
        <v>7.6000000000000004E-4</v>
      </c>
      <c r="R135" s="778">
        <f>Q135*H135</f>
        <v>1.9E-2</v>
      </c>
      <c r="S135" s="778">
        <v>0</v>
      </c>
      <c r="T135" s="779">
        <f>S135*H135</f>
        <v>0</v>
      </c>
      <c r="AR135" s="780" t="s">
        <v>1050</v>
      </c>
      <c r="AT135" s="780" t="s">
        <v>1046</v>
      </c>
      <c r="AU135" s="780" t="s">
        <v>716</v>
      </c>
      <c r="AY135" s="616" t="s">
        <v>1045</v>
      </c>
      <c r="BE135" s="781">
        <f>IF(N135="základní",J135,0)</f>
        <v>0</v>
      </c>
      <c r="BF135" s="781">
        <f>IF(N135="snížená",J135,0)</f>
        <v>0</v>
      </c>
      <c r="BG135" s="781">
        <f>IF(N135="zákl. přenesená",J135,0)</f>
        <v>0</v>
      </c>
      <c r="BH135" s="781">
        <f>IF(N135="sníž. přenesená",J135,0)</f>
        <v>0</v>
      </c>
      <c r="BI135" s="781">
        <f>IF(N135="nulová",J135,0)</f>
        <v>0</v>
      </c>
      <c r="BJ135" s="616" t="s">
        <v>715</v>
      </c>
      <c r="BK135" s="781">
        <f>ROUND(I135*H135,2)</f>
        <v>0</v>
      </c>
      <c r="BL135" s="616" t="s">
        <v>1050</v>
      </c>
      <c r="BM135" s="780" t="s">
        <v>1073</v>
      </c>
    </row>
    <row r="136" spans="2:65" s="631" customFormat="1" ht="24.15" customHeight="1" x14ac:dyDescent="0.25">
      <c r="B136" s="630"/>
      <c r="C136" s="769" t="s">
        <v>720</v>
      </c>
      <c r="D136" s="769" t="s">
        <v>1046</v>
      </c>
      <c r="E136" s="770" t="s">
        <v>1074</v>
      </c>
      <c r="F136" s="771" t="s">
        <v>1075</v>
      </c>
      <c r="G136" s="772" t="s">
        <v>197</v>
      </c>
      <c r="H136" s="773">
        <v>10</v>
      </c>
      <c r="I136" s="774">
        <v>0</v>
      </c>
      <c r="J136" s="775">
        <f>ROUND(I136*H136,2)</f>
        <v>0</v>
      </c>
      <c r="K136" s="771" t="s">
        <v>656</v>
      </c>
      <c r="L136" s="630"/>
      <c r="M136" s="776" t="s">
        <v>656</v>
      </c>
      <c r="N136" s="777" t="s">
        <v>975</v>
      </c>
      <c r="O136" s="778">
        <v>0.215</v>
      </c>
      <c r="P136" s="778">
        <f>O136*H136</f>
        <v>2.15</v>
      </c>
      <c r="Q136" s="778">
        <v>7.6000000000000004E-4</v>
      </c>
      <c r="R136" s="778">
        <f>Q136*H136</f>
        <v>7.6000000000000009E-3</v>
      </c>
      <c r="S136" s="778">
        <v>0</v>
      </c>
      <c r="T136" s="779">
        <f>S136*H136</f>
        <v>0</v>
      </c>
      <c r="AR136" s="780" t="s">
        <v>1050</v>
      </c>
      <c r="AT136" s="780" t="s">
        <v>1046</v>
      </c>
      <c r="AU136" s="780" t="s">
        <v>716</v>
      </c>
      <c r="AY136" s="616" t="s">
        <v>1045</v>
      </c>
      <c r="BE136" s="781">
        <f>IF(N136="základní",J136,0)</f>
        <v>0</v>
      </c>
      <c r="BF136" s="781">
        <f>IF(N136="snížená",J136,0)</f>
        <v>0</v>
      </c>
      <c r="BG136" s="781">
        <f>IF(N136="zákl. přenesená",J136,0)</f>
        <v>0</v>
      </c>
      <c r="BH136" s="781">
        <f>IF(N136="sníž. přenesená",J136,0)</f>
        <v>0</v>
      </c>
      <c r="BI136" s="781">
        <f>IF(N136="nulová",J136,0)</f>
        <v>0</v>
      </c>
      <c r="BJ136" s="616" t="s">
        <v>715</v>
      </c>
      <c r="BK136" s="781">
        <f>ROUND(I136*H136,2)</f>
        <v>0</v>
      </c>
      <c r="BL136" s="616" t="s">
        <v>1050</v>
      </c>
      <c r="BM136" s="780" t="s">
        <v>1076</v>
      </c>
    </row>
    <row r="137" spans="2:65" s="631" customFormat="1" ht="44.25" customHeight="1" x14ac:dyDescent="0.25">
      <c r="B137" s="630"/>
      <c r="C137" s="769" t="s">
        <v>746</v>
      </c>
      <c r="D137" s="769" t="s">
        <v>1046</v>
      </c>
      <c r="E137" s="770" t="s">
        <v>1077</v>
      </c>
      <c r="F137" s="771" t="s">
        <v>1078</v>
      </c>
      <c r="G137" s="772" t="s">
        <v>228</v>
      </c>
      <c r="H137" s="773">
        <v>70</v>
      </c>
      <c r="I137" s="774">
        <v>0</v>
      </c>
      <c r="J137" s="775">
        <f>ROUND(I137*H137,2)</f>
        <v>0</v>
      </c>
      <c r="K137" s="771" t="s">
        <v>1049</v>
      </c>
      <c r="L137" s="630"/>
      <c r="M137" s="776" t="s">
        <v>656</v>
      </c>
      <c r="N137" s="777" t="s">
        <v>975</v>
      </c>
      <c r="O137" s="778">
        <v>2.1000000000000001E-2</v>
      </c>
      <c r="P137" s="778">
        <f>O137*H137</f>
        <v>1.4700000000000002</v>
      </c>
      <c r="Q137" s="778">
        <v>0</v>
      </c>
      <c r="R137" s="778">
        <f>Q137*H137</f>
        <v>0</v>
      </c>
      <c r="S137" s="778">
        <v>0</v>
      </c>
      <c r="T137" s="779">
        <f>S137*H137</f>
        <v>0</v>
      </c>
      <c r="AR137" s="780" t="s">
        <v>1050</v>
      </c>
      <c r="AT137" s="780" t="s">
        <v>1046</v>
      </c>
      <c r="AU137" s="780" t="s">
        <v>716</v>
      </c>
      <c r="AY137" s="616" t="s">
        <v>1045</v>
      </c>
      <c r="BE137" s="781">
        <f>IF(N137="základní",J137,0)</f>
        <v>0</v>
      </c>
      <c r="BF137" s="781">
        <f>IF(N137="snížená",J137,0)</f>
        <v>0</v>
      </c>
      <c r="BG137" s="781">
        <f>IF(N137="zákl. přenesená",J137,0)</f>
        <v>0</v>
      </c>
      <c r="BH137" s="781">
        <f>IF(N137="sníž. přenesená",J137,0)</f>
        <v>0</v>
      </c>
      <c r="BI137" s="781">
        <f>IF(N137="nulová",J137,0)</f>
        <v>0</v>
      </c>
      <c r="BJ137" s="616" t="s">
        <v>715</v>
      </c>
      <c r="BK137" s="781">
        <f>ROUND(I137*H137,2)</f>
        <v>0</v>
      </c>
      <c r="BL137" s="616" t="s">
        <v>1050</v>
      </c>
      <c r="BM137" s="780" t="s">
        <v>1079</v>
      </c>
    </row>
    <row r="138" spans="2:65" s="758" customFormat="1" ht="22.8" customHeight="1" x14ac:dyDescent="0.25">
      <c r="B138" s="757"/>
      <c r="D138" s="759" t="s">
        <v>1006</v>
      </c>
      <c r="E138" s="767" t="s">
        <v>1080</v>
      </c>
      <c r="F138" s="767" t="s">
        <v>1081</v>
      </c>
      <c r="J138" s="768">
        <f>BK138</f>
        <v>0</v>
      </c>
      <c r="L138" s="757"/>
      <c r="M138" s="762"/>
      <c r="P138" s="763">
        <f>SUM(P139:P141)</f>
        <v>0.10500000000000001</v>
      </c>
      <c r="R138" s="763">
        <f>SUM(R139:R141)</f>
        <v>4.1999999999999996E-4</v>
      </c>
      <c r="T138" s="764">
        <f>SUM(T139:T141)</f>
        <v>0</v>
      </c>
      <c r="AR138" s="759" t="s">
        <v>716</v>
      </c>
      <c r="AT138" s="765" t="s">
        <v>1006</v>
      </c>
      <c r="AU138" s="765" t="s">
        <v>715</v>
      </c>
      <c r="AY138" s="759" t="s">
        <v>1045</v>
      </c>
      <c r="BK138" s="766">
        <f>SUM(BK139:BK141)</f>
        <v>0</v>
      </c>
    </row>
    <row r="139" spans="2:65" s="631" customFormat="1" ht="90.75" customHeight="1" x14ac:dyDescent="0.25">
      <c r="B139" s="630"/>
      <c r="C139" s="769" t="s">
        <v>749</v>
      </c>
      <c r="D139" s="769" t="s">
        <v>1046</v>
      </c>
      <c r="E139" s="770" t="s">
        <v>1082</v>
      </c>
      <c r="F139" s="771" t="s">
        <v>1083</v>
      </c>
      <c r="G139" s="772" t="s">
        <v>197</v>
      </c>
      <c r="H139" s="773">
        <v>1</v>
      </c>
      <c r="I139" s="774">
        <v>0</v>
      </c>
      <c r="J139" s="775">
        <f>ROUND(I139*H139,2)</f>
        <v>0</v>
      </c>
      <c r="K139" s="771" t="s">
        <v>656</v>
      </c>
      <c r="L139" s="630"/>
      <c r="M139" s="776" t="s">
        <v>656</v>
      </c>
      <c r="N139" s="777" t="s">
        <v>975</v>
      </c>
      <c r="O139" s="778">
        <v>3.5000000000000003E-2</v>
      </c>
      <c r="P139" s="778">
        <f>O139*H139</f>
        <v>3.5000000000000003E-2</v>
      </c>
      <c r="Q139" s="778">
        <v>1.3999999999999999E-4</v>
      </c>
      <c r="R139" s="778">
        <f>Q139*H139</f>
        <v>1.3999999999999999E-4</v>
      </c>
      <c r="S139" s="778">
        <v>0</v>
      </c>
      <c r="T139" s="779">
        <f>S139*H139</f>
        <v>0</v>
      </c>
      <c r="AR139" s="780" t="s">
        <v>1050</v>
      </c>
      <c r="AT139" s="780" t="s">
        <v>1046</v>
      </c>
      <c r="AU139" s="780" t="s">
        <v>716</v>
      </c>
      <c r="AY139" s="616" t="s">
        <v>1045</v>
      </c>
      <c r="BE139" s="781">
        <f>IF(N139="základní",J139,0)</f>
        <v>0</v>
      </c>
      <c r="BF139" s="781">
        <f>IF(N139="snížená",J139,0)</f>
        <v>0</v>
      </c>
      <c r="BG139" s="781">
        <f>IF(N139="zákl. přenesená",J139,0)</f>
        <v>0</v>
      </c>
      <c r="BH139" s="781">
        <f>IF(N139="sníž. přenesená",J139,0)</f>
        <v>0</v>
      </c>
      <c r="BI139" s="781">
        <f>IF(N139="nulová",J139,0)</f>
        <v>0</v>
      </c>
      <c r="BJ139" s="616" t="s">
        <v>715</v>
      </c>
      <c r="BK139" s="781">
        <f>ROUND(I139*H139,2)</f>
        <v>0</v>
      </c>
      <c r="BL139" s="616" t="s">
        <v>1050</v>
      </c>
      <c r="BM139" s="780" t="s">
        <v>1084</v>
      </c>
    </row>
    <row r="140" spans="2:65" s="631" customFormat="1" ht="101.25" customHeight="1" x14ac:dyDescent="0.25">
      <c r="B140" s="630"/>
      <c r="C140" s="769" t="s">
        <v>752</v>
      </c>
      <c r="D140" s="769" t="s">
        <v>1046</v>
      </c>
      <c r="E140" s="770" t="s">
        <v>1085</v>
      </c>
      <c r="F140" s="771" t="s">
        <v>1086</v>
      </c>
      <c r="G140" s="772" t="s">
        <v>197</v>
      </c>
      <c r="H140" s="773">
        <v>1</v>
      </c>
      <c r="I140" s="774">
        <v>0</v>
      </c>
      <c r="J140" s="775">
        <f>ROUND(I140*H140,2)</f>
        <v>0</v>
      </c>
      <c r="K140" s="771" t="s">
        <v>656</v>
      </c>
      <c r="L140" s="630"/>
      <c r="M140" s="776" t="s">
        <v>656</v>
      </c>
      <c r="N140" s="777" t="s">
        <v>975</v>
      </c>
      <c r="O140" s="778">
        <v>3.5000000000000003E-2</v>
      </c>
      <c r="P140" s="778">
        <f>O140*H140</f>
        <v>3.5000000000000003E-2</v>
      </c>
      <c r="Q140" s="778">
        <v>1.3999999999999999E-4</v>
      </c>
      <c r="R140" s="778">
        <f>Q140*H140</f>
        <v>1.3999999999999999E-4</v>
      </c>
      <c r="S140" s="778">
        <v>0</v>
      </c>
      <c r="T140" s="779">
        <f>S140*H140</f>
        <v>0</v>
      </c>
      <c r="AR140" s="780" t="s">
        <v>1050</v>
      </c>
      <c r="AT140" s="780" t="s">
        <v>1046</v>
      </c>
      <c r="AU140" s="780" t="s">
        <v>716</v>
      </c>
      <c r="AY140" s="616" t="s">
        <v>1045</v>
      </c>
      <c r="BE140" s="781">
        <f>IF(N140="základní",J140,0)</f>
        <v>0</v>
      </c>
      <c r="BF140" s="781">
        <f>IF(N140="snížená",J140,0)</f>
        <v>0</v>
      </c>
      <c r="BG140" s="781">
        <f>IF(N140="zákl. přenesená",J140,0)</f>
        <v>0</v>
      </c>
      <c r="BH140" s="781">
        <f>IF(N140="sníž. přenesená",J140,0)</f>
        <v>0</v>
      </c>
      <c r="BI140" s="781">
        <f>IF(N140="nulová",J140,0)</f>
        <v>0</v>
      </c>
      <c r="BJ140" s="616" t="s">
        <v>715</v>
      </c>
      <c r="BK140" s="781">
        <f>ROUND(I140*H140,2)</f>
        <v>0</v>
      </c>
      <c r="BL140" s="616" t="s">
        <v>1050</v>
      </c>
      <c r="BM140" s="780" t="s">
        <v>1087</v>
      </c>
    </row>
    <row r="141" spans="2:65" s="631" customFormat="1" ht="101.25" customHeight="1" x14ac:dyDescent="0.25">
      <c r="B141" s="630"/>
      <c r="C141" s="769" t="s">
        <v>756</v>
      </c>
      <c r="D141" s="769" t="s">
        <v>1046</v>
      </c>
      <c r="E141" s="770" t="s">
        <v>1088</v>
      </c>
      <c r="F141" s="771" t="s">
        <v>1089</v>
      </c>
      <c r="G141" s="772" t="s">
        <v>197</v>
      </c>
      <c r="H141" s="773">
        <v>1</v>
      </c>
      <c r="I141" s="774">
        <v>0</v>
      </c>
      <c r="J141" s="775">
        <f>ROUND(I141*H141,2)</f>
        <v>0</v>
      </c>
      <c r="K141" s="771" t="s">
        <v>656</v>
      </c>
      <c r="L141" s="630"/>
      <c r="M141" s="776" t="s">
        <v>656</v>
      </c>
      <c r="N141" s="777" t="s">
        <v>975</v>
      </c>
      <c r="O141" s="778">
        <v>3.5000000000000003E-2</v>
      </c>
      <c r="P141" s="778">
        <f>O141*H141</f>
        <v>3.5000000000000003E-2</v>
      </c>
      <c r="Q141" s="778">
        <v>1.3999999999999999E-4</v>
      </c>
      <c r="R141" s="778">
        <f>Q141*H141</f>
        <v>1.3999999999999999E-4</v>
      </c>
      <c r="S141" s="778">
        <v>0</v>
      </c>
      <c r="T141" s="779">
        <f>S141*H141</f>
        <v>0</v>
      </c>
      <c r="AR141" s="780" t="s">
        <v>1050</v>
      </c>
      <c r="AT141" s="780" t="s">
        <v>1046</v>
      </c>
      <c r="AU141" s="780" t="s">
        <v>716</v>
      </c>
      <c r="AY141" s="616" t="s">
        <v>1045</v>
      </c>
      <c r="BE141" s="781">
        <f>IF(N141="základní",J141,0)</f>
        <v>0</v>
      </c>
      <c r="BF141" s="781">
        <f>IF(N141="snížená",J141,0)</f>
        <v>0</v>
      </c>
      <c r="BG141" s="781">
        <f>IF(N141="zákl. přenesená",J141,0)</f>
        <v>0</v>
      </c>
      <c r="BH141" s="781">
        <f>IF(N141="sníž. přenesená",J141,0)</f>
        <v>0</v>
      </c>
      <c r="BI141" s="781">
        <f>IF(N141="nulová",J141,0)</f>
        <v>0</v>
      </c>
      <c r="BJ141" s="616" t="s">
        <v>715</v>
      </c>
      <c r="BK141" s="781">
        <f>ROUND(I141*H141,2)</f>
        <v>0</v>
      </c>
      <c r="BL141" s="616" t="s">
        <v>1050</v>
      </c>
      <c r="BM141" s="780" t="s">
        <v>1090</v>
      </c>
    </row>
    <row r="142" spans="2:65" s="758" customFormat="1" ht="22.8" customHeight="1" x14ac:dyDescent="0.25">
      <c r="B142" s="757"/>
      <c r="D142" s="759" t="s">
        <v>1006</v>
      </c>
      <c r="E142" s="767" t="s">
        <v>1091</v>
      </c>
      <c r="F142" s="767" t="s">
        <v>1092</v>
      </c>
      <c r="J142" s="768">
        <f>BK142</f>
        <v>0</v>
      </c>
      <c r="L142" s="757"/>
      <c r="M142" s="762"/>
      <c r="P142" s="763">
        <f>SUM(P143:P146)</f>
        <v>1.4950000000000001</v>
      </c>
      <c r="R142" s="763">
        <f>SUM(R143:R146)</f>
        <v>0.1545</v>
      </c>
      <c r="T142" s="764">
        <f>SUM(T143:T146)</f>
        <v>0</v>
      </c>
      <c r="AR142" s="759" t="s">
        <v>716</v>
      </c>
      <c r="AT142" s="765" t="s">
        <v>1006</v>
      </c>
      <c r="AU142" s="765" t="s">
        <v>715</v>
      </c>
      <c r="AY142" s="759" t="s">
        <v>1045</v>
      </c>
      <c r="BK142" s="766">
        <f>SUM(BK143:BK146)</f>
        <v>0</v>
      </c>
    </row>
    <row r="143" spans="2:65" s="631" customFormat="1" ht="114.9" customHeight="1" x14ac:dyDescent="0.25">
      <c r="B143" s="630"/>
      <c r="C143" s="769" t="s">
        <v>759</v>
      </c>
      <c r="D143" s="769" t="s">
        <v>1046</v>
      </c>
      <c r="E143" s="770" t="s">
        <v>1093</v>
      </c>
      <c r="F143" s="771" t="s">
        <v>1094</v>
      </c>
      <c r="G143" s="772" t="s">
        <v>197</v>
      </c>
      <c r="H143" s="773">
        <v>1</v>
      </c>
      <c r="I143" s="774">
        <v>0</v>
      </c>
      <c r="J143" s="775">
        <f>ROUND(I143*H143,2)</f>
        <v>0</v>
      </c>
      <c r="K143" s="771" t="s">
        <v>656</v>
      </c>
      <c r="L143" s="630"/>
      <c r="M143" s="776" t="s">
        <v>656</v>
      </c>
      <c r="N143" s="777" t="s">
        <v>975</v>
      </c>
      <c r="O143" s="778">
        <v>0.29899999999999999</v>
      </c>
      <c r="P143" s="778">
        <f>O143*H143</f>
        <v>0.29899999999999999</v>
      </c>
      <c r="Q143" s="778">
        <v>3.09E-2</v>
      </c>
      <c r="R143" s="778">
        <f>Q143*H143</f>
        <v>3.09E-2</v>
      </c>
      <c r="S143" s="778">
        <v>0</v>
      </c>
      <c r="T143" s="779">
        <f>S143*H143</f>
        <v>0</v>
      </c>
      <c r="AR143" s="780" t="s">
        <v>1050</v>
      </c>
      <c r="AT143" s="780" t="s">
        <v>1046</v>
      </c>
      <c r="AU143" s="780" t="s">
        <v>716</v>
      </c>
      <c r="AY143" s="616" t="s">
        <v>1045</v>
      </c>
      <c r="BE143" s="781">
        <f>IF(N143="základní",J143,0)</f>
        <v>0</v>
      </c>
      <c r="BF143" s="781">
        <f>IF(N143="snížená",J143,0)</f>
        <v>0</v>
      </c>
      <c r="BG143" s="781">
        <f>IF(N143="zákl. přenesená",J143,0)</f>
        <v>0</v>
      </c>
      <c r="BH143" s="781">
        <f>IF(N143="sníž. přenesená",J143,0)</f>
        <v>0</v>
      </c>
      <c r="BI143" s="781">
        <f>IF(N143="nulová",J143,0)</f>
        <v>0</v>
      </c>
      <c r="BJ143" s="616" t="s">
        <v>715</v>
      </c>
      <c r="BK143" s="781">
        <f>ROUND(I143*H143,2)</f>
        <v>0</v>
      </c>
      <c r="BL143" s="616" t="s">
        <v>1050</v>
      </c>
      <c r="BM143" s="780" t="s">
        <v>1095</v>
      </c>
    </row>
    <row r="144" spans="2:65" s="631" customFormat="1" ht="114.9" customHeight="1" x14ac:dyDescent="0.25">
      <c r="B144" s="630"/>
      <c r="C144" s="769" t="s">
        <v>762</v>
      </c>
      <c r="D144" s="769" t="s">
        <v>1046</v>
      </c>
      <c r="E144" s="770" t="s">
        <v>1096</v>
      </c>
      <c r="F144" s="771" t="s">
        <v>1097</v>
      </c>
      <c r="G144" s="772" t="s">
        <v>197</v>
      </c>
      <c r="H144" s="773">
        <v>1</v>
      </c>
      <c r="I144" s="774">
        <v>0</v>
      </c>
      <c r="J144" s="775">
        <f>ROUND(I144*H144,2)</f>
        <v>0</v>
      </c>
      <c r="K144" s="771" t="s">
        <v>656</v>
      </c>
      <c r="L144" s="630"/>
      <c r="M144" s="776" t="s">
        <v>656</v>
      </c>
      <c r="N144" s="777" t="s">
        <v>975</v>
      </c>
      <c r="O144" s="778">
        <v>0.29899999999999999</v>
      </c>
      <c r="P144" s="778">
        <f>O144*H144</f>
        <v>0.29899999999999999</v>
      </c>
      <c r="Q144" s="778">
        <v>3.09E-2</v>
      </c>
      <c r="R144" s="778">
        <f>Q144*H144</f>
        <v>3.09E-2</v>
      </c>
      <c r="S144" s="778">
        <v>0</v>
      </c>
      <c r="T144" s="779">
        <f>S144*H144</f>
        <v>0</v>
      </c>
      <c r="AR144" s="780" t="s">
        <v>1050</v>
      </c>
      <c r="AT144" s="780" t="s">
        <v>1046</v>
      </c>
      <c r="AU144" s="780" t="s">
        <v>716</v>
      </c>
      <c r="AY144" s="616" t="s">
        <v>1045</v>
      </c>
      <c r="BE144" s="781">
        <f>IF(N144="základní",J144,0)</f>
        <v>0</v>
      </c>
      <c r="BF144" s="781">
        <f>IF(N144="snížená",J144,0)</f>
        <v>0</v>
      </c>
      <c r="BG144" s="781">
        <f>IF(N144="zákl. přenesená",J144,0)</f>
        <v>0</v>
      </c>
      <c r="BH144" s="781">
        <f>IF(N144="sníž. přenesená",J144,0)</f>
        <v>0</v>
      </c>
      <c r="BI144" s="781">
        <f>IF(N144="nulová",J144,0)</f>
        <v>0</v>
      </c>
      <c r="BJ144" s="616" t="s">
        <v>715</v>
      </c>
      <c r="BK144" s="781">
        <f>ROUND(I144*H144,2)</f>
        <v>0</v>
      </c>
      <c r="BL144" s="616" t="s">
        <v>1050</v>
      </c>
      <c r="BM144" s="780" t="s">
        <v>1098</v>
      </c>
    </row>
    <row r="145" spans="2:65" s="631" customFormat="1" ht="114.9" customHeight="1" x14ac:dyDescent="0.25">
      <c r="B145" s="630"/>
      <c r="C145" s="769" t="s">
        <v>765</v>
      </c>
      <c r="D145" s="769" t="s">
        <v>1046</v>
      </c>
      <c r="E145" s="770" t="s">
        <v>1099</v>
      </c>
      <c r="F145" s="771" t="s">
        <v>1100</v>
      </c>
      <c r="G145" s="772" t="s">
        <v>197</v>
      </c>
      <c r="H145" s="773">
        <v>1</v>
      </c>
      <c r="I145" s="774">
        <v>0</v>
      </c>
      <c r="J145" s="775">
        <f>ROUND(I145*H145,2)</f>
        <v>0</v>
      </c>
      <c r="K145" s="771" t="s">
        <v>656</v>
      </c>
      <c r="L145" s="630"/>
      <c r="M145" s="776" t="s">
        <v>656</v>
      </c>
      <c r="N145" s="777" t="s">
        <v>975</v>
      </c>
      <c r="O145" s="778">
        <v>0.29899999999999999</v>
      </c>
      <c r="P145" s="778">
        <f>O145*H145</f>
        <v>0.29899999999999999</v>
      </c>
      <c r="Q145" s="778">
        <v>3.09E-2</v>
      </c>
      <c r="R145" s="778">
        <f>Q145*H145</f>
        <v>3.09E-2</v>
      </c>
      <c r="S145" s="778">
        <v>0</v>
      </c>
      <c r="T145" s="779">
        <f>S145*H145</f>
        <v>0</v>
      </c>
      <c r="AR145" s="780" t="s">
        <v>1050</v>
      </c>
      <c r="AT145" s="780" t="s">
        <v>1046</v>
      </c>
      <c r="AU145" s="780" t="s">
        <v>716</v>
      </c>
      <c r="AY145" s="616" t="s">
        <v>1045</v>
      </c>
      <c r="BE145" s="781">
        <f>IF(N145="základní",J145,0)</f>
        <v>0</v>
      </c>
      <c r="BF145" s="781">
        <f>IF(N145="snížená",J145,0)</f>
        <v>0</v>
      </c>
      <c r="BG145" s="781">
        <f>IF(N145="zákl. přenesená",J145,0)</f>
        <v>0</v>
      </c>
      <c r="BH145" s="781">
        <f>IF(N145="sníž. přenesená",J145,0)</f>
        <v>0</v>
      </c>
      <c r="BI145" s="781">
        <f>IF(N145="nulová",J145,0)</f>
        <v>0</v>
      </c>
      <c r="BJ145" s="616" t="s">
        <v>715</v>
      </c>
      <c r="BK145" s="781">
        <f>ROUND(I145*H145,2)</f>
        <v>0</v>
      </c>
      <c r="BL145" s="616" t="s">
        <v>1050</v>
      </c>
      <c r="BM145" s="780" t="s">
        <v>1101</v>
      </c>
    </row>
    <row r="146" spans="2:65" s="631" customFormat="1" ht="38.549999999999997" customHeight="1" x14ac:dyDescent="0.25">
      <c r="B146" s="630"/>
      <c r="C146" s="769" t="s">
        <v>1050</v>
      </c>
      <c r="D146" s="769" t="s">
        <v>1046</v>
      </c>
      <c r="E146" s="770" t="s">
        <v>1102</v>
      </c>
      <c r="F146" s="771" t="s">
        <v>1103</v>
      </c>
      <c r="G146" s="772" t="s">
        <v>197</v>
      </c>
      <c r="H146" s="773">
        <v>2</v>
      </c>
      <c r="I146" s="774">
        <v>0</v>
      </c>
      <c r="J146" s="775">
        <f>ROUND(I146*H146,2)</f>
        <v>0</v>
      </c>
      <c r="K146" s="771" t="s">
        <v>656</v>
      </c>
      <c r="L146" s="630"/>
      <c r="M146" s="776" t="s">
        <v>656</v>
      </c>
      <c r="N146" s="777" t="s">
        <v>975</v>
      </c>
      <c r="O146" s="778">
        <v>0.29899999999999999</v>
      </c>
      <c r="P146" s="778">
        <f>O146*H146</f>
        <v>0.59799999999999998</v>
      </c>
      <c r="Q146" s="778">
        <v>3.09E-2</v>
      </c>
      <c r="R146" s="778">
        <f>Q146*H146</f>
        <v>6.1800000000000001E-2</v>
      </c>
      <c r="S146" s="778">
        <v>0</v>
      </c>
      <c r="T146" s="779">
        <f>S146*H146</f>
        <v>0</v>
      </c>
      <c r="AR146" s="780" t="s">
        <v>1050</v>
      </c>
      <c r="AT146" s="780" t="s">
        <v>1046</v>
      </c>
      <c r="AU146" s="780" t="s">
        <v>716</v>
      </c>
      <c r="AY146" s="616" t="s">
        <v>1045</v>
      </c>
      <c r="BE146" s="781">
        <f>IF(N146="základní",J146,0)</f>
        <v>0</v>
      </c>
      <c r="BF146" s="781">
        <f>IF(N146="snížená",J146,0)</f>
        <v>0</v>
      </c>
      <c r="BG146" s="781">
        <f>IF(N146="zákl. přenesená",J146,0)</f>
        <v>0</v>
      </c>
      <c r="BH146" s="781">
        <f>IF(N146="sníž. přenesená",J146,0)</f>
        <v>0</v>
      </c>
      <c r="BI146" s="781">
        <f>IF(N146="nulová",J146,0)</f>
        <v>0</v>
      </c>
      <c r="BJ146" s="616" t="s">
        <v>715</v>
      </c>
      <c r="BK146" s="781">
        <f>ROUND(I146*H146,2)</f>
        <v>0</v>
      </c>
      <c r="BL146" s="616" t="s">
        <v>1050</v>
      </c>
      <c r="BM146" s="780" t="s">
        <v>1104</v>
      </c>
    </row>
    <row r="147" spans="2:65" s="758" customFormat="1" ht="22.8" customHeight="1" x14ac:dyDescent="0.25">
      <c r="B147" s="757"/>
      <c r="D147" s="759" t="s">
        <v>1006</v>
      </c>
      <c r="E147" s="767" t="s">
        <v>116</v>
      </c>
      <c r="F147" s="767" t="s">
        <v>1105</v>
      </c>
      <c r="J147" s="768">
        <f>BK147</f>
        <v>0</v>
      </c>
      <c r="L147" s="757"/>
      <c r="M147" s="762"/>
      <c r="P147" s="763">
        <f>SUM(P148:P149)</f>
        <v>6.16</v>
      </c>
      <c r="R147" s="763">
        <f>SUM(R148:R149)</f>
        <v>3.5000000000000001E-3</v>
      </c>
      <c r="T147" s="764">
        <f>SUM(T148:T149)</f>
        <v>0</v>
      </c>
      <c r="AR147" s="759" t="s">
        <v>716</v>
      </c>
      <c r="AT147" s="765" t="s">
        <v>1006</v>
      </c>
      <c r="AU147" s="765" t="s">
        <v>715</v>
      </c>
      <c r="AY147" s="759" t="s">
        <v>1045</v>
      </c>
      <c r="BK147" s="766">
        <f>SUM(BK148:BK149)</f>
        <v>0</v>
      </c>
    </row>
    <row r="148" spans="2:65" s="631" customFormat="1" ht="24.15" customHeight="1" x14ac:dyDescent="0.25">
      <c r="B148" s="630"/>
      <c r="C148" s="769" t="s">
        <v>1106</v>
      </c>
      <c r="D148" s="769" t="s">
        <v>1046</v>
      </c>
      <c r="E148" s="770" t="s">
        <v>1107</v>
      </c>
      <c r="F148" s="771" t="s">
        <v>1108</v>
      </c>
      <c r="G148" s="772" t="s">
        <v>228</v>
      </c>
      <c r="H148" s="773">
        <v>70</v>
      </c>
      <c r="I148" s="774">
        <v>0</v>
      </c>
      <c r="J148" s="775">
        <f>ROUND(I148*H148,2)</f>
        <v>0</v>
      </c>
      <c r="K148" s="771" t="s">
        <v>1049</v>
      </c>
      <c r="L148" s="630"/>
      <c r="M148" s="776" t="s">
        <v>656</v>
      </c>
      <c r="N148" s="777" t="s">
        <v>975</v>
      </c>
      <c r="O148" s="778">
        <v>2.8000000000000001E-2</v>
      </c>
      <c r="P148" s="778">
        <f>O148*H148</f>
        <v>1.96</v>
      </c>
      <c r="Q148" s="778">
        <v>2.0000000000000002E-5</v>
      </c>
      <c r="R148" s="778">
        <f>Q148*H148</f>
        <v>1.4000000000000002E-3</v>
      </c>
      <c r="S148" s="778">
        <v>0</v>
      </c>
      <c r="T148" s="779">
        <f>S148*H148</f>
        <v>0</v>
      </c>
      <c r="AR148" s="780" t="s">
        <v>1050</v>
      </c>
      <c r="AT148" s="780" t="s">
        <v>1046</v>
      </c>
      <c r="AU148" s="780" t="s">
        <v>716</v>
      </c>
      <c r="AY148" s="616" t="s">
        <v>1045</v>
      </c>
      <c r="BE148" s="781">
        <f>IF(N148="základní",J148,0)</f>
        <v>0</v>
      </c>
      <c r="BF148" s="781">
        <f>IF(N148="snížená",J148,0)</f>
        <v>0</v>
      </c>
      <c r="BG148" s="781">
        <f>IF(N148="zákl. přenesená",J148,0)</f>
        <v>0</v>
      </c>
      <c r="BH148" s="781">
        <f>IF(N148="sníž. přenesená",J148,0)</f>
        <v>0</v>
      </c>
      <c r="BI148" s="781">
        <f>IF(N148="nulová",J148,0)</f>
        <v>0</v>
      </c>
      <c r="BJ148" s="616" t="s">
        <v>715</v>
      </c>
      <c r="BK148" s="781">
        <f>ROUND(I148*H148,2)</f>
        <v>0</v>
      </c>
      <c r="BL148" s="616" t="s">
        <v>1050</v>
      </c>
      <c r="BM148" s="780" t="s">
        <v>1109</v>
      </c>
    </row>
    <row r="149" spans="2:65" s="631" customFormat="1" ht="33" customHeight="1" x14ac:dyDescent="0.25">
      <c r="B149" s="630"/>
      <c r="C149" s="769" t="s">
        <v>1110</v>
      </c>
      <c r="D149" s="769" t="s">
        <v>1046</v>
      </c>
      <c r="E149" s="770" t="s">
        <v>1111</v>
      </c>
      <c r="F149" s="771" t="s">
        <v>1112</v>
      </c>
      <c r="G149" s="772" t="s">
        <v>228</v>
      </c>
      <c r="H149" s="773">
        <v>70</v>
      </c>
      <c r="I149" s="774">
        <v>0</v>
      </c>
      <c r="J149" s="775">
        <f>ROUND(I149*H149,2)</f>
        <v>0</v>
      </c>
      <c r="K149" s="771" t="s">
        <v>1049</v>
      </c>
      <c r="L149" s="630"/>
      <c r="M149" s="776" t="s">
        <v>656</v>
      </c>
      <c r="N149" s="777" t="s">
        <v>975</v>
      </c>
      <c r="O149" s="778">
        <v>0.06</v>
      </c>
      <c r="P149" s="778">
        <f>O149*H149</f>
        <v>4.2</v>
      </c>
      <c r="Q149" s="778">
        <v>3.0000000000000001E-5</v>
      </c>
      <c r="R149" s="778">
        <f>Q149*H149</f>
        <v>2.0999999999999999E-3</v>
      </c>
      <c r="S149" s="778">
        <v>0</v>
      </c>
      <c r="T149" s="779">
        <f>S149*H149</f>
        <v>0</v>
      </c>
      <c r="AR149" s="780" t="s">
        <v>1050</v>
      </c>
      <c r="AT149" s="780" t="s">
        <v>1046</v>
      </c>
      <c r="AU149" s="780" t="s">
        <v>716</v>
      </c>
      <c r="AY149" s="616" t="s">
        <v>1045</v>
      </c>
      <c r="BE149" s="781">
        <f>IF(N149="základní",J149,0)</f>
        <v>0</v>
      </c>
      <c r="BF149" s="781">
        <f>IF(N149="snížená",J149,0)</f>
        <v>0</v>
      </c>
      <c r="BG149" s="781">
        <f>IF(N149="zákl. přenesená",J149,0)</f>
        <v>0</v>
      </c>
      <c r="BH149" s="781">
        <f>IF(N149="sníž. přenesená",J149,0)</f>
        <v>0</v>
      </c>
      <c r="BI149" s="781">
        <f>IF(N149="nulová",J149,0)</f>
        <v>0</v>
      </c>
      <c r="BJ149" s="616" t="s">
        <v>715</v>
      </c>
      <c r="BK149" s="781">
        <f>ROUND(I149*H149,2)</f>
        <v>0</v>
      </c>
      <c r="BL149" s="616" t="s">
        <v>1050</v>
      </c>
      <c r="BM149" s="780" t="s">
        <v>1113</v>
      </c>
    </row>
    <row r="150" spans="2:65" s="758" customFormat="1" ht="25.95" customHeight="1" x14ac:dyDescent="0.25">
      <c r="B150" s="757"/>
      <c r="D150" s="759" t="s">
        <v>1006</v>
      </c>
      <c r="E150" s="760" t="s">
        <v>1114</v>
      </c>
      <c r="F150" s="760" t="s">
        <v>1115</v>
      </c>
      <c r="J150" s="761">
        <f>BK150</f>
        <v>0</v>
      </c>
      <c r="L150" s="757"/>
      <c r="M150" s="762"/>
      <c r="P150" s="763">
        <f>SUM(P151:P156)</f>
        <v>54</v>
      </c>
      <c r="R150" s="763">
        <f>SUM(R151:R156)</f>
        <v>0</v>
      </c>
      <c r="T150" s="764">
        <f>SUM(T151:T156)</f>
        <v>0</v>
      </c>
      <c r="AR150" s="759" t="s">
        <v>80</v>
      </c>
      <c r="AT150" s="765" t="s">
        <v>1006</v>
      </c>
      <c r="AU150" s="765" t="s">
        <v>1007</v>
      </c>
      <c r="AY150" s="759" t="s">
        <v>1045</v>
      </c>
      <c r="BK150" s="766">
        <f>SUM(BK151:BK156)</f>
        <v>0</v>
      </c>
    </row>
    <row r="151" spans="2:65" s="631" customFormat="1" ht="24.15" customHeight="1" x14ac:dyDescent="0.25">
      <c r="B151" s="630"/>
      <c r="C151" s="769" t="s">
        <v>1116</v>
      </c>
      <c r="D151" s="769" t="s">
        <v>1046</v>
      </c>
      <c r="E151" s="770" t="s">
        <v>1117</v>
      </c>
      <c r="F151" s="771" t="s">
        <v>1118</v>
      </c>
      <c r="G151" s="772" t="s">
        <v>841</v>
      </c>
      <c r="H151" s="773">
        <v>10</v>
      </c>
      <c r="I151" s="774">
        <v>0</v>
      </c>
      <c r="J151" s="775">
        <f>ROUND(I151*H151,2)</f>
        <v>0</v>
      </c>
      <c r="K151" s="771" t="s">
        <v>1049</v>
      </c>
      <c r="L151" s="630"/>
      <c r="M151" s="776" t="s">
        <v>656</v>
      </c>
      <c r="N151" s="777" t="s">
        <v>975</v>
      </c>
      <c r="O151" s="778">
        <v>1</v>
      </c>
      <c r="P151" s="778">
        <f>O151*H151</f>
        <v>10</v>
      </c>
      <c r="Q151" s="778">
        <v>0</v>
      </c>
      <c r="R151" s="778">
        <f>Q151*H151</f>
        <v>0</v>
      </c>
      <c r="S151" s="778">
        <v>0</v>
      </c>
      <c r="T151" s="779">
        <f>S151*H151</f>
        <v>0</v>
      </c>
      <c r="AR151" s="780" t="s">
        <v>1119</v>
      </c>
      <c r="AT151" s="780" t="s">
        <v>1046</v>
      </c>
      <c r="AU151" s="780" t="s">
        <v>715</v>
      </c>
      <c r="AY151" s="616" t="s">
        <v>1045</v>
      </c>
      <c r="BE151" s="781">
        <f>IF(N151="základní",J151,0)</f>
        <v>0</v>
      </c>
      <c r="BF151" s="781">
        <f>IF(N151="snížená",J151,0)</f>
        <v>0</v>
      </c>
      <c r="BG151" s="781">
        <f>IF(N151="zákl. přenesená",J151,0)</f>
        <v>0</v>
      </c>
      <c r="BH151" s="781">
        <f>IF(N151="sníž. přenesená",J151,0)</f>
        <v>0</v>
      </c>
      <c r="BI151" s="781">
        <f>IF(N151="nulová",J151,0)</f>
        <v>0</v>
      </c>
      <c r="BJ151" s="616" t="s">
        <v>715</v>
      </c>
      <c r="BK151" s="781">
        <f>ROUND(I151*H151,2)</f>
        <v>0</v>
      </c>
      <c r="BL151" s="616" t="s">
        <v>1119</v>
      </c>
      <c r="BM151" s="780" t="s">
        <v>1120</v>
      </c>
    </row>
    <row r="152" spans="2:65" s="631" customFormat="1" ht="48" x14ac:dyDescent="0.25">
      <c r="B152" s="630"/>
      <c r="D152" s="791" t="s">
        <v>1121</v>
      </c>
      <c r="F152" s="792" t="s">
        <v>1122</v>
      </c>
      <c r="L152" s="630"/>
      <c r="M152" s="793"/>
      <c r="T152" s="674"/>
      <c r="AT152" s="616" t="s">
        <v>1121</v>
      </c>
      <c r="AU152" s="616" t="s">
        <v>715</v>
      </c>
    </row>
    <row r="153" spans="2:65" s="631" customFormat="1" ht="37.799999999999997" customHeight="1" x14ac:dyDescent="0.25">
      <c r="B153" s="630"/>
      <c r="C153" s="769" t="s">
        <v>1123</v>
      </c>
      <c r="D153" s="769" t="s">
        <v>1046</v>
      </c>
      <c r="E153" s="770" t="s">
        <v>1124</v>
      </c>
      <c r="F153" s="771" t="s">
        <v>1125</v>
      </c>
      <c r="G153" s="772" t="s">
        <v>841</v>
      </c>
      <c r="H153" s="773">
        <v>20</v>
      </c>
      <c r="I153" s="774">
        <v>0</v>
      </c>
      <c r="J153" s="775">
        <f>ROUND(I153*H153,2)</f>
        <v>0</v>
      </c>
      <c r="K153" s="771" t="s">
        <v>1049</v>
      </c>
      <c r="L153" s="630"/>
      <c r="M153" s="776" t="s">
        <v>656</v>
      </c>
      <c r="N153" s="777" t="s">
        <v>975</v>
      </c>
      <c r="O153" s="778">
        <v>1</v>
      </c>
      <c r="P153" s="778">
        <f>O153*H153</f>
        <v>20</v>
      </c>
      <c r="Q153" s="778">
        <v>0</v>
      </c>
      <c r="R153" s="778">
        <f>Q153*H153</f>
        <v>0</v>
      </c>
      <c r="S153" s="778">
        <v>0</v>
      </c>
      <c r="T153" s="779">
        <f>S153*H153</f>
        <v>0</v>
      </c>
      <c r="AR153" s="780" t="s">
        <v>1119</v>
      </c>
      <c r="AT153" s="780" t="s">
        <v>1046</v>
      </c>
      <c r="AU153" s="780" t="s">
        <v>715</v>
      </c>
      <c r="AY153" s="616" t="s">
        <v>1045</v>
      </c>
      <c r="BE153" s="781">
        <f>IF(N153="základní",J153,0)</f>
        <v>0</v>
      </c>
      <c r="BF153" s="781">
        <f>IF(N153="snížená",J153,0)</f>
        <v>0</v>
      </c>
      <c r="BG153" s="781">
        <f>IF(N153="zákl. přenesená",J153,0)</f>
        <v>0</v>
      </c>
      <c r="BH153" s="781">
        <f>IF(N153="sníž. přenesená",J153,0)</f>
        <v>0</v>
      </c>
      <c r="BI153" s="781">
        <f>IF(N153="nulová",J153,0)</f>
        <v>0</v>
      </c>
      <c r="BJ153" s="616" t="s">
        <v>715</v>
      </c>
      <c r="BK153" s="781">
        <f>ROUND(I153*H153,2)</f>
        <v>0</v>
      </c>
      <c r="BL153" s="616" t="s">
        <v>1119</v>
      </c>
      <c r="BM153" s="780" t="s">
        <v>1126</v>
      </c>
    </row>
    <row r="154" spans="2:65" s="631" customFormat="1" ht="19.2" x14ac:dyDescent="0.25">
      <c r="B154" s="630"/>
      <c r="D154" s="791" t="s">
        <v>1121</v>
      </c>
      <c r="F154" s="792" t="s">
        <v>1127</v>
      </c>
      <c r="L154" s="630"/>
      <c r="M154" s="793"/>
      <c r="T154" s="674"/>
      <c r="AT154" s="616" t="s">
        <v>1121</v>
      </c>
      <c r="AU154" s="616" t="s">
        <v>715</v>
      </c>
    </row>
    <row r="155" spans="2:65" s="631" customFormat="1" ht="24.15" customHeight="1" x14ac:dyDescent="0.25">
      <c r="B155" s="630"/>
      <c r="C155" s="769" t="s">
        <v>954</v>
      </c>
      <c r="D155" s="769" t="s">
        <v>1046</v>
      </c>
      <c r="E155" s="770" t="s">
        <v>1128</v>
      </c>
      <c r="F155" s="771" t="s">
        <v>1129</v>
      </c>
      <c r="G155" s="772" t="s">
        <v>841</v>
      </c>
      <c r="H155" s="773">
        <v>24</v>
      </c>
      <c r="I155" s="774">
        <v>0</v>
      </c>
      <c r="J155" s="775">
        <f>ROUND(I155*H155,2)</f>
        <v>0</v>
      </c>
      <c r="K155" s="771" t="s">
        <v>1049</v>
      </c>
      <c r="L155" s="630"/>
      <c r="M155" s="776" t="s">
        <v>656</v>
      </c>
      <c r="N155" s="777" t="s">
        <v>975</v>
      </c>
      <c r="O155" s="778">
        <v>1</v>
      </c>
      <c r="P155" s="778">
        <f>O155*H155</f>
        <v>24</v>
      </c>
      <c r="Q155" s="778">
        <v>0</v>
      </c>
      <c r="R155" s="778">
        <f>Q155*H155</f>
        <v>0</v>
      </c>
      <c r="S155" s="778">
        <v>0</v>
      </c>
      <c r="T155" s="779">
        <f>S155*H155</f>
        <v>0</v>
      </c>
      <c r="AR155" s="780" t="s">
        <v>1119</v>
      </c>
      <c r="AT155" s="780" t="s">
        <v>1046</v>
      </c>
      <c r="AU155" s="780" t="s">
        <v>715</v>
      </c>
      <c r="AY155" s="616" t="s">
        <v>1045</v>
      </c>
      <c r="BE155" s="781">
        <f>IF(N155="základní",J155,0)</f>
        <v>0</v>
      </c>
      <c r="BF155" s="781">
        <f>IF(N155="snížená",J155,0)</f>
        <v>0</v>
      </c>
      <c r="BG155" s="781">
        <f>IF(N155="zákl. přenesená",J155,0)</f>
        <v>0</v>
      </c>
      <c r="BH155" s="781">
        <f>IF(N155="sníž. přenesená",J155,0)</f>
        <v>0</v>
      </c>
      <c r="BI155" s="781">
        <f>IF(N155="nulová",J155,0)</f>
        <v>0</v>
      </c>
      <c r="BJ155" s="616" t="s">
        <v>715</v>
      </c>
      <c r="BK155" s="781">
        <f>ROUND(I155*H155,2)</f>
        <v>0</v>
      </c>
      <c r="BL155" s="616" t="s">
        <v>1119</v>
      </c>
      <c r="BM155" s="780" t="s">
        <v>1130</v>
      </c>
    </row>
    <row r="156" spans="2:65" s="631" customFormat="1" ht="38.4" x14ac:dyDescent="0.25">
      <c r="B156" s="630"/>
      <c r="D156" s="791" t="s">
        <v>1121</v>
      </c>
      <c r="F156" s="792" t="s">
        <v>1131</v>
      </c>
      <c r="L156" s="630"/>
      <c r="M156" s="793"/>
      <c r="T156" s="674"/>
      <c r="AT156" s="616" t="s">
        <v>1121</v>
      </c>
      <c r="AU156" s="616" t="s">
        <v>715</v>
      </c>
    </row>
    <row r="157" spans="2:65" s="758" customFormat="1" ht="25.95" customHeight="1" x14ac:dyDescent="0.25">
      <c r="B157" s="757"/>
      <c r="D157" s="759" t="s">
        <v>1006</v>
      </c>
      <c r="E157" s="760" t="s">
        <v>607</v>
      </c>
      <c r="F157" s="760" t="s">
        <v>1132</v>
      </c>
      <c r="J157" s="761">
        <f>BK157</f>
        <v>0</v>
      </c>
      <c r="L157" s="757"/>
      <c r="M157" s="762"/>
      <c r="P157" s="763">
        <f>P158</f>
        <v>0</v>
      </c>
      <c r="R157" s="763">
        <f>R158</f>
        <v>0</v>
      </c>
      <c r="T157" s="764">
        <f>T158</f>
        <v>0</v>
      </c>
      <c r="AR157" s="759" t="s">
        <v>717</v>
      </c>
      <c r="AT157" s="765" t="s">
        <v>1006</v>
      </c>
      <c r="AU157" s="765" t="s">
        <v>1007</v>
      </c>
      <c r="AY157" s="759" t="s">
        <v>1045</v>
      </c>
      <c r="BK157" s="766">
        <f>BK158</f>
        <v>0</v>
      </c>
    </row>
    <row r="158" spans="2:65" s="758" customFormat="1" ht="22.8" customHeight="1" x14ac:dyDescent="0.25">
      <c r="B158" s="757"/>
      <c r="D158" s="759" t="s">
        <v>1006</v>
      </c>
      <c r="E158" s="767" t="s">
        <v>1133</v>
      </c>
      <c r="F158" s="767" t="s">
        <v>1134</v>
      </c>
      <c r="J158" s="768">
        <f>BK158</f>
        <v>0</v>
      </c>
      <c r="L158" s="757"/>
      <c r="M158" s="762"/>
      <c r="P158" s="763">
        <f>P159</f>
        <v>0</v>
      </c>
      <c r="R158" s="763">
        <f>R159</f>
        <v>0</v>
      </c>
      <c r="T158" s="764">
        <f>T159</f>
        <v>0</v>
      </c>
      <c r="AR158" s="759" t="s">
        <v>717</v>
      </c>
      <c r="AT158" s="765" t="s">
        <v>1006</v>
      </c>
      <c r="AU158" s="765" t="s">
        <v>715</v>
      </c>
      <c r="AY158" s="759" t="s">
        <v>1045</v>
      </c>
      <c r="BK158" s="766">
        <f>BK159</f>
        <v>0</v>
      </c>
    </row>
    <row r="159" spans="2:65" s="631" customFormat="1" ht="16.5" customHeight="1" x14ac:dyDescent="0.25">
      <c r="B159" s="630"/>
      <c r="C159" s="769" t="s">
        <v>1135</v>
      </c>
      <c r="D159" s="769" t="s">
        <v>1046</v>
      </c>
      <c r="E159" s="770" t="s">
        <v>1136</v>
      </c>
      <c r="F159" s="771" t="s">
        <v>1137</v>
      </c>
      <c r="G159" s="772" t="s">
        <v>1138</v>
      </c>
      <c r="H159" s="773">
        <v>1</v>
      </c>
      <c r="I159" s="774">
        <v>0</v>
      </c>
      <c r="J159" s="775">
        <f>ROUND(I159*H159,2)</f>
        <v>0</v>
      </c>
      <c r="K159" s="771" t="s">
        <v>1049</v>
      </c>
      <c r="L159" s="630"/>
      <c r="M159" s="794" t="s">
        <v>656</v>
      </c>
      <c r="N159" s="795" t="s">
        <v>975</v>
      </c>
      <c r="O159" s="796">
        <v>0</v>
      </c>
      <c r="P159" s="796">
        <f>O159*H159</f>
        <v>0</v>
      </c>
      <c r="Q159" s="796">
        <v>0</v>
      </c>
      <c r="R159" s="796">
        <f>Q159*H159</f>
        <v>0</v>
      </c>
      <c r="S159" s="796">
        <v>0</v>
      </c>
      <c r="T159" s="797">
        <f>S159*H159</f>
        <v>0</v>
      </c>
      <c r="AR159" s="780" t="s">
        <v>1139</v>
      </c>
      <c r="AT159" s="780" t="s">
        <v>1046</v>
      </c>
      <c r="AU159" s="780" t="s">
        <v>716</v>
      </c>
      <c r="AY159" s="616" t="s">
        <v>1045</v>
      </c>
      <c r="BE159" s="781">
        <f>IF(N159="základní",J159,0)</f>
        <v>0</v>
      </c>
      <c r="BF159" s="781">
        <f>IF(N159="snížená",J159,0)</f>
        <v>0</v>
      </c>
      <c r="BG159" s="781">
        <f>IF(N159="zákl. přenesená",J159,0)</f>
        <v>0</v>
      </c>
      <c r="BH159" s="781">
        <f>IF(N159="sníž. přenesená",J159,0)</f>
        <v>0</v>
      </c>
      <c r="BI159" s="781">
        <f>IF(N159="nulová",J159,0)</f>
        <v>0</v>
      </c>
      <c r="BJ159" s="616" t="s">
        <v>715</v>
      </c>
      <c r="BK159" s="781">
        <f>ROUND(I159*H159,2)</f>
        <v>0</v>
      </c>
      <c r="BL159" s="616" t="s">
        <v>1139</v>
      </c>
      <c r="BM159" s="780" t="s">
        <v>1140</v>
      </c>
    </row>
    <row r="160" spans="2:65" s="631" customFormat="1" ht="6.9" customHeight="1" x14ac:dyDescent="0.25">
      <c r="B160" s="653"/>
      <c r="C160" s="654"/>
      <c r="D160" s="654"/>
      <c r="E160" s="654"/>
      <c r="F160" s="654"/>
      <c r="G160" s="654"/>
      <c r="H160" s="654"/>
      <c r="I160" s="654"/>
      <c r="J160" s="654"/>
      <c r="K160" s="654"/>
      <c r="L160" s="630"/>
    </row>
  </sheetData>
  <sheetProtection algorithmName="SHA-512" hashValue="AO6cHrMOzQSKmoAsekImSu453tNKJCUtiyJupVVERbWd+4qj7glSLALONmLvkA1/StYYrIZfASXYmwZvlV2YAg==" saltValue="/KYOl4GQyzJjCMZ/qy0wjQ==" spinCount="100000" sheet="1" objects="1" scenarios="1"/>
  <protectedRanges>
    <protectedRange sqref="I128:I159" name="Oblast1"/>
  </protectedRanges>
  <autoFilter ref="C124:K159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9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62ED-72BC-4DEC-A7CF-EEEFBD358CFB}">
  <dimension ref="A1:F235"/>
  <sheetViews>
    <sheetView topLeftCell="A29" zoomScaleNormal="100" workbookViewId="0">
      <selection activeCell="A39" sqref="A39"/>
    </sheetView>
  </sheetViews>
  <sheetFormatPr defaultColWidth="8.77734375" defaultRowHeight="13.2" x14ac:dyDescent="0.25"/>
  <cols>
    <col min="1" max="1" width="5.77734375" style="823" customWidth="1"/>
    <col min="2" max="2" width="76.44140625" style="823" customWidth="1"/>
    <col min="3" max="3" width="5.6640625" style="853" customWidth="1"/>
    <col min="4" max="4" width="8.6640625" style="853" customWidth="1"/>
    <col min="5" max="5" width="9.6640625" style="853" customWidth="1"/>
    <col min="6" max="6" width="11.6640625" style="853" customWidth="1"/>
    <col min="257" max="257" width="5.77734375" customWidth="1"/>
    <col min="258" max="258" width="76.44140625" customWidth="1"/>
    <col min="259" max="259" width="5.6640625" customWidth="1"/>
    <col min="260" max="260" width="8.6640625" customWidth="1"/>
    <col min="261" max="261" width="9.6640625" customWidth="1"/>
    <col min="262" max="262" width="11.6640625" customWidth="1"/>
    <col min="513" max="513" width="5.77734375" customWidth="1"/>
    <col min="514" max="514" width="76.44140625" customWidth="1"/>
    <col min="515" max="515" width="5.6640625" customWidth="1"/>
    <col min="516" max="516" width="8.6640625" customWidth="1"/>
    <col min="517" max="517" width="9.6640625" customWidth="1"/>
    <col min="518" max="518" width="11.6640625" customWidth="1"/>
    <col min="769" max="769" width="5.77734375" customWidth="1"/>
    <col min="770" max="770" width="76.44140625" customWidth="1"/>
    <col min="771" max="771" width="5.6640625" customWidth="1"/>
    <col min="772" max="772" width="8.6640625" customWidth="1"/>
    <col min="773" max="773" width="9.6640625" customWidth="1"/>
    <col min="774" max="774" width="11.6640625" customWidth="1"/>
    <col min="1025" max="1025" width="5.77734375" customWidth="1"/>
    <col min="1026" max="1026" width="76.44140625" customWidth="1"/>
    <col min="1027" max="1027" width="5.6640625" customWidth="1"/>
    <col min="1028" max="1028" width="8.6640625" customWidth="1"/>
    <col min="1029" max="1029" width="9.6640625" customWidth="1"/>
    <col min="1030" max="1030" width="11.6640625" customWidth="1"/>
    <col min="1281" max="1281" width="5.77734375" customWidth="1"/>
    <col min="1282" max="1282" width="76.44140625" customWidth="1"/>
    <col min="1283" max="1283" width="5.6640625" customWidth="1"/>
    <col min="1284" max="1284" width="8.6640625" customWidth="1"/>
    <col min="1285" max="1285" width="9.6640625" customWidth="1"/>
    <col min="1286" max="1286" width="11.6640625" customWidth="1"/>
    <col min="1537" max="1537" width="5.77734375" customWidth="1"/>
    <col min="1538" max="1538" width="76.44140625" customWidth="1"/>
    <col min="1539" max="1539" width="5.6640625" customWidth="1"/>
    <col min="1540" max="1540" width="8.6640625" customWidth="1"/>
    <col min="1541" max="1541" width="9.6640625" customWidth="1"/>
    <col min="1542" max="1542" width="11.6640625" customWidth="1"/>
    <col min="1793" max="1793" width="5.77734375" customWidth="1"/>
    <col min="1794" max="1794" width="76.44140625" customWidth="1"/>
    <col min="1795" max="1795" width="5.6640625" customWidth="1"/>
    <col min="1796" max="1796" width="8.6640625" customWidth="1"/>
    <col min="1797" max="1797" width="9.6640625" customWidth="1"/>
    <col min="1798" max="1798" width="11.6640625" customWidth="1"/>
    <col min="2049" max="2049" width="5.77734375" customWidth="1"/>
    <col min="2050" max="2050" width="76.44140625" customWidth="1"/>
    <col min="2051" max="2051" width="5.6640625" customWidth="1"/>
    <col min="2052" max="2052" width="8.6640625" customWidth="1"/>
    <col min="2053" max="2053" width="9.6640625" customWidth="1"/>
    <col min="2054" max="2054" width="11.6640625" customWidth="1"/>
    <col min="2305" max="2305" width="5.77734375" customWidth="1"/>
    <col min="2306" max="2306" width="76.44140625" customWidth="1"/>
    <col min="2307" max="2307" width="5.6640625" customWidth="1"/>
    <col min="2308" max="2308" width="8.6640625" customWidth="1"/>
    <col min="2309" max="2309" width="9.6640625" customWidth="1"/>
    <col min="2310" max="2310" width="11.6640625" customWidth="1"/>
    <col min="2561" max="2561" width="5.77734375" customWidth="1"/>
    <col min="2562" max="2562" width="76.44140625" customWidth="1"/>
    <col min="2563" max="2563" width="5.6640625" customWidth="1"/>
    <col min="2564" max="2564" width="8.6640625" customWidth="1"/>
    <col min="2565" max="2565" width="9.6640625" customWidth="1"/>
    <col min="2566" max="2566" width="11.6640625" customWidth="1"/>
    <col min="2817" max="2817" width="5.77734375" customWidth="1"/>
    <col min="2818" max="2818" width="76.44140625" customWidth="1"/>
    <col min="2819" max="2819" width="5.6640625" customWidth="1"/>
    <col min="2820" max="2820" width="8.6640625" customWidth="1"/>
    <col min="2821" max="2821" width="9.6640625" customWidth="1"/>
    <col min="2822" max="2822" width="11.6640625" customWidth="1"/>
    <col min="3073" max="3073" width="5.77734375" customWidth="1"/>
    <col min="3074" max="3074" width="76.44140625" customWidth="1"/>
    <col min="3075" max="3075" width="5.6640625" customWidth="1"/>
    <col min="3076" max="3076" width="8.6640625" customWidth="1"/>
    <col min="3077" max="3077" width="9.6640625" customWidth="1"/>
    <col min="3078" max="3078" width="11.6640625" customWidth="1"/>
    <col min="3329" max="3329" width="5.77734375" customWidth="1"/>
    <col min="3330" max="3330" width="76.44140625" customWidth="1"/>
    <col min="3331" max="3331" width="5.6640625" customWidth="1"/>
    <col min="3332" max="3332" width="8.6640625" customWidth="1"/>
    <col min="3333" max="3333" width="9.6640625" customWidth="1"/>
    <col min="3334" max="3334" width="11.6640625" customWidth="1"/>
    <col min="3585" max="3585" width="5.77734375" customWidth="1"/>
    <col min="3586" max="3586" width="76.44140625" customWidth="1"/>
    <col min="3587" max="3587" width="5.6640625" customWidth="1"/>
    <col min="3588" max="3588" width="8.6640625" customWidth="1"/>
    <col min="3589" max="3589" width="9.6640625" customWidth="1"/>
    <col min="3590" max="3590" width="11.6640625" customWidth="1"/>
    <col min="3841" max="3841" width="5.77734375" customWidth="1"/>
    <col min="3842" max="3842" width="76.44140625" customWidth="1"/>
    <col min="3843" max="3843" width="5.6640625" customWidth="1"/>
    <col min="3844" max="3844" width="8.6640625" customWidth="1"/>
    <col min="3845" max="3845" width="9.6640625" customWidth="1"/>
    <col min="3846" max="3846" width="11.6640625" customWidth="1"/>
    <col min="4097" max="4097" width="5.77734375" customWidth="1"/>
    <col min="4098" max="4098" width="76.44140625" customWidth="1"/>
    <col min="4099" max="4099" width="5.6640625" customWidth="1"/>
    <col min="4100" max="4100" width="8.6640625" customWidth="1"/>
    <col min="4101" max="4101" width="9.6640625" customWidth="1"/>
    <col min="4102" max="4102" width="11.6640625" customWidth="1"/>
    <col min="4353" max="4353" width="5.77734375" customWidth="1"/>
    <col min="4354" max="4354" width="76.44140625" customWidth="1"/>
    <col min="4355" max="4355" width="5.6640625" customWidth="1"/>
    <col min="4356" max="4356" width="8.6640625" customWidth="1"/>
    <col min="4357" max="4357" width="9.6640625" customWidth="1"/>
    <col min="4358" max="4358" width="11.6640625" customWidth="1"/>
    <col min="4609" max="4609" width="5.77734375" customWidth="1"/>
    <col min="4610" max="4610" width="76.44140625" customWidth="1"/>
    <col min="4611" max="4611" width="5.6640625" customWidth="1"/>
    <col min="4612" max="4612" width="8.6640625" customWidth="1"/>
    <col min="4613" max="4613" width="9.6640625" customWidth="1"/>
    <col min="4614" max="4614" width="11.6640625" customWidth="1"/>
    <col min="4865" max="4865" width="5.77734375" customWidth="1"/>
    <col min="4866" max="4866" width="76.44140625" customWidth="1"/>
    <col min="4867" max="4867" width="5.6640625" customWidth="1"/>
    <col min="4868" max="4868" width="8.6640625" customWidth="1"/>
    <col min="4869" max="4869" width="9.6640625" customWidth="1"/>
    <col min="4870" max="4870" width="11.6640625" customWidth="1"/>
    <col min="5121" max="5121" width="5.77734375" customWidth="1"/>
    <col min="5122" max="5122" width="76.44140625" customWidth="1"/>
    <col min="5123" max="5123" width="5.6640625" customWidth="1"/>
    <col min="5124" max="5124" width="8.6640625" customWidth="1"/>
    <col min="5125" max="5125" width="9.6640625" customWidth="1"/>
    <col min="5126" max="5126" width="11.6640625" customWidth="1"/>
    <col min="5377" max="5377" width="5.77734375" customWidth="1"/>
    <col min="5378" max="5378" width="76.44140625" customWidth="1"/>
    <col min="5379" max="5379" width="5.6640625" customWidth="1"/>
    <col min="5380" max="5380" width="8.6640625" customWidth="1"/>
    <col min="5381" max="5381" width="9.6640625" customWidth="1"/>
    <col min="5382" max="5382" width="11.6640625" customWidth="1"/>
    <col min="5633" max="5633" width="5.77734375" customWidth="1"/>
    <col min="5634" max="5634" width="76.44140625" customWidth="1"/>
    <col min="5635" max="5635" width="5.6640625" customWidth="1"/>
    <col min="5636" max="5636" width="8.6640625" customWidth="1"/>
    <col min="5637" max="5637" width="9.6640625" customWidth="1"/>
    <col min="5638" max="5638" width="11.6640625" customWidth="1"/>
    <col min="5889" max="5889" width="5.77734375" customWidth="1"/>
    <col min="5890" max="5890" width="76.44140625" customWidth="1"/>
    <col min="5891" max="5891" width="5.6640625" customWidth="1"/>
    <col min="5892" max="5892" width="8.6640625" customWidth="1"/>
    <col min="5893" max="5893" width="9.6640625" customWidth="1"/>
    <col min="5894" max="5894" width="11.6640625" customWidth="1"/>
    <col min="6145" max="6145" width="5.77734375" customWidth="1"/>
    <col min="6146" max="6146" width="76.44140625" customWidth="1"/>
    <col min="6147" max="6147" width="5.6640625" customWidth="1"/>
    <col min="6148" max="6148" width="8.6640625" customWidth="1"/>
    <col min="6149" max="6149" width="9.6640625" customWidth="1"/>
    <col min="6150" max="6150" width="11.6640625" customWidth="1"/>
    <col min="6401" max="6401" width="5.77734375" customWidth="1"/>
    <col min="6402" max="6402" width="76.44140625" customWidth="1"/>
    <col min="6403" max="6403" width="5.6640625" customWidth="1"/>
    <col min="6404" max="6404" width="8.6640625" customWidth="1"/>
    <col min="6405" max="6405" width="9.6640625" customWidth="1"/>
    <col min="6406" max="6406" width="11.6640625" customWidth="1"/>
    <col min="6657" max="6657" width="5.77734375" customWidth="1"/>
    <col min="6658" max="6658" width="76.44140625" customWidth="1"/>
    <col min="6659" max="6659" width="5.6640625" customWidth="1"/>
    <col min="6660" max="6660" width="8.6640625" customWidth="1"/>
    <col min="6661" max="6661" width="9.6640625" customWidth="1"/>
    <col min="6662" max="6662" width="11.6640625" customWidth="1"/>
    <col min="6913" max="6913" width="5.77734375" customWidth="1"/>
    <col min="6914" max="6914" width="76.44140625" customWidth="1"/>
    <col min="6915" max="6915" width="5.6640625" customWidth="1"/>
    <col min="6916" max="6916" width="8.6640625" customWidth="1"/>
    <col min="6917" max="6917" width="9.6640625" customWidth="1"/>
    <col min="6918" max="6918" width="11.6640625" customWidth="1"/>
    <col min="7169" max="7169" width="5.77734375" customWidth="1"/>
    <col min="7170" max="7170" width="76.44140625" customWidth="1"/>
    <col min="7171" max="7171" width="5.6640625" customWidth="1"/>
    <col min="7172" max="7172" width="8.6640625" customWidth="1"/>
    <col min="7173" max="7173" width="9.6640625" customWidth="1"/>
    <col min="7174" max="7174" width="11.6640625" customWidth="1"/>
    <col min="7425" max="7425" width="5.77734375" customWidth="1"/>
    <col min="7426" max="7426" width="76.44140625" customWidth="1"/>
    <col min="7427" max="7427" width="5.6640625" customWidth="1"/>
    <col min="7428" max="7428" width="8.6640625" customWidth="1"/>
    <col min="7429" max="7429" width="9.6640625" customWidth="1"/>
    <col min="7430" max="7430" width="11.6640625" customWidth="1"/>
    <col min="7681" max="7681" width="5.77734375" customWidth="1"/>
    <col min="7682" max="7682" width="76.44140625" customWidth="1"/>
    <col min="7683" max="7683" width="5.6640625" customWidth="1"/>
    <col min="7684" max="7684" width="8.6640625" customWidth="1"/>
    <col min="7685" max="7685" width="9.6640625" customWidth="1"/>
    <col min="7686" max="7686" width="11.6640625" customWidth="1"/>
    <col min="7937" max="7937" width="5.77734375" customWidth="1"/>
    <col min="7938" max="7938" width="76.44140625" customWidth="1"/>
    <col min="7939" max="7939" width="5.6640625" customWidth="1"/>
    <col min="7940" max="7940" width="8.6640625" customWidth="1"/>
    <col min="7941" max="7941" width="9.6640625" customWidth="1"/>
    <col min="7942" max="7942" width="11.6640625" customWidth="1"/>
    <col min="8193" max="8193" width="5.77734375" customWidth="1"/>
    <col min="8194" max="8194" width="76.44140625" customWidth="1"/>
    <col min="8195" max="8195" width="5.6640625" customWidth="1"/>
    <col min="8196" max="8196" width="8.6640625" customWidth="1"/>
    <col min="8197" max="8197" width="9.6640625" customWidth="1"/>
    <col min="8198" max="8198" width="11.6640625" customWidth="1"/>
    <col min="8449" max="8449" width="5.77734375" customWidth="1"/>
    <col min="8450" max="8450" width="76.44140625" customWidth="1"/>
    <col min="8451" max="8451" width="5.6640625" customWidth="1"/>
    <col min="8452" max="8452" width="8.6640625" customWidth="1"/>
    <col min="8453" max="8453" width="9.6640625" customWidth="1"/>
    <col min="8454" max="8454" width="11.6640625" customWidth="1"/>
    <col min="8705" max="8705" width="5.77734375" customWidth="1"/>
    <col min="8706" max="8706" width="76.44140625" customWidth="1"/>
    <col min="8707" max="8707" width="5.6640625" customWidth="1"/>
    <col min="8708" max="8708" width="8.6640625" customWidth="1"/>
    <col min="8709" max="8709" width="9.6640625" customWidth="1"/>
    <col min="8710" max="8710" width="11.6640625" customWidth="1"/>
    <col min="8961" max="8961" width="5.77734375" customWidth="1"/>
    <col min="8962" max="8962" width="76.44140625" customWidth="1"/>
    <col min="8963" max="8963" width="5.6640625" customWidth="1"/>
    <col min="8964" max="8964" width="8.6640625" customWidth="1"/>
    <col min="8965" max="8965" width="9.6640625" customWidth="1"/>
    <col min="8966" max="8966" width="11.6640625" customWidth="1"/>
    <col min="9217" max="9217" width="5.77734375" customWidth="1"/>
    <col min="9218" max="9218" width="76.44140625" customWidth="1"/>
    <col min="9219" max="9219" width="5.6640625" customWidth="1"/>
    <col min="9220" max="9220" width="8.6640625" customWidth="1"/>
    <col min="9221" max="9221" width="9.6640625" customWidth="1"/>
    <col min="9222" max="9222" width="11.6640625" customWidth="1"/>
    <col min="9473" max="9473" width="5.77734375" customWidth="1"/>
    <col min="9474" max="9474" width="76.44140625" customWidth="1"/>
    <col min="9475" max="9475" width="5.6640625" customWidth="1"/>
    <col min="9476" max="9476" width="8.6640625" customWidth="1"/>
    <col min="9477" max="9477" width="9.6640625" customWidth="1"/>
    <col min="9478" max="9478" width="11.6640625" customWidth="1"/>
    <col min="9729" max="9729" width="5.77734375" customWidth="1"/>
    <col min="9730" max="9730" width="76.44140625" customWidth="1"/>
    <col min="9731" max="9731" width="5.6640625" customWidth="1"/>
    <col min="9732" max="9732" width="8.6640625" customWidth="1"/>
    <col min="9733" max="9733" width="9.6640625" customWidth="1"/>
    <col min="9734" max="9734" width="11.6640625" customWidth="1"/>
    <col min="9985" max="9985" width="5.77734375" customWidth="1"/>
    <col min="9986" max="9986" width="76.44140625" customWidth="1"/>
    <col min="9987" max="9987" width="5.6640625" customWidth="1"/>
    <col min="9988" max="9988" width="8.6640625" customWidth="1"/>
    <col min="9989" max="9989" width="9.6640625" customWidth="1"/>
    <col min="9990" max="9990" width="11.6640625" customWidth="1"/>
    <col min="10241" max="10241" width="5.77734375" customWidth="1"/>
    <col min="10242" max="10242" width="76.44140625" customWidth="1"/>
    <col min="10243" max="10243" width="5.6640625" customWidth="1"/>
    <col min="10244" max="10244" width="8.6640625" customWidth="1"/>
    <col min="10245" max="10245" width="9.6640625" customWidth="1"/>
    <col min="10246" max="10246" width="11.6640625" customWidth="1"/>
    <col min="10497" max="10497" width="5.77734375" customWidth="1"/>
    <col min="10498" max="10498" width="76.44140625" customWidth="1"/>
    <col min="10499" max="10499" width="5.6640625" customWidth="1"/>
    <col min="10500" max="10500" width="8.6640625" customWidth="1"/>
    <col min="10501" max="10501" width="9.6640625" customWidth="1"/>
    <col min="10502" max="10502" width="11.6640625" customWidth="1"/>
    <col min="10753" max="10753" width="5.77734375" customWidth="1"/>
    <col min="10754" max="10754" width="76.44140625" customWidth="1"/>
    <col min="10755" max="10755" width="5.6640625" customWidth="1"/>
    <col min="10756" max="10756" width="8.6640625" customWidth="1"/>
    <col min="10757" max="10757" width="9.6640625" customWidth="1"/>
    <col min="10758" max="10758" width="11.6640625" customWidth="1"/>
    <col min="11009" max="11009" width="5.77734375" customWidth="1"/>
    <col min="11010" max="11010" width="76.44140625" customWidth="1"/>
    <col min="11011" max="11011" width="5.6640625" customWidth="1"/>
    <col min="11012" max="11012" width="8.6640625" customWidth="1"/>
    <col min="11013" max="11013" width="9.6640625" customWidth="1"/>
    <col min="11014" max="11014" width="11.6640625" customWidth="1"/>
    <col min="11265" max="11265" width="5.77734375" customWidth="1"/>
    <col min="11266" max="11266" width="76.44140625" customWidth="1"/>
    <col min="11267" max="11267" width="5.6640625" customWidth="1"/>
    <col min="11268" max="11268" width="8.6640625" customWidth="1"/>
    <col min="11269" max="11269" width="9.6640625" customWidth="1"/>
    <col min="11270" max="11270" width="11.6640625" customWidth="1"/>
    <col min="11521" max="11521" width="5.77734375" customWidth="1"/>
    <col min="11522" max="11522" width="76.44140625" customWidth="1"/>
    <col min="11523" max="11523" width="5.6640625" customWidth="1"/>
    <col min="11524" max="11524" width="8.6640625" customWidth="1"/>
    <col min="11525" max="11525" width="9.6640625" customWidth="1"/>
    <col min="11526" max="11526" width="11.6640625" customWidth="1"/>
    <col min="11777" max="11777" width="5.77734375" customWidth="1"/>
    <col min="11778" max="11778" width="76.44140625" customWidth="1"/>
    <col min="11779" max="11779" width="5.6640625" customWidth="1"/>
    <col min="11780" max="11780" width="8.6640625" customWidth="1"/>
    <col min="11781" max="11781" width="9.6640625" customWidth="1"/>
    <col min="11782" max="11782" width="11.6640625" customWidth="1"/>
    <col min="12033" max="12033" width="5.77734375" customWidth="1"/>
    <col min="12034" max="12034" width="76.44140625" customWidth="1"/>
    <col min="12035" max="12035" width="5.6640625" customWidth="1"/>
    <col min="12036" max="12036" width="8.6640625" customWidth="1"/>
    <col min="12037" max="12037" width="9.6640625" customWidth="1"/>
    <col min="12038" max="12038" width="11.6640625" customWidth="1"/>
    <col min="12289" max="12289" width="5.77734375" customWidth="1"/>
    <col min="12290" max="12290" width="76.44140625" customWidth="1"/>
    <col min="12291" max="12291" width="5.6640625" customWidth="1"/>
    <col min="12292" max="12292" width="8.6640625" customWidth="1"/>
    <col min="12293" max="12293" width="9.6640625" customWidth="1"/>
    <col min="12294" max="12294" width="11.6640625" customWidth="1"/>
    <col min="12545" max="12545" width="5.77734375" customWidth="1"/>
    <col min="12546" max="12546" width="76.44140625" customWidth="1"/>
    <col min="12547" max="12547" width="5.6640625" customWidth="1"/>
    <col min="12548" max="12548" width="8.6640625" customWidth="1"/>
    <col min="12549" max="12549" width="9.6640625" customWidth="1"/>
    <col min="12550" max="12550" width="11.6640625" customWidth="1"/>
    <col min="12801" max="12801" width="5.77734375" customWidth="1"/>
    <col min="12802" max="12802" width="76.44140625" customWidth="1"/>
    <col min="12803" max="12803" width="5.6640625" customWidth="1"/>
    <col min="12804" max="12804" width="8.6640625" customWidth="1"/>
    <col min="12805" max="12805" width="9.6640625" customWidth="1"/>
    <col min="12806" max="12806" width="11.6640625" customWidth="1"/>
    <col min="13057" max="13057" width="5.77734375" customWidth="1"/>
    <col min="13058" max="13058" width="76.44140625" customWidth="1"/>
    <col min="13059" max="13059" width="5.6640625" customWidth="1"/>
    <col min="13060" max="13060" width="8.6640625" customWidth="1"/>
    <col min="13061" max="13061" width="9.6640625" customWidth="1"/>
    <col min="13062" max="13062" width="11.6640625" customWidth="1"/>
    <col min="13313" max="13313" width="5.77734375" customWidth="1"/>
    <col min="13314" max="13314" width="76.44140625" customWidth="1"/>
    <col min="13315" max="13315" width="5.6640625" customWidth="1"/>
    <col min="13316" max="13316" width="8.6640625" customWidth="1"/>
    <col min="13317" max="13317" width="9.6640625" customWidth="1"/>
    <col min="13318" max="13318" width="11.6640625" customWidth="1"/>
    <col min="13569" max="13569" width="5.77734375" customWidth="1"/>
    <col min="13570" max="13570" width="76.44140625" customWidth="1"/>
    <col min="13571" max="13571" width="5.6640625" customWidth="1"/>
    <col min="13572" max="13572" width="8.6640625" customWidth="1"/>
    <col min="13573" max="13573" width="9.6640625" customWidth="1"/>
    <col min="13574" max="13574" width="11.6640625" customWidth="1"/>
    <col min="13825" max="13825" width="5.77734375" customWidth="1"/>
    <col min="13826" max="13826" width="76.44140625" customWidth="1"/>
    <col min="13827" max="13827" width="5.6640625" customWidth="1"/>
    <col min="13828" max="13828" width="8.6640625" customWidth="1"/>
    <col min="13829" max="13829" width="9.6640625" customWidth="1"/>
    <col min="13830" max="13830" width="11.6640625" customWidth="1"/>
    <col min="14081" max="14081" width="5.77734375" customWidth="1"/>
    <col min="14082" max="14082" width="76.44140625" customWidth="1"/>
    <col min="14083" max="14083" width="5.6640625" customWidth="1"/>
    <col min="14084" max="14084" width="8.6640625" customWidth="1"/>
    <col min="14085" max="14085" width="9.6640625" customWidth="1"/>
    <col min="14086" max="14086" width="11.6640625" customWidth="1"/>
    <col min="14337" max="14337" width="5.77734375" customWidth="1"/>
    <col min="14338" max="14338" width="76.44140625" customWidth="1"/>
    <col min="14339" max="14339" width="5.6640625" customWidth="1"/>
    <col min="14340" max="14340" width="8.6640625" customWidth="1"/>
    <col min="14341" max="14341" width="9.6640625" customWidth="1"/>
    <col min="14342" max="14342" width="11.6640625" customWidth="1"/>
    <col min="14593" max="14593" width="5.77734375" customWidth="1"/>
    <col min="14594" max="14594" width="76.44140625" customWidth="1"/>
    <col min="14595" max="14595" width="5.6640625" customWidth="1"/>
    <col min="14596" max="14596" width="8.6640625" customWidth="1"/>
    <col min="14597" max="14597" width="9.6640625" customWidth="1"/>
    <col min="14598" max="14598" width="11.6640625" customWidth="1"/>
    <col min="14849" max="14849" width="5.77734375" customWidth="1"/>
    <col min="14850" max="14850" width="76.44140625" customWidth="1"/>
    <col min="14851" max="14851" width="5.6640625" customWidth="1"/>
    <col min="14852" max="14852" width="8.6640625" customWidth="1"/>
    <col min="14853" max="14853" width="9.6640625" customWidth="1"/>
    <col min="14854" max="14854" width="11.6640625" customWidth="1"/>
    <col min="15105" max="15105" width="5.77734375" customWidth="1"/>
    <col min="15106" max="15106" width="76.44140625" customWidth="1"/>
    <col min="15107" max="15107" width="5.6640625" customWidth="1"/>
    <col min="15108" max="15108" width="8.6640625" customWidth="1"/>
    <col min="15109" max="15109" width="9.6640625" customWidth="1"/>
    <col min="15110" max="15110" width="11.6640625" customWidth="1"/>
    <col min="15361" max="15361" width="5.77734375" customWidth="1"/>
    <col min="15362" max="15362" width="76.44140625" customWidth="1"/>
    <col min="15363" max="15363" width="5.6640625" customWidth="1"/>
    <col min="15364" max="15364" width="8.6640625" customWidth="1"/>
    <col min="15365" max="15365" width="9.6640625" customWidth="1"/>
    <col min="15366" max="15366" width="11.6640625" customWidth="1"/>
    <col min="15617" max="15617" width="5.77734375" customWidth="1"/>
    <col min="15618" max="15618" width="76.44140625" customWidth="1"/>
    <col min="15619" max="15619" width="5.6640625" customWidth="1"/>
    <col min="15620" max="15620" width="8.6640625" customWidth="1"/>
    <col min="15621" max="15621" width="9.6640625" customWidth="1"/>
    <col min="15622" max="15622" width="11.6640625" customWidth="1"/>
    <col min="15873" max="15873" width="5.77734375" customWidth="1"/>
    <col min="15874" max="15874" width="76.44140625" customWidth="1"/>
    <col min="15875" max="15875" width="5.6640625" customWidth="1"/>
    <col min="15876" max="15876" width="8.6640625" customWidth="1"/>
    <col min="15877" max="15877" width="9.6640625" customWidth="1"/>
    <col min="15878" max="15878" width="11.6640625" customWidth="1"/>
    <col min="16129" max="16129" width="5.77734375" customWidth="1"/>
    <col min="16130" max="16130" width="76.44140625" customWidth="1"/>
    <col min="16131" max="16131" width="5.6640625" customWidth="1"/>
    <col min="16132" max="16132" width="8.6640625" customWidth="1"/>
    <col min="16133" max="16133" width="9.6640625" customWidth="1"/>
    <col min="16134" max="16134" width="11.6640625" customWidth="1"/>
  </cols>
  <sheetData>
    <row r="1" spans="1:6" s="798" customFormat="1" ht="17.399999999999999" x14ac:dyDescent="0.25">
      <c r="B1" s="799" t="s">
        <v>1141</v>
      </c>
      <c r="C1" s="800" t="s">
        <v>1142</v>
      </c>
      <c r="D1" s="801"/>
      <c r="E1" s="802"/>
    </row>
    <row r="2" spans="1:6" s="798" customFormat="1" ht="17.399999999999999" x14ac:dyDescent="0.25">
      <c r="B2" s="799"/>
      <c r="C2" s="800" t="s">
        <v>62</v>
      </c>
      <c r="D2" s="801"/>
      <c r="E2" s="802"/>
    </row>
    <row r="3" spans="1:6" s="798" customFormat="1" ht="7.5" customHeight="1" x14ac:dyDescent="0.25">
      <c r="B3" s="799"/>
      <c r="C3" s="803"/>
      <c r="D3" s="801"/>
      <c r="E3" s="802"/>
    </row>
    <row r="4" spans="1:6" s="798" customFormat="1" ht="13.8" x14ac:dyDescent="0.25">
      <c r="B4" s="799" t="s">
        <v>1143</v>
      </c>
      <c r="C4" s="803" t="s">
        <v>1144</v>
      </c>
      <c r="D4" s="801"/>
      <c r="E4" s="802"/>
    </row>
    <row r="5" spans="1:6" s="798" customFormat="1" ht="13.8" x14ac:dyDescent="0.25">
      <c r="B5" s="799"/>
      <c r="C5" s="803" t="s">
        <v>46</v>
      </c>
      <c r="D5" s="801"/>
      <c r="E5" s="802"/>
    </row>
    <row r="6" spans="1:6" s="798" customFormat="1" ht="13.8" x14ac:dyDescent="0.25">
      <c r="B6" s="799"/>
      <c r="C6" s="803" t="s">
        <v>1145</v>
      </c>
      <c r="D6" s="801"/>
      <c r="E6" s="802"/>
    </row>
    <row r="7" spans="1:6" s="798" customFormat="1" ht="7.5" customHeight="1" x14ac:dyDescent="0.25">
      <c r="B7" s="799"/>
      <c r="C7" s="803"/>
      <c r="D7" s="801"/>
      <c r="E7" s="802"/>
    </row>
    <row r="8" spans="1:6" s="798" customFormat="1" ht="13.8" x14ac:dyDescent="0.25">
      <c r="B8" s="799" t="s">
        <v>1146</v>
      </c>
      <c r="C8" s="804" t="s">
        <v>1147</v>
      </c>
      <c r="D8" s="801"/>
      <c r="E8" s="802"/>
    </row>
    <row r="9" spans="1:6" s="798" customFormat="1" ht="5.55" customHeight="1" x14ac:dyDescent="0.25">
      <c r="B9" s="799"/>
      <c r="C9" s="803"/>
      <c r="D9" s="801"/>
      <c r="E9" s="802"/>
    </row>
    <row r="10" spans="1:6" ht="22.8" x14ac:dyDescent="0.4">
      <c r="A10"/>
      <c r="B10" s="805" t="s">
        <v>1148</v>
      </c>
      <c r="C10" s="15"/>
      <c r="D10" s="15"/>
      <c r="E10" s="806"/>
      <c r="F10"/>
    </row>
    <row r="11" spans="1:6" ht="8.1" customHeight="1" x14ac:dyDescent="0.4">
      <c r="A11"/>
      <c r="B11" s="805"/>
      <c r="C11" s="15"/>
      <c r="D11" s="15"/>
      <c r="E11" s="806"/>
      <c r="F11"/>
    </row>
    <row r="12" spans="1:6" ht="22.8" x14ac:dyDescent="0.4">
      <c r="A12"/>
      <c r="B12" s="805" t="s">
        <v>1149</v>
      </c>
      <c r="C12" s="15"/>
      <c r="D12" s="15"/>
      <c r="E12" s="806"/>
      <c r="F12"/>
    </row>
    <row r="13" spans="1:6" ht="11.25" customHeight="1" x14ac:dyDescent="0.25">
      <c r="A13"/>
      <c r="B13"/>
      <c r="C13" s="15"/>
      <c r="D13" s="15"/>
      <c r="E13" s="806"/>
      <c r="F13"/>
    </row>
    <row r="14" spans="1:6" s="809" customFormat="1" ht="18" customHeight="1" x14ac:dyDescent="0.25">
      <c r="A14" s="15">
        <v>1</v>
      </c>
      <c r="B14" s="807" t="s">
        <v>1150</v>
      </c>
      <c r="C14" s="808">
        <f>F38</f>
        <v>0</v>
      </c>
      <c r="D14" s="808"/>
      <c r="E14" s="18"/>
    </row>
    <row r="15" spans="1:6" s="809" customFormat="1" ht="4.5" customHeight="1" x14ac:dyDescent="0.25">
      <c r="B15" s="807"/>
      <c r="C15" s="810"/>
      <c r="D15" s="811"/>
      <c r="E15" s="18"/>
    </row>
    <row r="16" spans="1:6" s="809" customFormat="1" ht="18" customHeight="1" x14ac:dyDescent="0.25">
      <c r="A16" s="15">
        <v>2</v>
      </c>
      <c r="B16" s="807" t="s">
        <v>1151</v>
      </c>
      <c r="C16" s="808">
        <f>F103</f>
        <v>0</v>
      </c>
      <c r="D16" s="808"/>
      <c r="E16" s="18"/>
    </row>
    <row r="17" spans="1:6" s="809" customFormat="1" ht="4.5" customHeight="1" x14ac:dyDescent="0.25">
      <c r="B17" s="807"/>
      <c r="C17" s="810"/>
      <c r="D17" s="811"/>
      <c r="E17" s="18"/>
    </row>
    <row r="18" spans="1:6" s="809" customFormat="1" ht="18" customHeight="1" x14ac:dyDescent="0.25">
      <c r="A18" s="15">
        <v>3</v>
      </c>
      <c r="B18" s="807" t="s">
        <v>1152</v>
      </c>
      <c r="C18" s="808">
        <f>F115</f>
        <v>0</v>
      </c>
      <c r="D18" s="808"/>
      <c r="E18" s="18"/>
    </row>
    <row r="19" spans="1:6" s="809" customFormat="1" ht="18" customHeight="1" x14ac:dyDescent="0.25">
      <c r="A19" s="15">
        <v>4</v>
      </c>
      <c r="B19" s="807" t="s">
        <v>1153</v>
      </c>
      <c r="C19" s="808">
        <f>F128</f>
        <v>0</v>
      </c>
      <c r="D19" s="808"/>
      <c r="E19" s="18"/>
    </row>
    <row r="20" spans="1:6" s="809" customFormat="1" ht="18" customHeight="1" x14ac:dyDescent="0.25">
      <c r="A20" s="15">
        <v>5</v>
      </c>
      <c r="B20" s="807" t="s">
        <v>1154</v>
      </c>
      <c r="C20" s="808">
        <f>F144</f>
        <v>0</v>
      </c>
      <c r="D20" s="808"/>
      <c r="E20" s="18"/>
    </row>
    <row r="21" spans="1:6" s="809" customFormat="1" ht="18" customHeight="1" x14ac:dyDescent="0.25">
      <c r="A21" s="15">
        <v>6</v>
      </c>
      <c r="B21" s="807" t="s">
        <v>1155</v>
      </c>
      <c r="C21" s="808">
        <f>F160</f>
        <v>0</v>
      </c>
      <c r="D21" s="808"/>
      <c r="E21" s="18"/>
    </row>
    <row r="22" spans="1:6" s="809" customFormat="1" ht="4.5" customHeight="1" x14ac:dyDescent="0.25">
      <c r="B22" s="807"/>
      <c r="C22" s="810"/>
      <c r="D22" s="811"/>
      <c r="E22" s="18"/>
    </row>
    <row r="23" spans="1:6" s="809" customFormat="1" ht="16.5" customHeight="1" x14ac:dyDescent="0.25">
      <c r="A23" s="15">
        <v>7</v>
      </c>
      <c r="B23" s="807" t="s">
        <v>1156</v>
      </c>
      <c r="C23" s="808">
        <f>F200</f>
        <v>0</v>
      </c>
      <c r="D23" s="812"/>
      <c r="E23" s="18"/>
    </row>
    <row r="24" spans="1:6" s="809" customFormat="1" ht="4.5" customHeight="1" x14ac:dyDescent="0.25">
      <c r="B24" s="807"/>
      <c r="C24" s="810"/>
      <c r="D24" s="811"/>
      <c r="E24" s="18"/>
    </row>
    <row r="25" spans="1:6" s="809" customFormat="1" ht="16.5" customHeight="1" x14ac:dyDescent="0.25">
      <c r="A25" s="15">
        <v>8</v>
      </c>
      <c r="B25" s="807" t="s">
        <v>1157</v>
      </c>
      <c r="C25" s="808">
        <f>F229</f>
        <v>0</v>
      </c>
      <c r="D25" s="812"/>
      <c r="E25" s="18"/>
    </row>
    <row r="26" spans="1:6" s="809" customFormat="1" ht="4.5" customHeight="1" x14ac:dyDescent="0.25">
      <c r="B26" s="807"/>
      <c r="C26" s="810"/>
      <c r="D26" s="811"/>
      <c r="E26" s="18"/>
    </row>
    <row r="27" spans="1:6" s="816" customFormat="1" ht="19.5" customHeight="1" x14ac:dyDescent="0.25">
      <c r="A27" s="15">
        <v>9</v>
      </c>
      <c r="B27" s="88" t="s">
        <v>703</v>
      </c>
      <c r="C27" s="813">
        <f>SUM(C14:C26)</f>
        <v>0</v>
      </c>
      <c r="D27" s="814"/>
      <c r="E27" s="815">
        <f>C27</f>
        <v>0</v>
      </c>
    </row>
    <row r="28" spans="1:6" s="816" customFormat="1" ht="24.6" customHeight="1" x14ac:dyDescent="0.25">
      <c r="B28" s="88"/>
      <c r="C28" s="817"/>
      <c r="D28" s="809"/>
    </row>
    <row r="29" spans="1:6" s="818" customFormat="1" ht="28.05" customHeight="1" x14ac:dyDescent="0.25">
      <c r="B29" s="819" t="s">
        <v>1158</v>
      </c>
      <c r="C29" s="801"/>
      <c r="D29" s="801"/>
      <c r="E29" s="820"/>
      <c r="F29" s="801"/>
    </row>
    <row r="30" spans="1:6" s="798" customFormat="1" ht="11.1" customHeight="1" x14ac:dyDescent="0.25">
      <c r="A30" s="821"/>
      <c r="C30" s="801"/>
      <c r="D30" s="801"/>
      <c r="E30" s="818"/>
      <c r="F30" s="801"/>
    </row>
    <row r="31" spans="1:6" s="823" customFormat="1" ht="24" customHeight="1" x14ac:dyDescent="0.25">
      <c r="A31" s="822" t="s">
        <v>1159</v>
      </c>
      <c r="C31" s="824"/>
      <c r="D31" s="824"/>
      <c r="E31" s="824"/>
      <c r="F31" s="824"/>
    </row>
    <row r="32" spans="1:6" s="798" customFormat="1" ht="26.7" customHeight="1" x14ac:dyDescent="0.25">
      <c r="A32" s="825" t="s">
        <v>1160</v>
      </c>
      <c r="B32" s="825" t="s">
        <v>1161</v>
      </c>
      <c r="C32" s="825" t="s">
        <v>1162</v>
      </c>
      <c r="D32" s="825" t="s">
        <v>1163</v>
      </c>
      <c r="E32" s="825" t="s">
        <v>1164</v>
      </c>
      <c r="F32" s="825" t="s">
        <v>1165</v>
      </c>
    </row>
    <row r="33" spans="1:6" s="798" customFormat="1" ht="33" customHeight="1" x14ac:dyDescent="0.25">
      <c r="A33" s="826" t="s">
        <v>866</v>
      </c>
      <c r="B33" s="827" t="s">
        <v>1166</v>
      </c>
      <c r="C33" s="826" t="s">
        <v>868</v>
      </c>
      <c r="D33" s="15">
        <v>18</v>
      </c>
      <c r="E33" s="828">
        <v>0</v>
      </c>
      <c r="F33" s="829">
        <f>D33*E33</f>
        <v>0</v>
      </c>
    </row>
    <row r="34" spans="1:6" s="798" customFormat="1" ht="33" customHeight="1" x14ac:dyDescent="0.25">
      <c r="A34" s="826" t="s">
        <v>874</v>
      </c>
      <c r="B34" s="827" t="s">
        <v>1167</v>
      </c>
      <c r="C34" s="826" t="s">
        <v>868</v>
      </c>
      <c r="D34" s="15">
        <v>3</v>
      </c>
      <c r="E34" s="828">
        <v>0</v>
      </c>
      <c r="F34" s="829">
        <f>D34*E34</f>
        <v>0</v>
      </c>
    </row>
    <row r="35" spans="1:6" s="798" customFormat="1" ht="19.05" customHeight="1" x14ac:dyDescent="0.25">
      <c r="A35" s="826" t="s">
        <v>878</v>
      </c>
      <c r="B35" s="830" t="s">
        <v>1168</v>
      </c>
      <c r="C35" s="801" t="s">
        <v>868</v>
      </c>
      <c r="D35" s="801">
        <v>21</v>
      </c>
      <c r="E35" s="828">
        <v>0</v>
      </c>
      <c r="F35" s="829">
        <f>D35*E35</f>
        <v>0</v>
      </c>
    </row>
    <row r="36" spans="1:6" ht="19.05" customHeight="1" x14ac:dyDescent="0.25">
      <c r="A36" s="826" t="s">
        <v>882</v>
      </c>
      <c r="B36" s="831" t="s">
        <v>1169</v>
      </c>
      <c r="C36" s="15" t="s">
        <v>0</v>
      </c>
      <c r="D36" s="15">
        <v>3</v>
      </c>
      <c r="E36" s="828">
        <v>0</v>
      </c>
      <c r="F36" s="829">
        <f>D36*E36</f>
        <v>0</v>
      </c>
    </row>
    <row r="37" spans="1:6" ht="19.05" customHeight="1" x14ac:dyDescent="0.25">
      <c r="A37" s="826" t="s">
        <v>886</v>
      </c>
      <c r="B37" s="831" t="s">
        <v>1170</v>
      </c>
      <c r="C37" s="15" t="s">
        <v>0</v>
      </c>
      <c r="D37" s="15">
        <v>3</v>
      </c>
      <c r="E37" s="828">
        <v>0</v>
      </c>
      <c r="F37" s="829">
        <f>D37*E37</f>
        <v>0</v>
      </c>
    </row>
    <row r="38" spans="1:6" ht="22.2" customHeight="1" x14ac:dyDescent="0.25">
      <c r="A38" s="826" t="s">
        <v>890</v>
      </c>
      <c r="B38" s="807" t="s">
        <v>29</v>
      </c>
      <c r="C38" s="832"/>
      <c r="D38" s="833"/>
      <c r="E38" s="834"/>
      <c r="F38" s="834">
        <f>SUM(F33:F37)</f>
        <v>0</v>
      </c>
    </row>
    <row r="39" spans="1:6" ht="33" customHeight="1" x14ac:dyDescent="0.25">
      <c r="A39" s="835"/>
      <c r="B39" s="836"/>
      <c r="C39" s="826"/>
      <c r="D39" s="15"/>
      <c r="E39" s="829"/>
      <c r="F39" s="829"/>
    </row>
    <row r="40" spans="1:6" s="823" customFormat="1" ht="24" customHeight="1" x14ac:dyDescent="0.25">
      <c r="A40" s="822" t="s">
        <v>1171</v>
      </c>
      <c r="C40" s="824"/>
      <c r="D40" s="824"/>
      <c r="E40" s="824"/>
      <c r="F40" s="824"/>
    </row>
    <row r="41" spans="1:6" s="823" customFormat="1" ht="19.05" customHeight="1" x14ac:dyDescent="0.25">
      <c r="A41" s="837" t="s">
        <v>1172</v>
      </c>
      <c r="B41" s="838"/>
      <c r="C41" s="838"/>
      <c r="D41" s="838"/>
      <c r="E41" s="838"/>
    </row>
    <row r="42" spans="1:6" s="798" customFormat="1" ht="27" customHeight="1" x14ac:dyDescent="0.25">
      <c r="A42" s="839" t="s">
        <v>1173</v>
      </c>
      <c r="B42" s="825" t="s">
        <v>1174</v>
      </c>
      <c r="C42" s="839" t="s">
        <v>1162</v>
      </c>
      <c r="D42" s="825" t="s">
        <v>1163</v>
      </c>
      <c r="E42" s="840" t="s">
        <v>1164</v>
      </c>
      <c r="F42" s="825" t="s">
        <v>1165</v>
      </c>
    </row>
    <row r="43" spans="1:6" ht="19.05" customHeight="1" x14ac:dyDescent="0.25">
      <c r="A43" s="841" t="s">
        <v>1175</v>
      </c>
      <c r="B43" s="830" t="s">
        <v>1176</v>
      </c>
      <c r="C43" s="801" t="s">
        <v>868</v>
      </c>
      <c r="D43" s="801">
        <v>40</v>
      </c>
      <c r="E43" s="828">
        <v>0</v>
      </c>
      <c r="F43" s="829">
        <f t="shared" ref="F43:F77" si="0">D43*E43</f>
        <v>0</v>
      </c>
    </row>
    <row r="44" spans="1:6" ht="19.05" customHeight="1" x14ac:dyDescent="0.25">
      <c r="A44" s="841" t="s">
        <v>1177</v>
      </c>
      <c r="B44" s="830" t="s">
        <v>1178</v>
      </c>
      <c r="C44" s="801" t="s">
        <v>868</v>
      </c>
      <c r="D44" s="801">
        <v>40</v>
      </c>
      <c r="E44" s="828">
        <v>0</v>
      </c>
      <c r="F44" s="829">
        <f t="shared" si="0"/>
        <v>0</v>
      </c>
    </row>
    <row r="45" spans="1:6" ht="33" customHeight="1" x14ac:dyDescent="0.25">
      <c r="A45" s="841" t="s">
        <v>1179</v>
      </c>
      <c r="B45" s="830" t="s">
        <v>1180</v>
      </c>
      <c r="C45" s="801" t="s">
        <v>868</v>
      </c>
      <c r="D45" s="801">
        <v>15</v>
      </c>
      <c r="E45" s="828">
        <v>0</v>
      </c>
      <c r="F45" s="829">
        <f t="shared" si="0"/>
        <v>0</v>
      </c>
    </row>
    <row r="46" spans="1:6" ht="33" customHeight="1" x14ac:dyDescent="0.25">
      <c r="A46" s="841" t="s">
        <v>1181</v>
      </c>
      <c r="B46" s="830" t="s">
        <v>1182</v>
      </c>
      <c r="C46" s="801" t="s">
        <v>868</v>
      </c>
      <c r="D46" s="801">
        <v>15</v>
      </c>
      <c r="E46" s="828">
        <v>0</v>
      </c>
      <c r="F46" s="829">
        <f t="shared" si="0"/>
        <v>0</v>
      </c>
    </row>
    <row r="47" spans="1:6" ht="33" customHeight="1" x14ac:dyDescent="0.25">
      <c r="A47" s="841" t="s">
        <v>1183</v>
      </c>
      <c r="B47" s="830" t="s">
        <v>1184</v>
      </c>
      <c r="C47" s="801" t="s">
        <v>868</v>
      </c>
      <c r="D47" s="801">
        <v>1</v>
      </c>
      <c r="E47" s="828">
        <v>0</v>
      </c>
      <c r="F47" s="829">
        <f>D47*E47</f>
        <v>0</v>
      </c>
    </row>
    <row r="48" spans="1:6" ht="19.05" customHeight="1" x14ac:dyDescent="0.25">
      <c r="A48" s="841" t="s">
        <v>1185</v>
      </c>
      <c r="B48" s="830" t="s">
        <v>1186</v>
      </c>
      <c r="C48" s="801" t="s">
        <v>868</v>
      </c>
      <c r="D48" s="801">
        <v>1</v>
      </c>
      <c r="E48" s="828">
        <v>0</v>
      </c>
      <c r="F48" s="829">
        <f>D48*E48</f>
        <v>0</v>
      </c>
    </row>
    <row r="49" spans="1:6" ht="33" customHeight="1" x14ac:dyDescent="0.25">
      <c r="A49" s="841" t="s">
        <v>1187</v>
      </c>
      <c r="B49" s="830" t="s">
        <v>1188</v>
      </c>
      <c r="C49" s="801" t="s">
        <v>868</v>
      </c>
      <c r="D49" s="801">
        <v>6</v>
      </c>
      <c r="E49" s="828">
        <v>0</v>
      </c>
      <c r="F49" s="829">
        <f t="shared" si="0"/>
        <v>0</v>
      </c>
    </row>
    <row r="50" spans="1:6" ht="19.05" customHeight="1" x14ac:dyDescent="0.25">
      <c r="A50" s="841" t="s">
        <v>1189</v>
      </c>
      <c r="B50" s="830" t="s">
        <v>1190</v>
      </c>
      <c r="C50" s="801" t="s">
        <v>868</v>
      </c>
      <c r="D50" s="801">
        <v>6</v>
      </c>
      <c r="E50" s="828">
        <v>0</v>
      </c>
      <c r="F50" s="829">
        <f t="shared" si="0"/>
        <v>0</v>
      </c>
    </row>
    <row r="51" spans="1:6" ht="33" customHeight="1" x14ac:dyDescent="0.25">
      <c r="A51" s="841" t="s">
        <v>1191</v>
      </c>
      <c r="B51" s="830" t="s">
        <v>1192</v>
      </c>
      <c r="C51" s="801" t="s">
        <v>868</v>
      </c>
      <c r="D51" s="801">
        <v>2</v>
      </c>
      <c r="E51" s="828">
        <v>0</v>
      </c>
      <c r="F51" s="829">
        <f t="shared" si="0"/>
        <v>0</v>
      </c>
    </row>
    <row r="52" spans="1:6" ht="33" customHeight="1" x14ac:dyDescent="0.25">
      <c r="A52" s="841" t="s">
        <v>1193</v>
      </c>
      <c r="B52" s="830" t="s">
        <v>1194</v>
      </c>
      <c r="C52" s="801" t="s">
        <v>868</v>
      </c>
      <c r="D52" s="801">
        <v>5</v>
      </c>
      <c r="E52" s="828">
        <v>0</v>
      </c>
      <c r="F52" s="829">
        <f>D52*E52</f>
        <v>0</v>
      </c>
    </row>
    <row r="53" spans="1:6" ht="19.05" customHeight="1" x14ac:dyDescent="0.25">
      <c r="A53" s="841" t="s">
        <v>1195</v>
      </c>
      <c r="B53" s="830" t="s">
        <v>1196</v>
      </c>
      <c r="C53" s="801" t="s">
        <v>868</v>
      </c>
      <c r="D53" s="801">
        <v>7</v>
      </c>
      <c r="E53" s="828">
        <v>0</v>
      </c>
      <c r="F53" s="829">
        <f t="shared" si="0"/>
        <v>0</v>
      </c>
    </row>
    <row r="54" spans="1:6" ht="33" customHeight="1" x14ac:dyDescent="0.25">
      <c r="A54" s="841" t="s">
        <v>1197</v>
      </c>
      <c r="B54" s="842" t="s">
        <v>1198</v>
      </c>
      <c r="C54" s="801" t="s">
        <v>868</v>
      </c>
      <c r="D54" s="801">
        <v>1</v>
      </c>
      <c r="E54" s="828">
        <v>0</v>
      </c>
      <c r="F54" s="829">
        <f t="shared" si="0"/>
        <v>0</v>
      </c>
    </row>
    <row r="55" spans="1:6" ht="19.05" customHeight="1" x14ac:dyDescent="0.25">
      <c r="A55" s="841" t="s">
        <v>1199</v>
      </c>
      <c r="B55" s="830" t="s">
        <v>1200</v>
      </c>
      <c r="C55" s="801" t="s">
        <v>868</v>
      </c>
      <c r="D55" s="801">
        <v>1</v>
      </c>
      <c r="E55" s="828">
        <v>0</v>
      </c>
      <c r="F55" s="829">
        <f t="shared" si="0"/>
        <v>0</v>
      </c>
    </row>
    <row r="56" spans="1:6" ht="33" customHeight="1" x14ac:dyDescent="0.25">
      <c r="A56" s="841" t="s">
        <v>1201</v>
      </c>
      <c r="B56" s="842" t="s">
        <v>1202</v>
      </c>
      <c r="C56" s="801" t="s">
        <v>868</v>
      </c>
      <c r="D56" s="801">
        <v>1</v>
      </c>
      <c r="E56" s="828">
        <v>0</v>
      </c>
      <c r="F56" s="829">
        <f t="shared" si="0"/>
        <v>0</v>
      </c>
    </row>
    <row r="57" spans="1:6" ht="19.05" customHeight="1" x14ac:dyDescent="0.25">
      <c r="A57" s="841" t="s">
        <v>1203</v>
      </c>
      <c r="B57" s="830" t="s">
        <v>1204</v>
      </c>
      <c r="C57" s="801" t="s">
        <v>868</v>
      </c>
      <c r="D57" s="801">
        <v>1</v>
      </c>
      <c r="E57" s="828">
        <v>0</v>
      </c>
      <c r="F57" s="829">
        <f t="shared" si="0"/>
        <v>0</v>
      </c>
    </row>
    <row r="58" spans="1:6" ht="33" customHeight="1" x14ac:dyDescent="0.25">
      <c r="A58" s="841" t="s">
        <v>1205</v>
      </c>
      <c r="B58" s="842" t="s">
        <v>1206</v>
      </c>
      <c r="C58" s="801" t="s">
        <v>868</v>
      </c>
      <c r="D58" s="801">
        <v>25</v>
      </c>
      <c r="E58" s="828">
        <v>0</v>
      </c>
      <c r="F58" s="829">
        <f t="shared" si="0"/>
        <v>0</v>
      </c>
    </row>
    <row r="59" spans="1:6" ht="19.05" customHeight="1" x14ac:dyDescent="0.25">
      <c r="A59" s="841" t="s">
        <v>1207</v>
      </c>
      <c r="B59" s="830" t="s">
        <v>1208</v>
      </c>
      <c r="C59" s="801" t="s">
        <v>868</v>
      </c>
      <c r="D59" s="801">
        <v>25</v>
      </c>
      <c r="E59" s="828">
        <v>0</v>
      </c>
      <c r="F59" s="829">
        <f t="shared" si="0"/>
        <v>0</v>
      </c>
    </row>
    <row r="60" spans="1:6" ht="19.05" customHeight="1" x14ac:dyDescent="0.25">
      <c r="A60" s="841" t="s">
        <v>1209</v>
      </c>
      <c r="B60" s="830" t="s">
        <v>1210</v>
      </c>
      <c r="C60" s="801" t="s">
        <v>868</v>
      </c>
      <c r="D60" s="801">
        <v>25</v>
      </c>
      <c r="E60" s="828">
        <v>0</v>
      </c>
      <c r="F60" s="829">
        <f t="shared" si="0"/>
        <v>0</v>
      </c>
    </row>
    <row r="61" spans="1:6" ht="19.05" customHeight="1" x14ac:dyDescent="0.25">
      <c r="A61" s="841" t="s">
        <v>1211</v>
      </c>
      <c r="B61" s="830" t="s">
        <v>1212</v>
      </c>
      <c r="C61" s="801" t="s">
        <v>228</v>
      </c>
      <c r="D61" s="801">
        <v>30</v>
      </c>
      <c r="E61" s="828">
        <v>0</v>
      </c>
      <c r="F61" s="829">
        <f t="shared" si="0"/>
        <v>0</v>
      </c>
    </row>
    <row r="62" spans="1:6" ht="19.05" customHeight="1" x14ac:dyDescent="0.25">
      <c r="A62" s="841" t="s">
        <v>1213</v>
      </c>
      <c r="B62" s="830" t="s">
        <v>1214</v>
      </c>
      <c r="C62" s="801" t="s">
        <v>228</v>
      </c>
      <c r="D62" s="801">
        <v>30</v>
      </c>
      <c r="E62" s="828">
        <v>0</v>
      </c>
      <c r="F62" s="829">
        <f t="shared" si="0"/>
        <v>0</v>
      </c>
    </row>
    <row r="63" spans="1:6" ht="19.05" customHeight="1" x14ac:dyDescent="0.25">
      <c r="A63" s="841" t="s">
        <v>1215</v>
      </c>
      <c r="B63" s="830" t="s">
        <v>1216</v>
      </c>
      <c r="C63" s="801" t="s">
        <v>228</v>
      </c>
      <c r="D63" s="801">
        <v>120</v>
      </c>
      <c r="E63" s="828">
        <v>0</v>
      </c>
      <c r="F63" s="829">
        <f t="shared" si="0"/>
        <v>0</v>
      </c>
    </row>
    <row r="64" spans="1:6" ht="19.05" customHeight="1" x14ac:dyDescent="0.25">
      <c r="A64" s="841" t="s">
        <v>1217</v>
      </c>
      <c r="B64" s="830" t="s">
        <v>1218</v>
      </c>
      <c r="C64" s="801" t="s">
        <v>228</v>
      </c>
      <c r="D64" s="801">
        <v>265</v>
      </c>
      <c r="E64" s="828">
        <v>0</v>
      </c>
      <c r="F64" s="829">
        <f t="shared" si="0"/>
        <v>0</v>
      </c>
    </row>
    <row r="65" spans="1:6" ht="19.05" customHeight="1" x14ac:dyDescent="0.25">
      <c r="A65" s="841" t="s">
        <v>1219</v>
      </c>
      <c r="B65" s="830" t="s">
        <v>1220</v>
      </c>
      <c r="C65" s="801" t="s">
        <v>228</v>
      </c>
      <c r="D65" s="801">
        <v>165</v>
      </c>
      <c r="E65" s="828">
        <v>0</v>
      </c>
      <c r="F65" s="829">
        <f t="shared" si="0"/>
        <v>0</v>
      </c>
    </row>
    <row r="66" spans="1:6" ht="19.05" customHeight="1" x14ac:dyDescent="0.25">
      <c r="A66" s="841" t="s">
        <v>1221</v>
      </c>
      <c r="B66" s="830" t="s">
        <v>1222</v>
      </c>
      <c r="C66" s="801" t="s">
        <v>228</v>
      </c>
      <c r="D66" s="801">
        <v>550</v>
      </c>
      <c r="E66" s="828">
        <v>0</v>
      </c>
      <c r="F66" s="829">
        <f t="shared" si="0"/>
        <v>0</v>
      </c>
    </row>
    <row r="67" spans="1:6" ht="19.05" customHeight="1" x14ac:dyDescent="0.25">
      <c r="A67" s="841" t="s">
        <v>1223</v>
      </c>
      <c r="B67" s="830" t="s">
        <v>1224</v>
      </c>
      <c r="C67" s="801" t="s">
        <v>228</v>
      </c>
      <c r="D67" s="801">
        <v>43</v>
      </c>
      <c r="E67" s="828">
        <v>0</v>
      </c>
      <c r="F67" s="829">
        <f t="shared" si="0"/>
        <v>0</v>
      </c>
    </row>
    <row r="68" spans="1:6" ht="19.05" customHeight="1" x14ac:dyDescent="0.25">
      <c r="A68" s="841" t="s">
        <v>1225</v>
      </c>
      <c r="B68" s="830" t="s">
        <v>1226</v>
      </c>
      <c r="C68" s="801" t="s">
        <v>228</v>
      </c>
      <c r="D68" s="801">
        <v>43</v>
      </c>
      <c r="E68" s="828">
        <v>0</v>
      </c>
      <c r="F68" s="829">
        <f t="shared" si="0"/>
        <v>0</v>
      </c>
    </row>
    <row r="69" spans="1:6" ht="19.05" customHeight="1" x14ac:dyDescent="0.25">
      <c r="A69" s="841" t="s">
        <v>1227</v>
      </c>
      <c r="B69" s="830" t="s">
        <v>1228</v>
      </c>
      <c r="C69" s="801" t="s">
        <v>228</v>
      </c>
      <c r="D69" s="801">
        <v>60</v>
      </c>
      <c r="E69" s="828">
        <v>0</v>
      </c>
      <c r="F69" s="829">
        <f t="shared" si="0"/>
        <v>0</v>
      </c>
    </row>
    <row r="70" spans="1:6" ht="19.05" customHeight="1" x14ac:dyDescent="0.25">
      <c r="A70" s="841" t="s">
        <v>1229</v>
      </c>
      <c r="B70" s="830" t="s">
        <v>1230</v>
      </c>
      <c r="C70" s="801" t="s">
        <v>228</v>
      </c>
      <c r="D70" s="801">
        <v>60</v>
      </c>
      <c r="E70" s="828">
        <v>0</v>
      </c>
      <c r="F70" s="829">
        <f t="shared" si="0"/>
        <v>0</v>
      </c>
    </row>
    <row r="71" spans="1:6" ht="19.05" customHeight="1" x14ac:dyDescent="0.25">
      <c r="A71" s="841" t="s">
        <v>1231</v>
      </c>
      <c r="B71" s="830" t="s">
        <v>1232</v>
      </c>
      <c r="C71" s="801" t="s">
        <v>228</v>
      </c>
      <c r="D71" s="801">
        <v>45</v>
      </c>
      <c r="E71" s="828">
        <v>0</v>
      </c>
      <c r="F71" s="829">
        <f t="shared" si="0"/>
        <v>0</v>
      </c>
    </row>
    <row r="72" spans="1:6" ht="19.05" customHeight="1" x14ac:dyDescent="0.25">
      <c r="A72" s="841" t="s">
        <v>1233</v>
      </c>
      <c r="B72" s="830" t="s">
        <v>1234</v>
      </c>
      <c r="C72" s="801" t="s">
        <v>228</v>
      </c>
      <c r="D72" s="801">
        <v>45</v>
      </c>
      <c r="E72" s="828">
        <v>0</v>
      </c>
      <c r="F72" s="829">
        <f>D72*E72</f>
        <v>0</v>
      </c>
    </row>
    <row r="73" spans="1:6" ht="19.05" customHeight="1" x14ac:dyDescent="0.25">
      <c r="A73" s="841" t="s">
        <v>1235</v>
      </c>
      <c r="B73" s="830" t="s">
        <v>1236</v>
      </c>
      <c r="C73" s="801" t="s">
        <v>868</v>
      </c>
      <c r="D73" s="801">
        <v>1</v>
      </c>
      <c r="E73" s="828">
        <v>0</v>
      </c>
      <c r="F73" s="829">
        <f>D73*E73</f>
        <v>0</v>
      </c>
    </row>
    <row r="74" spans="1:6" ht="19.05" customHeight="1" x14ac:dyDescent="0.25">
      <c r="A74" s="841" t="s">
        <v>1237</v>
      </c>
      <c r="B74" s="830" t="s">
        <v>1238</v>
      </c>
      <c r="C74" s="801" t="s">
        <v>868</v>
      </c>
      <c r="D74" s="801">
        <v>1</v>
      </c>
      <c r="E74" s="828">
        <v>0</v>
      </c>
      <c r="F74" s="829">
        <f>D74*E74</f>
        <v>0</v>
      </c>
    </row>
    <row r="75" spans="1:6" ht="19.05" customHeight="1" x14ac:dyDescent="0.25">
      <c r="A75" s="841" t="s">
        <v>1239</v>
      </c>
      <c r="B75" s="830" t="s">
        <v>1240</v>
      </c>
      <c r="C75" s="801" t="s">
        <v>183</v>
      </c>
      <c r="D75" s="801">
        <v>0.2</v>
      </c>
      <c r="E75" s="828">
        <v>0</v>
      </c>
      <c r="F75" s="829">
        <f t="shared" si="0"/>
        <v>0</v>
      </c>
    </row>
    <row r="76" spans="1:6" ht="19.05" customHeight="1" x14ac:dyDescent="0.25">
      <c r="A76" s="841" t="s">
        <v>1241</v>
      </c>
      <c r="B76" s="830" t="s">
        <v>1242</v>
      </c>
      <c r="C76" s="801" t="s">
        <v>183</v>
      </c>
      <c r="D76" s="801">
        <v>0.2</v>
      </c>
      <c r="E76" s="828">
        <v>0</v>
      </c>
      <c r="F76" s="829">
        <f t="shared" si="0"/>
        <v>0</v>
      </c>
    </row>
    <row r="77" spans="1:6" ht="33" customHeight="1" x14ac:dyDescent="0.25">
      <c r="A77" s="841" t="s">
        <v>1243</v>
      </c>
      <c r="B77" s="842" t="s">
        <v>1244</v>
      </c>
      <c r="C77" s="801" t="s">
        <v>868</v>
      </c>
      <c r="D77" s="801">
        <v>30</v>
      </c>
      <c r="E77" s="828">
        <v>0</v>
      </c>
      <c r="F77" s="829">
        <f t="shared" si="0"/>
        <v>0</v>
      </c>
    </row>
    <row r="78" spans="1:6" ht="19.05" customHeight="1" x14ac:dyDescent="0.25">
      <c r="A78" s="841" t="s">
        <v>1245</v>
      </c>
      <c r="B78" s="830" t="s">
        <v>1246</v>
      </c>
      <c r="C78" s="801" t="s">
        <v>868</v>
      </c>
      <c r="D78" s="801">
        <v>30</v>
      </c>
      <c r="E78" s="828">
        <v>0</v>
      </c>
      <c r="F78" s="829">
        <f>D78*E78</f>
        <v>0</v>
      </c>
    </row>
    <row r="79" spans="1:6" ht="19.05" customHeight="1" x14ac:dyDescent="0.25">
      <c r="A79" s="841" t="s">
        <v>1247</v>
      </c>
      <c r="B79" s="830" t="s">
        <v>1248</v>
      </c>
      <c r="C79" s="801" t="s">
        <v>228</v>
      </c>
      <c r="D79" s="801">
        <v>14</v>
      </c>
      <c r="E79" s="828">
        <v>0</v>
      </c>
      <c r="F79" s="829">
        <f>D79*E79</f>
        <v>0</v>
      </c>
    </row>
    <row r="80" spans="1:6" ht="19.05" customHeight="1" x14ac:dyDescent="0.25">
      <c r="A80" s="841" t="s">
        <v>1249</v>
      </c>
      <c r="B80" s="830" t="s">
        <v>1250</v>
      </c>
      <c r="C80" s="801" t="s">
        <v>228</v>
      </c>
      <c r="D80" s="801">
        <v>14</v>
      </c>
      <c r="E80" s="828">
        <v>0</v>
      </c>
      <c r="F80" s="829">
        <f t="shared" ref="F80:F93" si="1">D80*E80</f>
        <v>0</v>
      </c>
    </row>
    <row r="81" spans="1:6" ht="19.05" customHeight="1" x14ac:dyDescent="0.25">
      <c r="A81" s="841" t="s">
        <v>1251</v>
      </c>
      <c r="B81" s="830" t="s">
        <v>1252</v>
      </c>
      <c r="C81" s="801" t="s">
        <v>228</v>
      </c>
      <c r="D81" s="801">
        <v>125</v>
      </c>
      <c r="E81" s="828">
        <v>0</v>
      </c>
      <c r="F81" s="829">
        <f t="shared" si="1"/>
        <v>0</v>
      </c>
    </row>
    <row r="82" spans="1:6" ht="19.05" customHeight="1" x14ac:dyDescent="0.25">
      <c r="A82" s="841" t="s">
        <v>1253</v>
      </c>
      <c r="B82" s="830" t="s">
        <v>1254</v>
      </c>
      <c r="C82" s="801" t="s">
        <v>228</v>
      </c>
      <c r="D82" s="801">
        <v>125</v>
      </c>
      <c r="E82" s="828">
        <v>0</v>
      </c>
      <c r="F82" s="829">
        <f t="shared" si="1"/>
        <v>0</v>
      </c>
    </row>
    <row r="83" spans="1:6" ht="19.05" customHeight="1" x14ac:dyDescent="0.25">
      <c r="A83" s="841" t="s">
        <v>1255</v>
      </c>
      <c r="B83" s="830" t="s">
        <v>1256</v>
      </c>
      <c r="C83" s="801" t="s">
        <v>228</v>
      </c>
      <c r="D83" s="801">
        <v>68</v>
      </c>
      <c r="E83" s="828">
        <v>0</v>
      </c>
      <c r="F83" s="829">
        <f t="shared" si="1"/>
        <v>0</v>
      </c>
    </row>
    <row r="84" spans="1:6" ht="19.05" customHeight="1" x14ac:dyDescent="0.25">
      <c r="A84" s="841" t="s">
        <v>1257</v>
      </c>
      <c r="B84" s="830" t="s">
        <v>1258</v>
      </c>
      <c r="C84" s="801" t="s">
        <v>228</v>
      </c>
      <c r="D84" s="801">
        <v>68</v>
      </c>
      <c r="E84" s="828">
        <v>0</v>
      </c>
      <c r="F84" s="829">
        <f t="shared" si="1"/>
        <v>0</v>
      </c>
    </row>
    <row r="85" spans="1:6" ht="33" customHeight="1" x14ac:dyDescent="0.25">
      <c r="A85" s="841" t="s">
        <v>1259</v>
      </c>
      <c r="B85" s="842" t="s">
        <v>1260</v>
      </c>
      <c r="C85" s="801" t="s">
        <v>868</v>
      </c>
      <c r="D85" s="801">
        <v>55</v>
      </c>
      <c r="E85" s="828">
        <v>0</v>
      </c>
      <c r="F85" s="829">
        <f t="shared" si="1"/>
        <v>0</v>
      </c>
    </row>
    <row r="86" spans="1:6" ht="19.05" customHeight="1" x14ac:dyDescent="0.25">
      <c r="A86" s="841" t="s">
        <v>1261</v>
      </c>
      <c r="B86" s="830" t="s">
        <v>1262</v>
      </c>
      <c r="C86" s="801" t="s">
        <v>868</v>
      </c>
      <c r="D86" s="801">
        <v>5</v>
      </c>
      <c r="E86" s="828">
        <v>0</v>
      </c>
      <c r="F86" s="829">
        <f t="shared" si="1"/>
        <v>0</v>
      </c>
    </row>
    <row r="87" spans="1:6" ht="19.05" customHeight="1" x14ac:dyDescent="0.25">
      <c r="A87" s="841" t="s">
        <v>1263</v>
      </c>
      <c r="B87" s="830" t="s">
        <v>1264</v>
      </c>
      <c r="C87" s="801" t="s">
        <v>868</v>
      </c>
      <c r="D87" s="801">
        <v>2</v>
      </c>
      <c r="E87" s="828">
        <v>0</v>
      </c>
      <c r="F87" s="829">
        <f t="shared" si="1"/>
        <v>0</v>
      </c>
    </row>
    <row r="88" spans="1:6" ht="19.05" customHeight="1" x14ac:dyDescent="0.25">
      <c r="A88" s="841" t="s">
        <v>1265</v>
      </c>
      <c r="B88" s="830" t="s">
        <v>1266</v>
      </c>
      <c r="C88" s="801" t="s">
        <v>868</v>
      </c>
      <c r="D88" s="801">
        <v>1</v>
      </c>
      <c r="E88" s="828">
        <v>0</v>
      </c>
      <c r="F88" s="829">
        <f t="shared" si="1"/>
        <v>0</v>
      </c>
    </row>
    <row r="89" spans="1:6" ht="19.05" customHeight="1" x14ac:dyDescent="0.25">
      <c r="A89" s="841" t="s">
        <v>1267</v>
      </c>
      <c r="B89" s="830" t="s">
        <v>1268</v>
      </c>
      <c r="C89" s="801" t="s">
        <v>868</v>
      </c>
      <c r="D89" s="801">
        <v>6</v>
      </c>
      <c r="E89" s="828">
        <v>0</v>
      </c>
      <c r="F89" s="829">
        <f t="shared" si="1"/>
        <v>0</v>
      </c>
    </row>
    <row r="90" spans="1:6" ht="19.05" customHeight="1" x14ac:dyDescent="0.25">
      <c r="A90" s="841" t="s">
        <v>1269</v>
      </c>
      <c r="B90" s="830" t="s">
        <v>1270</v>
      </c>
      <c r="C90" s="801" t="s">
        <v>868</v>
      </c>
      <c r="D90" s="801">
        <v>2</v>
      </c>
      <c r="E90" s="828">
        <v>0</v>
      </c>
      <c r="F90" s="829">
        <f t="shared" si="1"/>
        <v>0</v>
      </c>
    </row>
    <row r="91" spans="1:6" ht="19.05" customHeight="1" x14ac:dyDescent="0.25">
      <c r="A91" s="841" t="s">
        <v>1271</v>
      </c>
      <c r="B91" s="830" t="s">
        <v>1272</v>
      </c>
      <c r="C91" s="801" t="s">
        <v>868</v>
      </c>
      <c r="D91" s="801">
        <v>16</v>
      </c>
      <c r="E91" s="828">
        <v>0</v>
      </c>
      <c r="F91" s="829">
        <f t="shared" si="1"/>
        <v>0</v>
      </c>
    </row>
    <row r="92" spans="1:6" ht="19.05" customHeight="1" x14ac:dyDescent="0.25">
      <c r="A92" s="841" t="s">
        <v>1273</v>
      </c>
      <c r="B92" s="830" t="s">
        <v>1274</v>
      </c>
      <c r="C92" s="801" t="s">
        <v>868</v>
      </c>
      <c r="D92" s="801">
        <v>4</v>
      </c>
      <c r="E92" s="828">
        <v>0</v>
      </c>
      <c r="F92" s="829">
        <f t="shared" si="1"/>
        <v>0</v>
      </c>
    </row>
    <row r="93" spans="1:6" ht="19.05" customHeight="1" x14ac:dyDescent="0.25">
      <c r="A93" s="841" t="s">
        <v>1275</v>
      </c>
      <c r="B93" s="830" t="s">
        <v>1276</v>
      </c>
      <c r="C93" s="801" t="s">
        <v>868</v>
      </c>
      <c r="D93" s="801">
        <v>2</v>
      </c>
      <c r="E93" s="828">
        <v>0</v>
      </c>
      <c r="F93" s="829">
        <f t="shared" si="1"/>
        <v>0</v>
      </c>
    </row>
    <row r="94" spans="1:6" ht="19.05" customHeight="1" x14ac:dyDescent="0.25">
      <c r="A94" s="841" t="s">
        <v>1277</v>
      </c>
      <c r="B94" s="830" t="s">
        <v>1169</v>
      </c>
      <c r="C94" s="801" t="s">
        <v>0</v>
      </c>
      <c r="D94" s="801">
        <v>3</v>
      </c>
      <c r="E94" s="828">
        <v>0</v>
      </c>
      <c r="F94" s="829">
        <f>D94*E94</f>
        <v>0</v>
      </c>
    </row>
    <row r="95" spans="1:6" ht="19.05" customHeight="1" x14ac:dyDescent="0.25">
      <c r="A95" s="841" t="s">
        <v>1278</v>
      </c>
      <c r="B95" s="830" t="s">
        <v>1170</v>
      </c>
      <c r="C95" s="801" t="s">
        <v>0</v>
      </c>
      <c r="D95" s="801">
        <v>3</v>
      </c>
      <c r="E95" s="828">
        <v>0</v>
      </c>
      <c r="F95" s="829">
        <f>D95*E95</f>
        <v>0</v>
      </c>
    </row>
    <row r="96" spans="1:6" s="798" customFormat="1" ht="19.05" customHeight="1" x14ac:dyDescent="0.25">
      <c r="A96" s="841" t="s">
        <v>1279</v>
      </c>
      <c r="B96" s="830" t="s">
        <v>1280</v>
      </c>
      <c r="C96" s="801" t="s">
        <v>0</v>
      </c>
      <c r="D96" s="801">
        <v>5</v>
      </c>
      <c r="E96" s="828">
        <v>0</v>
      </c>
      <c r="F96" s="829">
        <f>D96*E96</f>
        <v>0</v>
      </c>
    </row>
    <row r="97" spans="1:6" ht="19.05" customHeight="1" x14ac:dyDescent="0.25">
      <c r="A97" s="841" t="s">
        <v>1281</v>
      </c>
      <c r="B97" s="830" t="s">
        <v>1282</v>
      </c>
      <c r="C97" s="801" t="s">
        <v>1283</v>
      </c>
      <c r="D97" s="801">
        <v>1</v>
      </c>
      <c r="E97" s="828">
        <v>0</v>
      </c>
      <c r="F97" s="829">
        <f t="shared" ref="F97:F102" si="2">D97*E97</f>
        <v>0</v>
      </c>
    </row>
    <row r="98" spans="1:6" ht="19.05" customHeight="1" x14ac:dyDescent="0.25">
      <c r="A98" s="841" t="s">
        <v>1284</v>
      </c>
      <c r="B98" s="830" t="s">
        <v>1285</v>
      </c>
      <c r="C98" s="801" t="s">
        <v>1283</v>
      </c>
      <c r="D98" s="801">
        <v>1</v>
      </c>
      <c r="E98" s="828">
        <v>0</v>
      </c>
      <c r="F98" s="829">
        <f t="shared" si="2"/>
        <v>0</v>
      </c>
    </row>
    <row r="99" spans="1:6" ht="19.05" customHeight="1" x14ac:dyDescent="0.25">
      <c r="A99" s="841" t="s">
        <v>1286</v>
      </c>
      <c r="B99" s="830" t="s">
        <v>1287</v>
      </c>
      <c r="C99" s="801" t="s">
        <v>1283</v>
      </c>
      <c r="D99" s="801">
        <v>1</v>
      </c>
      <c r="E99" s="828">
        <v>0</v>
      </c>
      <c r="F99" s="829">
        <f t="shared" si="2"/>
        <v>0</v>
      </c>
    </row>
    <row r="100" spans="1:6" ht="19.05" customHeight="1" x14ac:dyDescent="0.25">
      <c r="A100" s="841" t="s">
        <v>1288</v>
      </c>
      <c r="B100" s="830" t="s">
        <v>1289</v>
      </c>
      <c r="C100" s="801" t="s">
        <v>1283</v>
      </c>
      <c r="D100" s="801">
        <v>1</v>
      </c>
      <c r="E100" s="828">
        <v>0</v>
      </c>
      <c r="F100" s="829">
        <f t="shared" si="2"/>
        <v>0</v>
      </c>
    </row>
    <row r="101" spans="1:6" ht="19.05" customHeight="1" x14ac:dyDescent="0.25">
      <c r="A101" s="841" t="s">
        <v>1290</v>
      </c>
      <c r="B101" s="830" t="s">
        <v>946</v>
      </c>
      <c r="C101" s="801" t="s">
        <v>1283</v>
      </c>
      <c r="D101" s="801">
        <v>1</v>
      </c>
      <c r="E101" s="828">
        <v>0</v>
      </c>
      <c r="F101" s="829">
        <f t="shared" si="2"/>
        <v>0</v>
      </c>
    </row>
    <row r="102" spans="1:6" ht="19.05" customHeight="1" x14ac:dyDescent="0.25">
      <c r="A102" s="841" t="s">
        <v>1291</v>
      </c>
      <c r="B102" s="830" t="s">
        <v>1292</v>
      </c>
      <c r="C102" s="801" t="s">
        <v>1283</v>
      </c>
      <c r="D102" s="801">
        <v>1</v>
      </c>
      <c r="E102" s="828">
        <v>0</v>
      </c>
      <c r="F102" s="829">
        <f t="shared" si="2"/>
        <v>0</v>
      </c>
    </row>
    <row r="103" spans="1:6" s="798" customFormat="1" ht="21" customHeight="1" x14ac:dyDescent="0.25">
      <c r="A103" s="841" t="s">
        <v>1293</v>
      </c>
      <c r="B103" s="843" t="s">
        <v>1294</v>
      </c>
      <c r="C103" s="833"/>
      <c r="D103" s="833"/>
      <c r="E103" s="844"/>
      <c r="F103" s="845">
        <f>SUM(F43:F102)</f>
        <v>0</v>
      </c>
    </row>
    <row r="104" spans="1:6" ht="22.5" customHeight="1" x14ac:dyDescent="0.25">
      <c r="A104" s="835"/>
      <c r="B104" s="836"/>
      <c r="C104" s="826"/>
      <c r="D104" s="15"/>
      <c r="E104" s="829"/>
      <c r="F104" s="829"/>
    </row>
    <row r="105" spans="1:6" s="823" customFormat="1" ht="24" customHeight="1" x14ac:dyDescent="0.25">
      <c r="A105" s="822" t="s">
        <v>1152</v>
      </c>
      <c r="C105" s="824"/>
      <c r="D105" s="824"/>
      <c r="E105" s="824"/>
      <c r="F105" s="824"/>
    </row>
    <row r="106" spans="1:6" s="798" customFormat="1" ht="27" customHeight="1" x14ac:dyDescent="0.25">
      <c r="A106" s="825" t="s">
        <v>1173</v>
      </c>
      <c r="B106" s="825" t="s">
        <v>1174</v>
      </c>
      <c r="C106" s="839" t="s">
        <v>1162</v>
      </c>
      <c r="D106" s="825" t="s">
        <v>1163</v>
      </c>
      <c r="E106" s="840" t="s">
        <v>1164</v>
      </c>
      <c r="F106" s="825" t="s">
        <v>1165</v>
      </c>
    </row>
    <row r="107" spans="1:6" ht="19.05" customHeight="1" x14ac:dyDescent="0.25">
      <c r="A107" s="841" t="s">
        <v>923</v>
      </c>
      <c r="B107" s="830" t="s">
        <v>1295</v>
      </c>
      <c r="C107" s="801" t="s">
        <v>868</v>
      </c>
      <c r="D107" s="801">
        <v>1</v>
      </c>
      <c r="E107" s="828">
        <v>0</v>
      </c>
      <c r="F107" s="829">
        <f>D107*E107</f>
        <v>0</v>
      </c>
    </row>
    <row r="108" spans="1:6" ht="19.05" customHeight="1" x14ac:dyDescent="0.25">
      <c r="A108" s="841" t="s">
        <v>926</v>
      </c>
      <c r="B108" s="830" t="s">
        <v>1296</v>
      </c>
      <c r="C108" s="801" t="s">
        <v>868</v>
      </c>
      <c r="D108" s="801">
        <v>1</v>
      </c>
      <c r="E108" s="828">
        <v>0</v>
      </c>
      <c r="F108" s="829">
        <f>D108*E108</f>
        <v>0</v>
      </c>
    </row>
    <row r="109" spans="1:6" s="823" customFormat="1" ht="19.05" customHeight="1" x14ac:dyDescent="0.25">
      <c r="A109" s="841" t="s">
        <v>929</v>
      </c>
      <c r="B109" s="831" t="s">
        <v>1297</v>
      </c>
      <c r="C109" s="824" t="s">
        <v>868</v>
      </c>
      <c r="D109" s="824">
        <v>3</v>
      </c>
      <c r="E109" s="828">
        <v>0</v>
      </c>
      <c r="F109" s="829">
        <f>D109*E109</f>
        <v>0</v>
      </c>
    </row>
    <row r="110" spans="1:6" s="823" customFormat="1" ht="19.05" customHeight="1" x14ac:dyDescent="0.25">
      <c r="A110" s="841" t="s">
        <v>932</v>
      </c>
      <c r="B110" s="846" t="s">
        <v>1298</v>
      </c>
      <c r="C110" s="824"/>
      <c r="D110" s="824"/>
      <c r="E110" s="829"/>
      <c r="F110" s="829">
        <f>SUM(F107:F109)</f>
        <v>0</v>
      </c>
    </row>
    <row r="111" spans="1:6" s="823" customFormat="1" ht="19.05" customHeight="1" x14ac:dyDescent="0.25">
      <c r="A111" s="841" t="s">
        <v>935</v>
      </c>
      <c r="B111" s="846" t="s">
        <v>1299</v>
      </c>
      <c r="C111" s="824" t="s">
        <v>0</v>
      </c>
      <c r="D111" s="824">
        <v>10</v>
      </c>
      <c r="E111" s="829">
        <f>F110*0.01</f>
        <v>0</v>
      </c>
      <c r="F111" s="829">
        <f>D111*E111</f>
        <v>0</v>
      </c>
    </row>
    <row r="112" spans="1:6" s="823" customFormat="1" ht="19.05" customHeight="1" x14ac:dyDescent="0.25">
      <c r="A112" s="841" t="s">
        <v>938</v>
      </c>
      <c r="B112" s="846" t="s">
        <v>1300</v>
      </c>
      <c r="C112" s="824" t="s">
        <v>0</v>
      </c>
      <c r="D112" s="824">
        <v>2.5</v>
      </c>
      <c r="E112" s="829">
        <f>F110*0.01</f>
        <v>0</v>
      </c>
      <c r="F112" s="829">
        <f>D112*E112</f>
        <v>0</v>
      </c>
    </row>
    <row r="113" spans="1:6" s="823" customFormat="1" ht="19.05" customHeight="1" x14ac:dyDescent="0.25">
      <c r="A113" s="841" t="s">
        <v>941</v>
      </c>
      <c r="B113" s="831" t="s">
        <v>1301</v>
      </c>
      <c r="C113" s="801" t="s">
        <v>361</v>
      </c>
      <c r="D113" s="801">
        <v>5</v>
      </c>
      <c r="E113" s="828">
        <v>0</v>
      </c>
      <c r="F113" s="847">
        <f>D113*E113</f>
        <v>0</v>
      </c>
    </row>
    <row r="114" spans="1:6" s="823" customFormat="1" ht="19.05" customHeight="1" x14ac:dyDescent="0.25">
      <c r="A114" s="841" t="s">
        <v>943</v>
      </c>
      <c r="B114" s="846" t="s">
        <v>1302</v>
      </c>
      <c r="C114" s="824" t="s">
        <v>868</v>
      </c>
      <c r="D114" s="824">
        <v>1</v>
      </c>
      <c r="E114" s="828">
        <v>0</v>
      </c>
      <c r="F114" s="829">
        <f>D114*E114</f>
        <v>0</v>
      </c>
    </row>
    <row r="115" spans="1:6" s="823" customFormat="1" ht="19.05" customHeight="1" x14ac:dyDescent="0.25">
      <c r="A115" s="841" t="s">
        <v>945</v>
      </c>
      <c r="B115" s="848" t="s">
        <v>1294</v>
      </c>
      <c r="C115" s="849"/>
      <c r="D115" s="849"/>
      <c r="E115" s="845"/>
      <c r="F115" s="850">
        <f>SUM(F110:F114)</f>
        <v>0</v>
      </c>
    </row>
    <row r="116" spans="1:6" s="798" customFormat="1" ht="29.4" customHeight="1" x14ac:dyDescent="0.25"/>
    <row r="117" spans="1:6" s="823" customFormat="1" ht="24" customHeight="1" x14ac:dyDescent="0.25">
      <c r="A117" s="822" t="s">
        <v>1153</v>
      </c>
      <c r="C117" s="824"/>
      <c r="D117" s="824"/>
      <c r="E117" s="824"/>
      <c r="F117" s="824"/>
    </row>
    <row r="118" spans="1:6" s="798" customFormat="1" ht="27" customHeight="1" x14ac:dyDescent="0.25">
      <c r="A118" s="825" t="s">
        <v>1173</v>
      </c>
      <c r="B118" s="825" t="s">
        <v>1174</v>
      </c>
      <c r="C118" s="839" t="s">
        <v>1162</v>
      </c>
      <c r="D118" s="825" t="s">
        <v>1163</v>
      </c>
      <c r="E118" s="840" t="s">
        <v>1164</v>
      </c>
      <c r="F118" s="825" t="s">
        <v>1165</v>
      </c>
    </row>
    <row r="119" spans="1:6" ht="19.05" customHeight="1" x14ac:dyDescent="0.25">
      <c r="A119" s="841" t="s">
        <v>1303</v>
      </c>
      <c r="B119" s="830" t="s">
        <v>1295</v>
      </c>
      <c r="C119" s="801" t="s">
        <v>868</v>
      </c>
      <c r="D119" s="801">
        <v>1</v>
      </c>
      <c r="E119" s="828">
        <v>0</v>
      </c>
      <c r="F119" s="829">
        <f>D119*E119</f>
        <v>0</v>
      </c>
    </row>
    <row r="120" spans="1:6" ht="19.05" customHeight="1" x14ac:dyDescent="0.25">
      <c r="A120" s="841" t="s">
        <v>1304</v>
      </c>
      <c r="B120" s="830" t="s">
        <v>1305</v>
      </c>
      <c r="C120" s="801" t="s">
        <v>868</v>
      </c>
      <c r="D120" s="801">
        <v>1</v>
      </c>
      <c r="E120" s="828">
        <v>0</v>
      </c>
      <c r="F120" s="829">
        <f>D120*E120</f>
        <v>0</v>
      </c>
    </row>
    <row r="121" spans="1:6" ht="19.05" customHeight="1" x14ac:dyDescent="0.25">
      <c r="A121" s="841" t="s">
        <v>1306</v>
      </c>
      <c r="B121" s="830" t="s">
        <v>1296</v>
      </c>
      <c r="C121" s="801" t="s">
        <v>868</v>
      </c>
      <c r="D121" s="801">
        <v>1</v>
      </c>
      <c r="E121" s="828">
        <v>0</v>
      </c>
      <c r="F121" s="829">
        <f>D121*E121</f>
        <v>0</v>
      </c>
    </row>
    <row r="122" spans="1:6" s="823" customFormat="1" ht="19.05" customHeight="1" x14ac:dyDescent="0.25">
      <c r="A122" s="841" t="s">
        <v>1307</v>
      </c>
      <c r="B122" s="831" t="s">
        <v>1297</v>
      </c>
      <c r="C122" s="824" t="s">
        <v>868</v>
      </c>
      <c r="D122" s="824">
        <v>5</v>
      </c>
      <c r="E122" s="828">
        <v>0</v>
      </c>
      <c r="F122" s="829">
        <f>D122*E122</f>
        <v>0</v>
      </c>
    </row>
    <row r="123" spans="1:6" s="823" customFormat="1" ht="19.05" customHeight="1" x14ac:dyDescent="0.25">
      <c r="A123" s="841" t="s">
        <v>1308</v>
      </c>
      <c r="B123" s="846" t="s">
        <v>1298</v>
      </c>
      <c r="C123" s="824"/>
      <c r="D123" s="824"/>
      <c r="E123" s="829"/>
      <c r="F123" s="829">
        <f>SUM(F119:F122)</f>
        <v>0</v>
      </c>
    </row>
    <row r="124" spans="1:6" s="823" customFormat="1" ht="19.05" customHeight="1" x14ac:dyDescent="0.25">
      <c r="A124" s="841" t="s">
        <v>1309</v>
      </c>
      <c r="B124" s="846" t="s">
        <v>1299</v>
      </c>
      <c r="C124" s="824" t="s">
        <v>0</v>
      </c>
      <c r="D124" s="824">
        <v>10</v>
      </c>
      <c r="E124" s="829">
        <f>F123*0.01</f>
        <v>0</v>
      </c>
      <c r="F124" s="829">
        <f>D124*E124</f>
        <v>0</v>
      </c>
    </row>
    <row r="125" spans="1:6" s="823" customFormat="1" ht="19.05" customHeight="1" x14ac:dyDescent="0.25">
      <c r="A125" s="841" t="s">
        <v>1310</v>
      </c>
      <c r="B125" s="846" t="s">
        <v>1300</v>
      </c>
      <c r="C125" s="824" t="s">
        <v>0</v>
      </c>
      <c r="D125" s="824">
        <v>2.5</v>
      </c>
      <c r="E125" s="829">
        <f>F123*0.01</f>
        <v>0</v>
      </c>
      <c r="F125" s="829">
        <f>D125*E125</f>
        <v>0</v>
      </c>
    </row>
    <row r="126" spans="1:6" s="823" customFormat="1" ht="19.05" customHeight="1" x14ac:dyDescent="0.25">
      <c r="A126" s="841" t="s">
        <v>1311</v>
      </c>
      <c r="B126" s="831" t="s">
        <v>1301</v>
      </c>
      <c r="C126" s="801" t="s">
        <v>361</v>
      </c>
      <c r="D126" s="801">
        <v>5</v>
      </c>
      <c r="E126" s="828">
        <v>0</v>
      </c>
      <c r="F126" s="847">
        <f>D126*E126</f>
        <v>0</v>
      </c>
    </row>
    <row r="127" spans="1:6" s="823" customFormat="1" ht="19.05" customHeight="1" x14ac:dyDescent="0.25">
      <c r="A127" s="841" t="s">
        <v>1312</v>
      </c>
      <c r="B127" s="846" t="s">
        <v>1302</v>
      </c>
      <c r="C127" s="824" t="s">
        <v>868</v>
      </c>
      <c r="D127" s="824">
        <v>1</v>
      </c>
      <c r="E127" s="828">
        <v>0</v>
      </c>
      <c r="F127" s="829">
        <f>D127*E127</f>
        <v>0</v>
      </c>
    </row>
    <row r="128" spans="1:6" s="823" customFormat="1" ht="19.05" customHeight="1" x14ac:dyDescent="0.25">
      <c r="A128" s="841" t="s">
        <v>1313</v>
      </c>
      <c r="B128" s="848" t="s">
        <v>1294</v>
      </c>
      <c r="C128" s="849"/>
      <c r="D128" s="849"/>
      <c r="E128" s="845"/>
      <c r="F128" s="850">
        <f>SUM(F123:F127)</f>
        <v>0</v>
      </c>
    </row>
    <row r="129" spans="1:6" s="798" customFormat="1" ht="29.4" customHeight="1" x14ac:dyDescent="0.25"/>
    <row r="130" spans="1:6" s="823" customFormat="1" ht="24" customHeight="1" x14ac:dyDescent="0.25">
      <c r="A130" s="822" t="s">
        <v>1314</v>
      </c>
      <c r="C130" s="824"/>
      <c r="D130" s="824"/>
      <c r="E130" s="824"/>
      <c r="F130" s="824"/>
    </row>
    <row r="131" spans="1:6" s="798" customFormat="1" ht="27" customHeight="1" x14ac:dyDescent="0.25">
      <c r="A131" s="825" t="s">
        <v>1173</v>
      </c>
      <c r="B131" s="825" t="s">
        <v>1174</v>
      </c>
      <c r="C131" s="839" t="s">
        <v>1162</v>
      </c>
      <c r="D131" s="825" t="s">
        <v>1163</v>
      </c>
      <c r="E131" s="840" t="s">
        <v>1164</v>
      </c>
      <c r="F131" s="825" t="s">
        <v>1165</v>
      </c>
    </row>
    <row r="132" spans="1:6" s="816" customFormat="1" ht="33" customHeight="1" x14ac:dyDescent="0.25">
      <c r="A132" s="841" t="s">
        <v>1315</v>
      </c>
      <c r="B132" s="831" t="s">
        <v>1316</v>
      </c>
      <c r="C132" s="824" t="s">
        <v>868</v>
      </c>
      <c r="D132" s="824">
        <v>1</v>
      </c>
      <c r="E132" s="828">
        <v>0</v>
      </c>
      <c r="F132" s="829">
        <f t="shared" ref="F132:F137" si="3">D132*E132</f>
        <v>0</v>
      </c>
    </row>
    <row r="133" spans="1:6" ht="19.05" customHeight="1" x14ac:dyDescent="0.25">
      <c r="A133" s="841" t="s">
        <v>1317</v>
      </c>
      <c r="B133" s="830" t="s">
        <v>1295</v>
      </c>
      <c r="C133" s="801" t="s">
        <v>868</v>
      </c>
      <c r="D133" s="801">
        <v>1</v>
      </c>
      <c r="E133" s="828">
        <v>0</v>
      </c>
      <c r="F133" s="829">
        <f t="shared" si="3"/>
        <v>0</v>
      </c>
    </row>
    <row r="134" spans="1:6" ht="19.05" customHeight="1" x14ac:dyDescent="0.25">
      <c r="A134" s="841" t="s">
        <v>1318</v>
      </c>
      <c r="B134" s="830" t="s">
        <v>1319</v>
      </c>
      <c r="C134" s="801" t="s">
        <v>868</v>
      </c>
      <c r="D134" s="801">
        <v>3</v>
      </c>
      <c r="E134" s="828">
        <v>0</v>
      </c>
      <c r="F134" s="829">
        <f t="shared" si="3"/>
        <v>0</v>
      </c>
    </row>
    <row r="135" spans="1:6" ht="19.05" customHeight="1" x14ac:dyDescent="0.25">
      <c r="A135" s="841" t="s">
        <v>1320</v>
      </c>
      <c r="B135" s="830" t="s">
        <v>1321</v>
      </c>
      <c r="C135" s="801" t="s">
        <v>868</v>
      </c>
      <c r="D135" s="801">
        <v>5</v>
      </c>
      <c r="E135" s="828">
        <v>0</v>
      </c>
      <c r="F135" s="829">
        <f t="shared" si="3"/>
        <v>0</v>
      </c>
    </row>
    <row r="136" spans="1:6" ht="19.05" customHeight="1" x14ac:dyDescent="0.25">
      <c r="A136" s="841" t="s">
        <v>1322</v>
      </c>
      <c r="B136" s="830" t="s">
        <v>1323</v>
      </c>
      <c r="C136" s="801" t="s">
        <v>868</v>
      </c>
      <c r="D136" s="801">
        <v>1</v>
      </c>
      <c r="E136" s="828">
        <v>0</v>
      </c>
      <c r="F136" s="829">
        <f t="shared" si="3"/>
        <v>0</v>
      </c>
    </row>
    <row r="137" spans="1:6" s="823" customFormat="1" ht="19.05" customHeight="1" x14ac:dyDescent="0.25">
      <c r="A137" s="841" t="s">
        <v>1324</v>
      </c>
      <c r="B137" s="831" t="s">
        <v>1297</v>
      </c>
      <c r="C137" s="824" t="s">
        <v>868</v>
      </c>
      <c r="D137" s="824">
        <v>20</v>
      </c>
      <c r="E137" s="828">
        <v>0</v>
      </c>
      <c r="F137" s="829">
        <f t="shared" si="3"/>
        <v>0</v>
      </c>
    </row>
    <row r="138" spans="1:6" s="823" customFormat="1" ht="19.05" customHeight="1" x14ac:dyDescent="0.25">
      <c r="A138" s="841" t="s">
        <v>1325</v>
      </c>
      <c r="B138" s="846" t="s">
        <v>1298</v>
      </c>
      <c r="C138" s="824"/>
      <c r="D138" s="824"/>
      <c r="E138" s="829"/>
      <c r="F138" s="829">
        <f>SUM(F132:F137)</f>
        <v>0</v>
      </c>
    </row>
    <row r="139" spans="1:6" s="823" customFormat="1" ht="19.05" customHeight="1" x14ac:dyDescent="0.25">
      <c r="A139" s="841" t="s">
        <v>1326</v>
      </c>
      <c r="B139" s="846" t="s">
        <v>1169</v>
      </c>
      <c r="C139" s="824" t="s">
        <v>0</v>
      </c>
      <c r="D139" s="824">
        <v>3</v>
      </c>
      <c r="E139" s="829">
        <f>F138*0.01</f>
        <v>0</v>
      </c>
      <c r="F139" s="829">
        <f>D139*E139</f>
        <v>0</v>
      </c>
    </row>
    <row r="140" spans="1:6" s="823" customFormat="1" ht="19.05" customHeight="1" x14ac:dyDescent="0.25">
      <c r="A140" s="841" t="s">
        <v>1327</v>
      </c>
      <c r="B140" s="846" t="s">
        <v>1328</v>
      </c>
      <c r="C140" s="824" t="s">
        <v>0</v>
      </c>
      <c r="D140" s="824">
        <v>5</v>
      </c>
      <c r="E140" s="829">
        <f>F138/100</f>
        <v>0</v>
      </c>
      <c r="F140" s="829">
        <f>D140*E140</f>
        <v>0</v>
      </c>
    </row>
    <row r="141" spans="1:6" s="823" customFormat="1" ht="19.05" customHeight="1" x14ac:dyDescent="0.25">
      <c r="A141" s="841" t="s">
        <v>1329</v>
      </c>
      <c r="B141" s="831" t="s">
        <v>1330</v>
      </c>
      <c r="C141" s="801" t="s">
        <v>0</v>
      </c>
      <c r="D141" s="801">
        <v>30</v>
      </c>
      <c r="E141" s="829">
        <f>F138/100</f>
        <v>0</v>
      </c>
      <c r="F141" s="829">
        <f>D141*E141</f>
        <v>0</v>
      </c>
    </row>
    <row r="142" spans="1:6" s="823" customFormat="1" ht="19.05" customHeight="1" x14ac:dyDescent="0.25">
      <c r="A142" s="841" t="s">
        <v>1331</v>
      </c>
      <c r="B142" s="846" t="s">
        <v>1302</v>
      </c>
      <c r="C142" s="824" t="s">
        <v>868</v>
      </c>
      <c r="D142" s="824">
        <v>1</v>
      </c>
      <c r="E142" s="828">
        <v>0</v>
      </c>
      <c r="F142" s="829">
        <f>D142*E142</f>
        <v>0</v>
      </c>
    </row>
    <row r="143" spans="1:6" s="823" customFormat="1" ht="19.05" customHeight="1" x14ac:dyDescent="0.25">
      <c r="A143" s="841" t="s">
        <v>1332</v>
      </c>
      <c r="B143" s="831" t="s">
        <v>1333</v>
      </c>
      <c r="C143" s="824" t="s">
        <v>868</v>
      </c>
      <c r="D143" s="824">
        <v>1</v>
      </c>
      <c r="E143" s="828">
        <v>0</v>
      </c>
      <c r="F143" s="829">
        <f>D143*E143</f>
        <v>0</v>
      </c>
    </row>
    <row r="144" spans="1:6" s="823" customFormat="1" ht="19.05" customHeight="1" x14ac:dyDescent="0.25">
      <c r="A144" s="841" t="s">
        <v>1334</v>
      </c>
      <c r="B144" s="848" t="s">
        <v>1294</v>
      </c>
      <c r="C144" s="824"/>
      <c r="D144" s="824"/>
      <c r="E144" s="829"/>
      <c r="F144" s="850">
        <f>SUM(F138:F143)</f>
        <v>0</v>
      </c>
    </row>
    <row r="145" spans="1:6" s="823" customFormat="1" ht="23.25" customHeight="1" x14ac:dyDescent="0.25">
      <c r="A145" s="824"/>
      <c r="B145" s="843"/>
      <c r="C145" s="833"/>
      <c r="D145" s="833"/>
      <c r="E145" s="851"/>
      <c r="F145" s="834"/>
    </row>
    <row r="146" spans="1:6" s="823" customFormat="1" ht="24" customHeight="1" x14ac:dyDescent="0.25">
      <c r="A146" s="822" t="s">
        <v>1335</v>
      </c>
      <c r="C146" s="824"/>
      <c r="D146" s="824"/>
      <c r="E146" s="824"/>
      <c r="F146" s="824"/>
    </row>
    <row r="147" spans="1:6" s="798" customFormat="1" ht="27" customHeight="1" x14ac:dyDescent="0.25">
      <c r="A147" s="825" t="s">
        <v>1173</v>
      </c>
      <c r="B147" s="825" t="s">
        <v>1174</v>
      </c>
      <c r="C147" s="839" t="s">
        <v>1162</v>
      </c>
      <c r="D147" s="825" t="s">
        <v>1163</v>
      </c>
      <c r="E147" s="840" t="s">
        <v>1164</v>
      </c>
      <c r="F147" s="825" t="s">
        <v>1165</v>
      </c>
    </row>
    <row r="148" spans="1:6" s="816" customFormat="1" ht="33" customHeight="1" x14ac:dyDescent="0.25">
      <c r="A148" s="841" t="s">
        <v>1315</v>
      </c>
      <c r="B148" s="831" t="s">
        <v>1316</v>
      </c>
      <c r="C148" s="824" t="s">
        <v>868</v>
      </c>
      <c r="D148" s="824">
        <v>1</v>
      </c>
      <c r="E148" s="828">
        <v>0</v>
      </c>
      <c r="F148" s="829">
        <f t="shared" ref="F148:F153" si="4">D148*E148</f>
        <v>0</v>
      </c>
    </row>
    <row r="149" spans="1:6" ht="19.05" customHeight="1" x14ac:dyDescent="0.25">
      <c r="A149" s="841" t="s">
        <v>1317</v>
      </c>
      <c r="B149" s="830" t="s">
        <v>1295</v>
      </c>
      <c r="C149" s="801" t="s">
        <v>868</v>
      </c>
      <c r="D149" s="801">
        <v>1</v>
      </c>
      <c r="E149" s="828">
        <v>0</v>
      </c>
      <c r="F149" s="829">
        <f t="shared" si="4"/>
        <v>0</v>
      </c>
    </row>
    <row r="150" spans="1:6" ht="19.05" customHeight="1" x14ac:dyDescent="0.25">
      <c r="A150" s="841" t="s">
        <v>1318</v>
      </c>
      <c r="B150" s="830" t="s">
        <v>1319</v>
      </c>
      <c r="C150" s="801" t="s">
        <v>868</v>
      </c>
      <c r="D150" s="801">
        <v>4</v>
      </c>
      <c r="E150" s="828">
        <v>0</v>
      </c>
      <c r="F150" s="829">
        <f t="shared" si="4"/>
        <v>0</v>
      </c>
    </row>
    <row r="151" spans="1:6" ht="19.05" customHeight="1" x14ac:dyDescent="0.25">
      <c r="A151" s="841" t="s">
        <v>1320</v>
      </c>
      <c r="B151" s="830" t="s">
        <v>1321</v>
      </c>
      <c r="C151" s="801" t="s">
        <v>868</v>
      </c>
      <c r="D151" s="801">
        <v>7</v>
      </c>
      <c r="E151" s="828">
        <v>0</v>
      </c>
      <c r="F151" s="829">
        <f t="shared" si="4"/>
        <v>0</v>
      </c>
    </row>
    <row r="152" spans="1:6" ht="19.05" customHeight="1" x14ac:dyDescent="0.25">
      <c r="A152" s="841" t="s">
        <v>1322</v>
      </c>
      <c r="B152" s="830" t="s">
        <v>1323</v>
      </c>
      <c r="C152" s="801" t="s">
        <v>868</v>
      </c>
      <c r="D152" s="801">
        <v>1</v>
      </c>
      <c r="E152" s="828">
        <v>0</v>
      </c>
      <c r="F152" s="829">
        <f t="shared" si="4"/>
        <v>0</v>
      </c>
    </row>
    <row r="153" spans="1:6" s="823" customFormat="1" ht="19.05" customHeight="1" x14ac:dyDescent="0.25">
      <c r="A153" s="841" t="s">
        <v>1324</v>
      </c>
      <c r="B153" s="831" t="s">
        <v>1297</v>
      </c>
      <c r="C153" s="824" t="s">
        <v>868</v>
      </c>
      <c r="D153" s="824">
        <v>25</v>
      </c>
      <c r="E153" s="828">
        <v>0</v>
      </c>
      <c r="F153" s="829">
        <f t="shared" si="4"/>
        <v>0</v>
      </c>
    </row>
    <row r="154" spans="1:6" s="823" customFormat="1" ht="19.05" customHeight="1" x14ac:dyDescent="0.25">
      <c r="A154" s="841" t="s">
        <v>1325</v>
      </c>
      <c r="B154" s="846" t="s">
        <v>1298</v>
      </c>
      <c r="C154" s="824"/>
      <c r="D154" s="824"/>
      <c r="E154" s="829"/>
      <c r="F154" s="829">
        <f>SUM(F148:F153)</f>
        <v>0</v>
      </c>
    </row>
    <row r="155" spans="1:6" s="823" customFormat="1" ht="19.05" customHeight="1" x14ac:dyDescent="0.25">
      <c r="A155" s="841" t="s">
        <v>1326</v>
      </c>
      <c r="B155" s="846" t="s">
        <v>1169</v>
      </c>
      <c r="C155" s="824" t="s">
        <v>0</v>
      </c>
      <c r="D155" s="824">
        <v>3</v>
      </c>
      <c r="E155" s="829">
        <f>F154*0.01</f>
        <v>0</v>
      </c>
      <c r="F155" s="829">
        <f>D155*E155</f>
        <v>0</v>
      </c>
    </row>
    <row r="156" spans="1:6" s="823" customFormat="1" ht="19.05" customHeight="1" x14ac:dyDescent="0.25">
      <c r="A156" s="841" t="s">
        <v>1327</v>
      </c>
      <c r="B156" s="846" t="s">
        <v>1328</v>
      </c>
      <c r="C156" s="824" t="s">
        <v>0</v>
      </c>
      <c r="D156" s="824">
        <v>5</v>
      </c>
      <c r="E156" s="829">
        <f>F154/100</f>
        <v>0</v>
      </c>
      <c r="F156" s="829">
        <f>D156*E156</f>
        <v>0</v>
      </c>
    </row>
    <row r="157" spans="1:6" s="823" customFormat="1" ht="19.05" customHeight="1" x14ac:dyDescent="0.25">
      <c r="A157" s="841" t="s">
        <v>1329</v>
      </c>
      <c r="B157" s="831" t="s">
        <v>1330</v>
      </c>
      <c r="C157" s="801" t="s">
        <v>0</v>
      </c>
      <c r="D157" s="801">
        <v>30</v>
      </c>
      <c r="E157" s="829">
        <f>F154/100</f>
        <v>0</v>
      </c>
      <c r="F157" s="829">
        <f>D157*E157</f>
        <v>0</v>
      </c>
    </row>
    <row r="158" spans="1:6" s="823" customFormat="1" ht="19.05" customHeight="1" x14ac:dyDescent="0.25">
      <c r="A158" s="841" t="s">
        <v>1331</v>
      </c>
      <c r="B158" s="846" t="s">
        <v>1302</v>
      </c>
      <c r="C158" s="824" t="s">
        <v>868</v>
      </c>
      <c r="D158" s="824">
        <v>1</v>
      </c>
      <c r="E158" s="828">
        <v>0</v>
      </c>
      <c r="F158" s="829">
        <f>D158*E158</f>
        <v>0</v>
      </c>
    </row>
    <row r="159" spans="1:6" s="823" customFormat="1" ht="19.05" customHeight="1" x14ac:dyDescent="0.25">
      <c r="A159" s="841" t="s">
        <v>1332</v>
      </c>
      <c r="B159" s="831" t="s">
        <v>1333</v>
      </c>
      <c r="C159" s="824" t="s">
        <v>868</v>
      </c>
      <c r="D159" s="824">
        <v>1</v>
      </c>
      <c r="E159" s="828">
        <v>0</v>
      </c>
      <c r="F159" s="829">
        <f>D159*E159</f>
        <v>0</v>
      </c>
    </row>
    <row r="160" spans="1:6" s="823" customFormat="1" ht="19.05" customHeight="1" x14ac:dyDescent="0.25">
      <c r="A160" s="841" t="s">
        <v>1334</v>
      </c>
      <c r="B160" s="848" t="s">
        <v>1294</v>
      </c>
      <c r="C160" s="824"/>
      <c r="D160" s="824"/>
      <c r="E160" s="829"/>
      <c r="F160" s="850">
        <f>SUM(F154:F159)</f>
        <v>0</v>
      </c>
    </row>
    <row r="161" spans="1:6" s="823" customFormat="1" ht="23.25" customHeight="1" x14ac:dyDescent="0.25">
      <c r="A161" s="824"/>
      <c r="B161" s="843"/>
      <c r="C161" s="833"/>
      <c r="D161" s="833"/>
      <c r="E161" s="851"/>
      <c r="F161" s="834"/>
    </row>
    <row r="162" spans="1:6" s="823" customFormat="1" ht="24" customHeight="1" x14ac:dyDescent="0.25">
      <c r="A162" s="822" t="s">
        <v>1336</v>
      </c>
      <c r="C162" s="824"/>
      <c r="D162" s="824"/>
      <c r="E162" s="824"/>
      <c r="F162" s="824"/>
    </row>
    <row r="163" spans="1:6" ht="24" customHeight="1" x14ac:dyDescent="0.25">
      <c r="A163" s="825" t="s">
        <v>1173</v>
      </c>
      <c r="B163" s="825" t="s">
        <v>1174</v>
      </c>
      <c r="C163" s="839" t="s">
        <v>1162</v>
      </c>
      <c r="D163" s="825" t="s">
        <v>1163</v>
      </c>
      <c r="E163" s="825" t="s">
        <v>1164</v>
      </c>
      <c r="F163" s="825" t="s">
        <v>1165</v>
      </c>
    </row>
    <row r="164" spans="1:6" ht="19.05" customHeight="1" x14ac:dyDescent="0.25">
      <c r="A164" s="841" t="s">
        <v>1337</v>
      </c>
      <c r="B164" s="830" t="s">
        <v>1338</v>
      </c>
      <c r="C164" s="801" t="s">
        <v>868</v>
      </c>
      <c r="D164" s="801">
        <v>3</v>
      </c>
      <c r="E164" s="828">
        <v>0</v>
      </c>
      <c r="F164" s="829">
        <f t="shared" ref="F164:F199" si="5">D164*E164</f>
        <v>0</v>
      </c>
    </row>
    <row r="165" spans="1:6" ht="19.05" customHeight="1" x14ac:dyDescent="0.25">
      <c r="A165" s="841" t="s">
        <v>1339</v>
      </c>
      <c r="B165" s="830" t="s">
        <v>1340</v>
      </c>
      <c r="C165" s="801" t="s">
        <v>868</v>
      </c>
      <c r="D165" s="801">
        <v>3</v>
      </c>
      <c r="E165" s="828">
        <v>0</v>
      </c>
      <c r="F165" s="829">
        <f t="shared" si="5"/>
        <v>0</v>
      </c>
    </row>
    <row r="166" spans="1:6" ht="19.05" customHeight="1" x14ac:dyDescent="0.25">
      <c r="A166" s="841" t="s">
        <v>1341</v>
      </c>
      <c r="B166" s="830" t="s">
        <v>1342</v>
      </c>
      <c r="C166" s="801" t="s">
        <v>868</v>
      </c>
      <c r="D166" s="801">
        <v>3</v>
      </c>
      <c r="E166" s="828">
        <v>0</v>
      </c>
      <c r="F166" s="829">
        <f t="shared" si="5"/>
        <v>0</v>
      </c>
    </row>
    <row r="167" spans="1:6" ht="19.05" customHeight="1" x14ac:dyDescent="0.25">
      <c r="A167" s="841" t="s">
        <v>1343</v>
      </c>
      <c r="B167" s="830" t="s">
        <v>1344</v>
      </c>
      <c r="C167" s="801" t="s">
        <v>868</v>
      </c>
      <c r="D167" s="801">
        <v>3</v>
      </c>
      <c r="E167" s="828">
        <v>0</v>
      </c>
      <c r="F167" s="829">
        <f t="shared" si="5"/>
        <v>0</v>
      </c>
    </row>
    <row r="168" spans="1:6" ht="19.05" customHeight="1" x14ac:dyDescent="0.25">
      <c r="A168" s="841" t="s">
        <v>1345</v>
      </c>
      <c r="B168" s="830" t="s">
        <v>1346</v>
      </c>
      <c r="C168" s="801" t="s">
        <v>868</v>
      </c>
      <c r="D168" s="801">
        <v>3</v>
      </c>
      <c r="E168" s="828">
        <v>0</v>
      </c>
      <c r="F168" s="829">
        <f t="shared" si="5"/>
        <v>0</v>
      </c>
    </row>
    <row r="169" spans="1:6" ht="19.05" customHeight="1" x14ac:dyDescent="0.25">
      <c r="A169" s="841" t="s">
        <v>1347</v>
      </c>
      <c r="B169" s="830" t="s">
        <v>1348</v>
      </c>
      <c r="C169" s="801" t="s">
        <v>868</v>
      </c>
      <c r="D169" s="801">
        <v>3</v>
      </c>
      <c r="E169" s="828">
        <v>0</v>
      </c>
      <c r="F169" s="829">
        <f t="shared" si="5"/>
        <v>0</v>
      </c>
    </row>
    <row r="170" spans="1:6" ht="19.05" customHeight="1" x14ac:dyDescent="0.25">
      <c r="A170" s="841" t="s">
        <v>1349</v>
      </c>
      <c r="B170" s="830" t="s">
        <v>1176</v>
      </c>
      <c r="C170" s="801" t="s">
        <v>868</v>
      </c>
      <c r="D170" s="801">
        <v>3</v>
      </c>
      <c r="E170" s="828">
        <v>0</v>
      </c>
      <c r="F170" s="829">
        <f t="shared" si="5"/>
        <v>0</v>
      </c>
    </row>
    <row r="171" spans="1:6" ht="19.05" customHeight="1" x14ac:dyDescent="0.25">
      <c r="A171" s="841" t="s">
        <v>1350</v>
      </c>
      <c r="B171" s="830" t="s">
        <v>1178</v>
      </c>
      <c r="C171" s="801" t="s">
        <v>868</v>
      </c>
      <c r="D171" s="801">
        <v>3</v>
      </c>
      <c r="E171" s="828">
        <v>0</v>
      </c>
      <c r="F171" s="829">
        <f t="shared" si="5"/>
        <v>0</v>
      </c>
    </row>
    <row r="172" spans="1:6" ht="33" customHeight="1" x14ac:dyDescent="0.25">
      <c r="A172" s="841" t="s">
        <v>1351</v>
      </c>
      <c r="B172" s="830" t="s">
        <v>1180</v>
      </c>
      <c r="C172" s="801" t="s">
        <v>868</v>
      </c>
      <c r="D172" s="801">
        <v>2</v>
      </c>
      <c r="E172" s="828">
        <v>0</v>
      </c>
      <c r="F172" s="829">
        <f t="shared" si="5"/>
        <v>0</v>
      </c>
    </row>
    <row r="173" spans="1:6" ht="33" customHeight="1" x14ac:dyDescent="0.25">
      <c r="A173" s="841" t="s">
        <v>1352</v>
      </c>
      <c r="B173" s="830" t="s">
        <v>1182</v>
      </c>
      <c r="C173" s="801" t="s">
        <v>868</v>
      </c>
      <c r="D173" s="801">
        <v>2</v>
      </c>
      <c r="E173" s="828">
        <v>0</v>
      </c>
      <c r="F173" s="829">
        <f t="shared" si="5"/>
        <v>0</v>
      </c>
    </row>
    <row r="174" spans="1:6" ht="19.05" customHeight="1" x14ac:dyDescent="0.25">
      <c r="A174" s="841" t="s">
        <v>1353</v>
      </c>
      <c r="B174" s="830" t="s">
        <v>1354</v>
      </c>
      <c r="C174" s="801" t="s">
        <v>868</v>
      </c>
      <c r="D174" s="801">
        <v>5</v>
      </c>
      <c r="E174" s="828">
        <v>0</v>
      </c>
      <c r="F174" s="829">
        <f t="shared" si="5"/>
        <v>0</v>
      </c>
    </row>
    <row r="175" spans="1:6" ht="19.05" customHeight="1" x14ac:dyDescent="0.25">
      <c r="A175" s="841" t="s">
        <v>1355</v>
      </c>
      <c r="B175" s="830" t="s">
        <v>1356</v>
      </c>
      <c r="C175" s="801" t="s">
        <v>868</v>
      </c>
      <c r="D175" s="801">
        <v>5</v>
      </c>
      <c r="E175" s="828">
        <v>0</v>
      </c>
      <c r="F175" s="829">
        <f t="shared" si="5"/>
        <v>0</v>
      </c>
    </row>
    <row r="176" spans="1:6" ht="19.05" customHeight="1" x14ac:dyDescent="0.25">
      <c r="A176" s="841" t="s">
        <v>1357</v>
      </c>
      <c r="B176" s="830" t="s">
        <v>1212</v>
      </c>
      <c r="C176" s="801" t="s">
        <v>228</v>
      </c>
      <c r="D176" s="801">
        <v>75</v>
      </c>
      <c r="E176" s="828">
        <v>0</v>
      </c>
      <c r="F176" s="829">
        <f t="shared" si="5"/>
        <v>0</v>
      </c>
    </row>
    <row r="177" spans="1:6" ht="19.05" customHeight="1" x14ac:dyDescent="0.25">
      <c r="A177" s="841" t="s">
        <v>1358</v>
      </c>
      <c r="B177" s="830" t="s">
        <v>1214</v>
      </c>
      <c r="C177" s="801" t="s">
        <v>228</v>
      </c>
      <c r="D177" s="801">
        <v>75</v>
      </c>
      <c r="E177" s="828">
        <v>0</v>
      </c>
      <c r="F177" s="829">
        <f t="shared" si="5"/>
        <v>0</v>
      </c>
    </row>
    <row r="178" spans="1:6" ht="19.05" customHeight="1" x14ac:dyDescent="0.25">
      <c r="A178" s="841" t="s">
        <v>1359</v>
      </c>
      <c r="B178" s="830" t="s">
        <v>1360</v>
      </c>
      <c r="C178" s="801" t="s">
        <v>228</v>
      </c>
      <c r="D178" s="801">
        <v>115</v>
      </c>
      <c r="E178" s="828">
        <v>0</v>
      </c>
      <c r="F178" s="829">
        <f t="shared" si="5"/>
        <v>0</v>
      </c>
    </row>
    <row r="179" spans="1:6" ht="19.05" customHeight="1" x14ac:dyDescent="0.25">
      <c r="A179" s="841" t="s">
        <v>1361</v>
      </c>
      <c r="B179" s="830" t="s">
        <v>1362</v>
      </c>
      <c r="C179" s="801" t="s">
        <v>228</v>
      </c>
      <c r="D179" s="801">
        <v>115</v>
      </c>
      <c r="E179" s="828">
        <v>0</v>
      </c>
      <c r="F179" s="829">
        <f t="shared" si="5"/>
        <v>0</v>
      </c>
    </row>
    <row r="180" spans="1:6" ht="19.05" customHeight="1" x14ac:dyDescent="0.25">
      <c r="A180" s="841" t="s">
        <v>1363</v>
      </c>
      <c r="B180" s="830" t="s">
        <v>1240</v>
      </c>
      <c r="C180" s="801" t="s">
        <v>183</v>
      </c>
      <c r="D180" s="801">
        <v>0.2</v>
      </c>
      <c r="E180" s="828">
        <v>0</v>
      </c>
      <c r="F180" s="829">
        <f t="shared" si="5"/>
        <v>0</v>
      </c>
    </row>
    <row r="181" spans="1:6" ht="19.05" customHeight="1" x14ac:dyDescent="0.25">
      <c r="A181" s="841" t="s">
        <v>1364</v>
      </c>
      <c r="B181" s="830" t="s">
        <v>1242</v>
      </c>
      <c r="C181" s="801" t="s">
        <v>183</v>
      </c>
      <c r="D181" s="801">
        <v>0.2</v>
      </c>
      <c r="E181" s="828">
        <v>0</v>
      </c>
      <c r="F181" s="829">
        <f t="shared" si="5"/>
        <v>0</v>
      </c>
    </row>
    <row r="182" spans="1:6" ht="33" customHeight="1" x14ac:dyDescent="0.25">
      <c r="A182" s="841" t="s">
        <v>1365</v>
      </c>
      <c r="B182" s="842" t="s">
        <v>1244</v>
      </c>
      <c r="C182" s="801" t="s">
        <v>868</v>
      </c>
      <c r="D182" s="801">
        <v>20</v>
      </c>
      <c r="E182" s="828">
        <v>0</v>
      </c>
      <c r="F182" s="829">
        <f t="shared" si="5"/>
        <v>0</v>
      </c>
    </row>
    <row r="183" spans="1:6" ht="19.05" customHeight="1" x14ac:dyDescent="0.25">
      <c r="A183" s="841" t="s">
        <v>1366</v>
      </c>
      <c r="B183" s="830" t="s">
        <v>1246</v>
      </c>
      <c r="C183" s="801" t="s">
        <v>868</v>
      </c>
      <c r="D183" s="801">
        <v>20</v>
      </c>
      <c r="E183" s="828">
        <v>0</v>
      </c>
      <c r="F183" s="829">
        <f t="shared" si="5"/>
        <v>0</v>
      </c>
    </row>
    <row r="184" spans="1:6" ht="19.05" customHeight="1" x14ac:dyDescent="0.25">
      <c r="A184" s="841" t="s">
        <v>1367</v>
      </c>
      <c r="B184" s="830" t="s">
        <v>1368</v>
      </c>
      <c r="C184" s="801" t="s">
        <v>228</v>
      </c>
      <c r="D184" s="801">
        <v>55</v>
      </c>
      <c r="E184" s="828">
        <v>0</v>
      </c>
      <c r="F184" s="829">
        <f t="shared" si="5"/>
        <v>0</v>
      </c>
    </row>
    <row r="185" spans="1:6" ht="19.05" customHeight="1" x14ac:dyDescent="0.25">
      <c r="A185" s="841" t="s">
        <v>1369</v>
      </c>
      <c r="B185" s="830" t="s">
        <v>1370</v>
      </c>
      <c r="C185" s="801" t="s">
        <v>228</v>
      </c>
      <c r="D185" s="801">
        <v>55</v>
      </c>
      <c r="E185" s="828">
        <v>0</v>
      </c>
      <c r="F185" s="829">
        <f t="shared" si="5"/>
        <v>0</v>
      </c>
    </row>
    <row r="186" spans="1:6" ht="19.05" customHeight="1" x14ac:dyDescent="0.25">
      <c r="A186" s="841" t="s">
        <v>1371</v>
      </c>
      <c r="B186" s="830" t="s">
        <v>1248</v>
      </c>
      <c r="C186" s="801" t="s">
        <v>228</v>
      </c>
      <c r="D186" s="801">
        <v>14</v>
      </c>
      <c r="E186" s="828">
        <v>0</v>
      </c>
      <c r="F186" s="829">
        <f t="shared" si="5"/>
        <v>0</v>
      </c>
    </row>
    <row r="187" spans="1:6" ht="19.05" customHeight="1" x14ac:dyDescent="0.25">
      <c r="A187" s="841" t="s">
        <v>1372</v>
      </c>
      <c r="B187" s="830" t="s">
        <v>1250</v>
      </c>
      <c r="C187" s="801" t="s">
        <v>228</v>
      </c>
      <c r="D187" s="801">
        <v>14</v>
      </c>
      <c r="E187" s="828">
        <v>0</v>
      </c>
      <c r="F187" s="829">
        <f t="shared" si="5"/>
        <v>0</v>
      </c>
    </row>
    <row r="188" spans="1:6" ht="19.05" customHeight="1" x14ac:dyDescent="0.25">
      <c r="A188" s="841" t="s">
        <v>1373</v>
      </c>
      <c r="B188" s="830" t="s">
        <v>1252</v>
      </c>
      <c r="C188" s="801" t="s">
        <v>228</v>
      </c>
      <c r="D188" s="801">
        <v>60</v>
      </c>
      <c r="E188" s="828">
        <v>0</v>
      </c>
      <c r="F188" s="829">
        <f t="shared" si="5"/>
        <v>0</v>
      </c>
    </row>
    <row r="189" spans="1:6" ht="19.05" customHeight="1" x14ac:dyDescent="0.25">
      <c r="A189" s="841" t="s">
        <v>1374</v>
      </c>
      <c r="B189" s="830" t="s">
        <v>1254</v>
      </c>
      <c r="C189" s="801" t="s">
        <v>228</v>
      </c>
      <c r="D189" s="801">
        <v>60</v>
      </c>
      <c r="E189" s="828">
        <v>0</v>
      </c>
      <c r="F189" s="829">
        <f t="shared" si="5"/>
        <v>0</v>
      </c>
    </row>
    <row r="190" spans="1:6" ht="33" customHeight="1" x14ac:dyDescent="0.25">
      <c r="A190" s="841" t="s">
        <v>1375</v>
      </c>
      <c r="B190" s="842" t="s">
        <v>1260</v>
      </c>
      <c r="C190" s="801" t="s">
        <v>868</v>
      </c>
      <c r="D190" s="801">
        <v>5</v>
      </c>
      <c r="E190" s="828">
        <v>0</v>
      </c>
      <c r="F190" s="829">
        <f t="shared" si="5"/>
        <v>0</v>
      </c>
    </row>
    <row r="191" spans="1:6" ht="19.05" customHeight="1" x14ac:dyDescent="0.25">
      <c r="A191" s="841" t="s">
        <v>1376</v>
      </c>
      <c r="B191" s="830" t="s">
        <v>1262</v>
      </c>
      <c r="C191" s="801" t="s">
        <v>868</v>
      </c>
      <c r="D191" s="801">
        <v>6</v>
      </c>
      <c r="E191" s="828">
        <v>0</v>
      </c>
      <c r="F191" s="829">
        <f t="shared" si="5"/>
        <v>0</v>
      </c>
    </row>
    <row r="192" spans="1:6" ht="19.05" customHeight="1" x14ac:dyDescent="0.25">
      <c r="A192" s="841" t="s">
        <v>1377</v>
      </c>
      <c r="B192" s="830" t="s">
        <v>1378</v>
      </c>
      <c r="C192" s="801" t="s">
        <v>868</v>
      </c>
      <c r="D192" s="801">
        <v>1</v>
      </c>
      <c r="E192" s="828">
        <v>0</v>
      </c>
      <c r="F192" s="829">
        <f t="shared" si="5"/>
        <v>0</v>
      </c>
    </row>
    <row r="193" spans="1:6" ht="19.05" customHeight="1" x14ac:dyDescent="0.25">
      <c r="A193" s="841" t="s">
        <v>1379</v>
      </c>
      <c r="B193" s="830" t="s">
        <v>1169</v>
      </c>
      <c r="C193" s="801" t="s">
        <v>0</v>
      </c>
      <c r="D193" s="801">
        <v>3</v>
      </c>
      <c r="E193" s="828">
        <v>0</v>
      </c>
      <c r="F193" s="829">
        <f t="shared" si="5"/>
        <v>0</v>
      </c>
    </row>
    <row r="194" spans="1:6" ht="19.05" customHeight="1" x14ac:dyDescent="0.25">
      <c r="A194" s="841" t="s">
        <v>1380</v>
      </c>
      <c r="B194" s="830" t="s">
        <v>1170</v>
      </c>
      <c r="C194" s="801" t="s">
        <v>0</v>
      </c>
      <c r="D194" s="801">
        <v>3</v>
      </c>
      <c r="E194" s="828">
        <v>0</v>
      </c>
      <c r="F194" s="829">
        <f t="shared" si="5"/>
        <v>0</v>
      </c>
    </row>
    <row r="195" spans="1:6" s="798" customFormat="1" ht="19.05" customHeight="1" x14ac:dyDescent="0.25">
      <c r="A195" s="841" t="s">
        <v>1381</v>
      </c>
      <c r="B195" s="830" t="s">
        <v>1280</v>
      </c>
      <c r="C195" s="801" t="s">
        <v>0</v>
      </c>
      <c r="D195" s="801">
        <v>5</v>
      </c>
      <c r="E195" s="828">
        <v>0</v>
      </c>
      <c r="F195" s="829">
        <f t="shared" si="5"/>
        <v>0</v>
      </c>
    </row>
    <row r="196" spans="1:6" ht="19.05" customHeight="1" x14ac:dyDescent="0.25">
      <c r="A196" s="841" t="s">
        <v>1382</v>
      </c>
      <c r="B196" s="830" t="s">
        <v>1282</v>
      </c>
      <c r="C196" s="801" t="s">
        <v>1283</v>
      </c>
      <c r="D196" s="801">
        <v>1</v>
      </c>
      <c r="E196" s="828">
        <v>0</v>
      </c>
      <c r="F196" s="829">
        <f t="shared" si="5"/>
        <v>0</v>
      </c>
    </row>
    <row r="197" spans="1:6" ht="19.05" customHeight="1" x14ac:dyDescent="0.25">
      <c r="A197" s="841" t="s">
        <v>1383</v>
      </c>
      <c r="B197" s="830" t="s">
        <v>1384</v>
      </c>
      <c r="C197" s="801" t="s">
        <v>1283</v>
      </c>
      <c r="D197" s="801">
        <v>1</v>
      </c>
      <c r="E197" s="828">
        <v>0</v>
      </c>
      <c r="F197" s="829">
        <f t="shared" si="5"/>
        <v>0</v>
      </c>
    </row>
    <row r="198" spans="1:6" ht="19.05" customHeight="1" x14ac:dyDescent="0.25">
      <c r="A198" s="841" t="s">
        <v>1385</v>
      </c>
      <c r="B198" s="830" t="s">
        <v>946</v>
      </c>
      <c r="C198" s="801" t="s">
        <v>1283</v>
      </c>
      <c r="D198" s="801">
        <v>1</v>
      </c>
      <c r="E198" s="828">
        <v>0</v>
      </c>
      <c r="F198" s="829">
        <f t="shared" si="5"/>
        <v>0</v>
      </c>
    </row>
    <row r="199" spans="1:6" ht="19.05" customHeight="1" x14ac:dyDescent="0.25">
      <c r="A199" s="841" t="s">
        <v>1386</v>
      </c>
      <c r="B199" s="830" t="s">
        <v>1292</v>
      </c>
      <c r="C199" s="801" t="s">
        <v>1283</v>
      </c>
      <c r="D199" s="801">
        <v>1</v>
      </c>
      <c r="E199" s="828">
        <v>0</v>
      </c>
      <c r="F199" s="829">
        <f t="shared" si="5"/>
        <v>0</v>
      </c>
    </row>
    <row r="200" spans="1:6" s="798" customFormat="1" ht="21" customHeight="1" x14ac:dyDescent="0.25">
      <c r="A200" s="841" t="s">
        <v>1387</v>
      </c>
      <c r="B200" s="843" t="s">
        <v>1294</v>
      </c>
      <c r="C200" s="833"/>
      <c r="D200" s="833"/>
      <c r="E200" s="844"/>
      <c r="F200" s="845">
        <f>SUM(F164:F199)</f>
        <v>0</v>
      </c>
    </row>
    <row r="201" spans="1:6" s="823" customFormat="1" ht="23.25" customHeight="1" x14ac:dyDescent="0.25">
      <c r="A201" s="824"/>
      <c r="B201" s="843"/>
      <c r="C201" s="833"/>
      <c r="D201" s="833"/>
      <c r="E201" s="851"/>
      <c r="F201" s="834"/>
    </row>
    <row r="202" spans="1:6" s="823" customFormat="1" ht="24" customHeight="1" x14ac:dyDescent="0.25">
      <c r="A202" s="822" t="s">
        <v>1388</v>
      </c>
      <c r="C202" s="824"/>
      <c r="D202" s="824"/>
      <c r="E202" s="824"/>
      <c r="F202" s="824"/>
    </row>
    <row r="203" spans="1:6" ht="24" customHeight="1" x14ac:dyDescent="0.25">
      <c r="A203" s="825" t="s">
        <v>1173</v>
      </c>
      <c r="B203" s="825" t="s">
        <v>1174</v>
      </c>
      <c r="C203" s="839" t="s">
        <v>1162</v>
      </c>
      <c r="D203" s="825" t="s">
        <v>1163</v>
      </c>
      <c r="E203" s="825" t="s">
        <v>1164</v>
      </c>
      <c r="F203" s="825" t="s">
        <v>1165</v>
      </c>
    </row>
    <row r="204" spans="1:6" ht="19.05" customHeight="1" x14ac:dyDescent="0.25">
      <c r="A204" s="841" t="s">
        <v>1389</v>
      </c>
      <c r="B204" s="830" t="s">
        <v>1390</v>
      </c>
      <c r="C204" s="801" t="s">
        <v>868</v>
      </c>
      <c r="D204" s="801">
        <v>7</v>
      </c>
      <c r="E204" s="828">
        <v>0</v>
      </c>
      <c r="F204" s="829">
        <f t="shared" ref="F204:F213" si="6">D204*E204</f>
        <v>0</v>
      </c>
    </row>
    <row r="205" spans="1:6" ht="19.05" customHeight="1" x14ac:dyDescent="0.25">
      <c r="A205" s="841" t="s">
        <v>1391</v>
      </c>
      <c r="B205" s="830" t="s">
        <v>1392</v>
      </c>
      <c r="C205" s="801" t="s">
        <v>868</v>
      </c>
      <c r="D205" s="801">
        <v>7</v>
      </c>
      <c r="E205" s="828">
        <v>0</v>
      </c>
      <c r="F205" s="829">
        <f t="shared" si="6"/>
        <v>0</v>
      </c>
    </row>
    <row r="206" spans="1:6" ht="19.05" customHeight="1" x14ac:dyDescent="0.25">
      <c r="A206" s="841" t="s">
        <v>1393</v>
      </c>
      <c r="B206" s="830" t="s">
        <v>1394</v>
      </c>
      <c r="C206" s="801" t="s">
        <v>228</v>
      </c>
      <c r="D206" s="801">
        <v>110</v>
      </c>
      <c r="E206" s="828">
        <v>0</v>
      </c>
      <c r="F206" s="829">
        <f t="shared" si="6"/>
        <v>0</v>
      </c>
    </row>
    <row r="207" spans="1:6" ht="19.05" customHeight="1" x14ac:dyDescent="0.25">
      <c r="A207" s="841" t="s">
        <v>1395</v>
      </c>
      <c r="B207" s="830" t="s">
        <v>1396</v>
      </c>
      <c r="C207" s="801" t="s">
        <v>228</v>
      </c>
      <c r="D207" s="801">
        <v>110</v>
      </c>
      <c r="E207" s="828">
        <v>0</v>
      </c>
      <c r="F207" s="829">
        <f t="shared" si="6"/>
        <v>0</v>
      </c>
    </row>
    <row r="208" spans="1:6" ht="19.05" customHeight="1" x14ac:dyDescent="0.25">
      <c r="A208" s="841" t="s">
        <v>1397</v>
      </c>
      <c r="B208" s="830" t="s">
        <v>1398</v>
      </c>
      <c r="C208" s="801" t="s">
        <v>868</v>
      </c>
      <c r="D208" s="801">
        <v>2</v>
      </c>
      <c r="E208" s="828">
        <v>0</v>
      </c>
      <c r="F208" s="829">
        <f t="shared" si="6"/>
        <v>0</v>
      </c>
    </row>
    <row r="209" spans="1:6" ht="19.05" customHeight="1" x14ac:dyDescent="0.25">
      <c r="A209" s="841" t="s">
        <v>1399</v>
      </c>
      <c r="B209" s="830" t="s">
        <v>1400</v>
      </c>
      <c r="C209" s="801" t="s">
        <v>868</v>
      </c>
      <c r="D209" s="801">
        <v>2</v>
      </c>
      <c r="E209" s="828">
        <v>0</v>
      </c>
      <c r="F209" s="829">
        <f t="shared" si="6"/>
        <v>0</v>
      </c>
    </row>
    <row r="210" spans="1:6" ht="19.05" customHeight="1" x14ac:dyDescent="0.25">
      <c r="A210" s="841" t="s">
        <v>1401</v>
      </c>
      <c r="B210" s="830" t="s">
        <v>1402</v>
      </c>
      <c r="C210" s="801" t="s">
        <v>868</v>
      </c>
      <c r="D210" s="801">
        <v>110</v>
      </c>
      <c r="E210" s="828">
        <v>0</v>
      </c>
      <c r="F210" s="829">
        <f t="shared" si="6"/>
        <v>0</v>
      </c>
    </row>
    <row r="211" spans="1:6" ht="19.05" customHeight="1" x14ac:dyDescent="0.25">
      <c r="A211" s="841" t="s">
        <v>1403</v>
      </c>
      <c r="B211" s="830" t="s">
        <v>1404</v>
      </c>
      <c r="C211" s="801" t="s">
        <v>868</v>
      </c>
      <c r="D211" s="801">
        <v>110</v>
      </c>
      <c r="E211" s="828">
        <v>0</v>
      </c>
      <c r="F211" s="829">
        <f t="shared" si="6"/>
        <v>0</v>
      </c>
    </row>
    <row r="212" spans="1:6" ht="19.05" customHeight="1" x14ac:dyDescent="0.25">
      <c r="A212" s="841" t="s">
        <v>1405</v>
      </c>
      <c r="B212" s="830" t="s">
        <v>1368</v>
      </c>
      <c r="C212" s="801" t="s">
        <v>228</v>
      </c>
      <c r="D212" s="801">
        <v>25</v>
      </c>
      <c r="E212" s="828">
        <v>0</v>
      </c>
      <c r="F212" s="829">
        <f t="shared" si="6"/>
        <v>0</v>
      </c>
    </row>
    <row r="213" spans="1:6" ht="19.05" customHeight="1" x14ac:dyDescent="0.25">
      <c r="A213" s="841" t="s">
        <v>1406</v>
      </c>
      <c r="B213" s="830" t="s">
        <v>1370</v>
      </c>
      <c r="C213" s="801" t="s">
        <v>228</v>
      </c>
      <c r="D213" s="801">
        <v>25</v>
      </c>
      <c r="E213" s="828">
        <v>0</v>
      </c>
      <c r="F213" s="829">
        <f t="shared" si="6"/>
        <v>0</v>
      </c>
    </row>
    <row r="214" spans="1:6" ht="19.05" customHeight="1" x14ac:dyDescent="0.25">
      <c r="A214" s="841" t="s">
        <v>1407</v>
      </c>
      <c r="B214" s="830" t="s">
        <v>1248</v>
      </c>
      <c r="C214" s="801" t="s">
        <v>228</v>
      </c>
      <c r="D214" s="801">
        <v>14</v>
      </c>
      <c r="E214" s="828">
        <v>0</v>
      </c>
      <c r="F214" s="829">
        <f>D214*E214</f>
        <v>0</v>
      </c>
    </row>
    <row r="215" spans="1:6" ht="19.05" customHeight="1" x14ac:dyDescent="0.25">
      <c r="A215" s="841" t="s">
        <v>1408</v>
      </c>
      <c r="B215" s="830" t="s">
        <v>1250</v>
      </c>
      <c r="C215" s="801" t="s">
        <v>228</v>
      </c>
      <c r="D215" s="801">
        <v>14</v>
      </c>
      <c r="E215" s="828">
        <v>0</v>
      </c>
      <c r="F215" s="829">
        <f t="shared" ref="F215:F220" si="7">D215*E215</f>
        <v>0</v>
      </c>
    </row>
    <row r="216" spans="1:6" ht="19.05" customHeight="1" x14ac:dyDescent="0.25">
      <c r="A216" s="841" t="s">
        <v>1409</v>
      </c>
      <c r="B216" s="830" t="s">
        <v>1240</v>
      </c>
      <c r="C216" s="801" t="s">
        <v>183</v>
      </c>
      <c r="D216" s="801">
        <v>0.2</v>
      </c>
      <c r="E216" s="828">
        <v>0</v>
      </c>
      <c r="F216" s="829">
        <f t="shared" si="7"/>
        <v>0</v>
      </c>
    </row>
    <row r="217" spans="1:6" ht="19.05" customHeight="1" x14ac:dyDescent="0.25">
      <c r="A217" s="841" t="s">
        <v>1410</v>
      </c>
      <c r="B217" s="830" t="s">
        <v>1242</v>
      </c>
      <c r="C217" s="801" t="s">
        <v>183</v>
      </c>
      <c r="D217" s="801">
        <v>0.2</v>
      </c>
      <c r="E217" s="828">
        <v>0</v>
      </c>
      <c r="F217" s="829">
        <f t="shared" si="7"/>
        <v>0</v>
      </c>
    </row>
    <row r="218" spans="1:6" ht="19.05" customHeight="1" x14ac:dyDescent="0.25">
      <c r="A218" s="841" t="s">
        <v>1411</v>
      </c>
      <c r="B218" s="830" t="s">
        <v>1252</v>
      </c>
      <c r="C218" s="801" t="s">
        <v>228</v>
      </c>
      <c r="D218" s="801">
        <v>20</v>
      </c>
      <c r="E218" s="828">
        <v>0</v>
      </c>
      <c r="F218" s="829">
        <f t="shared" si="7"/>
        <v>0</v>
      </c>
    </row>
    <row r="219" spans="1:6" ht="19.05" customHeight="1" x14ac:dyDescent="0.25">
      <c r="A219" s="841" t="s">
        <v>1412</v>
      </c>
      <c r="B219" s="830" t="s">
        <v>1254</v>
      </c>
      <c r="C219" s="801" t="s">
        <v>228</v>
      </c>
      <c r="D219" s="801">
        <v>20</v>
      </c>
      <c r="E219" s="828">
        <v>0</v>
      </c>
      <c r="F219" s="829">
        <f t="shared" si="7"/>
        <v>0</v>
      </c>
    </row>
    <row r="220" spans="1:6" ht="19.05" customHeight="1" x14ac:dyDescent="0.25">
      <c r="A220" s="841" t="s">
        <v>1413</v>
      </c>
      <c r="B220" s="830" t="s">
        <v>1262</v>
      </c>
      <c r="C220" s="801" t="s">
        <v>868</v>
      </c>
      <c r="D220" s="801">
        <v>6</v>
      </c>
      <c r="E220" s="828">
        <v>0</v>
      </c>
      <c r="F220" s="829">
        <f t="shared" si="7"/>
        <v>0</v>
      </c>
    </row>
    <row r="221" spans="1:6" ht="19.05" customHeight="1" x14ac:dyDescent="0.25">
      <c r="A221" s="841" t="s">
        <v>1414</v>
      </c>
      <c r="B221" s="830" t="s">
        <v>1169</v>
      </c>
      <c r="C221" s="801" t="s">
        <v>0</v>
      </c>
      <c r="D221" s="801">
        <v>3</v>
      </c>
      <c r="E221" s="828">
        <v>0</v>
      </c>
      <c r="F221" s="829">
        <f>D221*E221</f>
        <v>0</v>
      </c>
    </row>
    <row r="222" spans="1:6" ht="19.05" customHeight="1" x14ac:dyDescent="0.25">
      <c r="A222" s="841" t="s">
        <v>1415</v>
      </c>
      <c r="B222" s="830" t="s">
        <v>1170</v>
      </c>
      <c r="C222" s="801" t="s">
        <v>0</v>
      </c>
      <c r="D222" s="801">
        <v>3</v>
      </c>
      <c r="E222" s="828">
        <v>0</v>
      </c>
      <c r="F222" s="829">
        <f t="shared" ref="F222:F228" si="8">D222*E222</f>
        <v>0</v>
      </c>
    </row>
    <row r="223" spans="1:6" ht="19.05" customHeight="1" x14ac:dyDescent="0.25">
      <c r="A223" s="841" t="s">
        <v>1416</v>
      </c>
      <c r="B223" s="830" t="s">
        <v>1280</v>
      </c>
      <c r="C223" s="801" t="s">
        <v>0</v>
      </c>
      <c r="D223" s="801">
        <v>5</v>
      </c>
      <c r="E223" s="828">
        <v>0</v>
      </c>
      <c r="F223" s="829">
        <f t="shared" si="8"/>
        <v>0</v>
      </c>
    </row>
    <row r="224" spans="1:6" ht="19.05" customHeight="1" x14ac:dyDescent="0.25">
      <c r="A224" s="841" t="s">
        <v>1417</v>
      </c>
      <c r="B224" s="830" t="s">
        <v>1282</v>
      </c>
      <c r="C224" s="801" t="s">
        <v>1283</v>
      </c>
      <c r="D224" s="801">
        <v>1</v>
      </c>
      <c r="E224" s="828">
        <v>0</v>
      </c>
      <c r="F224" s="829">
        <f t="shared" si="8"/>
        <v>0</v>
      </c>
    </row>
    <row r="225" spans="1:6" ht="19.05" customHeight="1" x14ac:dyDescent="0.25">
      <c r="A225" s="841" t="s">
        <v>1418</v>
      </c>
      <c r="B225" s="830" t="s">
        <v>1419</v>
      </c>
      <c r="C225" s="801" t="s">
        <v>1283</v>
      </c>
      <c r="D225" s="801">
        <v>1</v>
      </c>
      <c r="E225" s="828">
        <v>0</v>
      </c>
      <c r="F225" s="829">
        <f>D225*E225</f>
        <v>0</v>
      </c>
    </row>
    <row r="226" spans="1:6" ht="19.05" customHeight="1" x14ac:dyDescent="0.25">
      <c r="A226" s="841" t="s">
        <v>1420</v>
      </c>
      <c r="B226" s="830" t="s">
        <v>1421</v>
      </c>
      <c r="C226" s="801" t="s">
        <v>1283</v>
      </c>
      <c r="D226" s="801">
        <v>1</v>
      </c>
      <c r="E226" s="828">
        <v>0</v>
      </c>
      <c r="F226" s="829">
        <f t="shared" si="8"/>
        <v>0</v>
      </c>
    </row>
    <row r="227" spans="1:6" ht="19.05" customHeight="1" x14ac:dyDescent="0.25">
      <c r="A227" s="841" t="s">
        <v>1422</v>
      </c>
      <c r="B227" s="830" t="s">
        <v>946</v>
      </c>
      <c r="C227" s="801" t="s">
        <v>1283</v>
      </c>
      <c r="D227" s="801">
        <v>1</v>
      </c>
      <c r="E227" s="828">
        <v>0</v>
      </c>
      <c r="F227" s="829">
        <f t="shared" si="8"/>
        <v>0</v>
      </c>
    </row>
    <row r="228" spans="1:6" ht="19.05" customHeight="1" x14ac:dyDescent="0.25">
      <c r="A228" s="841" t="s">
        <v>1423</v>
      </c>
      <c r="B228" s="830" t="s">
        <v>1424</v>
      </c>
      <c r="C228" s="801" t="s">
        <v>1283</v>
      </c>
      <c r="D228" s="801">
        <v>1</v>
      </c>
      <c r="E228" s="828">
        <v>0</v>
      </c>
      <c r="F228" s="829">
        <f t="shared" si="8"/>
        <v>0</v>
      </c>
    </row>
    <row r="229" spans="1:6" s="798" customFormat="1" ht="21" customHeight="1" x14ac:dyDescent="0.25">
      <c r="A229" s="841" t="s">
        <v>1425</v>
      </c>
      <c r="B229" s="843" t="s">
        <v>1294</v>
      </c>
      <c r="C229" s="833"/>
      <c r="D229" s="833"/>
      <c r="E229" s="844"/>
      <c r="F229" s="845">
        <f>SUM(F204:F228)</f>
        <v>0</v>
      </c>
    </row>
    <row r="230" spans="1:6" ht="15.6" x14ac:dyDescent="0.25">
      <c r="A230" s="835"/>
      <c r="B230" s="852"/>
      <c r="C230" s="826"/>
      <c r="D230" s="15"/>
      <c r="E230" s="829"/>
      <c r="F230" s="829"/>
    </row>
    <row r="231" spans="1:6" ht="15.6" x14ac:dyDescent="0.25">
      <c r="A231" s="835"/>
      <c r="B231" s="852"/>
      <c r="C231" s="826"/>
      <c r="D231" s="15"/>
      <c r="E231" s="829"/>
      <c r="F231" s="829"/>
    </row>
    <row r="232" spans="1:6" x14ac:dyDescent="0.25">
      <c r="A232" s="801"/>
      <c r="B232" s="831"/>
      <c r="C232" s="824"/>
      <c r="D232" s="824"/>
      <c r="E232" s="847"/>
      <c r="F232" s="847"/>
    </row>
    <row r="233" spans="1:6" ht="13.8" x14ac:dyDescent="0.25">
      <c r="A233" s="801"/>
      <c r="B233" s="807"/>
      <c r="C233" s="832"/>
      <c r="D233" s="833"/>
      <c r="E233" s="834"/>
      <c r="F233" s="834"/>
    </row>
    <row r="234" spans="1:6" x14ac:dyDescent="0.25">
      <c r="A234"/>
      <c r="B234"/>
      <c r="C234"/>
      <c r="D234"/>
      <c r="E234"/>
      <c r="F234"/>
    </row>
    <row r="235" spans="1:6" x14ac:dyDescent="0.25">
      <c r="A235"/>
      <c r="B235"/>
      <c r="C235"/>
      <c r="D235"/>
      <c r="E235"/>
      <c r="F235"/>
    </row>
  </sheetData>
  <sheetProtection algorithmName="SHA-512" hashValue="gg0Whpb5EWQb0+2c0ABwSe5yRoLESQWqHKi4/rpkX0e7RGu+QaYvDeMS4hGpNvQ51EAdX5M019EetqtLygTOEg==" saltValue="2SG4QbMzDp+dc1CdJ6Q4xA==" spinCount="100000" sheet="1"/>
  <protectedRanges>
    <protectedRange sqref="E155:E157" name="Oblast10"/>
    <protectedRange sqref="E139:E141" name="Oblast8"/>
    <protectedRange sqref="E124:E125" name="Oblast6"/>
    <protectedRange sqref="E111:E112" name="Oblast4"/>
    <protectedRange sqref="E43:E102 E33:E37 E107:E109 E113:E114 E119:E122 E126:E127 E132:E137 E142:E143 E148:E153 E158:E159 E164:E199 E204:E228" name="Oblast1"/>
  </protectedRanges>
  <mergeCells count="10">
    <mergeCell ref="C23:D23"/>
    <mergeCell ref="C25:D25"/>
    <mergeCell ref="C27:D27"/>
    <mergeCell ref="A41:E41"/>
    <mergeCell ref="C14:D14"/>
    <mergeCell ref="C16:D16"/>
    <mergeCell ref="C18:D18"/>
    <mergeCell ref="C19:D19"/>
    <mergeCell ref="C20:D20"/>
    <mergeCell ref="C21:D21"/>
  </mergeCells>
  <pageMargins left="0.59055118110236227" right="0.39370078740157483" top="0.78740157480314965" bottom="0.59055118110236227" header="0.31496062992125984" footer="0.31496062992125984"/>
  <pageSetup paperSize="9" scale="80" orientation="portrait" r:id="rId1"/>
  <headerFoot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3"/>
  <sheetViews>
    <sheetView showGridLines="0" tabSelected="1" topLeftCell="B1" zoomScaleNormal="100" zoomScaleSheetLayoutView="75" workbookViewId="0">
      <selection activeCell="I70" sqref="I70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0" customWidth="1"/>
    <col min="4" max="4" width="13" style="50" customWidth="1"/>
    <col min="5" max="5" width="9.6640625" style="50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6" t="s">
        <v>36</v>
      </c>
      <c r="B1" s="234" t="s">
        <v>41</v>
      </c>
      <c r="C1" s="235"/>
      <c r="D1" s="235"/>
      <c r="E1" s="235"/>
      <c r="F1" s="235"/>
      <c r="G1" s="235"/>
      <c r="H1" s="235"/>
      <c r="I1" s="235"/>
      <c r="J1" s="236"/>
    </row>
    <row r="2" spans="1:15" ht="36" customHeight="1" x14ac:dyDescent="0.25">
      <c r="A2" s="2"/>
      <c r="B2" s="72" t="s">
        <v>22</v>
      </c>
      <c r="C2" s="73"/>
      <c r="D2" s="74" t="s">
        <v>43</v>
      </c>
      <c r="E2" s="240" t="s">
        <v>44</v>
      </c>
      <c r="F2" s="241"/>
      <c r="G2" s="241"/>
      <c r="H2" s="241"/>
      <c r="I2" s="241"/>
      <c r="J2" s="242"/>
      <c r="O2" s="1"/>
    </row>
    <row r="3" spans="1:15" ht="27" hidden="1" customHeight="1" x14ac:dyDescent="0.25">
      <c r="A3" s="2"/>
      <c r="B3" s="75"/>
      <c r="C3" s="73"/>
      <c r="D3" s="76"/>
      <c r="E3" s="243"/>
      <c r="F3" s="244"/>
      <c r="G3" s="244"/>
      <c r="H3" s="244"/>
      <c r="I3" s="244"/>
      <c r="J3" s="245"/>
    </row>
    <row r="4" spans="1:15" ht="23.25" customHeight="1" x14ac:dyDescent="0.25">
      <c r="A4" s="2"/>
      <c r="B4" s="77"/>
      <c r="C4" s="78"/>
      <c r="D4" s="79"/>
      <c r="E4" s="224"/>
      <c r="F4" s="224"/>
      <c r="G4" s="224"/>
      <c r="H4" s="224"/>
      <c r="I4" s="224"/>
      <c r="J4" s="225"/>
    </row>
    <row r="5" spans="1:15" ht="24" customHeight="1" x14ac:dyDescent="0.25">
      <c r="A5" s="2"/>
      <c r="B5" s="30" t="s">
        <v>42</v>
      </c>
      <c r="D5" s="228" t="s">
        <v>45</v>
      </c>
      <c r="E5" s="229"/>
      <c r="F5" s="229"/>
      <c r="G5" s="229"/>
      <c r="H5" s="18" t="s">
        <v>40</v>
      </c>
      <c r="I5" s="82" t="s">
        <v>49</v>
      </c>
      <c r="J5" s="8"/>
    </row>
    <row r="6" spans="1:15" ht="15.75" customHeight="1" x14ac:dyDescent="0.25">
      <c r="A6" s="2"/>
      <c r="B6" s="27"/>
      <c r="C6" s="52"/>
      <c r="D6" s="230" t="s">
        <v>46</v>
      </c>
      <c r="E6" s="231"/>
      <c r="F6" s="231"/>
      <c r="G6" s="231"/>
      <c r="H6" s="18" t="s">
        <v>34</v>
      </c>
      <c r="I6" s="82" t="s">
        <v>50</v>
      </c>
      <c r="J6" s="8"/>
    </row>
    <row r="7" spans="1:15" ht="15.75" customHeight="1" x14ac:dyDescent="0.25">
      <c r="A7" s="2"/>
      <c r="B7" s="28"/>
      <c r="C7" s="53"/>
      <c r="D7" s="81" t="s">
        <v>48</v>
      </c>
      <c r="E7" s="232" t="s">
        <v>47</v>
      </c>
      <c r="F7" s="233"/>
      <c r="G7" s="233"/>
      <c r="H7" s="23"/>
      <c r="I7" s="22"/>
      <c r="J7" s="33"/>
    </row>
    <row r="8" spans="1:15" ht="24" hidden="1" customHeight="1" x14ac:dyDescent="0.25">
      <c r="A8" s="2"/>
      <c r="B8" s="30" t="s">
        <v>20</v>
      </c>
      <c r="D8" s="80" t="s">
        <v>51</v>
      </c>
      <c r="H8" s="18" t="s">
        <v>40</v>
      </c>
      <c r="I8" s="82" t="s">
        <v>55</v>
      </c>
      <c r="J8" s="8"/>
    </row>
    <row r="9" spans="1:15" ht="15.75" hidden="1" customHeight="1" x14ac:dyDescent="0.25">
      <c r="A9" s="2"/>
      <c r="B9" s="2"/>
      <c r="D9" s="80" t="s">
        <v>52</v>
      </c>
      <c r="H9" s="18" t="s">
        <v>34</v>
      </c>
      <c r="I9" s="82" t="s">
        <v>56</v>
      </c>
      <c r="J9" s="8"/>
    </row>
    <row r="10" spans="1:15" ht="15.75" hidden="1" customHeight="1" x14ac:dyDescent="0.25">
      <c r="A10" s="2"/>
      <c r="B10" s="34"/>
      <c r="C10" s="53"/>
      <c r="D10" s="81" t="s">
        <v>54</v>
      </c>
      <c r="E10" s="83" t="s">
        <v>53</v>
      </c>
      <c r="F10" s="23"/>
      <c r="G10" s="14"/>
      <c r="H10" s="14"/>
      <c r="I10" s="35"/>
      <c r="J10" s="33"/>
    </row>
    <row r="11" spans="1:15" ht="24" customHeight="1" x14ac:dyDescent="0.25">
      <c r="A11" s="2"/>
      <c r="B11" s="30" t="s">
        <v>19</v>
      </c>
      <c r="D11" s="247"/>
      <c r="E11" s="247"/>
      <c r="F11" s="247"/>
      <c r="G11" s="247"/>
      <c r="H11" s="18" t="s">
        <v>40</v>
      </c>
      <c r="I11" s="84"/>
      <c r="J11" s="8"/>
    </row>
    <row r="12" spans="1:15" ht="15.75" customHeight="1" x14ac:dyDescent="0.25">
      <c r="A12" s="2"/>
      <c r="B12" s="27"/>
      <c r="C12" s="52"/>
      <c r="D12" s="223"/>
      <c r="E12" s="223"/>
      <c r="F12" s="223"/>
      <c r="G12" s="223"/>
      <c r="H12" s="18" t="s">
        <v>34</v>
      </c>
      <c r="I12" s="84"/>
      <c r="J12" s="8"/>
    </row>
    <row r="13" spans="1:15" ht="15.75" customHeight="1" x14ac:dyDescent="0.25">
      <c r="A13" s="2"/>
      <c r="B13" s="28"/>
      <c r="C13" s="53"/>
      <c r="D13" s="85"/>
      <c r="E13" s="226"/>
      <c r="F13" s="227"/>
      <c r="G13" s="227"/>
      <c r="H13" s="19"/>
      <c r="I13" s="22"/>
      <c r="J13" s="33"/>
    </row>
    <row r="14" spans="1:15" ht="24" customHeight="1" x14ac:dyDescent="0.25">
      <c r="A14" s="2"/>
      <c r="B14" s="42" t="s">
        <v>21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5">
      <c r="A15" s="2"/>
      <c r="B15" s="34" t="s">
        <v>32</v>
      </c>
      <c r="C15" s="57"/>
      <c r="D15" s="51"/>
      <c r="E15" s="246"/>
      <c r="F15" s="246"/>
      <c r="G15" s="248"/>
      <c r="H15" s="248"/>
      <c r="I15" s="248" t="s">
        <v>29</v>
      </c>
      <c r="J15" s="249"/>
    </row>
    <row r="16" spans="1:15" ht="23.25" customHeight="1" x14ac:dyDescent="0.25">
      <c r="A16" s="138" t="s">
        <v>24</v>
      </c>
      <c r="B16" s="37" t="s">
        <v>24</v>
      </c>
      <c r="C16" s="58"/>
      <c r="D16" s="59"/>
      <c r="E16" s="212"/>
      <c r="F16" s="213"/>
      <c r="G16" s="212"/>
      <c r="H16" s="213"/>
      <c r="I16" s="212">
        <f>SUMIF(F55:F79,A16,I55:I79)+SUMIF(F55:F79,"PSU",I55:I79)</f>
        <v>0</v>
      </c>
      <c r="J16" s="214"/>
    </row>
    <row r="17" spans="1:10" ht="23.25" customHeight="1" x14ac:dyDescent="0.25">
      <c r="A17" s="138" t="s">
        <v>25</v>
      </c>
      <c r="B17" s="37" t="s">
        <v>25</v>
      </c>
      <c r="C17" s="58"/>
      <c r="D17" s="59"/>
      <c r="E17" s="212"/>
      <c r="F17" s="213"/>
      <c r="G17" s="212"/>
      <c r="H17" s="213"/>
      <c r="I17" s="212">
        <f>SUMIF(F55:F79,A17,I55:I79)</f>
        <v>0</v>
      </c>
      <c r="J17" s="214"/>
    </row>
    <row r="18" spans="1:10" ht="23.25" customHeight="1" x14ac:dyDescent="0.25">
      <c r="A18" s="138" t="s">
        <v>26</v>
      </c>
      <c r="B18" s="37" t="s">
        <v>26</v>
      </c>
      <c r="C18" s="58"/>
      <c r="D18" s="59"/>
      <c r="E18" s="212"/>
      <c r="F18" s="213"/>
      <c r="G18" s="212"/>
      <c r="H18" s="213"/>
      <c r="I18" s="212">
        <f>SUMIF(F55:F79,A18,I55:I79)</f>
        <v>0</v>
      </c>
      <c r="J18" s="214"/>
    </row>
    <row r="19" spans="1:10" ht="23.25" customHeight="1" x14ac:dyDescent="0.25">
      <c r="A19" s="138" t="s">
        <v>125</v>
      </c>
      <c r="B19" s="37" t="s">
        <v>27</v>
      </c>
      <c r="C19" s="58"/>
      <c r="D19" s="59"/>
      <c r="E19" s="212"/>
      <c r="F19" s="213"/>
      <c r="G19" s="212"/>
      <c r="H19" s="213"/>
      <c r="I19" s="212">
        <f>SUMIF(F55:F79,A19,I55:I79)</f>
        <v>0</v>
      </c>
      <c r="J19" s="214"/>
    </row>
    <row r="20" spans="1:10" ht="23.25" customHeight="1" x14ac:dyDescent="0.25">
      <c r="A20" s="138" t="s">
        <v>126</v>
      </c>
      <c r="B20" s="37" t="s">
        <v>28</v>
      </c>
      <c r="C20" s="58"/>
      <c r="D20" s="59"/>
      <c r="E20" s="212"/>
      <c r="F20" s="213"/>
      <c r="G20" s="212"/>
      <c r="H20" s="213"/>
      <c r="I20" s="212">
        <f>SUMIF(F55:F79,A20,I55:I79)</f>
        <v>0</v>
      </c>
      <c r="J20" s="214"/>
    </row>
    <row r="21" spans="1:10" ht="23.25" customHeight="1" x14ac:dyDescent="0.25">
      <c r="A21" s="2"/>
      <c r="B21" s="47" t="s">
        <v>29</v>
      </c>
      <c r="C21" s="60"/>
      <c r="D21" s="61"/>
      <c r="E21" s="215"/>
      <c r="F21" s="250"/>
      <c r="G21" s="215"/>
      <c r="H21" s="250"/>
      <c r="I21" s="215">
        <f>SUM(I16:J20)</f>
        <v>0</v>
      </c>
      <c r="J21" s="216"/>
    </row>
    <row r="22" spans="1:10" ht="33" customHeight="1" x14ac:dyDescent="0.25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5">
      <c r="A23" s="2">
        <f>ZakladDPHSni*SazbaDPH1/100</f>
        <v>0</v>
      </c>
      <c r="B23" s="37" t="s">
        <v>12</v>
      </c>
      <c r="C23" s="58"/>
      <c r="D23" s="59"/>
      <c r="E23" s="63">
        <v>12</v>
      </c>
      <c r="F23" s="38" t="s">
        <v>0</v>
      </c>
      <c r="G23" s="210">
        <f>ZakladDPHSniVypocet</f>
        <v>0</v>
      </c>
      <c r="H23" s="211"/>
      <c r="I23" s="211"/>
      <c r="J23" s="39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7" t="s">
        <v>13</v>
      </c>
      <c r="C24" s="58"/>
      <c r="D24" s="59"/>
      <c r="E24" s="63">
        <f>SazbaDPH1</f>
        <v>12</v>
      </c>
      <c r="F24" s="38" t="s">
        <v>0</v>
      </c>
      <c r="G24" s="208">
        <f>A23</f>
        <v>0</v>
      </c>
      <c r="H24" s="209"/>
      <c r="I24" s="209"/>
      <c r="J24" s="39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7" t="s">
        <v>14</v>
      </c>
      <c r="C25" s="58"/>
      <c r="D25" s="59"/>
      <c r="E25" s="63">
        <v>21</v>
      </c>
      <c r="F25" s="38" t="s">
        <v>0</v>
      </c>
      <c r="G25" s="210">
        <f>ZakladDPHZaklVypocet</f>
        <v>0</v>
      </c>
      <c r="H25" s="211"/>
      <c r="I25" s="211"/>
      <c r="J25" s="39" t="str">
        <f t="shared" si="0"/>
        <v>CZK</v>
      </c>
    </row>
    <row r="26" spans="1:10" ht="23.25" customHeight="1" x14ac:dyDescent="0.25">
      <c r="A26" s="2">
        <f>(A25-INT(A25))*100</f>
        <v>0</v>
      </c>
      <c r="B26" s="31" t="s">
        <v>15</v>
      </c>
      <c r="C26" s="64"/>
      <c r="D26" s="51"/>
      <c r="E26" s="65">
        <f>SazbaDPH2</f>
        <v>21</v>
      </c>
      <c r="F26" s="29" t="s">
        <v>0</v>
      </c>
      <c r="G26" s="237">
        <f>A25</f>
        <v>0</v>
      </c>
      <c r="H26" s="238"/>
      <c r="I26" s="238"/>
      <c r="J26" s="36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0" t="s">
        <v>4</v>
      </c>
      <c r="C27" s="66"/>
      <c r="D27" s="67"/>
      <c r="E27" s="66"/>
      <c r="F27" s="16"/>
      <c r="G27" s="239">
        <f>CenaCelkem-(ZakladDPHSni+DPHSni+ZakladDPHZakl+DPHZakl)</f>
        <v>0</v>
      </c>
      <c r="H27" s="239"/>
      <c r="I27" s="239"/>
      <c r="J27" s="40" t="str">
        <f t="shared" si="0"/>
        <v>CZK</v>
      </c>
    </row>
    <row r="28" spans="1:10" ht="27.75" hidden="1" customHeight="1" thickBot="1" x14ac:dyDescent="0.3">
      <c r="A28" s="2"/>
      <c r="B28" s="111" t="s">
        <v>23</v>
      </c>
      <c r="C28" s="112"/>
      <c r="D28" s="112"/>
      <c r="E28" s="113"/>
      <c r="F28" s="114"/>
      <c r="G28" s="218">
        <f>ZakladDPHSniVypocet+ZakladDPHZaklVypocet</f>
        <v>0</v>
      </c>
      <c r="H28" s="218"/>
      <c r="I28" s="218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35</v>
      </c>
      <c r="C29" s="116"/>
      <c r="D29" s="116"/>
      <c r="E29" s="116"/>
      <c r="F29" s="117"/>
      <c r="G29" s="217">
        <f>A27</f>
        <v>0</v>
      </c>
      <c r="H29" s="217"/>
      <c r="I29" s="217"/>
      <c r="J29" s="118" t="s">
        <v>66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0"/>
      <c r="D34" s="219"/>
      <c r="E34" s="220"/>
      <c r="G34" s="221"/>
      <c r="H34" s="222"/>
      <c r="I34" s="222"/>
      <c r="J34" s="24"/>
    </row>
    <row r="35" spans="1:10" ht="12.75" customHeight="1" x14ac:dyDescent="0.25">
      <c r="A35" s="2"/>
      <c r="B35" s="2"/>
      <c r="D35" s="207" t="s">
        <v>2</v>
      </c>
      <c r="E35" s="207"/>
      <c r="H35" s="10" t="s">
        <v>3</v>
      </c>
      <c r="J35" s="9"/>
    </row>
    <row r="36" spans="1:10" ht="13.5" customHeight="1" thickBot="1" x14ac:dyDescent="0.3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customHeight="1" x14ac:dyDescent="0.25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57</v>
      </c>
      <c r="C39" s="205"/>
      <c r="D39" s="205"/>
      <c r="E39" s="205"/>
      <c r="F39" s="98">
        <f>'D.1.1. 1.02 Pol'!AE604+'D.1.1. 2.00 Pol'!AE125</f>
        <v>0</v>
      </c>
      <c r="G39" s="99">
        <f>'D.1.1. 1.02 Pol'!AF604+'D.1.1. 2.00 Pol'!AF125</f>
        <v>0</v>
      </c>
      <c r="H39" s="100">
        <f>(F39*SazbaDPH1/100)+(G39*SazbaDPH2/100)</f>
        <v>0</v>
      </c>
      <c r="I39" s="100">
        <f>F39+G39+H39</f>
        <v>0</v>
      </c>
      <c r="J39" s="101" t="str">
        <f>IF(_xlfn.SINGLE(CenaCelkemVypocet)=0,"",I39/_xlfn.SINGLE(CenaCelkemVypocet)*100)</f>
        <v/>
      </c>
    </row>
    <row r="40" spans="1:10" ht="25.5" customHeight="1" x14ac:dyDescent="0.25">
      <c r="A40" s="87">
        <v>2</v>
      </c>
      <c r="B40" s="102"/>
      <c r="C40" s="206" t="s">
        <v>58</v>
      </c>
      <c r="D40" s="206"/>
      <c r="E40" s="206"/>
      <c r="F40" s="103"/>
      <c r="G40" s="104"/>
      <c r="H40" s="104">
        <f>(F40*SazbaDPH1/100)+(G40*SazbaDPH2/100)</f>
        <v>0</v>
      </c>
      <c r="I40" s="104"/>
      <c r="J40" s="105"/>
    </row>
    <row r="41" spans="1:10" ht="25.5" customHeight="1" x14ac:dyDescent="0.25">
      <c r="A41" s="87">
        <v>2</v>
      </c>
      <c r="B41" s="102" t="s">
        <v>59</v>
      </c>
      <c r="C41" s="206" t="s">
        <v>60</v>
      </c>
      <c r="D41" s="206"/>
      <c r="E41" s="206"/>
      <c r="F41" s="103">
        <f>'D.1.1. 1.02 Pol'!AE604+'D.1.1. 2.00 Pol'!AE125</f>
        <v>0</v>
      </c>
      <c r="G41" s="104">
        <f>'D.1.1. 1.02 Pol'!AF604+'D.1.1. 2.00 Pol'!AF125</f>
        <v>0</v>
      </c>
      <c r="H41" s="104">
        <f>(F41*SazbaDPH1/100)+(G41*SazbaDPH2/100)</f>
        <v>0</v>
      </c>
      <c r="I41" s="104">
        <f>F41+G41+H41</f>
        <v>0</v>
      </c>
      <c r="J41" s="105" t="str">
        <f>IF(_xlfn.SINGLE(CenaCelkemVypocet)=0,"",I41/_xlfn.SINGLE(CenaCelkemVypocet)*100)</f>
        <v/>
      </c>
    </row>
    <row r="42" spans="1:10" ht="25.5" customHeight="1" x14ac:dyDescent="0.25">
      <c r="A42" s="87">
        <v>3</v>
      </c>
      <c r="B42" s="106" t="s">
        <v>61</v>
      </c>
      <c r="C42" s="205" t="s">
        <v>62</v>
      </c>
      <c r="D42" s="205"/>
      <c r="E42" s="205"/>
      <c r="F42" s="107">
        <f>'D.1.1. 1.02 Pol'!AE604</f>
        <v>0</v>
      </c>
      <c r="G42" s="100">
        <f>'D.1.1. 1.02 Pol'!AF604</f>
        <v>0</v>
      </c>
      <c r="H42" s="100">
        <f>(F42*SazbaDPH1/100)+(G42*SazbaDPH2/100)</f>
        <v>0</v>
      </c>
      <c r="I42" s="100">
        <f>F42+G42+H42</f>
        <v>0</v>
      </c>
      <c r="J42" s="101" t="str">
        <f>IF(_xlfn.SINGLE(CenaCelkemVypocet)=0,"",I42/_xlfn.SINGLE(CenaCelkemVypocet)*100)</f>
        <v/>
      </c>
    </row>
    <row r="43" spans="1:10" ht="25.5" customHeight="1" x14ac:dyDescent="0.25">
      <c r="A43" s="87">
        <v>3</v>
      </c>
      <c r="B43" s="106" t="s">
        <v>63</v>
      </c>
      <c r="C43" s="205" t="s">
        <v>64</v>
      </c>
      <c r="D43" s="205"/>
      <c r="E43" s="205"/>
      <c r="F43" s="107">
        <f>'D.1.1. 2.00 Pol'!AE125</f>
        <v>0</v>
      </c>
      <c r="G43" s="100">
        <f>'D.1.1. 2.00 Pol'!AF125</f>
        <v>0</v>
      </c>
      <c r="H43" s="100">
        <f>(F43*SazbaDPH1/100)+(G43*SazbaDPH2/100)</f>
        <v>0</v>
      </c>
      <c r="I43" s="100">
        <f>F43+G43+H43</f>
        <v>0</v>
      </c>
      <c r="J43" s="101" t="str">
        <f>IF(_xlfn.SINGLE(CenaCelkemVypocet)=0,"",I43/_xlfn.SINGLE(CenaCelkemVypocet)*100)</f>
        <v/>
      </c>
    </row>
    <row r="44" spans="1:10" ht="25.5" customHeight="1" x14ac:dyDescent="0.25">
      <c r="A44" s="87"/>
      <c r="B44" s="202" t="s">
        <v>65</v>
      </c>
      <c r="C44" s="203"/>
      <c r="D44" s="203"/>
      <c r="E44" s="204"/>
      <c r="F44" s="108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10">
        <f>SUMIF(A39:A43,"=1",J39:J43)</f>
        <v>0</v>
      </c>
    </row>
    <row r="46" spans="1:10" x14ac:dyDescent="0.25">
      <c r="A46" t="s">
        <v>67</v>
      </c>
      <c r="B46" t="s">
        <v>68</v>
      </c>
    </row>
    <row r="47" spans="1:10" x14ac:dyDescent="0.25">
      <c r="A47" t="s">
        <v>69</v>
      </c>
      <c r="B47" t="s">
        <v>70</v>
      </c>
    </row>
    <row r="48" spans="1:10" x14ac:dyDescent="0.25">
      <c r="A48" t="s">
        <v>71</v>
      </c>
      <c r="B48" t="s">
        <v>72</v>
      </c>
    </row>
    <row r="49" spans="1:10" x14ac:dyDescent="0.25">
      <c r="A49" t="s">
        <v>71</v>
      </c>
      <c r="B49" t="s">
        <v>73</v>
      </c>
    </row>
    <row r="52" spans="1:10" ht="15.6" x14ac:dyDescent="0.3">
      <c r="B52" s="119" t="s">
        <v>74</v>
      </c>
    </row>
    <row r="54" spans="1:10" ht="25.5" customHeight="1" x14ac:dyDescent="0.25">
      <c r="A54" s="121"/>
      <c r="B54" s="124" t="s">
        <v>17</v>
      </c>
      <c r="C54" s="124" t="s">
        <v>5</v>
      </c>
      <c r="D54" s="125"/>
      <c r="E54" s="125"/>
      <c r="F54" s="126" t="s">
        <v>75</v>
      </c>
      <c r="G54" s="126"/>
      <c r="H54" s="126"/>
      <c r="I54" s="126" t="s">
        <v>29</v>
      </c>
      <c r="J54" s="126" t="s">
        <v>0</v>
      </c>
    </row>
    <row r="55" spans="1:10" ht="36.75" customHeight="1" x14ac:dyDescent="0.25">
      <c r="A55" s="122"/>
      <c r="B55" s="127" t="s">
        <v>76</v>
      </c>
      <c r="C55" s="200" t="s">
        <v>77</v>
      </c>
      <c r="D55" s="201"/>
      <c r="E55" s="201"/>
      <c r="F55" s="134" t="s">
        <v>24</v>
      </c>
      <c r="G55" s="135"/>
      <c r="H55" s="135"/>
      <c r="I55" s="135">
        <f>'D.1.1. 1.02 Pol'!G8</f>
        <v>0</v>
      </c>
      <c r="J55" s="131" t="str">
        <f>IF(I80=0,"",I55/I80*100)</f>
        <v/>
      </c>
    </row>
    <row r="56" spans="1:10" ht="36.75" customHeight="1" x14ac:dyDescent="0.25">
      <c r="A56" s="122"/>
      <c r="B56" s="127" t="s">
        <v>78</v>
      </c>
      <c r="C56" s="200" t="s">
        <v>79</v>
      </c>
      <c r="D56" s="201"/>
      <c r="E56" s="201"/>
      <c r="F56" s="134" t="s">
        <v>24</v>
      </c>
      <c r="G56" s="135"/>
      <c r="H56" s="135"/>
      <c r="I56" s="135">
        <f>'D.1.1. 1.02 Pol'!G36</f>
        <v>0</v>
      </c>
      <c r="J56" s="131" t="str">
        <f>IF(I80=0,"",I56/I80*100)</f>
        <v/>
      </c>
    </row>
    <row r="57" spans="1:10" ht="36.75" customHeight="1" x14ac:dyDescent="0.25">
      <c r="A57" s="122"/>
      <c r="B57" s="127" t="s">
        <v>80</v>
      </c>
      <c r="C57" s="200" t="s">
        <v>81</v>
      </c>
      <c r="D57" s="201"/>
      <c r="E57" s="201"/>
      <c r="F57" s="134" t="s">
        <v>24</v>
      </c>
      <c r="G57" s="135"/>
      <c r="H57" s="135"/>
      <c r="I57" s="135">
        <f>'D.1.1. 1.02 Pol'!G61</f>
        <v>0</v>
      </c>
      <c r="J57" s="131" t="str">
        <f>IF(I80=0,"",I57/I80*100)</f>
        <v/>
      </c>
    </row>
    <row r="58" spans="1:10" ht="36.75" customHeight="1" x14ac:dyDescent="0.25">
      <c r="A58" s="122"/>
      <c r="B58" s="127" t="s">
        <v>82</v>
      </c>
      <c r="C58" s="200" t="s">
        <v>83</v>
      </c>
      <c r="D58" s="201"/>
      <c r="E58" s="201"/>
      <c r="F58" s="134" t="s">
        <v>24</v>
      </c>
      <c r="G58" s="135"/>
      <c r="H58" s="135"/>
      <c r="I58" s="135">
        <f>'D.1.1. 1.02 Pol'!G168</f>
        <v>0</v>
      </c>
      <c r="J58" s="131" t="str">
        <f>IF(I80=0,"",I58/I80*100)</f>
        <v/>
      </c>
    </row>
    <row r="59" spans="1:10" ht="36.75" customHeight="1" x14ac:dyDescent="0.25">
      <c r="A59" s="122"/>
      <c r="B59" s="127" t="s">
        <v>84</v>
      </c>
      <c r="C59" s="200" t="s">
        <v>85</v>
      </c>
      <c r="D59" s="201"/>
      <c r="E59" s="201"/>
      <c r="F59" s="134" t="s">
        <v>24</v>
      </c>
      <c r="G59" s="135"/>
      <c r="H59" s="135"/>
      <c r="I59" s="135">
        <f>'D.1.1. 1.02 Pol'!G196</f>
        <v>0</v>
      </c>
      <c r="J59" s="131" t="str">
        <f>IF(I80=0,"",I59/I80*100)</f>
        <v/>
      </c>
    </row>
    <row r="60" spans="1:10" ht="36.75" customHeight="1" x14ac:dyDescent="0.25">
      <c r="A60" s="122"/>
      <c r="B60" s="127" t="s">
        <v>86</v>
      </c>
      <c r="C60" s="200" t="s">
        <v>87</v>
      </c>
      <c r="D60" s="201"/>
      <c r="E60" s="201"/>
      <c r="F60" s="134" t="s">
        <v>24</v>
      </c>
      <c r="G60" s="135"/>
      <c r="H60" s="135"/>
      <c r="I60" s="135">
        <f>'D.1.1. 1.02 Pol'!G258</f>
        <v>0</v>
      </c>
      <c r="J60" s="131" t="str">
        <f>IF(I80=0,"",I60/I80*100)</f>
        <v/>
      </c>
    </row>
    <row r="61" spans="1:10" ht="36.75" customHeight="1" x14ac:dyDescent="0.25">
      <c r="A61" s="122"/>
      <c r="B61" s="127" t="s">
        <v>88</v>
      </c>
      <c r="C61" s="200" t="s">
        <v>89</v>
      </c>
      <c r="D61" s="201"/>
      <c r="E61" s="201"/>
      <c r="F61" s="134" t="s">
        <v>24</v>
      </c>
      <c r="G61" s="135"/>
      <c r="H61" s="135"/>
      <c r="I61" s="135">
        <f>'D.1.1. 1.02 Pol'!G269</f>
        <v>0</v>
      </c>
      <c r="J61" s="131" t="str">
        <f>IF(I80=0,"",I61/I80*100)</f>
        <v/>
      </c>
    </row>
    <row r="62" spans="1:10" ht="36.75" customHeight="1" x14ac:dyDescent="0.25">
      <c r="A62" s="122"/>
      <c r="B62" s="127" t="s">
        <v>90</v>
      </c>
      <c r="C62" s="200" t="s">
        <v>91</v>
      </c>
      <c r="D62" s="201"/>
      <c r="E62" s="201"/>
      <c r="F62" s="134" t="s">
        <v>24</v>
      </c>
      <c r="G62" s="135"/>
      <c r="H62" s="135"/>
      <c r="I62" s="135">
        <f>'D.1.1. 1.02 Pol'!G281</f>
        <v>0</v>
      </c>
      <c r="J62" s="131" t="str">
        <f>IF(I80=0,"",I62/I80*100)</f>
        <v/>
      </c>
    </row>
    <row r="63" spans="1:10" ht="36.75" customHeight="1" x14ac:dyDescent="0.25">
      <c r="A63" s="122"/>
      <c r="B63" s="127" t="s">
        <v>92</v>
      </c>
      <c r="C63" s="200" t="s">
        <v>93</v>
      </c>
      <c r="D63" s="201"/>
      <c r="E63" s="201"/>
      <c r="F63" s="134" t="s">
        <v>24</v>
      </c>
      <c r="G63" s="135"/>
      <c r="H63" s="135"/>
      <c r="I63" s="135">
        <f>'D.1.1. 1.02 Pol'!G292</f>
        <v>0</v>
      </c>
      <c r="J63" s="131" t="str">
        <f>IF(I80=0,"",I63/I80*100)</f>
        <v/>
      </c>
    </row>
    <row r="64" spans="1:10" ht="36.75" customHeight="1" x14ac:dyDescent="0.25">
      <c r="A64" s="122"/>
      <c r="B64" s="127" t="s">
        <v>94</v>
      </c>
      <c r="C64" s="200" t="s">
        <v>95</v>
      </c>
      <c r="D64" s="201"/>
      <c r="E64" s="201"/>
      <c r="F64" s="134" t="s">
        <v>24</v>
      </c>
      <c r="G64" s="135"/>
      <c r="H64" s="135"/>
      <c r="I64" s="135">
        <f>'D.1.1. 1.02 Pol'!G307+'D.1.1. 2.00 Pol'!G8</f>
        <v>0</v>
      </c>
      <c r="J64" s="131" t="str">
        <f>IF(I80=0,"",I64/I80*100)</f>
        <v/>
      </c>
    </row>
    <row r="65" spans="1:10" ht="36.75" customHeight="1" x14ac:dyDescent="0.25">
      <c r="A65" s="122"/>
      <c r="B65" s="127" t="s">
        <v>96</v>
      </c>
      <c r="C65" s="200" t="s">
        <v>97</v>
      </c>
      <c r="D65" s="201"/>
      <c r="E65" s="201"/>
      <c r="F65" s="134" t="s">
        <v>24</v>
      </c>
      <c r="G65" s="135"/>
      <c r="H65" s="135"/>
      <c r="I65" s="135">
        <f>'D.1.1. 1.02 Pol'!G377</f>
        <v>0</v>
      </c>
      <c r="J65" s="131" t="str">
        <f>IF(I80=0,"",I65/I80*100)</f>
        <v/>
      </c>
    </row>
    <row r="66" spans="1:10" ht="36.75" customHeight="1" x14ac:dyDescent="0.25">
      <c r="A66" s="122"/>
      <c r="B66" s="127" t="s">
        <v>98</v>
      </c>
      <c r="C66" s="200" t="s">
        <v>99</v>
      </c>
      <c r="D66" s="201"/>
      <c r="E66" s="201"/>
      <c r="F66" s="134" t="s">
        <v>25</v>
      </c>
      <c r="G66" s="135"/>
      <c r="H66" s="135"/>
      <c r="I66" s="135">
        <f>'D.1.1. 1.02 Pol'!G384</f>
        <v>0</v>
      </c>
      <c r="J66" s="131" t="str">
        <f>IF(I80=0,"",I66/I80*100)</f>
        <v/>
      </c>
    </row>
    <row r="67" spans="1:10" ht="36.75" customHeight="1" x14ac:dyDescent="0.25">
      <c r="A67" s="122"/>
      <c r="B67" s="127" t="s">
        <v>100</v>
      </c>
      <c r="C67" s="200" t="s">
        <v>101</v>
      </c>
      <c r="D67" s="201"/>
      <c r="E67" s="201"/>
      <c r="F67" s="134" t="s">
        <v>25</v>
      </c>
      <c r="G67" s="135"/>
      <c r="H67" s="135"/>
      <c r="I67" s="135">
        <f>'D.1.1. 1.02 Pol'!G389</f>
        <v>0</v>
      </c>
      <c r="J67" s="131" t="str">
        <f>IF(I80=0,"",I67/I80*100)</f>
        <v/>
      </c>
    </row>
    <row r="68" spans="1:10" ht="36.75" customHeight="1" x14ac:dyDescent="0.25">
      <c r="A68" s="122"/>
      <c r="B68" s="127" t="s">
        <v>102</v>
      </c>
      <c r="C68" s="200" t="s">
        <v>103</v>
      </c>
      <c r="D68" s="201"/>
      <c r="E68" s="201"/>
      <c r="F68" s="134" t="s">
        <v>25</v>
      </c>
      <c r="G68" s="135"/>
      <c r="H68" s="135"/>
      <c r="I68" s="135">
        <f>'D.1.1. 1.02 Pol'!G412</f>
        <v>0</v>
      </c>
      <c r="J68" s="131" t="str">
        <f>IF(I80=0,"",I68/I80*100)</f>
        <v/>
      </c>
    </row>
    <row r="69" spans="1:10" ht="36.75" customHeight="1" x14ac:dyDescent="0.25">
      <c r="A69" s="122"/>
      <c r="B69" s="127" t="s">
        <v>104</v>
      </c>
      <c r="C69" s="200" t="s">
        <v>105</v>
      </c>
      <c r="D69" s="201"/>
      <c r="E69" s="201"/>
      <c r="F69" s="134" t="s">
        <v>25</v>
      </c>
      <c r="G69" s="135"/>
      <c r="H69" s="135"/>
      <c r="I69" s="135">
        <f>'D.1.1. 1.02 Pol'!G414</f>
        <v>0</v>
      </c>
      <c r="J69" s="131" t="str">
        <f>IF(I80=0,"",I69/I80*100)</f>
        <v/>
      </c>
    </row>
    <row r="70" spans="1:10" ht="36.75" customHeight="1" x14ac:dyDescent="0.25">
      <c r="A70" s="122"/>
      <c r="B70" s="127" t="s">
        <v>106</v>
      </c>
      <c r="C70" s="200" t="s">
        <v>107</v>
      </c>
      <c r="D70" s="201"/>
      <c r="E70" s="201"/>
      <c r="F70" s="134" t="s">
        <v>25</v>
      </c>
      <c r="G70" s="135"/>
      <c r="H70" s="135"/>
      <c r="I70" s="135">
        <f>'D.1.1. 1.02 Pol'!G416</f>
        <v>0</v>
      </c>
      <c r="J70" s="131" t="str">
        <f>IF(I80=0,"",I70/I80*100)</f>
        <v/>
      </c>
    </row>
    <row r="71" spans="1:10" ht="36.75" customHeight="1" x14ac:dyDescent="0.25">
      <c r="A71" s="122"/>
      <c r="B71" s="127" t="s">
        <v>108</v>
      </c>
      <c r="C71" s="200" t="s">
        <v>109</v>
      </c>
      <c r="D71" s="201"/>
      <c r="E71" s="201"/>
      <c r="F71" s="134" t="s">
        <v>25</v>
      </c>
      <c r="G71" s="135"/>
      <c r="H71" s="135"/>
      <c r="I71" s="135">
        <f>'D.1.1. 1.02 Pol'!G418</f>
        <v>0</v>
      </c>
      <c r="J71" s="131" t="str">
        <f>IF(I80=0,"",I71/I80*100)</f>
        <v/>
      </c>
    </row>
    <row r="72" spans="1:10" ht="36.75" customHeight="1" x14ac:dyDescent="0.25">
      <c r="A72" s="122"/>
      <c r="B72" s="127" t="s">
        <v>110</v>
      </c>
      <c r="C72" s="200" t="s">
        <v>111</v>
      </c>
      <c r="D72" s="201"/>
      <c r="E72" s="201"/>
      <c r="F72" s="134" t="s">
        <v>25</v>
      </c>
      <c r="G72" s="135"/>
      <c r="H72" s="135"/>
      <c r="I72" s="135">
        <f>'D.1.1. 1.02 Pol'!G455+'D.1.1. 2.00 Pol'!G25</f>
        <v>0</v>
      </c>
      <c r="J72" s="131" t="str">
        <f>IF(I80=0,"",I72/I80*100)</f>
        <v/>
      </c>
    </row>
    <row r="73" spans="1:10" ht="36.75" customHeight="1" x14ac:dyDescent="0.25">
      <c r="A73" s="122"/>
      <c r="B73" s="127" t="s">
        <v>112</v>
      </c>
      <c r="C73" s="200" t="s">
        <v>113</v>
      </c>
      <c r="D73" s="201"/>
      <c r="E73" s="201"/>
      <c r="F73" s="134" t="s">
        <v>25</v>
      </c>
      <c r="G73" s="135"/>
      <c r="H73" s="135"/>
      <c r="I73" s="135">
        <f>'D.1.1. 1.02 Pol'!G460+'D.1.1. 2.00 Pol'!G63</f>
        <v>0</v>
      </c>
      <c r="J73" s="131" t="str">
        <f>IF(I80=0,"",I73/I80*100)</f>
        <v/>
      </c>
    </row>
    <row r="74" spans="1:10" ht="36.75" customHeight="1" x14ac:dyDescent="0.25">
      <c r="A74" s="122"/>
      <c r="B74" s="127" t="s">
        <v>114</v>
      </c>
      <c r="C74" s="200" t="s">
        <v>115</v>
      </c>
      <c r="D74" s="201"/>
      <c r="E74" s="201"/>
      <c r="F74" s="134" t="s">
        <v>25</v>
      </c>
      <c r="G74" s="135"/>
      <c r="H74" s="135"/>
      <c r="I74" s="135">
        <f>'D.1.1. 1.02 Pol'!G514</f>
        <v>0</v>
      </c>
      <c r="J74" s="131" t="str">
        <f>IF(I80=0,"",I74/I80*100)</f>
        <v/>
      </c>
    </row>
    <row r="75" spans="1:10" ht="36.75" customHeight="1" x14ac:dyDescent="0.25">
      <c r="A75" s="122"/>
      <c r="B75" s="127" t="s">
        <v>116</v>
      </c>
      <c r="C75" s="200" t="s">
        <v>117</v>
      </c>
      <c r="D75" s="201"/>
      <c r="E75" s="201"/>
      <c r="F75" s="134" t="s">
        <v>25</v>
      </c>
      <c r="G75" s="135"/>
      <c r="H75" s="135"/>
      <c r="I75" s="135">
        <f>'D.1.1. 1.02 Pol'!G528+'D.1.1. 2.00 Pol'!G93</f>
        <v>0</v>
      </c>
      <c r="J75" s="131" t="str">
        <f>IF(I80=0,"",I75/I80*100)</f>
        <v/>
      </c>
    </row>
    <row r="76" spans="1:10" ht="36.75" customHeight="1" x14ac:dyDescent="0.25">
      <c r="A76" s="122"/>
      <c r="B76" s="127" t="s">
        <v>118</v>
      </c>
      <c r="C76" s="200" t="s">
        <v>119</v>
      </c>
      <c r="D76" s="201"/>
      <c r="E76" s="201"/>
      <c r="F76" s="134" t="s">
        <v>25</v>
      </c>
      <c r="G76" s="135"/>
      <c r="H76" s="135"/>
      <c r="I76" s="135">
        <f>'D.1.1. 1.02 Pol'!G533</f>
        <v>0</v>
      </c>
      <c r="J76" s="131" t="str">
        <f>IF(I80=0,"",I76/I80*100)</f>
        <v/>
      </c>
    </row>
    <row r="77" spans="1:10" ht="36.75" customHeight="1" x14ac:dyDescent="0.25">
      <c r="A77" s="122"/>
      <c r="B77" s="127" t="s">
        <v>120</v>
      </c>
      <c r="C77" s="200" t="s">
        <v>121</v>
      </c>
      <c r="D77" s="201"/>
      <c r="E77" s="201"/>
      <c r="F77" s="134" t="s">
        <v>26</v>
      </c>
      <c r="G77" s="135"/>
      <c r="H77" s="135"/>
      <c r="I77" s="135">
        <f>'D.1.1. 1.02 Pol'!G557</f>
        <v>0</v>
      </c>
      <c r="J77" s="131" t="str">
        <f>IF(I80=0,"",I77/I80*100)</f>
        <v/>
      </c>
    </row>
    <row r="78" spans="1:10" ht="36.75" customHeight="1" x14ac:dyDescent="0.25">
      <c r="A78" s="122"/>
      <c r="B78" s="127" t="s">
        <v>122</v>
      </c>
      <c r="C78" s="200" t="s">
        <v>123</v>
      </c>
      <c r="D78" s="201"/>
      <c r="E78" s="201"/>
      <c r="F78" s="134" t="s">
        <v>124</v>
      </c>
      <c r="G78" s="135"/>
      <c r="H78" s="135"/>
      <c r="I78" s="135">
        <f>'D.1.1. 1.02 Pol'!G559+'D.1.1. 2.00 Pol'!G105</f>
        <v>0</v>
      </c>
      <c r="J78" s="131" t="str">
        <f>IF(I80=0,"",I78/I80*100)</f>
        <v/>
      </c>
    </row>
    <row r="79" spans="1:10" ht="36.75" customHeight="1" x14ac:dyDescent="0.25">
      <c r="A79" s="122"/>
      <c r="B79" s="127" t="s">
        <v>125</v>
      </c>
      <c r="C79" s="200" t="s">
        <v>27</v>
      </c>
      <c r="D79" s="201"/>
      <c r="E79" s="201"/>
      <c r="F79" s="134" t="s">
        <v>125</v>
      </c>
      <c r="G79" s="135"/>
      <c r="H79" s="135"/>
      <c r="I79" s="135">
        <f>'D.1.1. 1.02 Pol'!G597</f>
        <v>0</v>
      </c>
      <c r="J79" s="131" t="str">
        <f>IF(I80=0,"",I79/I80*100)</f>
        <v/>
      </c>
    </row>
    <row r="80" spans="1:10" ht="25.5" customHeight="1" x14ac:dyDescent="0.25">
      <c r="A80" s="123"/>
      <c r="B80" s="128" t="s">
        <v>1</v>
      </c>
      <c r="C80" s="129"/>
      <c r="D80" s="130"/>
      <c r="E80" s="130"/>
      <c r="F80" s="136"/>
      <c r="G80" s="137"/>
      <c r="H80" s="137"/>
      <c r="I80" s="137">
        <f>SUM(I55:I79)</f>
        <v>0</v>
      </c>
      <c r="J80" s="132">
        <f>SUM(J55:J79)</f>
        <v>0</v>
      </c>
    </row>
    <row r="81" spans="6:10" x14ac:dyDescent="0.25">
      <c r="F81" s="86"/>
      <c r="G81" s="86"/>
      <c r="H81" s="86"/>
      <c r="I81" s="86"/>
      <c r="J81" s="133"/>
    </row>
    <row r="82" spans="6:10" x14ac:dyDescent="0.25">
      <c r="F82" s="86"/>
      <c r="G82" s="86"/>
      <c r="H82" s="86"/>
      <c r="I82" s="86"/>
      <c r="J82" s="133"/>
    </row>
    <row r="83" spans="6:10" x14ac:dyDescent="0.25">
      <c r="F83" s="86"/>
      <c r="G83" s="86"/>
      <c r="H83" s="86"/>
      <c r="I83" s="86"/>
      <c r="J83" s="133"/>
    </row>
  </sheetData>
  <sheetProtection algorithmName="SHA-512" hashValue="2pQLkfshRO4+X/XSUbL7/4nEfLWn647J2F9lkx0Apgom1dlBrmyi10lotYbihnPUf32vTNFnIvFPRkKQnQuGMA==" saltValue="DXZmkRsd8uVsMOgPO8Qxg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9:E79"/>
    <mergeCell ref="C74:E74"/>
    <mergeCell ref="C75:E75"/>
    <mergeCell ref="C76:E76"/>
    <mergeCell ref="C77:E77"/>
    <mergeCell ref="C78:E7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51" t="s">
        <v>6</v>
      </c>
      <c r="B1" s="251"/>
      <c r="C1" s="252"/>
      <c r="D1" s="251"/>
      <c r="E1" s="251"/>
      <c r="F1" s="251"/>
      <c r="G1" s="251"/>
    </row>
    <row r="2" spans="1:7" ht="24.9" customHeight="1" x14ac:dyDescent="0.25">
      <c r="A2" s="49" t="s">
        <v>7</v>
      </c>
      <c r="B2" s="48"/>
      <c r="C2" s="253"/>
      <c r="D2" s="253"/>
      <c r="E2" s="253"/>
      <c r="F2" s="253"/>
      <c r="G2" s="254"/>
    </row>
    <row r="3" spans="1:7" ht="24.9" customHeight="1" x14ac:dyDescent="0.25">
      <c r="A3" s="49" t="s">
        <v>8</v>
      </c>
      <c r="B3" s="48"/>
      <c r="C3" s="253"/>
      <c r="D3" s="253"/>
      <c r="E3" s="253"/>
      <c r="F3" s="253"/>
      <c r="G3" s="254"/>
    </row>
    <row r="4" spans="1:7" ht="24.9" customHeight="1" x14ac:dyDescent="0.25">
      <c r="A4" s="49" t="s">
        <v>9</v>
      </c>
      <c r="B4" s="48"/>
      <c r="C4" s="253"/>
      <c r="D4" s="253"/>
      <c r="E4" s="253"/>
      <c r="F4" s="253"/>
      <c r="G4" s="254"/>
    </row>
    <row r="5" spans="1:7" x14ac:dyDescent="0.25">
      <c r="B5" s="4"/>
      <c r="C5" s="5"/>
      <c r="D5" s="6"/>
    </row>
  </sheetData>
  <sheetProtection algorithmName="SHA-512" hashValue="Cti1T03IdC5Pr/S3gnfW4wV8sMaYsLn+qU5f/Apd7UDDmI17zs5e1IvzK44fF2NKZsU07DUbLeSSD6KXUfzPbg==" saltValue="S7JoDPzwyIQylVaXamCRe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3B090-5806-48E0-B746-40B152507E96}">
  <sheetPr>
    <outlinePr summaryBelow="0"/>
    <pageSetUpPr fitToPage="1"/>
  </sheetPr>
  <dimension ref="A1:BH5000"/>
  <sheetViews>
    <sheetView workbookViewId="0">
      <pane ySplit="7" topLeftCell="A252" activePane="bottomLeft" state="frozen"/>
      <selection pane="bottomLeft" activeCell="C183" sqref="C183"/>
    </sheetView>
  </sheetViews>
  <sheetFormatPr defaultRowHeight="13.2" outlineLevelRow="3" x14ac:dyDescent="0.25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61" t="s">
        <v>127</v>
      </c>
      <c r="B1" s="261"/>
      <c r="C1" s="261"/>
      <c r="D1" s="261"/>
      <c r="E1" s="261"/>
      <c r="F1" s="261"/>
      <c r="G1" s="261"/>
      <c r="AG1" t="s">
        <v>128</v>
      </c>
    </row>
    <row r="2" spans="1:60" ht="25.05" customHeight="1" x14ac:dyDescent="0.25">
      <c r="A2" s="49" t="s">
        <v>7</v>
      </c>
      <c r="B2" s="48" t="s">
        <v>43</v>
      </c>
      <c r="C2" s="262" t="s">
        <v>44</v>
      </c>
      <c r="D2" s="263"/>
      <c r="E2" s="263"/>
      <c r="F2" s="263"/>
      <c r="G2" s="264"/>
      <c r="AG2" t="s">
        <v>129</v>
      </c>
    </row>
    <row r="3" spans="1:60" ht="25.05" customHeight="1" x14ac:dyDescent="0.25">
      <c r="A3" s="49" t="s">
        <v>8</v>
      </c>
      <c r="B3" s="48" t="s">
        <v>59</v>
      </c>
      <c r="C3" s="262" t="s">
        <v>60</v>
      </c>
      <c r="D3" s="263"/>
      <c r="E3" s="263"/>
      <c r="F3" s="263"/>
      <c r="G3" s="264"/>
      <c r="AC3" s="120" t="s">
        <v>129</v>
      </c>
      <c r="AG3" t="s">
        <v>130</v>
      </c>
    </row>
    <row r="4" spans="1:60" ht="25.05" customHeight="1" x14ac:dyDescent="0.25">
      <c r="A4" s="139" t="s">
        <v>9</v>
      </c>
      <c r="B4" s="140" t="s">
        <v>61</v>
      </c>
      <c r="C4" s="265" t="s">
        <v>62</v>
      </c>
      <c r="D4" s="266"/>
      <c r="E4" s="266"/>
      <c r="F4" s="266"/>
      <c r="G4" s="267"/>
      <c r="AG4" t="s">
        <v>131</v>
      </c>
    </row>
    <row r="5" spans="1:60" x14ac:dyDescent="0.25">
      <c r="D5" s="10"/>
    </row>
    <row r="6" spans="1:60" ht="39.6" x14ac:dyDescent="0.25">
      <c r="A6" s="142" t="s">
        <v>132</v>
      </c>
      <c r="B6" s="144" t="s">
        <v>133</v>
      </c>
      <c r="C6" s="144" t="s">
        <v>134</v>
      </c>
      <c r="D6" s="143" t="s">
        <v>135</v>
      </c>
      <c r="E6" s="142" t="s">
        <v>136</v>
      </c>
      <c r="F6" s="141" t="s">
        <v>137</v>
      </c>
      <c r="G6" s="142" t="s">
        <v>29</v>
      </c>
      <c r="H6" s="145" t="s">
        <v>30</v>
      </c>
      <c r="I6" s="145" t="s">
        <v>138</v>
      </c>
      <c r="J6" s="145" t="s">
        <v>31</v>
      </c>
      <c r="K6" s="145" t="s">
        <v>139</v>
      </c>
      <c r="L6" s="145" t="s">
        <v>140</v>
      </c>
      <c r="M6" s="145" t="s">
        <v>141</v>
      </c>
      <c r="N6" s="145" t="s">
        <v>142</v>
      </c>
      <c r="O6" s="145" t="s">
        <v>143</v>
      </c>
      <c r="P6" s="145" t="s">
        <v>144</v>
      </c>
      <c r="Q6" s="145" t="s">
        <v>145</v>
      </c>
      <c r="R6" s="145" t="s">
        <v>146</v>
      </c>
      <c r="S6" s="145" t="s">
        <v>147</v>
      </c>
      <c r="T6" s="145" t="s">
        <v>148</v>
      </c>
      <c r="U6" s="145" t="s">
        <v>149</v>
      </c>
      <c r="V6" s="145" t="s">
        <v>150</v>
      </c>
      <c r="W6" s="145" t="s">
        <v>151</v>
      </c>
      <c r="X6" s="145" t="s">
        <v>152</v>
      </c>
      <c r="Y6" s="145" t="s">
        <v>153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154</v>
      </c>
      <c r="B8" s="168" t="s">
        <v>76</v>
      </c>
      <c r="C8" s="189" t="s">
        <v>77</v>
      </c>
      <c r="D8" s="169"/>
      <c r="E8" s="170"/>
      <c r="F8" s="171"/>
      <c r="G8" s="171">
        <f>SUMIF(AG9:AG35,"&lt;&gt;NOR",G9:G35)</f>
        <v>0</v>
      </c>
      <c r="H8" s="171"/>
      <c r="I8" s="171">
        <f>SUM(I9:I35)</f>
        <v>0</v>
      </c>
      <c r="J8" s="171"/>
      <c r="K8" s="171">
        <f>SUM(K9:K35)</f>
        <v>0</v>
      </c>
      <c r="L8" s="171"/>
      <c r="M8" s="171">
        <f>SUM(M9:M35)</f>
        <v>0</v>
      </c>
      <c r="N8" s="170"/>
      <c r="O8" s="170">
        <f>SUM(O9:O35)</f>
        <v>1.28</v>
      </c>
      <c r="P8" s="170"/>
      <c r="Q8" s="170">
        <f>SUM(Q9:Q35)</f>
        <v>0</v>
      </c>
      <c r="R8" s="171"/>
      <c r="S8" s="171"/>
      <c r="T8" s="172"/>
      <c r="U8" s="166"/>
      <c r="V8" s="166">
        <f>SUM(V9:V35)</f>
        <v>6.82</v>
      </c>
      <c r="W8" s="166"/>
      <c r="X8" s="166"/>
      <c r="Y8" s="166"/>
      <c r="AG8" t="s">
        <v>155</v>
      </c>
    </row>
    <row r="9" spans="1:60" ht="30.6" outlineLevel="1" x14ac:dyDescent="0.25">
      <c r="A9" s="174">
        <v>1</v>
      </c>
      <c r="B9" s="175" t="s">
        <v>156</v>
      </c>
      <c r="C9" s="190" t="s">
        <v>157</v>
      </c>
      <c r="D9" s="176" t="s">
        <v>158</v>
      </c>
      <c r="E9" s="177">
        <v>0.41399999999999998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1.6820900000000001</v>
      </c>
      <c r="O9" s="177">
        <f>ROUND(E9*N9,2)</f>
        <v>0.7</v>
      </c>
      <c r="P9" s="177">
        <v>0</v>
      </c>
      <c r="Q9" s="177">
        <f>ROUND(E9*P9,2)</f>
        <v>0</v>
      </c>
      <c r="R9" s="179" t="s">
        <v>159</v>
      </c>
      <c r="S9" s="179" t="s">
        <v>160</v>
      </c>
      <c r="T9" s="180" t="s">
        <v>160</v>
      </c>
      <c r="U9" s="156">
        <v>3.9407000000000001</v>
      </c>
      <c r="V9" s="156">
        <f>ROUND(E9*U9,2)</f>
        <v>1.63</v>
      </c>
      <c r="W9" s="156"/>
      <c r="X9" s="156" t="s">
        <v>161</v>
      </c>
      <c r="Y9" s="156" t="s">
        <v>162</v>
      </c>
      <c r="Z9" s="146"/>
      <c r="AA9" s="146"/>
      <c r="AB9" s="146"/>
      <c r="AC9" s="146"/>
      <c r="AD9" s="146"/>
      <c r="AE9" s="146"/>
      <c r="AF9" s="146"/>
      <c r="AG9" s="146" t="s">
        <v>163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259" t="s">
        <v>164</v>
      </c>
      <c r="D10" s="260"/>
      <c r="E10" s="260"/>
      <c r="F10" s="260"/>
      <c r="G10" s="260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165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2" x14ac:dyDescent="0.25">
      <c r="A11" s="153"/>
      <c r="B11" s="154"/>
      <c r="C11" s="191" t="s">
        <v>166</v>
      </c>
      <c r="D11" s="157"/>
      <c r="E11" s="158"/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167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3" x14ac:dyDescent="0.25">
      <c r="A12" s="153"/>
      <c r="B12" s="154"/>
      <c r="C12" s="191" t="s">
        <v>168</v>
      </c>
      <c r="D12" s="157"/>
      <c r="E12" s="158"/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167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5">
      <c r="A13" s="153"/>
      <c r="B13" s="154"/>
      <c r="C13" s="191" t="s">
        <v>169</v>
      </c>
      <c r="D13" s="157"/>
      <c r="E13" s="158">
        <v>0.41399999999999998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167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0.399999999999999" outlineLevel="1" x14ac:dyDescent="0.25">
      <c r="A14" s="174">
        <v>2</v>
      </c>
      <c r="B14" s="175" t="s">
        <v>170</v>
      </c>
      <c r="C14" s="190" t="s">
        <v>171</v>
      </c>
      <c r="D14" s="176" t="s">
        <v>158</v>
      </c>
      <c r="E14" s="177">
        <v>0.156</v>
      </c>
      <c r="F14" s="178"/>
      <c r="G14" s="179">
        <f>ROUND(E14*F14,2)</f>
        <v>0</v>
      </c>
      <c r="H14" s="178"/>
      <c r="I14" s="179">
        <f>ROUND(E14*H14,2)</f>
        <v>0</v>
      </c>
      <c r="J14" s="178"/>
      <c r="K14" s="179">
        <f>ROUND(E14*J14,2)</f>
        <v>0</v>
      </c>
      <c r="L14" s="179">
        <v>21</v>
      </c>
      <c r="M14" s="179">
        <f>G14*(1+L14/100)</f>
        <v>0</v>
      </c>
      <c r="N14" s="177">
        <v>1.7676000000000001</v>
      </c>
      <c r="O14" s="177">
        <f>ROUND(E14*N14,2)</f>
        <v>0.28000000000000003</v>
      </c>
      <c r="P14" s="177">
        <v>0</v>
      </c>
      <c r="Q14" s="177">
        <f>ROUND(E14*P14,2)</f>
        <v>0</v>
      </c>
      <c r="R14" s="179" t="s">
        <v>159</v>
      </c>
      <c r="S14" s="179" t="s">
        <v>160</v>
      </c>
      <c r="T14" s="180" t="s">
        <v>160</v>
      </c>
      <c r="U14" s="156">
        <v>6.87</v>
      </c>
      <c r="V14" s="156">
        <f>ROUND(E14*U14,2)</f>
        <v>1.07</v>
      </c>
      <c r="W14" s="156"/>
      <c r="X14" s="156" t="s">
        <v>161</v>
      </c>
      <c r="Y14" s="156" t="s">
        <v>162</v>
      </c>
      <c r="Z14" s="146"/>
      <c r="AA14" s="146"/>
      <c r="AB14" s="146"/>
      <c r="AC14" s="146"/>
      <c r="AD14" s="146"/>
      <c r="AE14" s="146"/>
      <c r="AF14" s="146"/>
      <c r="AG14" s="146" t="s">
        <v>163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5">
      <c r="A15" s="153"/>
      <c r="B15" s="154"/>
      <c r="C15" s="259" t="s">
        <v>172</v>
      </c>
      <c r="D15" s="260"/>
      <c r="E15" s="260"/>
      <c r="F15" s="260"/>
      <c r="G15" s="260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165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5">
      <c r="A16" s="153"/>
      <c r="B16" s="154"/>
      <c r="C16" s="191" t="s">
        <v>173</v>
      </c>
      <c r="D16" s="157"/>
      <c r="E16" s="158"/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167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5">
      <c r="A17" s="153"/>
      <c r="B17" s="154"/>
      <c r="C17" s="191" t="s">
        <v>166</v>
      </c>
      <c r="D17" s="157"/>
      <c r="E17" s="158"/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167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5">
      <c r="A18" s="153"/>
      <c r="B18" s="154"/>
      <c r="C18" s="191" t="s">
        <v>174</v>
      </c>
      <c r="D18" s="157"/>
      <c r="E18" s="158"/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167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3" x14ac:dyDescent="0.25">
      <c r="A19" s="153"/>
      <c r="B19" s="154"/>
      <c r="C19" s="191" t="s">
        <v>175</v>
      </c>
      <c r="D19" s="157"/>
      <c r="E19" s="158">
        <v>0.156</v>
      </c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167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30.6" outlineLevel="1" x14ac:dyDescent="0.25">
      <c r="A20" s="174">
        <v>3</v>
      </c>
      <c r="B20" s="175" t="s">
        <v>176</v>
      </c>
      <c r="C20" s="190" t="s">
        <v>177</v>
      </c>
      <c r="D20" s="176" t="s">
        <v>178</v>
      </c>
      <c r="E20" s="177">
        <v>8.0640000000000003E-2</v>
      </c>
      <c r="F20" s="178"/>
      <c r="G20" s="179">
        <f>ROUND(E20*F20,2)</f>
        <v>0</v>
      </c>
      <c r="H20" s="178"/>
      <c r="I20" s="179">
        <f>ROUND(E20*H20,2)</f>
        <v>0</v>
      </c>
      <c r="J20" s="178"/>
      <c r="K20" s="179">
        <f>ROUND(E20*J20,2)</f>
        <v>0</v>
      </c>
      <c r="L20" s="179">
        <v>21</v>
      </c>
      <c r="M20" s="179">
        <f>G20*(1+L20/100)</f>
        <v>0</v>
      </c>
      <c r="N20" s="177">
        <v>1.0900000000000001</v>
      </c>
      <c r="O20" s="177">
        <f>ROUND(E20*N20,2)</f>
        <v>0.09</v>
      </c>
      <c r="P20" s="177">
        <v>0</v>
      </c>
      <c r="Q20" s="177">
        <f>ROUND(E20*P20,2)</f>
        <v>0</v>
      </c>
      <c r="R20" s="179" t="s">
        <v>159</v>
      </c>
      <c r="S20" s="179" t="s">
        <v>160</v>
      </c>
      <c r="T20" s="180" t="s">
        <v>160</v>
      </c>
      <c r="U20" s="156">
        <v>18.8</v>
      </c>
      <c r="V20" s="156">
        <f>ROUND(E20*U20,2)</f>
        <v>1.52</v>
      </c>
      <c r="W20" s="156"/>
      <c r="X20" s="156" t="s">
        <v>161</v>
      </c>
      <c r="Y20" s="156" t="s">
        <v>162</v>
      </c>
      <c r="Z20" s="146"/>
      <c r="AA20" s="146"/>
      <c r="AB20" s="146"/>
      <c r="AC20" s="146"/>
      <c r="AD20" s="146"/>
      <c r="AE20" s="146"/>
      <c r="AF20" s="146"/>
      <c r="AG20" s="146" t="s">
        <v>163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5">
      <c r="A21" s="153"/>
      <c r="B21" s="154"/>
      <c r="C21" s="259" t="s">
        <v>179</v>
      </c>
      <c r="D21" s="260"/>
      <c r="E21" s="260"/>
      <c r="F21" s="260"/>
      <c r="G21" s="260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165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5">
      <c r="A22" s="153"/>
      <c r="B22" s="154"/>
      <c r="C22" s="191" t="s">
        <v>173</v>
      </c>
      <c r="D22" s="157"/>
      <c r="E22" s="158"/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167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5">
      <c r="A23" s="153"/>
      <c r="B23" s="154"/>
      <c r="C23" s="191" t="s">
        <v>166</v>
      </c>
      <c r="D23" s="157"/>
      <c r="E23" s="158"/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167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5">
      <c r="A24" s="153"/>
      <c r="B24" s="154"/>
      <c r="C24" s="191" t="s">
        <v>174</v>
      </c>
      <c r="D24" s="157"/>
      <c r="E24" s="158"/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167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5">
      <c r="A25" s="153"/>
      <c r="B25" s="154"/>
      <c r="C25" s="191" t="s">
        <v>180</v>
      </c>
      <c r="D25" s="157"/>
      <c r="E25" s="158">
        <v>8.0640000000000003E-2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167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0.399999999999999" outlineLevel="1" x14ac:dyDescent="0.25">
      <c r="A26" s="174">
        <v>4</v>
      </c>
      <c r="B26" s="175" t="s">
        <v>181</v>
      </c>
      <c r="C26" s="190" t="s">
        <v>182</v>
      </c>
      <c r="D26" s="176" t="s">
        <v>183</v>
      </c>
      <c r="E26" s="177">
        <v>3.77</v>
      </c>
      <c r="F26" s="178"/>
      <c r="G26" s="179">
        <f>ROUND(E26*F26,2)</f>
        <v>0</v>
      </c>
      <c r="H26" s="178"/>
      <c r="I26" s="179">
        <f>ROUND(E26*H26,2)</f>
        <v>0</v>
      </c>
      <c r="J26" s="178"/>
      <c r="K26" s="179">
        <f>ROUND(E26*J26,2)</f>
        <v>0</v>
      </c>
      <c r="L26" s="179">
        <v>21</v>
      </c>
      <c r="M26" s="179">
        <f>G26*(1+L26/100)</f>
        <v>0</v>
      </c>
      <c r="N26" s="177">
        <v>4.3319999999999997E-2</v>
      </c>
      <c r="O26" s="177">
        <f>ROUND(E26*N26,2)</f>
        <v>0.16</v>
      </c>
      <c r="P26" s="177">
        <v>0</v>
      </c>
      <c r="Q26" s="177">
        <f>ROUND(E26*P26,2)</f>
        <v>0</v>
      </c>
      <c r="R26" s="179" t="s">
        <v>184</v>
      </c>
      <c r="S26" s="179" t="s">
        <v>160</v>
      </c>
      <c r="T26" s="180" t="s">
        <v>160</v>
      </c>
      <c r="U26" s="156">
        <v>0.57999999999999996</v>
      </c>
      <c r="V26" s="156">
        <f>ROUND(E26*U26,2)</f>
        <v>2.19</v>
      </c>
      <c r="W26" s="156"/>
      <c r="X26" s="156" t="s">
        <v>161</v>
      </c>
      <c r="Y26" s="156" t="s">
        <v>162</v>
      </c>
      <c r="Z26" s="146"/>
      <c r="AA26" s="146"/>
      <c r="AB26" s="146"/>
      <c r="AC26" s="146"/>
      <c r="AD26" s="146"/>
      <c r="AE26" s="146"/>
      <c r="AF26" s="146"/>
      <c r="AG26" s="146" t="s">
        <v>163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5">
      <c r="A27" s="153"/>
      <c r="B27" s="154"/>
      <c r="C27" s="259" t="s">
        <v>185</v>
      </c>
      <c r="D27" s="260"/>
      <c r="E27" s="260"/>
      <c r="F27" s="260"/>
      <c r="G27" s="260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165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5">
      <c r="A28" s="153"/>
      <c r="B28" s="154"/>
      <c r="C28" s="191" t="s">
        <v>166</v>
      </c>
      <c r="D28" s="157"/>
      <c r="E28" s="158"/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167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5">
      <c r="A29" s="153"/>
      <c r="B29" s="154"/>
      <c r="C29" s="191" t="s">
        <v>174</v>
      </c>
      <c r="D29" s="157"/>
      <c r="E29" s="158"/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167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5">
      <c r="A30" s="153"/>
      <c r="B30" s="154"/>
      <c r="C30" s="191" t="s">
        <v>186</v>
      </c>
      <c r="D30" s="157"/>
      <c r="E30" s="158">
        <v>3.77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167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0.399999999999999" outlineLevel="1" x14ac:dyDescent="0.25">
      <c r="A31" s="174">
        <v>5</v>
      </c>
      <c r="B31" s="175" t="s">
        <v>187</v>
      </c>
      <c r="C31" s="190" t="s">
        <v>188</v>
      </c>
      <c r="D31" s="176" t="s">
        <v>183</v>
      </c>
      <c r="E31" s="177">
        <v>0.33600000000000002</v>
      </c>
      <c r="F31" s="178"/>
      <c r="G31" s="179">
        <f>ROUND(E31*F31,2)</f>
        <v>0</v>
      </c>
      <c r="H31" s="178"/>
      <c r="I31" s="179">
        <f>ROUND(E31*H31,2)</f>
        <v>0</v>
      </c>
      <c r="J31" s="178"/>
      <c r="K31" s="179">
        <f>ROUND(E31*J31,2)</f>
        <v>0</v>
      </c>
      <c r="L31" s="179">
        <v>21</v>
      </c>
      <c r="M31" s="179">
        <f>G31*(1+L31/100)</f>
        <v>0</v>
      </c>
      <c r="N31" s="177">
        <v>0.16339999999999999</v>
      </c>
      <c r="O31" s="177">
        <f>ROUND(E31*N31,2)</f>
        <v>0.05</v>
      </c>
      <c r="P31" s="177">
        <v>0</v>
      </c>
      <c r="Q31" s="177">
        <f>ROUND(E31*P31,2)</f>
        <v>0</v>
      </c>
      <c r="R31" s="179" t="s">
        <v>184</v>
      </c>
      <c r="S31" s="179" t="s">
        <v>160</v>
      </c>
      <c r="T31" s="180" t="s">
        <v>160</v>
      </c>
      <c r="U31" s="156">
        <v>1.22</v>
      </c>
      <c r="V31" s="156">
        <f>ROUND(E31*U31,2)</f>
        <v>0.41</v>
      </c>
      <c r="W31" s="156"/>
      <c r="X31" s="156" t="s">
        <v>161</v>
      </c>
      <c r="Y31" s="156" t="s">
        <v>162</v>
      </c>
      <c r="Z31" s="146"/>
      <c r="AA31" s="146"/>
      <c r="AB31" s="146"/>
      <c r="AC31" s="146"/>
      <c r="AD31" s="146"/>
      <c r="AE31" s="146"/>
      <c r="AF31" s="146"/>
      <c r="AG31" s="146" t="s">
        <v>163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5">
      <c r="A32" s="153"/>
      <c r="B32" s="154"/>
      <c r="C32" s="259" t="s">
        <v>189</v>
      </c>
      <c r="D32" s="260"/>
      <c r="E32" s="260"/>
      <c r="F32" s="260"/>
      <c r="G32" s="260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165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5">
      <c r="A33" s="153"/>
      <c r="B33" s="154"/>
      <c r="C33" s="191" t="s">
        <v>166</v>
      </c>
      <c r="D33" s="157"/>
      <c r="E33" s="158"/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167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5">
      <c r="A34" s="153"/>
      <c r="B34" s="154"/>
      <c r="C34" s="191" t="s">
        <v>174</v>
      </c>
      <c r="D34" s="157"/>
      <c r="E34" s="158"/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167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5">
      <c r="A35" s="153"/>
      <c r="B35" s="154"/>
      <c r="C35" s="191" t="s">
        <v>190</v>
      </c>
      <c r="D35" s="157"/>
      <c r="E35" s="158">
        <v>0.33600000000000002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167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x14ac:dyDescent="0.25">
      <c r="A36" s="167" t="s">
        <v>154</v>
      </c>
      <c r="B36" s="168" t="s">
        <v>78</v>
      </c>
      <c r="C36" s="189" t="s">
        <v>79</v>
      </c>
      <c r="D36" s="169"/>
      <c r="E36" s="170"/>
      <c r="F36" s="171"/>
      <c r="G36" s="171">
        <f>SUMIF(AG37:AG60,"&lt;&gt;NOR",G37:G60)</f>
        <v>0</v>
      </c>
      <c r="H36" s="171"/>
      <c r="I36" s="171">
        <f>SUM(I37:I60)</f>
        <v>0</v>
      </c>
      <c r="J36" s="171"/>
      <c r="K36" s="171">
        <f>SUM(K37:K60)</f>
        <v>0</v>
      </c>
      <c r="L36" s="171"/>
      <c r="M36" s="171">
        <f>SUM(M37:M60)</f>
        <v>0</v>
      </c>
      <c r="N36" s="170"/>
      <c r="O36" s="170">
        <f>SUM(O37:O60)</f>
        <v>3.4400000000000004</v>
      </c>
      <c r="P36" s="170"/>
      <c r="Q36" s="170">
        <f>SUM(Q37:Q60)</f>
        <v>0</v>
      </c>
      <c r="R36" s="171"/>
      <c r="S36" s="171"/>
      <c r="T36" s="172"/>
      <c r="U36" s="166"/>
      <c r="V36" s="166">
        <f>SUM(V37:V60)</f>
        <v>75.94</v>
      </c>
      <c r="W36" s="166"/>
      <c r="X36" s="166"/>
      <c r="Y36" s="166"/>
      <c r="AG36" t="s">
        <v>155</v>
      </c>
    </row>
    <row r="37" spans="1:60" ht="30.6" outlineLevel="1" x14ac:dyDescent="0.25">
      <c r="A37" s="174">
        <v>6</v>
      </c>
      <c r="B37" s="175" t="s">
        <v>191</v>
      </c>
      <c r="C37" s="190" t="s">
        <v>192</v>
      </c>
      <c r="D37" s="176" t="s">
        <v>183</v>
      </c>
      <c r="E37" s="177">
        <v>9.8298000000000005</v>
      </c>
      <c r="F37" s="178"/>
      <c r="G37" s="179">
        <f>ROUND(E37*F37,2)</f>
        <v>0</v>
      </c>
      <c r="H37" s="178"/>
      <c r="I37" s="179">
        <f>ROUND(E37*H37,2)</f>
        <v>0</v>
      </c>
      <c r="J37" s="178"/>
      <c r="K37" s="179">
        <f>ROUND(E37*J37,2)</f>
        <v>0</v>
      </c>
      <c r="L37" s="179">
        <v>21</v>
      </c>
      <c r="M37" s="179">
        <f>G37*(1+L37/100)</f>
        <v>0</v>
      </c>
      <c r="N37" s="177">
        <v>4.8099999999999997E-2</v>
      </c>
      <c r="O37" s="177">
        <f>ROUND(E37*N37,2)</f>
        <v>0.47</v>
      </c>
      <c r="P37" s="177">
        <v>0</v>
      </c>
      <c r="Q37" s="177">
        <f>ROUND(E37*P37,2)</f>
        <v>0</v>
      </c>
      <c r="R37" s="179" t="s">
        <v>184</v>
      </c>
      <c r="S37" s="179" t="s">
        <v>160</v>
      </c>
      <c r="T37" s="180" t="s">
        <v>160</v>
      </c>
      <c r="U37" s="156">
        <v>1.29</v>
      </c>
      <c r="V37" s="156">
        <f>ROUND(E37*U37,2)</f>
        <v>12.68</v>
      </c>
      <c r="W37" s="156"/>
      <c r="X37" s="156" t="s">
        <v>161</v>
      </c>
      <c r="Y37" s="156" t="s">
        <v>162</v>
      </c>
      <c r="Z37" s="146"/>
      <c r="AA37" s="146"/>
      <c r="AB37" s="146"/>
      <c r="AC37" s="146"/>
      <c r="AD37" s="146"/>
      <c r="AE37" s="146"/>
      <c r="AF37" s="146"/>
      <c r="AG37" s="146" t="s">
        <v>163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5">
      <c r="A38" s="153"/>
      <c r="B38" s="154"/>
      <c r="C38" s="259" t="s">
        <v>193</v>
      </c>
      <c r="D38" s="260"/>
      <c r="E38" s="260"/>
      <c r="F38" s="260"/>
      <c r="G38" s="260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165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81" t="str">
        <f>C38</f>
        <v>zřízení nosné konstrukce příčky, vložení tepelné izolace tl. do 5 cm, montáž desek, tmelení spár Q2 a úprava rohů. Včetně dodávek materiálu.</v>
      </c>
      <c r="BB38" s="146"/>
      <c r="BC38" s="146"/>
      <c r="BD38" s="146"/>
      <c r="BE38" s="146"/>
      <c r="BF38" s="146"/>
      <c r="BG38" s="146"/>
      <c r="BH38" s="146"/>
    </row>
    <row r="39" spans="1:60" outlineLevel="2" x14ac:dyDescent="0.25">
      <c r="A39" s="153"/>
      <c r="B39" s="154"/>
      <c r="C39" s="191" t="s">
        <v>166</v>
      </c>
      <c r="D39" s="157"/>
      <c r="E39" s="158"/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167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5">
      <c r="A40" s="153"/>
      <c r="B40" s="154"/>
      <c r="C40" s="191" t="s">
        <v>194</v>
      </c>
      <c r="D40" s="157"/>
      <c r="E40" s="158">
        <v>9.8298000000000005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167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ht="20.399999999999999" outlineLevel="1" x14ac:dyDescent="0.25">
      <c r="A41" s="174">
        <v>7</v>
      </c>
      <c r="B41" s="175" t="s">
        <v>195</v>
      </c>
      <c r="C41" s="190" t="s">
        <v>196</v>
      </c>
      <c r="D41" s="176" t="s">
        <v>197</v>
      </c>
      <c r="E41" s="177">
        <v>4</v>
      </c>
      <c r="F41" s="178"/>
      <c r="G41" s="179">
        <f>ROUND(E41*F41,2)</f>
        <v>0</v>
      </c>
      <c r="H41" s="178"/>
      <c r="I41" s="179">
        <f>ROUND(E41*H41,2)</f>
        <v>0</v>
      </c>
      <c r="J41" s="178"/>
      <c r="K41" s="179">
        <f>ROUND(E41*J41,2)</f>
        <v>0</v>
      </c>
      <c r="L41" s="179">
        <v>21</v>
      </c>
      <c r="M41" s="179">
        <f>G41*(1+L41/100)</f>
        <v>0</v>
      </c>
      <c r="N41" s="177">
        <v>3.32E-3</v>
      </c>
      <c r="O41" s="177">
        <f>ROUND(E41*N41,2)</f>
        <v>0.01</v>
      </c>
      <c r="P41" s="177">
        <v>0</v>
      </c>
      <c r="Q41" s="177">
        <f>ROUND(E41*P41,2)</f>
        <v>0</v>
      </c>
      <c r="R41" s="179" t="s">
        <v>184</v>
      </c>
      <c r="S41" s="179" t="s">
        <v>160</v>
      </c>
      <c r="T41" s="180" t="s">
        <v>160</v>
      </c>
      <c r="U41" s="156">
        <v>0.36</v>
      </c>
      <c r="V41" s="156">
        <f>ROUND(E41*U41,2)</f>
        <v>1.44</v>
      </c>
      <c r="W41" s="156"/>
      <c r="X41" s="156" t="s">
        <v>161</v>
      </c>
      <c r="Y41" s="156" t="s">
        <v>162</v>
      </c>
      <c r="Z41" s="146"/>
      <c r="AA41" s="146"/>
      <c r="AB41" s="146"/>
      <c r="AC41" s="146"/>
      <c r="AD41" s="146"/>
      <c r="AE41" s="146"/>
      <c r="AF41" s="146"/>
      <c r="AG41" s="146" t="s">
        <v>163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5">
      <c r="A42" s="153"/>
      <c r="B42" s="154"/>
      <c r="C42" s="191" t="s">
        <v>166</v>
      </c>
      <c r="D42" s="157"/>
      <c r="E42" s="158"/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167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5">
      <c r="A43" s="153"/>
      <c r="B43" s="154"/>
      <c r="C43" s="191" t="s">
        <v>198</v>
      </c>
      <c r="D43" s="157"/>
      <c r="E43" s="158">
        <v>4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167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ht="30.6" outlineLevel="1" x14ac:dyDescent="0.25">
      <c r="A44" s="174">
        <v>8</v>
      </c>
      <c r="B44" s="175" t="s">
        <v>199</v>
      </c>
      <c r="C44" s="190" t="s">
        <v>200</v>
      </c>
      <c r="D44" s="176" t="s">
        <v>197</v>
      </c>
      <c r="E44" s="177">
        <v>1</v>
      </c>
      <c r="F44" s="178"/>
      <c r="G44" s="179">
        <f>ROUND(E44*F44,2)</f>
        <v>0</v>
      </c>
      <c r="H44" s="178"/>
      <c r="I44" s="179">
        <f>ROUND(E44*H44,2)</f>
        <v>0</v>
      </c>
      <c r="J44" s="178"/>
      <c r="K44" s="179">
        <f>ROUND(E44*J44,2)</f>
        <v>0</v>
      </c>
      <c r="L44" s="179">
        <v>21</v>
      </c>
      <c r="M44" s="179">
        <f>G44*(1+L44/100)</f>
        <v>0</v>
      </c>
      <c r="N44" s="177">
        <v>6.3200000000000001E-3</v>
      </c>
      <c r="O44" s="177">
        <f>ROUND(E44*N44,2)</f>
        <v>0.01</v>
      </c>
      <c r="P44" s="177">
        <v>0</v>
      </c>
      <c r="Q44" s="177">
        <f>ROUND(E44*P44,2)</f>
        <v>0</v>
      </c>
      <c r="R44" s="179" t="s">
        <v>184</v>
      </c>
      <c r="S44" s="179" t="s">
        <v>160</v>
      </c>
      <c r="T44" s="180" t="s">
        <v>160</v>
      </c>
      <c r="U44" s="156">
        <v>0.96</v>
      </c>
      <c r="V44" s="156">
        <f>ROUND(E44*U44,2)</f>
        <v>0.96</v>
      </c>
      <c r="W44" s="156"/>
      <c r="X44" s="156" t="s">
        <v>161</v>
      </c>
      <c r="Y44" s="156" t="s">
        <v>162</v>
      </c>
      <c r="Z44" s="146"/>
      <c r="AA44" s="146"/>
      <c r="AB44" s="146"/>
      <c r="AC44" s="146"/>
      <c r="AD44" s="146"/>
      <c r="AE44" s="146"/>
      <c r="AF44" s="146"/>
      <c r="AG44" s="146" t="s">
        <v>163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5">
      <c r="A45" s="153"/>
      <c r="B45" s="154"/>
      <c r="C45" s="191" t="s">
        <v>201</v>
      </c>
      <c r="D45" s="157"/>
      <c r="E45" s="158">
        <v>1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167</v>
      </c>
      <c r="AH45" s="146">
        <v>5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5">
      <c r="A46" s="174">
        <v>9</v>
      </c>
      <c r="B46" s="175" t="s">
        <v>202</v>
      </c>
      <c r="C46" s="190" t="s">
        <v>203</v>
      </c>
      <c r="D46" s="176" t="s">
        <v>183</v>
      </c>
      <c r="E46" s="177">
        <v>41.118699999999997</v>
      </c>
      <c r="F46" s="178"/>
      <c r="G46" s="179">
        <f>ROUND(E46*F46,2)</f>
        <v>0</v>
      </c>
      <c r="H46" s="178"/>
      <c r="I46" s="179">
        <f>ROUND(E46*H46,2)</f>
        <v>0</v>
      </c>
      <c r="J46" s="178"/>
      <c r="K46" s="179">
        <f>ROUND(E46*J46,2)</f>
        <v>0</v>
      </c>
      <c r="L46" s="179">
        <v>21</v>
      </c>
      <c r="M46" s="179">
        <f>G46*(1+L46/100)</f>
        <v>0</v>
      </c>
      <c r="N46" s="177">
        <v>7.1739999999999998E-2</v>
      </c>
      <c r="O46" s="177">
        <f>ROUND(E46*N46,2)</f>
        <v>2.95</v>
      </c>
      <c r="P46" s="177">
        <v>0</v>
      </c>
      <c r="Q46" s="177">
        <f>ROUND(E46*P46,2)</f>
        <v>0</v>
      </c>
      <c r="R46" s="179"/>
      <c r="S46" s="179" t="s">
        <v>204</v>
      </c>
      <c r="T46" s="180" t="s">
        <v>205</v>
      </c>
      <c r="U46" s="156">
        <v>1.48</v>
      </c>
      <c r="V46" s="156">
        <f>ROUND(E46*U46,2)</f>
        <v>60.86</v>
      </c>
      <c r="W46" s="156"/>
      <c r="X46" s="156" t="s">
        <v>161</v>
      </c>
      <c r="Y46" s="156" t="s">
        <v>162</v>
      </c>
      <c r="Z46" s="146"/>
      <c r="AA46" s="146"/>
      <c r="AB46" s="146"/>
      <c r="AC46" s="146"/>
      <c r="AD46" s="146"/>
      <c r="AE46" s="146"/>
      <c r="AF46" s="146"/>
      <c r="AG46" s="146" t="s">
        <v>163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2" x14ac:dyDescent="0.25">
      <c r="A47" s="153"/>
      <c r="B47" s="154"/>
      <c r="C47" s="191" t="s">
        <v>206</v>
      </c>
      <c r="D47" s="157"/>
      <c r="E47" s="158"/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167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5">
      <c r="A48" s="153"/>
      <c r="B48" s="154"/>
      <c r="C48" s="191" t="s">
        <v>207</v>
      </c>
      <c r="D48" s="157"/>
      <c r="E48" s="158"/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167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5">
      <c r="A49" s="153"/>
      <c r="B49" s="154"/>
      <c r="C49" s="191" t="s">
        <v>166</v>
      </c>
      <c r="D49" s="157"/>
      <c r="E49" s="158"/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167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5">
      <c r="A50" s="153"/>
      <c r="B50" s="154"/>
      <c r="C50" s="191" t="s">
        <v>208</v>
      </c>
      <c r="D50" s="157"/>
      <c r="E50" s="158"/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167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5">
      <c r="A51" s="153"/>
      <c r="B51" s="154"/>
      <c r="C51" s="191" t="s">
        <v>209</v>
      </c>
      <c r="D51" s="157"/>
      <c r="E51" s="158"/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167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5">
      <c r="A52" s="153"/>
      <c r="B52" s="154"/>
      <c r="C52" s="191" t="s">
        <v>210</v>
      </c>
      <c r="D52" s="157"/>
      <c r="E52" s="158"/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167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5">
      <c r="A53" s="153"/>
      <c r="B53" s="154"/>
      <c r="C53" s="191" t="s">
        <v>211</v>
      </c>
      <c r="D53" s="157"/>
      <c r="E53" s="158"/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167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5">
      <c r="A54" s="153"/>
      <c r="B54" s="154"/>
      <c r="C54" s="191" t="s">
        <v>212</v>
      </c>
      <c r="D54" s="157"/>
      <c r="E54" s="158"/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167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3" x14ac:dyDescent="0.25">
      <c r="A55" s="153"/>
      <c r="B55" s="154"/>
      <c r="C55" s="191" t="s">
        <v>211</v>
      </c>
      <c r="D55" s="157"/>
      <c r="E55" s="158"/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167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5">
      <c r="A56" s="153"/>
      <c r="B56" s="154"/>
      <c r="C56" s="191" t="s">
        <v>213</v>
      </c>
      <c r="D56" s="157"/>
      <c r="E56" s="158"/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167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5">
      <c r="A57" s="153"/>
      <c r="B57" s="154"/>
      <c r="C57" s="191" t="s">
        <v>214</v>
      </c>
      <c r="D57" s="157"/>
      <c r="E57" s="158">
        <v>17.328299999999999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167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5">
      <c r="A58" s="153"/>
      <c r="B58" s="154"/>
      <c r="C58" s="191" t="s">
        <v>215</v>
      </c>
      <c r="D58" s="157"/>
      <c r="E58" s="158">
        <v>25.590399999999999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167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5">
      <c r="A59" s="153"/>
      <c r="B59" s="154"/>
      <c r="C59" s="191" t="s">
        <v>216</v>
      </c>
      <c r="D59" s="157"/>
      <c r="E59" s="158"/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167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5">
      <c r="A60" s="153"/>
      <c r="B60" s="154"/>
      <c r="C60" s="191" t="s">
        <v>217</v>
      </c>
      <c r="D60" s="157"/>
      <c r="E60" s="158">
        <v>-1.8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167</v>
      </c>
      <c r="AH60" s="146">
        <v>0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x14ac:dyDescent="0.25">
      <c r="A61" s="167" t="s">
        <v>154</v>
      </c>
      <c r="B61" s="168" t="s">
        <v>80</v>
      </c>
      <c r="C61" s="189" t="s">
        <v>81</v>
      </c>
      <c r="D61" s="169"/>
      <c r="E61" s="170"/>
      <c r="F61" s="171"/>
      <c r="G61" s="171">
        <f>SUMIF(AG62:AG167,"&lt;&gt;NOR",G62:G167)</f>
        <v>0</v>
      </c>
      <c r="H61" s="171"/>
      <c r="I61" s="171">
        <f>SUM(I62:I167)</f>
        <v>0</v>
      </c>
      <c r="J61" s="171"/>
      <c r="K61" s="171">
        <f>SUM(K62:K167)</f>
        <v>0</v>
      </c>
      <c r="L61" s="171"/>
      <c r="M61" s="171">
        <f>SUM(M62:M167)</f>
        <v>0</v>
      </c>
      <c r="N61" s="170"/>
      <c r="O61" s="170">
        <f>SUM(O62:O167)</f>
        <v>12.969999999999999</v>
      </c>
      <c r="P61" s="170"/>
      <c r="Q61" s="170">
        <f>SUM(Q62:Q167)</f>
        <v>0</v>
      </c>
      <c r="R61" s="171"/>
      <c r="S61" s="171"/>
      <c r="T61" s="172"/>
      <c r="U61" s="166"/>
      <c r="V61" s="166">
        <f>SUM(V62:V167)</f>
        <v>55.099999999999994</v>
      </c>
      <c r="W61" s="166"/>
      <c r="X61" s="166"/>
      <c r="Y61" s="166"/>
      <c r="AG61" t="s">
        <v>155</v>
      </c>
    </row>
    <row r="62" spans="1:60" ht="30.6" outlineLevel="1" x14ac:dyDescent="0.25">
      <c r="A62" s="174">
        <v>10</v>
      </c>
      <c r="B62" s="175" t="s">
        <v>218</v>
      </c>
      <c r="C62" s="190" t="s">
        <v>219</v>
      </c>
      <c r="D62" s="176" t="s">
        <v>158</v>
      </c>
      <c r="E62" s="177">
        <v>3.76092</v>
      </c>
      <c r="F62" s="178"/>
      <c r="G62" s="179">
        <f>ROUND(E62*F62,2)</f>
        <v>0</v>
      </c>
      <c r="H62" s="178"/>
      <c r="I62" s="179">
        <f>ROUND(E62*H62,2)</f>
        <v>0</v>
      </c>
      <c r="J62" s="178"/>
      <c r="K62" s="179">
        <f>ROUND(E62*J62,2)</f>
        <v>0</v>
      </c>
      <c r="L62" s="179">
        <v>21</v>
      </c>
      <c r="M62" s="179">
        <f>G62*(1+L62/100)</f>
        <v>0</v>
      </c>
      <c r="N62" s="177">
        <v>2.5251399999999999</v>
      </c>
      <c r="O62" s="177">
        <f>ROUND(E62*N62,2)</f>
        <v>9.5</v>
      </c>
      <c r="P62" s="177">
        <v>0</v>
      </c>
      <c r="Q62" s="177">
        <f>ROUND(E62*P62,2)</f>
        <v>0</v>
      </c>
      <c r="R62" s="179" t="s">
        <v>184</v>
      </c>
      <c r="S62" s="179" t="s">
        <v>160</v>
      </c>
      <c r="T62" s="180" t="s">
        <v>160</v>
      </c>
      <c r="U62" s="156">
        <v>0.95499999999999996</v>
      </c>
      <c r="V62" s="156">
        <f>ROUND(E62*U62,2)</f>
        <v>3.59</v>
      </c>
      <c r="W62" s="156"/>
      <c r="X62" s="156" t="s">
        <v>161</v>
      </c>
      <c r="Y62" s="156" t="s">
        <v>162</v>
      </c>
      <c r="Z62" s="146"/>
      <c r="AA62" s="146"/>
      <c r="AB62" s="146"/>
      <c r="AC62" s="146"/>
      <c r="AD62" s="146"/>
      <c r="AE62" s="146"/>
      <c r="AF62" s="146"/>
      <c r="AG62" s="146" t="s">
        <v>163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2" x14ac:dyDescent="0.25">
      <c r="A63" s="153"/>
      <c r="B63" s="154"/>
      <c r="C63" s="191" t="s">
        <v>220</v>
      </c>
      <c r="D63" s="157"/>
      <c r="E63" s="158"/>
      <c r="F63" s="156"/>
      <c r="G63" s="156"/>
      <c r="H63" s="156"/>
      <c r="I63" s="156"/>
      <c r="J63" s="156"/>
      <c r="K63" s="156"/>
      <c r="L63" s="156"/>
      <c r="M63" s="156"/>
      <c r="N63" s="155"/>
      <c r="O63" s="155"/>
      <c r="P63" s="155"/>
      <c r="Q63" s="155"/>
      <c r="R63" s="156"/>
      <c r="S63" s="156"/>
      <c r="T63" s="156"/>
      <c r="U63" s="156"/>
      <c r="V63" s="156"/>
      <c r="W63" s="156"/>
      <c r="X63" s="156"/>
      <c r="Y63" s="156"/>
      <c r="Z63" s="146"/>
      <c r="AA63" s="146"/>
      <c r="AB63" s="146"/>
      <c r="AC63" s="146"/>
      <c r="AD63" s="146"/>
      <c r="AE63" s="146"/>
      <c r="AF63" s="146"/>
      <c r="AG63" s="146" t="s">
        <v>167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5">
      <c r="A64" s="153"/>
      <c r="B64" s="154"/>
      <c r="C64" s="191" t="s">
        <v>166</v>
      </c>
      <c r="D64" s="157"/>
      <c r="E64" s="158"/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167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5">
      <c r="A65" s="153"/>
      <c r="B65" s="154"/>
      <c r="C65" s="191" t="s">
        <v>208</v>
      </c>
      <c r="D65" s="157"/>
      <c r="E65" s="158"/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167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5">
      <c r="A66" s="153"/>
      <c r="B66" s="154"/>
      <c r="C66" s="191" t="s">
        <v>209</v>
      </c>
      <c r="D66" s="157"/>
      <c r="E66" s="158"/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167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5">
      <c r="A67" s="153"/>
      <c r="B67" s="154"/>
      <c r="C67" s="191" t="s">
        <v>221</v>
      </c>
      <c r="D67" s="157"/>
      <c r="E67" s="158"/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167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5">
      <c r="A68" s="153"/>
      <c r="B68" s="154"/>
      <c r="C68" s="191" t="s">
        <v>222</v>
      </c>
      <c r="D68" s="157"/>
      <c r="E68" s="158"/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167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20.399999999999999" outlineLevel="3" x14ac:dyDescent="0.25">
      <c r="A69" s="153"/>
      <c r="B69" s="154"/>
      <c r="C69" s="191" t="s">
        <v>223</v>
      </c>
      <c r="D69" s="157"/>
      <c r="E69" s="158"/>
      <c r="F69" s="156"/>
      <c r="G69" s="15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167</v>
      </c>
      <c r="AH69" s="146">
        <v>0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5">
      <c r="A70" s="153"/>
      <c r="B70" s="154"/>
      <c r="C70" s="191" t="s">
        <v>224</v>
      </c>
      <c r="D70" s="157"/>
      <c r="E70" s="158">
        <v>2.3359200000000002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167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5">
      <c r="A71" s="153"/>
      <c r="B71" s="154"/>
      <c r="C71" s="191" t="s">
        <v>225</v>
      </c>
      <c r="D71" s="157"/>
      <c r="E71" s="158">
        <v>1.425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167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5">
      <c r="A72" s="174">
        <v>11</v>
      </c>
      <c r="B72" s="175" t="s">
        <v>226</v>
      </c>
      <c r="C72" s="190" t="s">
        <v>227</v>
      </c>
      <c r="D72" s="176" t="s">
        <v>228</v>
      </c>
      <c r="E72" s="177">
        <v>1.6755</v>
      </c>
      <c r="F72" s="178"/>
      <c r="G72" s="179">
        <f>ROUND(E72*F72,2)</f>
        <v>0</v>
      </c>
      <c r="H72" s="178"/>
      <c r="I72" s="179">
        <f>ROUND(E72*H72,2)</f>
        <v>0</v>
      </c>
      <c r="J72" s="178"/>
      <c r="K72" s="179">
        <f>ROUND(E72*J72,2)</f>
        <v>0</v>
      </c>
      <c r="L72" s="179">
        <v>21</v>
      </c>
      <c r="M72" s="179">
        <f>G72*(1+L72/100)</f>
        <v>0</v>
      </c>
      <c r="N72" s="177">
        <v>3.0460000000000001E-2</v>
      </c>
      <c r="O72" s="177">
        <f>ROUND(E72*N72,2)</f>
        <v>0.05</v>
      </c>
      <c r="P72" s="177">
        <v>0</v>
      </c>
      <c r="Q72" s="177">
        <f>ROUND(E72*P72,2)</f>
        <v>0</v>
      </c>
      <c r="R72" s="179" t="s">
        <v>184</v>
      </c>
      <c r="S72" s="179" t="s">
        <v>160</v>
      </c>
      <c r="T72" s="180" t="s">
        <v>160</v>
      </c>
      <c r="U72" s="156">
        <v>0.87</v>
      </c>
      <c r="V72" s="156">
        <f>ROUND(E72*U72,2)</f>
        <v>1.46</v>
      </c>
      <c r="W72" s="156"/>
      <c r="X72" s="156" t="s">
        <v>161</v>
      </c>
      <c r="Y72" s="156" t="s">
        <v>162</v>
      </c>
      <c r="Z72" s="146"/>
      <c r="AA72" s="146"/>
      <c r="AB72" s="146"/>
      <c r="AC72" s="146"/>
      <c r="AD72" s="146"/>
      <c r="AE72" s="146"/>
      <c r="AF72" s="146"/>
      <c r="AG72" s="146" t="s">
        <v>163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5">
      <c r="A73" s="153"/>
      <c r="B73" s="154"/>
      <c r="C73" s="259" t="s">
        <v>229</v>
      </c>
      <c r="D73" s="260"/>
      <c r="E73" s="260"/>
      <c r="F73" s="260"/>
      <c r="G73" s="260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165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2" x14ac:dyDescent="0.25">
      <c r="A74" s="153"/>
      <c r="B74" s="154"/>
      <c r="C74" s="191" t="s">
        <v>166</v>
      </c>
      <c r="D74" s="157"/>
      <c r="E74" s="158"/>
      <c r="F74" s="156"/>
      <c r="G74" s="156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167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3" x14ac:dyDescent="0.25">
      <c r="A75" s="153"/>
      <c r="B75" s="154"/>
      <c r="C75" s="191" t="s">
        <v>208</v>
      </c>
      <c r="D75" s="157"/>
      <c r="E75" s="158"/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167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5">
      <c r="A76" s="153"/>
      <c r="B76" s="154"/>
      <c r="C76" s="191" t="s">
        <v>209</v>
      </c>
      <c r="D76" s="157"/>
      <c r="E76" s="158"/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167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5">
      <c r="A77" s="153"/>
      <c r="B77" s="154"/>
      <c r="C77" s="191" t="s">
        <v>221</v>
      </c>
      <c r="D77" s="157"/>
      <c r="E77" s="158"/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167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5">
      <c r="A78" s="153"/>
      <c r="B78" s="154"/>
      <c r="C78" s="191" t="s">
        <v>222</v>
      </c>
      <c r="D78" s="157"/>
      <c r="E78" s="158"/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167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ht="20.399999999999999" outlineLevel="3" x14ac:dyDescent="0.25">
      <c r="A79" s="153"/>
      <c r="B79" s="154"/>
      <c r="C79" s="191" t="s">
        <v>223</v>
      </c>
      <c r="D79" s="157"/>
      <c r="E79" s="158"/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167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5">
      <c r="A80" s="153"/>
      <c r="B80" s="154"/>
      <c r="C80" s="191" t="s">
        <v>230</v>
      </c>
      <c r="D80" s="157"/>
      <c r="E80" s="158">
        <v>0.71250000000000002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167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5">
      <c r="A81" s="153"/>
      <c r="B81" s="154"/>
      <c r="C81" s="191" t="s">
        <v>231</v>
      </c>
      <c r="D81" s="157"/>
      <c r="E81" s="158">
        <v>0.96299999999999997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167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 x14ac:dyDescent="0.25">
      <c r="A82" s="174">
        <v>12</v>
      </c>
      <c r="B82" s="175" t="s">
        <v>232</v>
      </c>
      <c r="C82" s="190" t="s">
        <v>233</v>
      </c>
      <c r="D82" s="176" t="s">
        <v>228</v>
      </c>
      <c r="E82" s="177">
        <v>1.6755</v>
      </c>
      <c r="F82" s="178"/>
      <c r="G82" s="179">
        <f>ROUND(E82*F82,2)</f>
        <v>0</v>
      </c>
      <c r="H82" s="178"/>
      <c r="I82" s="179">
        <f>ROUND(E82*H82,2)</f>
        <v>0</v>
      </c>
      <c r="J82" s="178"/>
      <c r="K82" s="179">
        <f>ROUND(E82*J82,2)</f>
        <v>0</v>
      </c>
      <c r="L82" s="179">
        <v>21</v>
      </c>
      <c r="M82" s="179">
        <f>G82*(1+L82/100)</f>
        <v>0</v>
      </c>
      <c r="N82" s="177">
        <v>0</v>
      </c>
      <c r="O82" s="177">
        <f>ROUND(E82*N82,2)</f>
        <v>0</v>
      </c>
      <c r="P82" s="177">
        <v>0</v>
      </c>
      <c r="Q82" s="177">
        <f>ROUND(E82*P82,2)</f>
        <v>0</v>
      </c>
      <c r="R82" s="179" t="s">
        <v>184</v>
      </c>
      <c r="S82" s="179" t="s">
        <v>160</v>
      </c>
      <c r="T82" s="180" t="s">
        <v>160</v>
      </c>
      <c r="U82" s="156">
        <v>0.23</v>
      </c>
      <c r="V82" s="156">
        <f>ROUND(E82*U82,2)</f>
        <v>0.39</v>
      </c>
      <c r="W82" s="156"/>
      <c r="X82" s="156" t="s">
        <v>161</v>
      </c>
      <c r="Y82" s="156" t="s">
        <v>162</v>
      </c>
      <c r="Z82" s="146"/>
      <c r="AA82" s="146"/>
      <c r="AB82" s="146"/>
      <c r="AC82" s="146"/>
      <c r="AD82" s="146"/>
      <c r="AE82" s="146"/>
      <c r="AF82" s="146"/>
      <c r="AG82" s="146" t="s">
        <v>163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2" x14ac:dyDescent="0.25">
      <c r="A83" s="153"/>
      <c r="B83" s="154"/>
      <c r="C83" s="259" t="s">
        <v>229</v>
      </c>
      <c r="D83" s="260"/>
      <c r="E83" s="260"/>
      <c r="F83" s="260"/>
      <c r="G83" s="260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165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5">
      <c r="A84" s="153"/>
      <c r="B84" s="154"/>
      <c r="C84" s="191" t="s">
        <v>234</v>
      </c>
      <c r="D84" s="157"/>
      <c r="E84" s="158">
        <v>1.6755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167</v>
      </c>
      <c r="AH84" s="146">
        <v>5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ht="20.399999999999999" outlineLevel="1" x14ac:dyDescent="0.25">
      <c r="A85" s="174">
        <v>13</v>
      </c>
      <c r="B85" s="175" t="s">
        <v>235</v>
      </c>
      <c r="C85" s="190" t="s">
        <v>236</v>
      </c>
      <c r="D85" s="176" t="s">
        <v>183</v>
      </c>
      <c r="E85" s="177">
        <v>1.425</v>
      </c>
      <c r="F85" s="178"/>
      <c r="G85" s="179">
        <f>ROUND(E85*F85,2)</f>
        <v>0</v>
      </c>
      <c r="H85" s="178"/>
      <c r="I85" s="179">
        <f>ROUND(E85*H85,2)</f>
        <v>0</v>
      </c>
      <c r="J85" s="178"/>
      <c r="K85" s="179">
        <f>ROUND(E85*J85,2)</f>
        <v>0</v>
      </c>
      <c r="L85" s="179">
        <v>21</v>
      </c>
      <c r="M85" s="179">
        <f>G85*(1+L85/100)</f>
        <v>0</v>
      </c>
      <c r="N85" s="177">
        <v>1.09E-2</v>
      </c>
      <c r="O85" s="177">
        <f>ROUND(E85*N85,2)</f>
        <v>0.02</v>
      </c>
      <c r="P85" s="177">
        <v>0</v>
      </c>
      <c r="Q85" s="177">
        <f>ROUND(E85*P85,2)</f>
        <v>0</v>
      </c>
      <c r="R85" s="179" t="s">
        <v>184</v>
      </c>
      <c r="S85" s="179" t="s">
        <v>160</v>
      </c>
      <c r="T85" s="180" t="s">
        <v>160</v>
      </c>
      <c r="U85" s="156">
        <v>0.03</v>
      </c>
      <c r="V85" s="156">
        <f>ROUND(E85*U85,2)</f>
        <v>0.04</v>
      </c>
      <c r="W85" s="156"/>
      <c r="X85" s="156" t="s">
        <v>161</v>
      </c>
      <c r="Y85" s="156" t="s">
        <v>162</v>
      </c>
      <c r="Z85" s="146"/>
      <c r="AA85" s="146"/>
      <c r="AB85" s="146"/>
      <c r="AC85" s="146"/>
      <c r="AD85" s="146"/>
      <c r="AE85" s="146"/>
      <c r="AF85" s="146"/>
      <c r="AG85" s="146" t="s">
        <v>163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ht="21" outlineLevel="2" x14ac:dyDescent="0.25">
      <c r="A86" s="153"/>
      <c r="B86" s="154"/>
      <c r="C86" s="259" t="s">
        <v>237</v>
      </c>
      <c r="D86" s="260"/>
      <c r="E86" s="260"/>
      <c r="F86" s="260"/>
      <c r="G86" s="260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165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81" t="str">
        <f>C86</f>
        <v>otevřeného podhledu, bez podpěrné konstrukce, s osazením na sucho na zdech do připravených ozubů, popř. na rovných zdech, trámech, průvlacích, nebo do traverz, bez úpravy povrchu plechů, s pomocným lešením.</v>
      </c>
      <c r="BB86" s="146"/>
      <c r="BC86" s="146"/>
      <c r="BD86" s="146"/>
      <c r="BE86" s="146"/>
      <c r="BF86" s="146"/>
      <c r="BG86" s="146"/>
      <c r="BH86" s="146"/>
    </row>
    <row r="87" spans="1:60" outlineLevel="2" x14ac:dyDescent="0.25">
      <c r="A87" s="153"/>
      <c r="B87" s="154"/>
      <c r="C87" s="191" t="s">
        <v>166</v>
      </c>
      <c r="D87" s="157"/>
      <c r="E87" s="158"/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167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5">
      <c r="A88" s="153"/>
      <c r="B88" s="154"/>
      <c r="C88" s="191" t="s">
        <v>208</v>
      </c>
      <c r="D88" s="157"/>
      <c r="E88" s="158"/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167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5">
      <c r="A89" s="153"/>
      <c r="B89" s="154"/>
      <c r="C89" s="191" t="s">
        <v>209</v>
      </c>
      <c r="D89" s="157"/>
      <c r="E89" s="158"/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167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5">
      <c r="A90" s="153"/>
      <c r="B90" s="154"/>
      <c r="C90" s="191" t="s">
        <v>221</v>
      </c>
      <c r="D90" s="157"/>
      <c r="E90" s="158"/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167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5">
      <c r="A91" s="153"/>
      <c r="B91" s="154"/>
      <c r="C91" s="191" t="s">
        <v>222</v>
      </c>
      <c r="D91" s="157"/>
      <c r="E91" s="158"/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167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5">
      <c r="A92" s="153"/>
      <c r="B92" s="154"/>
      <c r="C92" s="191" t="s">
        <v>238</v>
      </c>
      <c r="D92" s="157"/>
      <c r="E92" s="158"/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167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5">
      <c r="A93" s="153"/>
      <c r="B93" s="154"/>
      <c r="C93" s="191" t="s">
        <v>239</v>
      </c>
      <c r="D93" s="157"/>
      <c r="E93" s="158">
        <v>1.425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167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5">
      <c r="A94" s="174">
        <v>14</v>
      </c>
      <c r="B94" s="175" t="s">
        <v>240</v>
      </c>
      <c r="C94" s="190" t="s">
        <v>241</v>
      </c>
      <c r="D94" s="176" t="s">
        <v>178</v>
      </c>
      <c r="E94" s="177">
        <v>7.2789999999999994E-2</v>
      </c>
      <c r="F94" s="178"/>
      <c r="G94" s="179">
        <f>ROUND(E94*F94,2)</f>
        <v>0</v>
      </c>
      <c r="H94" s="178"/>
      <c r="I94" s="179">
        <f>ROUND(E94*H94,2)</f>
        <v>0</v>
      </c>
      <c r="J94" s="178"/>
      <c r="K94" s="179">
        <f>ROUND(E94*J94,2)</f>
        <v>0</v>
      </c>
      <c r="L94" s="179">
        <v>21</v>
      </c>
      <c r="M94" s="179">
        <f>G94*(1+L94/100)</f>
        <v>0</v>
      </c>
      <c r="N94" s="177">
        <v>1.1047400000000001</v>
      </c>
      <c r="O94" s="177">
        <f>ROUND(E94*N94,2)</f>
        <v>0.08</v>
      </c>
      <c r="P94" s="177">
        <v>0</v>
      </c>
      <c r="Q94" s="177">
        <f>ROUND(E94*P94,2)</f>
        <v>0</v>
      </c>
      <c r="R94" s="179" t="s">
        <v>184</v>
      </c>
      <c r="S94" s="179" t="s">
        <v>160</v>
      </c>
      <c r="T94" s="180" t="s">
        <v>160</v>
      </c>
      <c r="U94" s="156">
        <v>15.21</v>
      </c>
      <c r="V94" s="156">
        <f>ROUND(E94*U94,2)</f>
        <v>1.1100000000000001</v>
      </c>
      <c r="W94" s="156"/>
      <c r="X94" s="156" t="s">
        <v>161</v>
      </c>
      <c r="Y94" s="156" t="s">
        <v>162</v>
      </c>
      <c r="Z94" s="146"/>
      <c r="AA94" s="146"/>
      <c r="AB94" s="146"/>
      <c r="AC94" s="146"/>
      <c r="AD94" s="146"/>
      <c r="AE94" s="146"/>
      <c r="AF94" s="146"/>
      <c r="AG94" s="146" t="s">
        <v>163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ht="21" outlineLevel="2" x14ac:dyDescent="0.25">
      <c r="A95" s="153"/>
      <c r="B95" s="154"/>
      <c r="C95" s="259" t="s">
        <v>242</v>
      </c>
      <c r="D95" s="260"/>
      <c r="E95" s="260"/>
      <c r="F95" s="260"/>
      <c r="G95" s="260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165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81" t="str">
        <f>C95</f>
        <v>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podhledů. Včetně distančních prvků.</v>
      </c>
      <c r="BB95" s="146"/>
      <c r="BC95" s="146"/>
      <c r="BD95" s="146"/>
      <c r="BE95" s="146"/>
      <c r="BF95" s="146"/>
      <c r="BG95" s="146"/>
      <c r="BH95" s="146"/>
    </row>
    <row r="96" spans="1:60" outlineLevel="2" x14ac:dyDescent="0.25">
      <c r="A96" s="153"/>
      <c r="B96" s="154"/>
      <c r="C96" s="191" t="s">
        <v>243</v>
      </c>
      <c r="D96" s="157"/>
      <c r="E96" s="158"/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167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5">
      <c r="A97" s="153"/>
      <c r="B97" s="154"/>
      <c r="C97" s="191" t="s">
        <v>166</v>
      </c>
      <c r="D97" s="157"/>
      <c r="E97" s="158"/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167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5">
      <c r="A98" s="153"/>
      <c r="B98" s="154"/>
      <c r="C98" s="191" t="s">
        <v>208</v>
      </c>
      <c r="D98" s="157"/>
      <c r="E98" s="158"/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167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5">
      <c r="A99" s="153"/>
      <c r="B99" s="154"/>
      <c r="C99" s="191" t="s">
        <v>209</v>
      </c>
      <c r="D99" s="157"/>
      <c r="E99" s="158"/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167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5">
      <c r="A100" s="153"/>
      <c r="B100" s="154"/>
      <c r="C100" s="191" t="s">
        <v>221</v>
      </c>
      <c r="D100" s="157"/>
      <c r="E100" s="158"/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167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5">
      <c r="A101" s="153"/>
      <c r="B101" s="154"/>
      <c r="C101" s="191" t="s">
        <v>222</v>
      </c>
      <c r="D101" s="157"/>
      <c r="E101" s="158"/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167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ht="20.399999999999999" outlineLevel="3" x14ac:dyDescent="0.25">
      <c r="A102" s="153"/>
      <c r="B102" s="154"/>
      <c r="C102" s="191" t="s">
        <v>244</v>
      </c>
      <c r="D102" s="157"/>
      <c r="E102" s="158">
        <v>6.3299999999999995E-2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167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5">
      <c r="A103" s="153"/>
      <c r="B103" s="154"/>
      <c r="C103" s="192" t="s">
        <v>245</v>
      </c>
      <c r="D103" s="159"/>
      <c r="E103" s="160">
        <v>9.4900000000000002E-3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167</v>
      </c>
      <c r="AH103" s="146">
        <v>4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0.399999999999999" outlineLevel="1" x14ac:dyDescent="0.25">
      <c r="A104" s="174">
        <v>15</v>
      </c>
      <c r="B104" s="175" t="s">
        <v>246</v>
      </c>
      <c r="C104" s="190" t="s">
        <v>247</v>
      </c>
      <c r="D104" s="176" t="s">
        <v>197</v>
      </c>
      <c r="E104" s="177">
        <v>6</v>
      </c>
      <c r="F104" s="178"/>
      <c r="G104" s="179">
        <f>ROUND(E104*F104,2)</f>
        <v>0</v>
      </c>
      <c r="H104" s="178"/>
      <c r="I104" s="179">
        <f>ROUND(E104*H104,2)</f>
        <v>0</v>
      </c>
      <c r="J104" s="178"/>
      <c r="K104" s="179">
        <f>ROUND(E104*J104,2)</f>
        <v>0</v>
      </c>
      <c r="L104" s="179">
        <v>21</v>
      </c>
      <c r="M104" s="179">
        <f>G104*(1+L104/100)</f>
        <v>0</v>
      </c>
      <c r="N104" s="177">
        <v>5.6099999999999997E-2</v>
      </c>
      <c r="O104" s="177">
        <f>ROUND(E104*N104,2)</f>
        <v>0.34</v>
      </c>
      <c r="P104" s="177">
        <v>0</v>
      </c>
      <c r="Q104" s="177">
        <f>ROUND(E104*P104,2)</f>
        <v>0</v>
      </c>
      <c r="R104" s="179" t="s">
        <v>159</v>
      </c>
      <c r="S104" s="179" t="s">
        <v>160</v>
      </c>
      <c r="T104" s="180" t="s">
        <v>160</v>
      </c>
      <c r="U104" s="156">
        <v>0.29349999999999998</v>
      </c>
      <c r="V104" s="156">
        <f>ROUND(E104*U104,2)</f>
        <v>1.76</v>
      </c>
      <c r="W104" s="156"/>
      <c r="X104" s="156" t="s">
        <v>161</v>
      </c>
      <c r="Y104" s="156" t="s">
        <v>162</v>
      </c>
      <c r="Z104" s="146"/>
      <c r="AA104" s="146"/>
      <c r="AB104" s="146"/>
      <c r="AC104" s="146"/>
      <c r="AD104" s="146"/>
      <c r="AE104" s="146"/>
      <c r="AF104" s="146"/>
      <c r="AG104" s="146" t="s">
        <v>163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2" x14ac:dyDescent="0.25">
      <c r="A105" s="153"/>
      <c r="B105" s="154"/>
      <c r="C105" s="191" t="s">
        <v>166</v>
      </c>
      <c r="D105" s="157"/>
      <c r="E105" s="158"/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167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5">
      <c r="A106" s="153"/>
      <c r="B106" s="154"/>
      <c r="C106" s="191" t="s">
        <v>208</v>
      </c>
      <c r="D106" s="157"/>
      <c r="E106" s="158"/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167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5">
      <c r="A107" s="153"/>
      <c r="B107" s="154"/>
      <c r="C107" s="191" t="s">
        <v>209</v>
      </c>
      <c r="D107" s="157"/>
      <c r="E107" s="158"/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167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3" x14ac:dyDescent="0.25">
      <c r="A108" s="153"/>
      <c r="B108" s="154"/>
      <c r="C108" s="191" t="s">
        <v>221</v>
      </c>
      <c r="D108" s="157"/>
      <c r="E108" s="158"/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167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5">
      <c r="A109" s="153"/>
      <c r="B109" s="154"/>
      <c r="C109" s="191" t="s">
        <v>222</v>
      </c>
      <c r="D109" s="157"/>
      <c r="E109" s="158"/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167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ht="20.399999999999999" outlineLevel="3" x14ac:dyDescent="0.25">
      <c r="A110" s="153"/>
      <c r="B110" s="154"/>
      <c r="C110" s="191" t="s">
        <v>248</v>
      </c>
      <c r="D110" s="157"/>
      <c r="E110" s="158">
        <v>6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167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1" x14ac:dyDescent="0.25">
      <c r="A111" s="174">
        <v>16</v>
      </c>
      <c r="B111" s="175" t="s">
        <v>249</v>
      </c>
      <c r="C111" s="190" t="s">
        <v>250</v>
      </c>
      <c r="D111" s="176" t="s">
        <v>178</v>
      </c>
      <c r="E111" s="177">
        <v>1.1315299999999999</v>
      </c>
      <c r="F111" s="178"/>
      <c r="G111" s="179">
        <f>ROUND(E111*F111,2)</f>
        <v>0</v>
      </c>
      <c r="H111" s="178"/>
      <c r="I111" s="179">
        <f>ROUND(E111*H111,2)</f>
        <v>0</v>
      </c>
      <c r="J111" s="178"/>
      <c r="K111" s="179">
        <f>ROUND(E111*J111,2)</f>
        <v>0</v>
      </c>
      <c r="L111" s="179">
        <v>21</v>
      </c>
      <c r="M111" s="179">
        <f>G111*(1+L111/100)</f>
        <v>0</v>
      </c>
      <c r="N111" s="177">
        <v>1.6629999999999999E-2</v>
      </c>
      <c r="O111" s="177">
        <f>ROUND(E111*N111,2)</f>
        <v>0.02</v>
      </c>
      <c r="P111" s="177">
        <v>0</v>
      </c>
      <c r="Q111" s="177">
        <f>ROUND(E111*P111,2)</f>
        <v>0</v>
      </c>
      <c r="R111" s="179" t="s">
        <v>184</v>
      </c>
      <c r="S111" s="179" t="s">
        <v>160</v>
      </c>
      <c r="T111" s="180" t="s">
        <v>160</v>
      </c>
      <c r="U111" s="156">
        <v>16.579999999999998</v>
      </c>
      <c r="V111" s="156">
        <f>ROUND(E111*U111,2)</f>
        <v>18.760000000000002</v>
      </c>
      <c r="W111" s="156"/>
      <c r="X111" s="156" t="s">
        <v>161</v>
      </c>
      <c r="Y111" s="156" t="s">
        <v>162</v>
      </c>
      <c r="Z111" s="146"/>
      <c r="AA111" s="146"/>
      <c r="AB111" s="146"/>
      <c r="AC111" s="146"/>
      <c r="AD111" s="146"/>
      <c r="AE111" s="146"/>
      <c r="AF111" s="146"/>
      <c r="AG111" s="146" t="s">
        <v>163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2" x14ac:dyDescent="0.25">
      <c r="A112" s="153"/>
      <c r="B112" s="154"/>
      <c r="C112" s="259" t="s">
        <v>251</v>
      </c>
      <c r="D112" s="260"/>
      <c r="E112" s="260"/>
      <c r="F112" s="260"/>
      <c r="G112" s="260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165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2" x14ac:dyDescent="0.25">
      <c r="A113" s="153"/>
      <c r="B113" s="154"/>
      <c r="C113" s="191" t="s">
        <v>166</v>
      </c>
      <c r="D113" s="157"/>
      <c r="E113" s="158"/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167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5">
      <c r="A114" s="153"/>
      <c r="B114" s="154"/>
      <c r="C114" s="191" t="s">
        <v>208</v>
      </c>
      <c r="D114" s="157"/>
      <c r="E114" s="158"/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167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5">
      <c r="A115" s="153"/>
      <c r="B115" s="154"/>
      <c r="C115" s="191" t="s">
        <v>209</v>
      </c>
      <c r="D115" s="157"/>
      <c r="E115" s="158"/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167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5">
      <c r="A116" s="153"/>
      <c r="B116" s="154"/>
      <c r="C116" s="191" t="s">
        <v>221</v>
      </c>
      <c r="D116" s="157"/>
      <c r="E116" s="158"/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167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5">
      <c r="A117" s="153"/>
      <c r="B117" s="154"/>
      <c r="C117" s="191" t="s">
        <v>222</v>
      </c>
      <c r="D117" s="157"/>
      <c r="E117" s="158"/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167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ht="20.399999999999999" outlineLevel="3" x14ac:dyDescent="0.25">
      <c r="A118" s="153"/>
      <c r="B118" s="154"/>
      <c r="C118" s="191" t="s">
        <v>252</v>
      </c>
      <c r="D118" s="157"/>
      <c r="E118" s="158">
        <v>1.1315299999999999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167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5">
      <c r="A119" s="174">
        <v>17</v>
      </c>
      <c r="B119" s="175" t="s">
        <v>253</v>
      </c>
      <c r="C119" s="190" t="s">
        <v>254</v>
      </c>
      <c r="D119" s="176" t="s">
        <v>178</v>
      </c>
      <c r="E119" s="177">
        <v>0.98590999999999995</v>
      </c>
      <c r="F119" s="178"/>
      <c r="G119" s="179">
        <f>ROUND(E119*F119,2)</f>
        <v>0</v>
      </c>
      <c r="H119" s="178"/>
      <c r="I119" s="179">
        <f>ROUND(E119*H119,2)</f>
        <v>0</v>
      </c>
      <c r="J119" s="178"/>
      <c r="K119" s="179">
        <f>ROUND(E119*J119,2)</f>
        <v>0</v>
      </c>
      <c r="L119" s="179">
        <v>21</v>
      </c>
      <c r="M119" s="179">
        <f>G119*(1+L119/100)</f>
        <v>0</v>
      </c>
      <c r="N119" s="177">
        <v>1.188E-2</v>
      </c>
      <c r="O119" s="177">
        <f>ROUND(E119*N119,2)</f>
        <v>0.01</v>
      </c>
      <c r="P119" s="177">
        <v>0</v>
      </c>
      <c r="Q119" s="177">
        <f>ROUND(E119*P119,2)</f>
        <v>0</v>
      </c>
      <c r="R119" s="179" t="s">
        <v>184</v>
      </c>
      <c r="S119" s="179" t="s">
        <v>160</v>
      </c>
      <c r="T119" s="180" t="s">
        <v>160</v>
      </c>
      <c r="U119" s="156">
        <v>15.43</v>
      </c>
      <c r="V119" s="156">
        <f>ROUND(E119*U119,2)</f>
        <v>15.21</v>
      </c>
      <c r="W119" s="156"/>
      <c r="X119" s="156" t="s">
        <v>161</v>
      </c>
      <c r="Y119" s="156" t="s">
        <v>162</v>
      </c>
      <c r="Z119" s="146"/>
      <c r="AA119" s="146"/>
      <c r="AB119" s="146"/>
      <c r="AC119" s="146"/>
      <c r="AD119" s="146"/>
      <c r="AE119" s="146"/>
      <c r="AF119" s="146"/>
      <c r="AG119" s="146" t="s">
        <v>163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5">
      <c r="A120" s="153"/>
      <c r="B120" s="154"/>
      <c r="C120" s="259" t="s">
        <v>251</v>
      </c>
      <c r="D120" s="260"/>
      <c r="E120" s="260"/>
      <c r="F120" s="260"/>
      <c r="G120" s="260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165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2" x14ac:dyDescent="0.25">
      <c r="A121" s="153"/>
      <c r="B121" s="154"/>
      <c r="C121" s="191" t="s">
        <v>166</v>
      </c>
      <c r="D121" s="157"/>
      <c r="E121" s="158"/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167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5">
      <c r="A122" s="153"/>
      <c r="B122" s="154"/>
      <c r="C122" s="191" t="s">
        <v>208</v>
      </c>
      <c r="D122" s="157"/>
      <c r="E122" s="158"/>
      <c r="F122" s="156"/>
      <c r="G122" s="15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167</v>
      </c>
      <c r="AH122" s="146">
        <v>0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5">
      <c r="A123" s="153"/>
      <c r="B123" s="154"/>
      <c r="C123" s="191" t="s">
        <v>209</v>
      </c>
      <c r="D123" s="157"/>
      <c r="E123" s="158"/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167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5">
      <c r="A124" s="153"/>
      <c r="B124" s="154"/>
      <c r="C124" s="191" t="s">
        <v>221</v>
      </c>
      <c r="D124" s="157"/>
      <c r="E124" s="158"/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167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5">
      <c r="A125" s="153"/>
      <c r="B125" s="154"/>
      <c r="C125" s="191" t="s">
        <v>222</v>
      </c>
      <c r="D125" s="157"/>
      <c r="E125" s="158"/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167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ht="20.399999999999999" outlineLevel="3" x14ac:dyDescent="0.25">
      <c r="A126" s="153"/>
      <c r="B126" s="154"/>
      <c r="C126" s="191" t="s">
        <v>255</v>
      </c>
      <c r="D126" s="157"/>
      <c r="E126" s="158">
        <v>0.98590999999999995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167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 x14ac:dyDescent="0.25">
      <c r="A127" s="174">
        <v>18</v>
      </c>
      <c r="B127" s="175" t="s">
        <v>256</v>
      </c>
      <c r="C127" s="190" t="s">
        <v>257</v>
      </c>
      <c r="D127" s="176" t="s">
        <v>228</v>
      </c>
      <c r="E127" s="177">
        <v>8.64</v>
      </c>
      <c r="F127" s="178"/>
      <c r="G127" s="179">
        <f>ROUND(E127*F127,2)</f>
        <v>0</v>
      </c>
      <c r="H127" s="178"/>
      <c r="I127" s="179">
        <f>ROUND(E127*H127,2)</f>
        <v>0</v>
      </c>
      <c r="J127" s="178"/>
      <c r="K127" s="179">
        <f>ROUND(E127*J127,2)</f>
        <v>0</v>
      </c>
      <c r="L127" s="179">
        <v>21</v>
      </c>
      <c r="M127" s="179">
        <f>G127*(1+L127/100)</f>
        <v>0</v>
      </c>
      <c r="N127" s="177">
        <v>4.8000000000000001E-4</v>
      </c>
      <c r="O127" s="177">
        <f>ROUND(E127*N127,2)</f>
        <v>0</v>
      </c>
      <c r="P127" s="177">
        <v>0</v>
      </c>
      <c r="Q127" s="177">
        <f>ROUND(E127*P127,2)</f>
        <v>0</v>
      </c>
      <c r="R127" s="179"/>
      <c r="S127" s="179" t="s">
        <v>160</v>
      </c>
      <c r="T127" s="180" t="s">
        <v>160</v>
      </c>
      <c r="U127" s="156">
        <v>0.77</v>
      </c>
      <c r="V127" s="156">
        <f>ROUND(E127*U127,2)</f>
        <v>6.65</v>
      </c>
      <c r="W127" s="156"/>
      <c r="X127" s="156" t="s">
        <v>161</v>
      </c>
      <c r="Y127" s="156" t="s">
        <v>162</v>
      </c>
      <c r="Z127" s="146"/>
      <c r="AA127" s="146"/>
      <c r="AB127" s="146"/>
      <c r="AC127" s="146"/>
      <c r="AD127" s="146"/>
      <c r="AE127" s="146"/>
      <c r="AF127" s="146"/>
      <c r="AG127" s="146" t="s">
        <v>163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2" x14ac:dyDescent="0.25">
      <c r="A128" s="153"/>
      <c r="B128" s="154"/>
      <c r="C128" s="191" t="s">
        <v>166</v>
      </c>
      <c r="D128" s="157"/>
      <c r="E128" s="158"/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167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5">
      <c r="A129" s="153"/>
      <c r="B129" s="154"/>
      <c r="C129" s="191" t="s">
        <v>208</v>
      </c>
      <c r="D129" s="157"/>
      <c r="E129" s="158"/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167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3" x14ac:dyDescent="0.25">
      <c r="A130" s="153"/>
      <c r="B130" s="154"/>
      <c r="C130" s="191" t="s">
        <v>209</v>
      </c>
      <c r="D130" s="157"/>
      <c r="E130" s="158"/>
      <c r="F130" s="156"/>
      <c r="G130" s="156"/>
      <c r="H130" s="156"/>
      <c r="I130" s="156"/>
      <c r="J130" s="156"/>
      <c r="K130" s="156"/>
      <c r="L130" s="156"/>
      <c r="M130" s="156"/>
      <c r="N130" s="155"/>
      <c r="O130" s="155"/>
      <c r="P130" s="155"/>
      <c r="Q130" s="155"/>
      <c r="R130" s="156"/>
      <c r="S130" s="156"/>
      <c r="T130" s="156"/>
      <c r="U130" s="156"/>
      <c r="V130" s="156"/>
      <c r="W130" s="156"/>
      <c r="X130" s="156"/>
      <c r="Y130" s="156"/>
      <c r="Z130" s="146"/>
      <c r="AA130" s="146"/>
      <c r="AB130" s="146"/>
      <c r="AC130" s="146"/>
      <c r="AD130" s="146"/>
      <c r="AE130" s="146"/>
      <c r="AF130" s="146"/>
      <c r="AG130" s="146" t="s">
        <v>167</v>
      </c>
      <c r="AH130" s="146">
        <v>0</v>
      </c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3" x14ac:dyDescent="0.25">
      <c r="A131" s="153"/>
      <c r="B131" s="154"/>
      <c r="C131" s="191" t="s">
        <v>221</v>
      </c>
      <c r="D131" s="157"/>
      <c r="E131" s="158"/>
      <c r="F131" s="156"/>
      <c r="G131" s="156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167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5">
      <c r="A132" s="153"/>
      <c r="B132" s="154"/>
      <c r="C132" s="191" t="s">
        <v>222</v>
      </c>
      <c r="D132" s="157"/>
      <c r="E132" s="158"/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167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5">
      <c r="A133" s="153"/>
      <c r="B133" s="154"/>
      <c r="C133" s="191" t="s">
        <v>258</v>
      </c>
      <c r="D133" s="157"/>
      <c r="E133" s="158"/>
      <c r="F133" s="156"/>
      <c r="G133" s="156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167</v>
      </c>
      <c r="AH133" s="146">
        <v>0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5">
      <c r="A134" s="153"/>
      <c r="B134" s="154"/>
      <c r="C134" s="191" t="s">
        <v>259</v>
      </c>
      <c r="D134" s="157"/>
      <c r="E134" s="158">
        <v>8.64</v>
      </c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167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1" x14ac:dyDescent="0.25">
      <c r="A135" s="174">
        <v>19</v>
      </c>
      <c r="B135" s="175" t="s">
        <v>260</v>
      </c>
      <c r="C135" s="190" t="s">
        <v>261</v>
      </c>
      <c r="D135" s="176" t="s">
        <v>228</v>
      </c>
      <c r="E135" s="177">
        <v>3</v>
      </c>
      <c r="F135" s="178"/>
      <c r="G135" s="179">
        <f>ROUND(E135*F135,2)</f>
        <v>0</v>
      </c>
      <c r="H135" s="178"/>
      <c r="I135" s="179">
        <f>ROUND(E135*H135,2)</f>
        <v>0</v>
      </c>
      <c r="J135" s="178"/>
      <c r="K135" s="179">
        <f>ROUND(E135*J135,2)</f>
        <v>0</v>
      </c>
      <c r="L135" s="179">
        <v>21</v>
      </c>
      <c r="M135" s="179">
        <f>G135*(1+L135/100)</f>
        <v>0</v>
      </c>
      <c r="N135" s="177">
        <v>0.11369</v>
      </c>
      <c r="O135" s="177">
        <f>ROUND(E135*N135,2)</f>
        <v>0.34</v>
      </c>
      <c r="P135" s="177">
        <v>0</v>
      </c>
      <c r="Q135" s="177">
        <f>ROUND(E135*P135,2)</f>
        <v>0</v>
      </c>
      <c r="R135" s="179" t="s">
        <v>184</v>
      </c>
      <c r="S135" s="179" t="s">
        <v>160</v>
      </c>
      <c r="T135" s="180" t="s">
        <v>160</v>
      </c>
      <c r="U135" s="156">
        <v>0.56999999999999995</v>
      </c>
      <c r="V135" s="156">
        <f>ROUND(E135*U135,2)</f>
        <v>1.71</v>
      </c>
      <c r="W135" s="156"/>
      <c r="X135" s="156" t="s">
        <v>161</v>
      </c>
      <c r="Y135" s="156" t="s">
        <v>162</v>
      </c>
      <c r="Z135" s="146"/>
      <c r="AA135" s="146"/>
      <c r="AB135" s="146"/>
      <c r="AC135" s="146"/>
      <c r="AD135" s="146"/>
      <c r="AE135" s="146"/>
      <c r="AF135" s="146"/>
      <c r="AG135" s="146" t="s">
        <v>163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2" x14ac:dyDescent="0.25">
      <c r="A136" s="153"/>
      <c r="B136" s="154"/>
      <c r="C136" s="259" t="s">
        <v>262</v>
      </c>
      <c r="D136" s="260"/>
      <c r="E136" s="260"/>
      <c r="F136" s="260"/>
      <c r="G136" s="260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165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81" t="str">
        <f>C136</f>
        <v>na terén nebo na desku z betonu prostého nebo prokládaného kamenem, bez potěru, se zahlazením povrchu,</v>
      </c>
      <c r="BB136" s="146"/>
      <c r="BC136" s="146"/>
      <c r="BD136" s="146"/>
      <c r="BE136" s="146"/>
      <c r="BF136" s="146"/>
      <c r="BG136" s="146"/>
      <c r="BH136" s="146"/>
    </row>
    <row r="137" spans="1:60" outlineLevel="2" x14ac:dyDescent="0.25">
      <c r="A137" s="153"/>
      <c r="B137" s="154"/>
      <c r="C137" s="191" t="s">
        <v>166</v>
      </c>
      <c r="D137" s="157"/>
      <c r="E137" s="158"/>
      <c r="F137" s="156"/>
      <c r="G137" s="156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167</v>
      </c>
      <c r="AH137" s="146">
        <v>0</v>
      </c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3" x14ac:dyDescent="0.25">
      <c r="A138" s="153"/>
      <c r="B138" s="154"/>
      <c r="C138" s="191" t="s">
        <v>174</v>
      </c>
      <c r="D138" s="157"/>
      <c r="E138" s="158"/>
      <c r="F138" s="156"/>
      <c r="G138" s="156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167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5">
      <c r="A139" s="153"/>
      <c r="B139" s="154"/>
      <c r="C139" s="191" t="s">
        <v>263</v>
      </c>
      <c r="D139" s="157"/>
      <c r="E139" s="158">
        <v>3</v>
      </c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167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5">
      <c r="A140" s="174">
        <v>20</v>
      </c>
      <c r="B140" s="175" t="s">
        <v>264</v>
      </c>
      <c r="C140" s="190" t="s">
        <v>265</v>
      </c>
      <c r="D140" s="176" t="s">
        <v>183</v>
      </c>
      <c r="E140" s="177">
        <v>0.6</v>
      </c>
      <c r="F140" s="178"/>
      <c r="G140" s="179">
        <f>ROUND(E140*F140,2)</f>
        <v>0</v>
      </c>
      <c r="H140" s="178"/>
      <c r="I140" s="179">
        <f>ROUND(E140*H140,2)</f>
        <v>0</v>
      </c>
      <c r="J140" s="178"/>
      <c r="K140" s="179">
        <f>ROUND(E140*J140,2)</f>
        <v>0</v>
      </c>
      <c r="L140" s="179">
        <v>21</v>
      </c>
      <c r="M140" s="179">
        <f>G140*(1+L140/100)</f>
        <v>0</v>
      </c>
      <c r="N140" s="177">
        <v>1.6899999999999998E-2</v>
      </c>
      <c r="O140" s="177">
        <f>ROUND(E140*N140,2)</f>
        <v>0.01</v>
      </c>
      <c r="P140" s="177">
        <v>0</v>
      </c>
      <c r="Q140" s="177">
        <f>ROUND(E140*P140,2)</f>
        <v>0</v>
      </c>
      <c r="R140" s="179" t="s">
        <v>184</v>
      </c>
      <c r="S140" s="179" t="s">
        <v>160</v>
      </c>
      <c r="T140" s="180" t="s">
        <v>160</v>
      </c>
      <c r="U140" s="156">
        <v>1.54</v>
      </c>
      <c r="V140" s="156">
        <f>ROUND(E140*U140,2)</f>
        <v>0.92</v>
      </c>
      <c r="W140" s="156"/>
      <c r="X140" s="156" t="s">
        <v>161</v>
      </c>
      <c r="Y140" s="156" t="s">
        <v>162</v>
      </c>
      <c r="Z140" s="146"/>
      <c r="AA140" s="146"/>
      <c r="AB140" s="146"/>
      <c r="AC140" s="146"/>
      <c r="AD140" s="146"/>
      <c r="AE140" s="146"/>
      <c r="AF140" s="146"/>
      <c r="AG140" s="146" t="s">
        <v>163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5">
      <c r="A141" s="153"/>
      <c r="B141" s="154"/>
      <c r="C141" s="191" t="s">
        <v>166</v>
      </c>
      <c r="D141" s="157"/>
      <c r="E141" s="158"/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167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3" x14ac:dyDescent="0.25">
      <c r="A142" s="153"/>
      <c r="B142" s="154"/>
      <c r="C142" s="191" t="s">
        <v>174</v>
      </c>
      <c r="D142" s="157"/>
      <c r="E142" s="158"/>
      <c r="F142" s="156"/>
      <c r="G142" s="156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167</v>
      </c>
      <c r="AH142" s="146">
        <v>0</v>
      </c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3" x14ac:dyDescent="0.25">
      <c r="A143" s="153"/>
      <c r="B143" s="154"/>
      <c r="C143" s="191" t="s">
        <v>266</v>
      </c>
      <c r="D143" s="157"/>
      <c r="E143" s="158">
        <v>0.6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167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1" x14ac:dyDescent="0.25">
      <c r="A144" s="174">
        <v>21</v>
      </c>
      <c r="B144" s="175" t="s">
        <v>267</v>
      </c>
      <c r="C144" s="190" t="s">
        <v>268</v>
      </c>
      <c r="D144" s="176" t="s">
        <v>183</v>
      </c>
      <c r="E144" s="177">
        <v>0.6</v>
      </c>
      <c r="F144" s="178"/>
      <c r="G144" s="179">
        <f>ROUND(E144*F144,2)</f>
        <v>0</v>
      </c>
      <c r="H144" s="178"/>
      <c r="I144" s="179">
        <f>ROUND(E144*H144,2)</f>
        <v>0</v>
      </c>
      <c r="J144" s="178"/>
      <c r="K144" s="179">
        <f>ROUND(E144*J144,2)</f>
        <v>0</v>
      </c>
      <c r="L144" s="179">
        <v>21</v>
      </c>
      <c r="M144" s="179">
        <f>G144*(1+L144/100)</f>
        <v>0</v>
      </c>
      <c r="N144" s="177">
        <v>0</v>
      </c>
      <c r="O144" s="177">
        <f>ROUND(E144*N144,2)</f>
        <v>0</v>
      </c>
      <c r="P144" s="177">
        <v>0</v>
      </c>
      <c r="Q144" s="177">
        <f>ROUND(E144*P144,2)</f>
        <v>0</v>
      </c>
      <c r="R144" s="179" t="s">
        <v>184</v>
      </c>
      <c r="S144" s="179" t="s">
        <v>160</v>
      </c>
      <c r="T144" s="180" t="s">
        <v>160</v>
      </c>
      <c r="U144" s="156">
        <v>0.26</v>
      </c>
      <c r="V144" s="156">
        <f>ROUND(E144*U144,2)</f>
        <v>0.16</v>
      </c>
      <c r="W144" s="156"/>
      <c r="X144" s="156" t="s">
        <v>161</v>
      </c>
      <c r="Y144" s="156" t="s">
        <v>162</v>
      </c>
      <c r="Z144" s="146"/>
      <c r="AA144" s="146"/>
      <c r="AB144" s="146"/>
      <c r="AC144" s="146"/>
      <c r="AD144" s="146"/>
      <c r="AE144" s="146"/>
      <c r="AF144" s="146"/>
      <c r="AG144" s="146" t="s">
        <v>163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2" x14ac:dyDescent="0.25">
      <c r="A145" s="153"/>
      <c r="B145" s="154"/>
      <c r="C145" s="191" t="s">
        <v>269</v>
      </c>
      <c r="D145" s="157"/>
      <c r="E145" s="158">
        <v>0.6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167</v>
      </c>
      <c r="AH145" s="146">
        <v>5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ht="20.399999999999999" outlineLevel="1" x14ac:dyDescent="0.25">
      <c r="A146" s="174">
        <v>22</v>
      </c>
      <c r="B146" s="175" t="s">
        <v>270</v>
      </c>
      <c r="C146" s="190" t="s">
        <v>271</v>
      </c>
      <c r="D146" s="176" t="s">
        <v>183</v>
      </c>
      <c r="E146" s="177">
        <v>20.890999999999998</v>
      </c>
      <c r="F146" s="178"/>
      <c r="G146" s="179">
        <f>ROUND(E146*F146,2)</f>
        <v>0</v>
      </c>
      <c r="H146" s="178"/>
      <c r="I146" s="179">
        <f>ROUND(E146*H146,2)</f>
        <v>0</v>
      </c>
      <c r="J146" s="178"/>
      <c r="K146" s="179">
        <f>ROUND(E146*J146,2)</f>
        <v>0</v>
      </c>
      <c r="L146" s="179">
        <v>21</v>
      </c>
      <c r="M146" s="179">
        <f>G146*(1+L146/100)</f>
        <v>0</v>
      </c>
      <c r="N146" s="177">
        <v>1.3169999999999999E-2</v>
      </c>
      <c r="O146" s="177">
        <f>ROUND(E146*N146,2)</f>
        <v>0.28000000000000003</v>
      </c>
      <c r="P146" s="177">
        <v>0</v>
      </c>
      <c r="Q146" s="177">
        <f>ROUND(E146*P146,2)</f>
        <v>0</v>
      </c>
      <c r="R146" s="179"/>
      <c r="S146" s="179" t="s">
        <v>204</v>
      </c>
      <c r="T146" s="180" t="s">
        <v>205</v>
      </c>
      <c r="U146" s="156">
        <v>0.16</v>
      </c>
      <c r="V146" s="156">
        <f>ROUND(E146*U146,2)</f>
        <v>3.34</v>
      </c>
      <c r="W146" s="156"/>
      <c r="X146" s="156" t="s">
        <v>161</v>
      </c>
      <c r="Y146" s="156" t="s">
        <v>162</v>
      </c>
      <c r="Z146" s="146"/>
      <c r="AA146" s="146"/>
      <c r="AB146" s="146"/>
      <c r="AC146" s="146"/>
      <c r="AD146" s="146"/>
      <c r="AE146" s="146"/>
      <c r="AF146" s="146"/>
      <c r="AG146" s="146" t="s">
        <v>163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2" x14ac:dyDescent="0.25">
      <c r="A147" s="153"/>
      <c r="B147" s="154"/>
      <c r="C147" s="191" t="s">
        <v>166</v>
      </c>
      <c r="D147" s="157"/>
      <c r="E147" s="158"/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167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5">
      <c r="A148" s="153"/>
      <c r="B148" s="154"/>
      <c r="C148" s="191" t="s">
        <v>208</v>
      </c>
      <c r="D148" s="157"/>
      <c r="E148" s="158"/>
      <c r="F148" s="156"/>
      <c r="G148" s="156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167</v>
      </c>
      <c r="AH148" s="146">
        <v>0</v>
      </c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3" x14ac:dyDescent="0.25">
      <c r="A149" s="153"/>
      <c r="B149" s="154"/>
      <c r="C149" s="191" t="s">
        <v>209</v>
      </c>
      <c r="D149" s="157"/>
      <c r="E149" s="158"/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167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3" x14ac:dyDescent="0.25">
      <c r="A150" s="153"/>
      <c r="B150" s="154"/>
      <c r="C150" s="191" t="s">
        <v>221</v>
      </c>
      <c r="D150" s="157"/>
      <c r="E150" s="158"/>
      <c r="F150" s="156"/>
      <c r="G150" s="156"/>
      <c r="H150" s="156"/>
      <c r="I150" s="156"/>
      <c r="J150" s="156"/>
      <c r="K150" s="156"/>
      <c r="L150" s="156"/>
      <c r="M150" s="156"/>
      <c r="N150" s="155"/>
      <c r="O150" s="155"/>
      <c r="P150" s="155"/>
      <c r="Q150" s="155"/>
      <c r="R150" s="156"/>
      <c r="S150" s="156"/>
      <c r="T150" s="156"/>
      <c r="U150" s="156"/>
      <c r="V150" s="156"/>
      <c r="W150" s="156"/>
      <c r="X150" s="156"/>
      <c r="Y150" s="156"/>
      <c r="Z150" s="146"/>
      <c r="AA150" s="146"/>
      <c r="AB150" s="146"/>
      <c r="AC150" s="146"/>
      <c r="AD150" s="146"/>
      <c r="AE150" s="146"/>
      <c r="AF150" s="146"/>
      <c r="AG150" s="146" t="s">
        <v>167</v>
      </c>
      <c r="AH150" s="146">
        <v>0</v>
      </c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3" x14ac:dyDescent="0.25">
      <c r="A151" s="153"/>
      <c r="B151" s="154"/>
      <c r="C151" s="191" t="s">
        <v>222</v>
      </c>
      <c r="D151" s="157"/>
      <c r="E151" s="158"/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167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3" x14ac:dyDescent="0.25">
      <c r="A152" s="153"/>
      <c r="B152" s="154"/>
      <c r="C152" s="191" t="s">
        <v>238</v>
      </c>
      <c r="D152" s="157"/>
      <c r="E152" s="158"/>
      <c r="F152" s="156"/>
      <c r="G152" s="15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167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3" x14ac:dyDescent="0.25">
      <c r="A153" s="153"/>
      <c r="B153" s="154"/>
      <c r="C153" s="191" t="s">
        <v>272</v>
      </c>
      <c r="D153" s="157"/>
      <c r="E153" s="158">
        <v>19.466000000000001</v>
      </c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167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3" x14ac:dyDescent="0.25">
      <c r="A154" s="153"/>
      <c r="B154" s="154"/>
      <c r="C154" s="191" t="s">
        <v>225</v>
      </c>
      <c r="D154" s="157"/>
      <c r="E154" s="158">
        <v>1.425</v>
      </c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167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ht="20.399999999999999" outlineLevel="1" x14ac:dyDescent="0.25">
      <c r="A155" s="174">
        <v>23</v>
      </c>
      <c r="B155" s="175" t="s">
        <v>273</v>
      </c>
      <c r="C155" s="190" t="s">
        <v>274</v>
      </c>
      <c r="D155" s="176" t="s">
        <v>178</v>
      </c>
      <c r="E155" s="177">
        <v>1.24468</v>
      </c>
      <c r="F155" s="178"/>
      <c r="G155" s="179">
        <f>ROUND(E155*F155,2)</f>
        <v>0</v>
      </c>
      <c r="H155" s="178"/>
      <c r="I155" s="179">
        <f>ROUND(E155*H155,2)</f>
        <v>0</v>
      </c>
      <c r="J155" s="178"/>
      <c r="K155" s="179">
        <f>ROUND(E155*J155,2)</f>
        <v>0</v>
      </c>
      <c r="L155" s="179">
        <v>21</v>
      </c>
      <c r="M155" s="179">
        <f>G155*(1+L155/100)</f>
        <v>0</v>
      </c>
      <c r="N155" s="177">
        <v>1</v>
      </c>
      <c r="O155" s="177">
        <f>ROUND(E155*N155,2)</f>
        <v>1.24</v>
      </c>
      <c r="P155" s="177">
        <v>0</v>
      </c>
      <c r="Q155" s="177">
        <f>ROUND(E155*P155,2)</f>
        <v>0</v>
      </c>
      <c r="R155" s="179" t="s">
        <v>275</v>
      </c>
      <c r="S155" s="179" t="s">
        <v>160</v>
      </c>
      <c r="T155" s="180" t="s">
        <v>160</v>
      </c>
      <c r="U155" s="156">
        <v>0</v>
      </c>
      <c r="V155" s="156">
        <f>ROUND(E155*U155,2)</f>
        <v>0</v>
      </c>
      <c r="W155" s="156"/>
      <c r="X155" s="156" t="s">
        <v>276</v>
      </c>
      <c r="Y155" s="156" t="s">
        <v>162</v>
      </c>
      <c r="Z155" s="146"/>
      <c r="AA155" s="146"/>
      <c r="AB155" s="146"/>
      <c r="AC155" s="146"/>
      <c r="AD155" s="146"/>
      <c r="AE155" s="146"/>
      <c r="AF155" s="146"/>
      <c r="AG155" s="146" t="s">
        <v>277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2" x14ac:dyDescent="0.25">
      <c r="A156" s="153"/>
      <c r="B156" s="154"/>
      <c r="C156" s="257" t="s">
        <v>278</v>
      </c>
      <c r="D156" s="258"/>
      <c r="E156" s="258"/>
      <c r="F156" s="258"/>
      <c r="G156" s="258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279</v>
      </c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2" x14ac:dyDescent="0.25">
      <c r="A157" s="153"/>
      <c r="B157" s="154"/>
      <c r="C157" s="191" t="s">
        <v>280</v>
      </c>
      <c r="D157" s="157"/>
      <c r="E157" s="158">
        <v>1.1315299999999999</v>
      </c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167</v>
      </c>
      <c r="AH157" s="146">
        <v>5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5">
      <c r="A158" s="153"/>
      <c r="B158" s="154"/>
      <c r="C158" s="192" t="s">
        <v>281</v>
      </c>
      <c r="D158" s="159"/>
      <c r="E158" s="160">
        <v>0.11315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167</v>
      </c>
      <c r="AH158" s="146">
        <v>4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ht="20.399999999999999" outlineLevel="1" x14ac:dyDescent="0.25">
      <c r="A159" s="174">
        <v>24</v>
      </c>
      <c r="B159" s="175" t="s">
        <v>282</v>
      </c>
      <c r="C159" s="190" t="s">
        <v>283</v>
      </c>
      <c r="D159" s="176" t="s">
        <v>178</v>
      </c>
      <c r="E159" s="177">
        <v>1.0845</v>
      </c>
      <c r="F159" s="178"/>
      <c r="G159" s="179">
        <f>ROUND(E159*F159,2)</f>
        <v>0</v>
      </c>
      <c r="H159" s="178"/>
      <c r="I159" s="179">
        <f>ROUND(E159*H159,2)</f>
        <v>0</v>
      </c>
      <c r="J159" s="178"/>
      <c r="K159" s="179">
        <f>ROUND(E159*J159,2)</f>
        <v>0</v>
      </c>
      <c r="L159" s="179">
        <v>21</v>
      </c>
      <c r="M159" s="179">
        <f>G159*(1+L159/100)</f>
        <v>0</v>
      </c>
      <c r="N159" s="177">
        <v>1</v>
      </c>
      <c r="O159" s="177">
        <f>ROUND(E159*N159,2)</f>
        <v>1.08</v>
      </c>
      <c r="P159" s="177">
        <v>0</v>
      </c>
      <c r="Q159" s="177">
        <f>ROUND(E159*P159,2)</f>
        <v>0</v>
      </c>
      <c r="R159" s="179" t="s">
        <v>275</v>
      </c>
      <c r="S159" s="179" t="s">
        <v>160</v>
      </c>
      <c r="T159" s="180" t="s">
        <v>160</v>
      </c>
      <c r="U159" s="156">
        <v>0</v>
      </c>
      <c r="V159" s="156">
        <f>ROUND(E159*U159,2)</f>
        <v>0</v>
      </c>
      <c r="W159" s="156"/>
      <c r="X159" s="156" t="s">
        <v>276</v>
      </c>
      <c r="Y159" s="156" t="s">
        <v>162</v>
      </c>
      <c r="Z159" s="146"/>
      <c r="AA159" s="146"/>
      <c r="AB159" s="146"/>
      <c r="AC159" s="146"/>
      <c r="AD159" s="146"/>
      <c r="AE159" s="146"/>
      <c r="AF159" s="146"/>
      <c r="AG159" s="146" t="s">
        <v>277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2" x14ac:dyDescent="0.25">
      <c r="A160" s="153"/>
      <c r="B160" s="154"/>
      <c r="C160" s="257" t="s">
        <v>278</v>
      </c>
      <c r="D160" s="258"/>
      <c r="E160" s="258"/>
      <c r="F160" s="258"/>
      <c r="G160" s="258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279</v>
      </c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2" x14ac:dyDescent="0.25">
      <c r="A161" s="153"/>
      <c r="B161" s="154"/>
      <c r="C161" s="191" t="s">
        <v>166</v>
      </c>
      <c r="D161" s="157"/>
      <c r="E161" s="158"/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167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3" x14ac:dyDescent="0.25">
      <c r="A162" s="153"/>
      <c r="B162" s="154"/>
      <c r="C162" s="191" t="s">
        <v>208</v>
      </c>
      <c r="D162" s="157"/>
      <c r="E162" s="158"/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167</v>
      </c>
      <c r="AH162" s="146">
        <v>0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3" x14ac:dyDescent="0.25">
      <c r="A163" s="153"/>
      <c r="B163" s="154"/>
      <c r="C163" s="191" t="s">
        <v>209</v>
      </c>
      <c r="D163" s="157"/>
      <c r="E163" s="158"/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167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3" x14ac:dyDescent="0.25">
      <c r="A164" s="153"/>
      <c r="B164" s="154"/>
      <c r="C164" s="191" t="s">
        <v>221</v>
      </c>
      <c r="D164" s="157"/>
      <c r="E164" s="158"/>
      <c r="F164" s="156"/>
      <c r="G164" s="156"/>
      <c r="H164" s="156"/>
      <c r="I164" s="156"/>
      <c r="J164" s="156"/>
      <c r="K164" s="156"/>
      <c r="L164" s="156"/>
      <c r="M164" s="156"/>
      <c r="N164" s="155"/>
      <c r="O164" s="155"/>
      <c r="P164" s="155"/>
      <c r="Q164" s="155"/>
      <c r="R164" s="156"/>
      <c r="S164" s="156"/>
      <c r="T164" s="156"/>
      <c r="U164" s="156"/>
      <c r="V164" s="156"/>
      <c r="W164" s="156"/>
      <c r="X164" s="156"/>
      <c r="Y164" s="156"/>
      <c r="Z164" s="146"/>
      <c r="AA164" s="146"/>
      <c r="AB164" s="146"/>
      <c r="AC164" s="146"/>
      <c r="AD164" s="146"/>
      <c r="AE164" s="146"/>
      <c r="AF164" s="146"/>
      <c r="AG164" s="146" t="s">
        <v>167</v>
      </c>
      <c r="AH164" s="146">
        <v>0</v>
      </c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3" x14ac:dyDescent="0.25">
      <c r="A165" s="153"/>
      <c r="B165" s="154"/>
      <c r="C165" s="191" t="s">
        <v>222</v>
      </c>
      <c r="D165" s="157"/>
      <c r="E165" s="158"/>
      <c r="F165" s="156"/>
      <c r="G165" s="156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167</v>
      </c>
      <c r="AH165" s="146">
        <v>0</v>
      </c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ht="20.399999999999999" outlineLevel="3" x14ac:dyDescent="0.25">
      <c r="A166" s="153"/>
      <c r="B166" s="154"/>
      <c r="C166" s="191" t="s">
        <v>255</v>
      </c>
      <c r="D166" s="157"/>
      <c r="E166" s="158">
        <v>0.98590999999999995</v>
      </c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167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3" x14ac:dyDescent="0.25">
      <c r="A167" s="153"/>
      <c r="B167" s="154"/>
      <c r="C167" s="192" t="s">
        <v>281</v>
      </c>
      <c r="D167" s="159"/>
      <c r="E167" s="160">
        <v>9.8589999999999997E-2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167</v>
      </c>
      <c r="AH167" s="146">
        <v>4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x14ac:dyDescent="0.25">
      <c r="A168" s="167" t="s">
        <v>154</v>
      </c>
      <c r="B168" s="168" t="s">
        <v>82</v>
      </c>
      <c r="C168" s="189" t="s">
        <v>83</v>
      </c>
      <c r="D168" s="169"/>
      <c r="E168" s="170"/>
      <c r="F168" s="171"/>
      <c r="G168" s="171">
        <f>SUMIF(AG169:AG195,"&lt;&gt;NOR",G169:G195)</f>
        <v>0</v>
      </c>
      <c r="H168" s="171"/>
      <c r="I168" s="171">
        <f>SUM(I169:I195)</f>
        <v>0</v>
      </c>
      <c r="J168" s="171"/>
      <c r="K168" s="171">
        <f>SUM(K169:K195)</f>
        <v>0</v>
      </c>
      <c r="L168" s="171"/>
      <c r="M168" s="171">
        <f>SUM(M169:M195)</f>
        <v>0</v>
      </c>
      <c r="N168" s="170"/>
      <c r="O168" s="170">
        <f>SUM(O169:O195)</f>
        <v>0.92</v>
      </c>
      <c r="P168" s="170"/>
      <c r="Q168" s="170">
        <f>SUM(Q169:Q195)</f>
        <v>0</v>
      </c>
      <c r="R168" s="171"/>
      <c r="S168" s="171"/>
      <c r="T168" s="172"/>
      <c r="U168" s="166"/>
      <c r="V168" s="166">
        <f>SUM(V169:V195)</f>
        <v>62.87</v>
      </c>
      <c r="W168" s="166"/>
      <c r="X168" s="166"/>
      <c r="Y168" s="166"/>
      <c r="AG168" t="s">
        <v>155</v>
      </c>
    </row>
    <row r="169" spans="1:60" ht="30.6" outlineLevel="1" x14ac:dyDescent="0.25">
      <c r="A169" s="174">
        <v>25</v>
      </c>
      <c r="B169" s="175" t="s">
        <v>284</v>
      </c>
      <c r="C169" s="190" t="s">
        <v>285</v>
      </c>
      <c r="D169" s="176" t="s">
        <v>183</v>
      </c>
      <c r="E169" s="177">
        <v>63.795999999999999</v>
      </c>
      <c r="F169" s="178"/>
      <c r="G169" s="179">
        <f>ROUND(E169*F169,2)</f>
        <v>0</v>
      </c>
      <c r="H169" s="178"/>
      <c r="I169" s="179">
        <f>ROUND(E169*H169,2)</f>
        <v>0</v>
      </c>
      <c r="J169" s="178"/>
      <c r="K169" s="179">
        <f>ROUND(E169*J169,2)</f>
        <v>0</v>
      </c>
      <c r="L169" s="179">
        <v>21</v>
      </c>
      <c r="M169" s="179">
        <f>G169*(1+L169/100)</f>
        <v>0</v>
      </c>
      <c r="N169" s="177">
        <v>1.375E-2</v>
      </c>
      <c r="O169" s="177">
        <f>ROUND(E169*N169,2)</f>
        <v>0.88</v>
      </c>
      <c r="P169" s="177">
        <v>0</v>
      </c>
      <c r="Q169" s="177">
        <f>ROUND(E169*P169,2)</f>
        <v>0</v>
      </c>
      <c r="R169" s="179" t="s">
        <v>184</v>
      </c>
      <c r="S169" s="179" t="s">
        <v>160</v>
      </c>
      <c r="T169" s="180" t="s">
        <v>160</v>
      </c>
      <c r="U169" s="156">
        <v>0.95</v>
      </c>
      <c r="V169" s="156">
        <f>ROUND(E169*U169,2)</f>
        <v>60.61</v>
      </c>
      <c r="W169" s="156"/>
      <c r="X169" s="156" t="s">
        <v>161</v>
      </c>
      <c r="Y169" s="156" t="s">
        <v>162</v>
      </c>
      <c r="Z169" s="146"/>
      <c r="AA169" s="146"/>
      <c r="AB169" s="146"/>
      <c r="AC169" s="146"/>
      <c r="AD169" s="146"/>
      <c r="AE169" s="146"/>
      <c r="AF169" s="146"/>
      <c r="AG169" s="146" t="s">
        <v>163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2" x14ac:dyDescent="0.25">
      <c r="A170" s="153"/>
      <c r="B170" s="154"/>
      <c r="C170" s="257" t="s">
        <v>286</v>
      </c>
      <c r="D170" s="258"/>
      <c r="E170" s="258"/>
      <c r="F170" s="258"/>
      <c r="G170" s="258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279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2" x14ac:dyDescent="0.25">
      <c r="A171" s="153"/>
      <c r="B171" s="154"/>
      <c r="C171" s="191" t="s">
        <v>166</v>
      </c>
      <c r="D171" s="157"/>
      <c r="E171" s="158"/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167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5">
      <c r="A172" s="153"/>
      <c r="B172" s="154"/>
      <c r="C172" s="191" t="s">
        <v>208</v>
      </c>
      <c r="D172" s="157"/>
      <c r="E172" s="158"/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167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3" x14ac:dyDescent="0.25">
      <c r="A173" s="153"/>
      <c r="B173" s="154"/>
      <c r="C173" s="191" t="s">
        <v>209</v>
      </c>
      <c r="D173" s="157"/>
      <c r="E173" s="158"/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167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3" x14ac:dyDescent="0.25">
      <c r="A174" s="153"/>
      <c r="B174" s="154"/>
      <c r="C174" s="191" t="s">
        <v>221</v>
      </c>
      <c r="D174" s="157"/>
      <c r="E174" s="158"/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167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5">
      <c r="A175" s="153"/>
      <c r="B175" s="154"/>
      <c r="C175" s="191" t="s">
        <v>222</v>
      </c>
      <c r="D175" s="157"/>
      <c r="E175" s="158"/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167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5">
      <c r="A176" s="153"/>
      <c r="B176" s="154"/>
      <c r="C176" s="191" t="s">
        <v>287</v>
      </c>
      <c r="D176" s="157"/>
      <c r="E176" s="158"/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167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3" x14ac:dyDescent="0.25">
      <c r="A177" s="153"/>
      <c r="B177" s="154"/>
      <c r="C177" s="191" t="s">
        <v>288</v>
      </c>
      <c r="D177" s="157"/>
      <c r="E177" s="158">
        <v>19.466000000000001</v>
      </c>
      <c r="F177" s="156"/>
      <c r="G177" s="156"/>
      <c r="H177" s="156"/>
      <c r="I177" s="156"/>
      <c r="J177" s="156"/>
      <c r="K177" s="156"/>
      <c r="L177" s="156"/>
      <c r="M177" s="156"/>
      <c r="N177" s="155"/>
      <c r="O177" s="155"/>
      <c r="P177" s="155"/>
      <c r="Q177" s="155"/>
      <c r="R177" s="156"/>
      <c r="S177" s="156"/>
      <c r="T177" s="156"/>
      <c r="U177" s="156"/>
      <c r="V177" s="156"/>
      <c r="W177" s="156"/>
      <c r="X177" s="156"/>
      <c r="Y177" s="156"/>
      <c r="Z177" s="146"/>
      <c r="AA177" s="146"/>
      <c r="AB177" s="146"/>
      <c r="AC177" s="146"/>
      <c r="AD177" s="146"/>
      <c r="AE177" s="146"/>
      <c r="AF177" s="146"/>
      <c r="AG177" s="146" t="s">
        <v>167</v>
      </c>
      <c r="AH177" s="146">
        <v>0</v>
      </c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3" x14ac:dyDescent="0.25">
      <c r="A178" s="153"/>
      <c r="B178" s="154"/>
      <c r="C178" s="193" t="s">
        <v>289</v>
      </c>
      <c r="D178" s="164"/>
      <c r="E178" s="165">
        <v>19.466000000000001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167</v>
      </c>
      <c r="AH178" s="146">
        <v>1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5">
      <c r="A179" s="153"/>
      <c r="B179" s="154"/>
      <c r="C179" s="191" t="s">
        <v>166</v>
      </c>
      <c r="D179" s="157"/>
      <c r="E179" s="158"/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167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3" x14ac:dyDescent="0.25">
      <c r="A180" s="153"/>
      <c r="B180" s="154"/>
      <c r="C180" s="191" t="s">
        <v>208</v>
      </c>
      <c r="D180" s="157"/>
      <c r="E180" s="158"/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167</v>
      </c>
      <c r="AH180" s="146">
        <v>0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3" x14ac:dyDescent="0.25">
      <c r="A181" s="153"/>
      <c r="B181" s="154"/>
      <c r="C181" s="191" t="s">
        <v>290</v>
      </c>
      <c r="D181" s="157"/>
      <c r="E181" s="158"/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167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3" x14ac:dyDescent="0.25">
      <c r="A182" s="153"/>
      <c r="B182" s="154"/>
      <c r="C182" s="191" t="s">
        <v>291</v>
      </c>
      <c r="D182" s="157"/>
      <c r="E182" s="158"/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167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3" x14ac:dyDescent="0.25">
      <c r="A183" s="153"/>
      <c r="B183" s="154"/>
      <c r="C183" s="191" t="s">
        <v>287</v>
      </c>
      <c r="D183" s="157"/>
      <c r="E183" s="158"/>
      <c r="F183" s="156"/>
      <c r="G183" s="156"/>
      <c r="H183" s="156"/>
      <c r="I183" s="156"/>
      <c r="J183" s="156"/>
      <c r="K183" s="156"/>
      <c r="L183" s="156"/>
      <c r="M183" s="156"/>
      <c r="N183" s="155"/>
      <c r="O183" s="155"/>
      <c r="P183" s="155"/>
      <c r="Q183" s="155"/>
      <c r="R183" s="156"/>
      <c r="S183" s="156"/>
      <c r="T183" s="156"/>
      <c r="U183" s="156"/>
      <c r="V183" s="156"/>
      <c r="W183" s="156"/>
      <c r="X183" s="156"/>
      <c r="Y183" s="156"/>
      <c r="Z183" s="146"/>
      <c r="AA183" s="146"/>
      <c r="AB183" s="146"/>
      <c r="AC183" s="146"/>
      <c r="AD183" s="146"/>
      <c r="AE183" s="146"/>
      <c r="AF183" s="146"/>
      <c r="AG183" s="146" t="s">
        <v>167</v>
      </c>
      <c r="AH183" s="146">
        <v>0</v>
      </c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3" x14ac:dyDescent="0.25">
      <c r="A184" s="153"/>
      <c r="B184" s="154"/>
      <c r="C184" s="191" t="s">
        <v>292</v>
      </c>
      <c r="D184" s="157"/>
      <c r="E184" s="158">
        <v>12.51</v>
      </c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167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5">
      <c r="A185" s="153"/>
      <c r="B185" s="154"/>
      <c r="C185" s="191" t="s">
        <v>293</v>
      </c>
      <c r="D185" s="157"/>
      <c r="E185" s="158">
        <v>31.82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167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3" x14ac:dyDescent="0.25">
      <c r="A186" s="153"/>
      <c r="B186" s="154"/>
      <c r="C186" s="193" t="s">
        <v>289</v>
      </c>
      <c r="D186" s="164"/>
      <c r="E186" s="165">
        <v>44.33</v>
      </c>
      <c r="F186" s="156"/>
      <c r="G186" s="156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167</v>
      </c>
      <c r="AH186" s="146">
        <v>1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ht="20.399999999999999" outlineLevel="1" x14ac:dyDescent="0.25">
      <c r="A187" s="174">
        <v>26</v>
      </c>
      <c r="B187" s="175" t="s">
        <v>294</v>
      </c>
      <c r="C187" s="190" t="s">
        <v>295</v>
      </c>
      <c r="D187" s="176" t="s">
        <v>183</v>
      </c>
      <c r="E187" s="177">
        <v>2.3754</v>
      </c>
      <c r="F187" s="178"/>
      <c r="G187" s="179">
        <f>ROUND(E187*F187,2)</f>
        <v>0</v>
      </c>
      <c r="H187" s="178"/>
      <c r="I187" s="179">
        <f>ROUND(E187*H187,2)</f>
        <v>0</v>
      </c>
      <c r="J187" s="178"/>
      <c r="K187" s="179">
        <f>ROUND(E187*J187,2)</f>
        <v>0</v>
      </c>
      <c r="L187" s="179">
        <v>21</v>
      </c>
      <c r="M187" s="179">
        <f>G187*(1+L187/100)</f>
        <v>0</v>
      </c>
      <c r="N187" s="177">
        <v>1.506E-2</v>
      </c>
      <c r="O187" s="177">
        <f>ROUND(E187*N187,2)</f>
        <v>0.04</v>
      </c>
      <c r="P187" s="177">
        <v>0</v>
      </c>
      <c r="Q187" s="177">
        <f>ROUND(E187*P187,2)</f>
        <v>0</v>
      </c>
      <c r="R187" s="179" t="s">
        <v>184</v>
      </c>
      <c r="S187" s="179" t="s">
        <v>160</v>
      </c>
      <c r="T187" s="180" t="s">
        <v>160</v>
      </c>
      <c r="U187" s="156">
        <v>0.95</v>
      </c>
      <c r="V187" s="156">
        <f>ROUND(E187*U187,2)</f>
        <v>2.2599999999999998</v>
      </c>
      <c r="W187" s="156"/>
      <c r="X187" s="156" t="s">
        <v>161</v>
      </c>
      <c r="Y187" s="156" t="s">
        <v>162</v>
      </c>
      <c r="Z187" s="146"/>
      <c r="AA187" s="146"/>
      <c r="AB187" s="146"/>
      <c r="AC187" s="146"/>
      <c r="AD187" s="146"/>
      <c r="AE187" s="146"/>
      <c r="AF187" s="146"/>
      <c r="AG187" s="146" t="s">
        <v>163</v>
      </c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2" x14ac:dyDescent="0.25">
      <c r="A188" s="153"/>
      <c r="B188" s="154"/>
      <c r="C188" s="257" t="s">
        <v>296</v>
      </c>
      <c r="D188" s="258"/>
      <c r="E188" s="258"/>
      <c r="F188" s="258"/>
      <c r="G188" s="258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279</v>
      </c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2" x14ac:dyDescent="0.25">
      <c r="A189" s="153"/>
      <c r="B189" s="154"/>
      <c r="C189" s="191" t="s">
        <v>166</v>
      </c>
      <c r="D189" s="157"/>
      <c r="E189" s="158"/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167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5">
      <c r="A190" s="153"/>
      <c r="B190" s="154"/>
      <c r="C190" s="191" t="s">
        <v>208</v>
      </c>
      <c r="D190" s="157"/>
      <c r="E190" s="158"/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167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5">
      <c r="A191" s="153"/>
      <c r="B191" s="154"/>
      <c r="C191" s="191" t="s">
        <v>209</v>
      </c>
      <c r="D191" s="157"/>
      <c r="E191" s="158"/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167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5">
      <c r="A192" s="153"/>
      <c r="B192" s="154"/>
      <c r="C192" s="191" t="s">
        <v>221</v>
      </c>
      <c r="D192" s="157"/>
      <c r="E192" s="158"/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167</v>
      </c>
      <c r="AH192" s="146">
        <v>0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5">
      <c r="A193" s="153"/>
      <c r="B193" s="154"/>
      <c r="C193" s="191" t="s">
        <v>222</v>
      </c>
      <c r="D193" s="157"/>
      <c r="E193" s="158"/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167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3" x14ac:dyDescent="0.25">
      <c r="A194" s="153"/>
      <c r="B194" s="154"/>
      <c r="C194" s="191" t="s">
        <v>287</v>
      </c>
      <c r="D194" s="157"/>
      <c r="E194" s="158"/>
      <c r="F194" s="156"/>
      <c r="G194" s="156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167</v>
      </c>
      <c r="AH194" s="146">
        <v>0</v>
      </c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3" x14ac:dyDescent="0.25">
      <c r="A195" s="153"/>
      <c r="B195" s="154"/>
      <c r="C195" s="191" t="s">
        <v>297</v>
      </c>
      <c r="D195" s="157"/>
      <c r="E195" s="158">
        <v>2.3754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167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x14ac:dyDescent="0.25">
      <c r="A196" s="167" t="s">
        <v>154</v>
      </c>
      <c r="B196" s="168" t="s">
        <v>84</v>
      </c>
      <c r="C196" s="189" t="s">
        <v>85</v>
      </c>
      <c r="D196" s="169"/>
      <c r="E196" s="170"/>
      <c r="F196" s="171"/>
      <c r="G196" s="171">
        <f>SUMIF(AG197:AG257,"&lt;&gt;NOR",G197:G257)</f>
        <v>0</v>
      </c>
      <c r="H196" s="171"/>
      <c r="I196" s="171">
        <f>SUM(I197:I257)</f>
        <v>0</v>
      </c>
      <c r="J196" s="171"/>
      <c r="K196" s="171">
        <f>SUM(K197:K257)</f>
        <v>0</v>
      </c>
      <c r="L196" s="171"/>
      <c r="M196" s="171">
        <f>SUM(M197:M257)</f>
        <v>0</v>
      </c>
      <c r="N196" s="170"/>
      <c r="O196" s="170">
        <f>SUM(O197:O257)</f>
        <v>6.28</v>
      </c>
      <c r="P196" s="170"/>
      <c r="Q196" s="170">
        <f>SUM(Q197:Q257)</f>
        <v>0</v>
      </c>
      <c r="R196" s="171"/>
      <c r="S196" s="171"/>
      <c r="T196" s="172"/>
      <c r="U196" s="166"/>
      <c r="V196" s="166">
        <f>SUM(V197:V257)</f>
        <v>145.82999999999998</v>
      </c>
      <c r="W196" s="166"/>
      <c r="X196" s="166"/>
      <c r="Y196" s="166"/>
      <c r="AG196" t="s">
        <v>155</v>
      </c>
    </row>
    <row r="197" spans="1:60" outlineLevel="1" x14ac:dyDescent="0.25">
      <c r="A197" s="174">
        <v>27</v>
      </c>
      <c r="B197" s="175" t="s">
        <v>298</v>
      </c>
      <c r="C197" s="190" t="s">
        <v>299</v>
      </c>
      <c r="D197" s="176" t="s">
        <v>183</v>
      </c>
      <c r="E197" s="177">
        <v>47.93</v>
      </c>
      <c r="F197" s="178"/>
      <c r="G197" s="179">
        <f>ROUND(E197*F197,2)</f>
        <v>0</v>
      </c>
      <c r="H197" s="178"/>
      <c r="I197" s="179">
        <f>ROUND(E197*H197,2)</f>
        <v>0</v>
      </c>
      <c r="J197" s="178"/>
      <c r="K197" s="179">
        <f>ROUND(E197*J197,2)</f>
        <v>0</v>
      </c>
      <c r="L197" s="179">
        <v>21</v>
      </c>
      <c r="M197" s="179">
        <f>G197*(1+L197/100)</f>
        <v>0</v>
      </c>
      <c r="N197" s="177">
        <v>5.2300000000000003E-3</v>
      </c>
      <c r="O197" s="177">
        <f>ROUND(E197*N197,2)</f>
        <v>0.25</v>
      </c>
      <c r="P197" s="177">
        <v>0</v>
      </c>
      <c r="Q197" s="177">
        <f>ROUND(E197*P197,2)</f>
        <v>0</v>
      </c>
      <c r="R197" s="179" t="s">
        <v>184</v>
      </c>
      <c r="S197" s="179" t="s">
        <v>160</v>
      </c>
      <c r="T197" s="180" t="s">
        <v>160</v>
      </c>
      <c r="U197" s="156">
        <v>0.31</v>
      </c>
      <c r="V197" s="156">
        <f>ROUND(E197*U197,2)</f>
        <v>14.86</v>
      </c>
      <c r="W197" s="156"/>
      <c r="X197" s="156" t="s">
        <v>161</v>
      </c>
      <c r="Y197" s="156" t="s">
        <v>162</v>
      </c>
      <c r="Z197" s="146"/>
      <c r="AA197" s="146"/>
      <c r="AB197" s="146"/>
      <c r="AC197" s="146"/>
      <c r="AD197" s="146"/>
      <c r="AE197" s="146"/>
      <c r="AF197" s="146"/>
      <c r="AG197" s="146" t="s">
        <v>163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2" x14ac:dyDescent="0.25">
      <c r="A198" s="153"/>
      <c r="B198" s="154"/>
      <c r="C198" s="257" t="s">
        <v>300</v>
      </c>
      <c r="D198" s="258"/>
      <c r="E198" s="258"/>
      <c r="F198" s="258"/>
      <c r="G198" s="258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279</v>
      </c>
      <c r="AH198" s="146"/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2" x14ac:dyDescent="0.25">
      <c r="A199" s="153"/>
      <c r="B199" s="154"/>
      <c r="C199" s="191" t="s">
        <v>166</v>
      </c>
      <c r="D199" s="157"/>
      <c r="E199" s="158"/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167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3" x14ac:dyDescent="0.25">
      <c r="A200" s="153"/>
      <c r="B200" s="154"/>
      <c r="C200" s="191" t="s">
        <v>301</v>
      </c>
      <c r="D200" s="157"/>
      <c r="E200" s="158"/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167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5">
      <c r="A201" s="153"/>
      <c r="B201" s="154"/>
      <c r="C201" s="191" t="s">
        <v>302</v>
      </c>
      <c r="D201" s="157"/>
      <c r="E201" s="158"/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167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3" x14ac:dyDescent="0.25">
      <c r="A202" s="153"/>
      <c r="B202" s="154"/>
      <c r="C202" s="191" t="s">
        <v>303</v>
      </c>
      <c r="D202" s="157"/>
      <c r="E202" s="158">
        <v>18.41</v>
      </c>
      <c r="F202" s="156"/>
      <c r="G202" s="156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167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3" x14ac:dyDescent="0.25">
      <c r="A203" s="153"/>
      <c r="B203" s="154"/>
      <c r="C203" s="191" t="s">
        <v>304</v>
      </c>
      <c r="D203" s="157"/>
      <c r="E203" s="158">
        <v>29.52</v>
      </c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167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1" x14ac:dyDescent="0.25">
      <c r="A204" s="174">
        <v>28</v>
      </c>
      <c r="B204" s="175" t="s">
        <v>305</v>
      </c>
      <c r="C204" s="190" t="s">
        <v>306</v>
      </c>
      <c r="D204" s="176" t="s">
        <v>183</v>
      </c>
      <c r="E204" s="177">
        <v>134.5669</v>
      </c>
      <c r="F204" s="178"/>
      <c r="G204" s="179">
        <f>ROUND(E204*F204,2)</f>
        <v>0</v>
      </c>
      <c r="H204" s="178"/>
      <c r="I204" s="179">
        <f>ROUND(E204*H204,2)</f>
        <v>0</v>
      </c>
      <c r="J204" s="178"/>
      <c r="K204" s="179">
        <f>ROUND(E204*J204,2)</f>
        <v>0</v>
      </c>
      <c r="L204" s="179">
        <v>21</v>
      </c>
      <c r="M204" s="179">
        <f>G204*(1+L204/100)</f>
        <v>0</v>
      </c>
      <c r="N204" s="177">
        <v>4.79E-3</v>
      </c>
      <c r="O204" s="177">
        <f>ROUND(E204*N204,2)</f>
        <v>0.64</v>
      </c>
      <c r="P204" s="177">
        <v>0</v>
      </c>
      <c r="Q204" s="177">
        <f>ROUND(E204*P204,2)</f>
        <v>0</v>
      </c>
      <c r="R204" s="179" t="s">
        <v>184</v>
      </c>
      <c r="S204" s="179" t="s">
        <v>160</v>
      </c>
      <c r="T204" s="180" t="s">
        <v>160</v>
      </c>
      <c r="U204" s="156">
        <v>0.24</v>
      </c>
      <c r="V204" s="156">
        <f>ROUND(E204*U204,2)</f>
        <v>32.299999999999997</v>
      </c>
      <c r="W204" s="156"/>
      <c r="X204" s="156" t="s">
        <v>161</v>
      </c>
      <c r="Y204" s="156" t="s">
        <v>162</v>
      </c>
      <c r="Z204" s="146"/>
      <c r="AA204" s="146"/>
      <c r="AB204" s="146"/>
      <c r="AC204" s="146"/>
      <c r="AD204" s="146"/>
      <c r="AE204" s="146"/>
      <c r="AF204" s="146"/>
      <c r="AG204" s="146" t="s">
        <v>163</v>
      </c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2" x14ac:dyDescent="0.25">
      <c r="A205" s="153"/>
      <c r="B205" s="154"/>
      <c r="C205" s="191" t="s">
        <v>166</v>
      </c>
      <c r="D205" s="157"/>
      <c r="E205" s="158"/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167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5">
      <c r="A206" s="153"/>
      <c r="B206" s="154"/>
      <c r="C206" s="191" t="s">
        <v>307</v>
      </c>
      <c r="D206" s="157"/>
      <c r="E206" s="158"/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167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5">
      <c r="A207" s="153"/>
      <c r="B207" s="154"/>
      <c r="C207" s="191" t="s">
        <v>308</v>
      </c>
      <c r="D207" s="157"/>
      <c r="E207" s="158"/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167</v>
      </c>
      <c r="AH207" s="146">
        <v>0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5">
      <c r="A208" s="153"/>
      <c r="B208" s="154"/>
      <c r="C208" s="191" t="s">
        <v>309</v>
      </c>
      <c r="D208" s="157"/>
      <c r="E208" s="158"/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167</v>
      </c>
      <c r="AH208" s="146">
        <v>0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5">
      <c r="A209" s="153"/>
      <c r="B209" s="154"/>
      <c r="C209" s="191" t="s">
        <v>310</v>
      </c>
      <c r="D209" s="157"/>
      <c r="E209" s="158">
        <v>38.070799999999998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167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ht="20.399999999999999" outlineLevel="3" x14ac:dyDescent="0.25">
      <c r="A210" s="153"/>
      <c r="B210" s="154"/>
      <c r="C210" s="191" t="s">
        <v>311</v>
      </c>
      <c r="D210" s="157"/>
      <c r="E210" s="158">
        <v>11.309799999999999</v>
      </c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167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3" x14ac:dyDescent="0.25">
      <c r="A211" s="153"/>
      <c r="B211" s="154"/>
      <c r="C211" s="191" t="s">
        <v>312</v>
      </c>
      <c r="D211" s="157"/>
      <c r="E211" s="158">
        <v>40.360799999999998</v>
      </c>
      <c r="F211" s="156"/>
      <c r="G211" s="156"/>
      <c r="H211" s="156"/>
      <c r="I211" s="156"/>
      <c r="J211" s="156"/>
      <c r="K211" s="156"/>
      <c r="L211" s="156"/>
      <c r="M211" s="156"/>
      <c r="N211" s="155"/>
      <c r="O211" s="155"/>
      <c r="P211" s="155"/>
      <c r="Q211" s="155"/>
      <c r="R211" s="156"/>
      <c r="S211" s="156"/>
      <c r="T211" s="156"/>
      <c r="U211" s="156"/>
      <c r="V211" s="156"/>
      <c r="W211" s="156"/>
      <c r="X211" s="156"/>
      <c r="Y211" s="156"/>
      <c r="Z211" s="146"/>
      <c r="AA211" s="146"/>
      <c r="AB211" s="146"/>
      <c r="AC211" s="146"/>
      <c r="AD211" s="146"/>
      <c r="AE211" s="146"/>
      <c r="AF211" s="146"/>
      <c r="AG211" s="146" t="s">
        <v>167</v>
      </c>
      <c r="AH211" s="146">
        <v>0</v>
      </c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ht="20.399999999999999" outlineLevel="3" x14ac:dyDescent="0.25">
      <c r="A212" s="153"/>
      <c r="B212" s="154"/>
      <c r="C212" s="191" t="s">
        <v>313</v>
      </c>
      <c r="D212" s="157"/>
      <c r="E212" s="158">
        <v>57.0655</v>
      </c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167</v>
      </c>
      <c r="AH212" s="146">
        <v>0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5">
      <c r="A213" s="153"/>
      <c r="B213" s="154"/>
      <c r="C213" s="193" t="s">
        <v>289</v>
      </c>
      <c r="D213" s="164"/>
      <c r="E213" s="165">
        <v>146.80690000000001</v>
      </c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167</v>
      </c>
      <c r="AH213" s="146">
        <v>1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5">
      <c r="A214" s="153"/>
      <c r="B214" s="154"/>
      <c r="C214" s="191" t="s">
        <v>314</v>
      </c>
      <c r="D214" s="157"/>
      <c r="E214" s="158"/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167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5">
      <c r="A215" s="153"/>
      <c r="B215" s="154"/>
      <c r="C215" s="191" t="s">
        <v>166</v>
      </c>
      <c r="D215" s="157"/>
      <c r="E215" s="158"/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167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3" x14ac:dyDescent="0.25">
      <c r="A216" s="153"/>
      <c r="B216" s="154"/>
      <c r="C216" s="191" t="s">
        <v>315</v>
      </c>
      <c r="D216" s="157"/>
      <c r="E216" s="158"/>
      <c r="F216" s="156"/>
      <c r="G216" s="156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167</v>
      </c>
      <c r="AH216" s="146">
        <v>0</v>
      </c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3" x14ac:dyDescent="0.25">
      <c r="A217" s="153"/>
      <c r="B217" s="154"/>
      <c r="C217" s="191" t="s">
        <v>316</v>
      </c>
      <c r="D217" s="157"/>
      <c r="E217" s="158">
        <v>-3.6</v>
      </c>
      <c r="F217" s="156"/>
      <c r="G217" s="156"/>
      <c r="H217" s="156"/>
      <c r="I217" s="156"/>
      <c r="J217" s="156"/>
      <c r="K217" s="156"/>
      <c r="L217" s="156"/>
      <c r="M217" s="156"/>
      <c r="N217" s="155"/>
      <c r="O217" s="155"/>
      <c r="P217" s="155"/>
      <c r="Q217" s="155"/>
      <c r="R217" s="156"/>
      <c r="S217" s="156"/>
      <c r="T217" s="156"/>
      <c r="U217" s="156"/>
      <c r="V217" s="156"/>
      <c r="W217" s="156"/>
      <c r="X217" s="156"/>
      <c r="Y217" s="156"/>
      <c r="Z217" s="146"/>
      <c r="AA217" s="146"/>
      <c r="AB217" s="146"/>
      <c r="AC217" s="146"/>
      <c r="AD217" s="146"/>
      <c r="AE217" s="146"/>
      <c r="AF217" s="146"/>
      <c r="AG217" s="146" t="s">
        <v>167</v>
      </c>
      <c r="AH217" s="146">
        <v>0</v>
      </c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3" x14ac:dyDescent="0.25">
      <c r="A218" s="153"/>
      <c r="B218" s="154"/>
      <c r="C218" s="193" t="s">
        <v>289</v>
      </c>
      <c r="D218" s="164"/>
      <c r="E218" s="165">
        <v>-3.6</v>
      </c>
      <c r="F218" s="156"/>
      <c r="G218" s="156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167</v>
      </c>
      <c r="AH218" s="146">
        <v>1</v>
      </c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3" x14ac:dyDescent="0.25">
      <c r="A219" s="153"/>
      <c r="B219" s="154"/>
      <c r="C219" s="191" t="s">
        <v>317</v>
      </c>
      <c r="D219" s="157"/>
      <c r="E219" s="158"/>
      <c r="F219" s="156"/>
      <c r="G219" s="15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167</v>
      </c>
      <c r="AH219" s="146">
        <v>0</v>
      </c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3" x14ac:dyDescent="0.25">
      <c r="A220" s="153"/>
      <c r="B220" s="154"/>
      <c r="C220" s="191" t="s">
        <v>318</v>
      </c>
      <c r="D220" s="157"/>
      <c r="E220" s="158">
        <v>-8.64</v>
      </c>
      <c r="F220" s="156"/>
      <c r="G220" s="156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167</v>
      </c>
      <c r="AH220" s="146">
        <v>5</v>
      </c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3" x14ac:dyDescent="0.25">
      <c r="A221" s="153"/>
      <c r="B221" s="154"/>
      <c r="C221" s="193" t="s">
        <v>289</v>
      </c>
      <c r="D221" s="164"/>
      <c r="E221" s="165">
        <v>-8.64</v>
      </c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167</v>
      </c>
      <c r="AH221" s="146">
        <v>1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1" x14ac:dyDescent="0.25">
      <c r="A222" s="174">
        <v>29</v>
      </c>
      <c r="B222" s="175" t="s">
        <v>319</v>
      </c>
      <c r="C222" s="190" t="s">
        <v>320</v>
      </c>
      <c r="D222" s="176" t="s">
        <v>183</v>
      </c>
      <c r="E222" s="177">
        <v>27.049499999999998</v>
      </c>
      <c r="F222" s="178"/>
      <c r="G222" s="179">
        <f>ROUND(E222*F222,2)</f>
        <v>0</v>
      </c>
      <c r="H222" s="178"/>
      <c r="I222" s="179">
        <f>ROUND(E222*H222,2)</f>
        <v>0</v>
      </c>
      <c r="J222" s="178"/>
      <c r="K222" s="179">
        <f>ROUND(E222*J222,2)</f>
        <v>0</v>
      </c>
      <c r="L222" s="179">
        <v>21</v>
      </c>
      <c r="M222" s="179">
        <f>G222*(1+L222/100)</f>
        <v>0</v>
      </c>
      <c r="N222" s="177">
        <v>4.0000000000000003E-5</v>
      </c>
      <c r="O222" s="177">
        <f>ROUND(E222*N222,2)</f>
        <v>0</v>
      </c>
      <c r="P222" s="177">
        <v>0</v>
      </c>
      <c r="Q222" s="177">
        <f>ROUND(E222*P222,2)</f>
        <v>0</v>
      </c>
      <c r="R222" s="179" t="s">
        <v>184</v>
      </c>
      <c r="S222" s="179" t="s">
        <v>160</v>
      </c>
      <c r="T222" s="180" t="s">
        <v>160</v>
      </c>
      <c r="U222" s="156">
        <v>0.08</v>
      </c>
      <c r="V222" s="156">
        <f>ROUND(E222*U222,2)</f>
        <v>2.16</v>
      </c>
      <c r="W222" s="156"/>
      <c r="X222" s="156" t="s">
        <v>161</v>
      </c>
      <c r="Y222" s="156" t="s">
        <v>162</v>
      </c>
      <c r="Z222" s="146"/>
      <c r="AA222" s="146"/>
      <c r="AB222" s="146"/>
      <c r="AC222" s="146"/>
      <c r="AD222" s="146"/>
      <c r="AE222" s="146"/>
      <c r="AF222" s="146"/>
      <c r="AG222" s="146" t="s">
        <v>163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ht="21" outlineLevel="2" x14ac:dyDescent="0.25">
      <c r="A223" s="153"/>
      <c r="B223" s="154"/>
      <c r="C223" s="259" t="s">
        <v>321</v>
      </c>
      <c r="D223" s="260"/>
      <c r="E223" s="260"/>
      <c r="F223" s="260"/>
      <c r="G223" s="260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165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81" t="str">
        <f>C223</f>
        <v>které se zřizují před úpravami povrchu, a obalení osazených dveřních zárubní před znečištěním při úpravách povrchu nástřikem plastických maltovin včetně pozdějšího odkrytí,</v>
      </c>
      <c r="BB223" s="146"/>
      <c r="BC223" s="146"/>
      <c r="BD223" s="146"/>
      <c r="BE223" s="146"/>
      <c r="BF223" s="146"/>
      <c r="BG223" s="146"/>
      <c r="BH223" s="146"/>
    </row>
    <row r="224" spans="1:60" outlineLevel="2" x14ac:dyDescent="0.25">
      <c r="A224" s="153"/>
      <c r="B224" s="154"/>
      <c r="C224" s="191" t="s">
        <v>166</v>
      </c>
      <c r="D224" s="157"/>
      <c r="E224" s="158"/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167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outlineLevel="3" x14ac:dyDescent="0.25">
      <c r="A225" s="153"/>
      <c r="B225" s="154"/>
      <c r="C225" s="191" t="s">
        <v>322</v>
      </c>
      <c r="D225" s="157"/>
      <c r="E225" s="158"/>
      <c r="F225" s="156"/>
      <c r="G225" s="156"/>
      <c r="H225" s="156"/>
      <c r="I225" s="156"/>
      <c r="J225" s="156"/>
      <c r="K225" s="156"/>
      <c r="L225" s="156"/>
      <c r="M225" s="156"/>
      <c r="N225" s="155"/>
      <c r="O225" s="155"/>
      <c r="P225" s="155"/>
      <c r="Q225" s="155"/>
      <c r="R225" s="156"/>
      <c r="S225" s="156"/>
      <c r="T225" s="156"/>
      <c r="U225" s="156"/>
      <c r="V225" s="156"/>
      <c r="W225" s="156"/>
      <c r="X225" s="156"/>
      <c r="Y225" s="156"/>
      <c r="Z225" s="146"/>
      <c r="AA225" s="146"/>
      <c r="AB225" s="146"/>
      <c r="AC225" s="146"/>
      <c r="AD225" s="146"/>
      <c r="AE225" s="146"/>
      <c r="AF225" s="146"/>
      <c r="AG225" s="146" t="s">
        <v>167</v>
      </c>
      <c r="AH225" s="146">
        <v>0</v>
      </c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3" x14ac:dyDescent="0.25">
      <c r="A226" s="153"/>
      <c r="B226" s="154"/>
      <c r="C226" s="191" t="s">
        <v>323</v>
      </c>
      <c r="D226" s="157"/>
      <c r="E226" s="158">
        <v>12.0495</v>
      </c>
      <c r="F226" s="156"/>
      <c r="G226" s="156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167</v>
      </c>
      <c r="AH226" s="146">
        <v>0</v>
      </c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3" x14ac:dyDescent="0.25">
      <c r="A227" s="153"/>
      <c r="B227" s="154"/>
      <c r="C227" s="191" t="s">
        <v>324</v>
      </c>
      <c r="D227" s="157"/>
      <c r="E227" s="158">
        <v>15</v>
      </c>
      <c r="F227" s="156"/>
      <c r="G227" s="156"/>
      <c r="H227" s="156"/>
      <c r="I227" s="156"/>
      <c r="J227" s="156"/>
      <c r="K227" s="156"/>
      <c r="L227" s="156"/>
      <c r="M227" s="156"/>
      <c r="N227" s="155"/>
      <c r="O227" s="155"/>
      <c r="P227" s="155"/>
      <c r="Q227" s="155"/>
      <c r="R227" s="156"/>
      <c r="S227" s="156"/>
      <c r="T227" s="156"/>
      <c r="U227" s="156"/>
      <c r="V227" s="156"/>
      <c r="W227" s="156"/>
      <c r="X227" s="156"/>
      <c r="Y227" s="156"/>
      <c r="Z227" s="146"/>
      <c r="AA227" s="146"/>
      <c r="AB227" s="146"/>
      <c r="AC227" s="146"/>
      <c r="AD227" s="146"/>
      <c r="AE227" s="146"/>
      <c r="AF227" s="146"/>
      <c r="AG227" s="146" t="s">
        <v>167</v>
      </c>
      <c r="AH227" s="146">
        <v>0</v>
      </c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ht="20.399999999999999" outlineLevel="1" x14ac:dyDescent="0.25">
      <c r="A228" s="174">
        <v>30</v>
      </c>
      <c r="B228" s="175" t="s">
        <v>325</v>
      </c>
      <c r="C228" s="190" t="s">
        <v>326</v>
      </c>
      <c r="D228" s="176" t="s">
        <v>183</v>
      </c>
      <c r="E228" s="177">
        <v>47.93</v>
      </c>
      <c r="F228" s="178"/>
      <c r="G228" s="179">
        <f>ROUND(E228*F228,2)</f>
        <v>0</v>
      </c>
      <c r="H228" s="178"/>
      <c r="I228" s="179">
        <f>ROUND(E228*H228,2)</f>
        <v>0</v>
      </c>
      <c r="J228" s="178"/>
      <c r="K228" s="179">
        <f>ROUND(E228*J228,2)</f>
        <v>0</v>
      </c>
      <c r="L228" s="179">
        <v>21</v>
      </c>
      <c r="M228" s="179">
        <f>G228*(1+L228/100)</f>
        <v>0</v>
      </c>
      <c r="N228" s="177">
        <v>2.768E-2</v>
      </c>
      <c r="O228" s="177">
        <f>ROUND(E228*N228,2)</f>
        <v>1.33</v>
      </c>
      <c r="P228" s="177">
        <v>0</v>
      </c>
      <c r="Q228" s="177">
        <f>ROUND(E228*P228,2)</f>
        <v>0</v>
      </c>
      <c r="R228" s="179" t="s">
        <v>159</v>
      </c>
      <c r="S228" s="179" t="s">
        <v>160</v>
      </c>
      <c r="T228" s="180" t="s">
        <v>160</v>
      </c>
      <c r="U228" s="156">
        <v>0.51</v>
      </c>
      <c r="V228" s="156">
        <f>ROUND(E228*U228,2)</f>
        <v>24.44</v>
      </c>
      <c r="W228" s="156"/>
      <c r="X228" s="156" t="s">
        <v>161</v>
      </c>
      <c r="Y228" s="156" t="s">
        <v>162</v>
      </c>
      <c r="Z228" s="146"/>
      <c r="AA228" s="146"/>
      <c r="AB228" s="146"/>
      <c r="AC228" s="146"/>
      <c r="AD228" s="146"/>
      <c r="AE228" s="146"/>
      <c r="AF228" s="146"/>
      <c r="AG228" s="146" t="s">
        <v>163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2" x14ac:dyDescent="0.25">
      <c r="A229" s="153"/>
      <c r="B229" s="154"/>
      <c r="C229" s="257" t="s">
        <v>327</v>
      </c>
      <c r="D229" s="258"/>
      <c r="E229" s="258"/>
      <c r="F229" s="258"/>
      <c r="G229" s="258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279</v>
      </c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outlineLevel="2" x14ac:dyDescent="0.25">
      <c r="A230" s="153"/>
      <c r="B230" s="154"/>
      <c r="C230" s="191" t="s">
        <v>166</v>
      </c>
      <c r="D230" s="157"/>
      <c r="E230" s="158"/>
      <c r="F230" s="156"/>
      <c r="G230" s="156"/>
      <c r="H230" s="156"/>
      <c r="I230" s="156"/>
      <c r="J230" s="156"/>
      <c r="K230" s="156"/>
      <c r="L230" s="156"/>
      <c r="M230" s="156"/>
      <c r="N230" s="155"/>
      <c r="O230" s="155"/>
      <c r="P230" s="155"/>
      <c r="Q230" s="155"/>
      <c r="R230" s="156"/>
      <c r="S230" s="156"/>
      <c r="T230" s="156"/>
      <c r="U230" s="156"/>
      <c r="V230" s="156"/>
      <c r="W230" s="156"/>
      <c r="X230" s="156"/>
      <c r="Y230" s="156"/>
      <c r="Z230" s="146"/>
      <c r="AA230" s="146"/>
      <c r="AB230" s="146"/>
      <c r="AC230" s="146"/>
      <c r="AD230" s="146"/>
      <c r="AE230" s="146"/>
      <c r="AF230" s="146"/>
      <c r="AG230" s="146" t="s">
        <v>167</v>
      </c>
      <c r="AH230" s="146">
        <v>0</v>
      </c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3" x14ac:dyDescent="0.25">
      <c r="A231" s="153"/>
      <c r="B231" s="154"/>
      <c r="C231" s="191" t="s">
        <v>301</v>
      </c>
      <c r="D231" s="157"/>
      <c r="E231" s="158"/>
      <c r="F231" s="156"/>
      <c r="G231" s="156"/>
      <c r="H231" s="156"/>
      <c r="I231" s="156"/>
      <c r="J231" s="156"/>
      <c r="K231" s="156"/>
      <c r="L231" s="156"/>
      <c r="M231" s="156"/>
      <c r="N231" s="155"/>
      <c r="O231" s="155"/>
      <c r="P231" s="155"/>
      <c r="Q231" s="155"/>
      <c r="R231" s="156"/>
      <c r="S231" s="156"/>
      <c r="T231" s="156"/>
      <c r="U231" s="156"/>
      <c r="V231" s="156"/>
      <c r="W231" s="156"/>
      <c r="X231" s="156"/>
      <c r="Y231" s="156"/>
      <c r="Z231" s="146"/>
      <c r="AA231" s="146"/>
      <c r="AB231" s="146"/>
      <c r="AC231" s="146"/>
      <c r="AD231" s="146"/>
      <c r="AE231" s="146"/>
      <c r="AF231" s="146"/>
      <c r="AG231" s="146" t="s">
        <v>167</v>
      </c>
      <c r="AH231" s="146">
        <v>0</v>
      </c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3" x14ac:dyDescent="0.25">
      <c r="A232" s="153"/>
      <c r="B232" s="154"/>
      <c r="C232" s="191" t="s">
        <v>328</v>
      </c>
      <c r="D232" s="157"/>
      <c r="E232" s="158"/>
      <c r="F232" s="156"/>
      <c r="G232" s="156"/>
      <c r="H232" s="156"/>
      <c r="I232" s="156"/>
      <c r="J232" s="156"/>
      <c r="K232" s="156"/>
      <c r="L232" s="156"/>
      <c r="M232" s="156"/>
      <c r="N232" s="155"/>
      <c r="O232" s="155"/>
      <c r="P232" s="155"/>
      <c r="Q232" s="155"/>
      <c r="R232" s="156"/>
      <c r="S232" s="156"/>
      <c r="T232" s="156"/>
      <c r="U232" s="156"/>
      <c r="V232" s="156"/>
      <c r="W232" s="156"/>
      <c r="X232" s="156"/>
      <c r="Y232" s="156"/>
      <c r="Z232" s="146"/>
      <c r="AA232" s="146"/>
      <c r="AB232" s="146"/>
      <c r="AC232" s="146"/>
      <c r="AD232" s="146"/>
      <c r="AE232" s="146"/>
      <c r="AF232" s="146"/>
      <c r="AG232" s="146" t="s">
        <v>167</v>
      </c>
      <c r="AH232" s="146">
        <v>0</v>
      </c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3" x14ac:dyDescent="0.25">
      <c r="A233" s="153"/>
      <c r="B233" s="154"/>
      <c r="C233" s="191" t="s">
        <v>303</v>
      </c>
      <c r="D233" s="157"/>
      <c r="E233" s="158">
        <v>18.41</v>
      </c>
      <c r="F233" s="156"/>
      <c r="G233" s="156"/>
      <c r="H233" s="156"/>
      <c r="I233" s="156"/>
      <c r="J233" s="156"/>
      <c r="K233" s="156"/>
      <c r="L233" s="156"/>
      <c r="M233" s="156"/>
      <c r="N233" s="155"/>
      <c r="O233" s="155"/>
      <c r="P233" s="155"/>
      <c r="Q233" s="155"/>
      <c r="R233" s="156"/>
      <c r="S233" s="156"/>
      <c r="T233" s="156"/>
      <c r="U233" s="156"/>
      <c r="V233" s="156"/>
      <c r="W233" s="156"/>
      <c r="X233" s="156"/>
      <c r="Y233" s="156"/>
      <c r="Z233" s="146"/>
      <c r="AA233" s="146"/>
      <c r="AB233" s="146"/>
      <c r="AC233" s="146"/>
      <c r="AD233" s="146"/>
      <c r="AE233" s="146"/>
      <c r="AF233" s="146"/>
      <c r="AG233" s="146" t="s">
        <v>167</v>
      </c>
      <c r="AH233" s="146">
        <v>0</v>
      </c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3" x14ac:dyDescent="0.25">
      <c r="A234" s="153"/>
      <c r="B234" s="154"/>
      <c r="C234" s="191" t="s">
        <v>304</v>
      </c>
      <c r="D234" s="157"/>
      <c r="E234" s="158">
        <v>29.52</v>
      </c>
      <c r="F234" s="156"/>
      <c r="G234" s="156"/>
      <c r="H234" s="156"/>
      <c r="I234" s="156"/>
      <c r="J234" s="156"/>
      <c r="K234" s="156"/>
      <c r="L234" s="156"/>
      <c r="M234" s="156"/>
      <c r="N234" s="155"/>
      <c r="O234" s="155"/>
      <c r="P234" s="155"/>
      <c r="Q234" s="155"/>
      <c r="R234" s="156"/>
      <c r="S234" s="156"/>
      <c r="T234" s="156"/>
      <c r="U234" s="156"/>
      <c r="V234" s="156"/>
      <c r="W234" s="156"/>
      <c r="X234" s="156"/>
      <c r="Y234" s="156"/>
      <c r="Z234" s="146"/>
      <c r="AA234" s="146"/>
      <c r="AB234" s="146"/>
      <c r="AC234" s="146"/>
      <c r="AD234" s="146"/>
      <c r="AE234" s="146"/>
      <c r="AF234" s="146"/>
      <c r="AG234" s="146" t="s">
        <v>167</v>
      </c>
      <c r="AH234" s="146">
        <v>0</v>
      </c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1" x14ac:dyDescent="0.25">
      <c r="A235" s="174">
        <v>31</v>
      </c>
      <c r="B235" s="175" t="s">
        <v>329</v>
      </c>
      <c r="C235" s="190" t="s">
        <v>330</v>
      </c>
      <c r="D235" s="176" t="s">
        <v>183</v>
      </c>
      <c r="E235" s="177">
        <v>7.2</v>
      </c>
      <c r="F235" s="178"/>
      <c r="G235" s="179">
        <f>ROUND(E235*F235,2)</f>
        <v>0</v>
      </c>
      <c r="H235" s="178"/>
      <c r="I235" s="179">
        <f>ROUND(E235*H235,2)</f>
        <v>0</v>
      </c>
      <c r="J235" s="178"/>
      <c r="K235" s="179">
        <f>ROUND(E235*J235,2)</f>
        <v>0</v>
      </c>
      <c r="L235" s="179">
        <v>21</v>
      </c>
      <c r="M235" s="179">
        <f>G235*(1+L235/100)</f>
        <v>0</v>
      </c>
      <c r="N235" s="177">
        <v>4.7660000000000001E-2</v>
      </c>
      <c r="O235" s="177">
        <f>ROUND(E235*N235,2)</f>
        <v>0.34</v>
      </c>
      <c r="P235" s="177">
        <v>0</v>
      </c>
      <c r="Q235" s="177">
        <f>ROUND(E235*P235,2)</f>
        <v>0</v>
      </c>
      <c r="R235" s="179" t="s">
        <v>184</v>
      </c>
      <c r="S235" s="179" t="s">
        <v>160</v>
      </c>
      <c r="T235" s="180" t="s">
        <v>160</v>
      </c>
      <c r="U235" s="156">
        <v>0.84</v>
      </c>
      <c r="V235" s="156">
        <f>ROUND(E235*U235,2)</f>
        <v>6.05</v>
      </c>
      <c r="W235" s="156"/>
      <c r="X235" s="156" t="s">
        <v>161</v>
      </c>
      <c r="Y235" s="156" t="s">
        <v>162</v>
      </c>
      <c r="Z235" s="146"/>
      <c r="AA235" s="146"/>
      <c r="AB235" s="146"/>
      <c r="AC235" s="146"/>
      <c r="AD235" s="146"/>
      <c r="AE235" s="146"/>
      <c r="AF235" s="146"/>
      <c r="AG235" s="146" t="s">
        <v>163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2" x14ac:dyDescent="0.25">
      <c r="A236" s="153"/>
      <c r="B236" s="154"/>
      <c r="C236" s="191" t="s">
        <v>166</v>
      </c>
      <c r="D236" s="157"/>
      <c r="E236" s="158"/>
      <c r="F236" s="156"/>
      <c r="G236" s="156"/>
      <c r="H236" s="156"/>
      <c r="I236" s="156"/>
      <c r="J236" s="156"/>
      <c r="K236" s="156"/>
      <c r="L236" s="156"/>
      <c r="M236" s="156"/>
      <c r="N236" s="155"/>
      <c r="O236" s="155"/>
      <c r="P236" s="155"/>
      <c r="Q236" s="155"/>
      <c r="R236" s="156"/>
      <c r="S236" s="156"/>
      <c r="T236" s="156"/>
      <c r="U236" s="156"/>
      <c r="V236" s="156"/>
      <c r="W236" s="156"/>
      <c r="X236" s="156"/>
      <c r="Y236" s="156"/>
      <c r="Z236" s="146"/>
      <c r="AA236" s="146"/>
      <c r="AB236" s="146"/>
      <c r="AC236" s="146"/>
      <c r="AD236" s="146"/>
      <c r="AE236" s="146"/>
      <c r="AF236" s="146"/>
      <c r="AG236" s="146" t="s">
        <v>167</v>
      </c>
      <c r="AH236" s="146">
        <v>0</v>
      </c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3" x14ac:dyDescent="0.25">
      <c r="A237" s="153"/>
      <c r="B237" s="154"/>
      <c r="C237" s="191" t="s">
        <v>315</v>
      </c>
      <c r="D237" s="157"/>
      <c r="E237" s="158"/>
      <c r="F237" s="156"/>
      <c r="G237" s="156"/>
      <c r="H237" s="156"/>
      <c r="I237" s="156"/>
      <c r="J237" s="156"/>
      <c r="K237" s="156"/>
      <c r="L237" s="156"/>
      <c r="M237" s="156"/>
      <c r="N237" s="155"/>
      <c r="O237" s="155"/>
      <c r="P237" s="155"/>
      <c r="Q237" s="155"/>
      <c r="R237" s="156"/>
      <c r="S237" s="156"/>
      <c r="T237" s="156"/>
      <c r="U237" s="156"/>
      <c r="V237" s="156"/>
      <c r="W237" s="156"/>
      <c r="X237" s="156"/>
      <c r="Y237" s="156"/>
      <c r="Z237" s="146"/>
      <c r="AA237" s="146"/>
      <c r="AB237" s="146"/>
      <c r="AC237" s="146"/>
      <c r="AD237" s="146"/>
      <c r="AE237" s="146"/>
      <c r="AF237" s="146"/>
      <c r="AG237" s="146" t="s">
        <v>167</v>
      </c>
      <c r="AH237" s="146">
        <v>0</v>
      </c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outlineLevel="3" x14ac:dyDescent="0.25">
      <c r="A238" s="153"/>
      <c r="B238" s="154"/>
      <c r="C238" s="191" t="s">
        <v>331</v>
      </c>
      <c r="D238" s="157"/>
      <c r="E238" s="158">
        <v>7.2</v>
      </c>
      <c r="F238" s="156"/>
      <c r="G238" s="156"/>
      <c r="H238" s="156"/>
      <c r="I238" s="156"/>
      <c r="J238" s="156"/>
      <c r="K238" s="156"/>
      <c r="L238" s="156"/>
      <c r="M238" s="156"/>
      <c r="N238" s="155"/>
      <c r="O238" s="155"/>
      <c r="P238" s="155"/>
      <c r="Q238" s="155"/>
      <c r="R238" s="156"/>
      <c r="S238" s="156"/>
      <c r="T238" s="156"/>
      <c r="U238" s="156"/>
      <c r="V238" s="156"/>
      <c r="W238" s="156"/>
      <c r="X238" s="156"/>
      <c r="Y238" s="156"/>
      <c r="Z238" s="146"/>
      <c r="AA238" s="146"/>
      <c r="AB238" s="146"/>
      <c r="AC238" s="146"/>
      <c r="AD238" s="146"/>
      <c r="AE238" s="146"/>
      <c r="AF238" s="146"/>
      <c r="AG238" s="146" t="s">
        <v>167</v>
      </c>
      <c r="AH238" s="146">
        <v>0</v>
      </c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ht="20.399999999999999" outlineLevel="1" x14ac:dyDescent="0.25">
      <c r="A239" s="174">
        <v>32</v>
      </c>
      <c r="B239" s="175" t="s">
        <v>332</v>
      </c>
      <c r="C239" s="190" t="s">
        <v>333</v>
      </c>
      <c r="D239" s="176" t="s">
        <v>183</v>
      </c>
      <c r="E239" s="177">
        <v>143.20689999999999</v>
      </c>
      <c r="F239" s="178"/>
      <c r="G239" s="179">
        <f>ROUND(E239*F239,2)</f>
        <v>0</v>
      </c>
      <c r="H239" s="178"/>
      <c r="I239" s="179">
        <f>ROUND(E239*H239,2)</f>
        <v>0</v>
      </c>
      <c r="J239" s="178"/>
      <c r="K239" s="179">
        <f>ROUND(E239*J239,2)</f>
        <v>0</v>
      </c>
      <c r="L239" s="179">
        <v>21</v>
      </c>
      <c r="M239" s="179">
        <f>G239*(1+L239/100)</f>
        <v>0</v>
      </c>
      <c r="N239" s="177">
        <v>2.46E-2</v>
      </c>
      <c r="O239" s="177">
        <f>ROUND(E239*N239,2)</f>
        <v>3.52</v>
      </c>
      <c r="P239" s="177">
        <v>0</v>
      </c>
      <c r="Q239" s="177">
        <f>ROUND(E239*P239,2)</f>
        <v>0</v>
      </c>
      <c r="R239" s="179" t="s">
        <v>159</v>
      </c>
      <c r="S239" s="179" t="s">
        <v>160</v>
      </c>
      <c r="T239" s="180" t="s">
        <v>160</v>
      </c>
      <c r="U239" s="156">
        <v>0.43</v>
      </c>
      <c r="V239" s="156">
        <f>ROUND(E239*U239,2)</f>
        <v>61.58</v>
      </c>
      <c r="W239" s="156"/>
      <c r="X239" s="156" t="s">
        <v>161</v>
      </c>
      <c r="Y239" s="156" t="s">
        <v>162</v>
      </c>
      <c r="Z239" s="146"/>
      <c r="AA239" s="146"/>
      <c r="AB239" s="146"/>
      <c r="AC239" s="146"/>
      <c r="AD239" s="146"/>
      <c r="AE239" s="146"/>
      <c r="AF239" s="146"/>
      <c r="AG239" s="146" t="s">
        <v>163</v>
      </c>
      <c r="AH239" s="146"/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2" x14ac:dyDescent="0.25">
      <c r="A240" s="153"/>
      <c r="B240" s="154"/>
      <c r="C240" s="257" t="s">
        <v>327</v>
      </c>
      <c r="D240" s="258"/>
      <c r="E240" s="258"/>
      <c r="F240" s="258"/>
      <c r="G240" s="258"/>
      <c r="H240" s="156"/>
      <c r="I240" s="156"/>
      <c r="J240" s="156"/>
      <c r="K240" s="156"/>
      <c r="L240" s="156"/>
      <c r="M240" s="156"/>
      <c r="N240" s="155"/>
      <c r="O240" s="155"/>
      <c r="P240" s="155"/>
      <c r="Q240" s="155"/>
      <c r="R240" s="156"/>
      <c r="S240" s="156"/>
      <c r="T240" s="156"/>
      <c r="U240" s="156"/>
      <c r="V240" s="156"/>
      <c r="W240" s="156"/>
      <c r="X240" s="156"/>
      <c r="Y240" s="156"/>
      <c r="Z240" s="146"/>
      <c r="AA240" s="146"/>
      <c r="AB240" s="146"/>
      <c r="AC240" s="146"/>
      <c r="AD240" s="146"/>
      <c r="AE240" s="146"/>
      <c r="AF240" s="146"/>
      <c r="AG240" s="146" t="s">
        <v>279</v>
      </c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2" x14ac:dyDescent="0.25">
      <c r="A241" s="153"/>
      <c r="B241" s="154"/>
      <c r="C241" s="191" t="s">
        <v>166</v>
      </c>
      <c r="D241" s="157"/>
      <c r="E241" s="158"/>
      <c r="F241" s="156"/>
      <c r="G241" s="156"/>
      <c r="H241" s="156"/>
      <c r="I241" s="156"/>
      <c r="J241" s="156"/>
      <c r="K241" s="156"/>
      <c r="L241" s="156"/>
      <c r="M241" s="156"/>
      <c r="N241" s="155"/>
      <c r="O241" s="155"/>
      <c r="P241" s="155"/>
      <c r="Q241" s="155"/>
      <c r="R241" s="156"/>
      <c r="S241" s="156"/>
      <c r="T241" s="156"/>
      <c r="U241" s="156"/>
      <c r="V241" s="156"/>
      <c r="W241" s="156"/>
      <c r="X241" s="156"/>
      <c r="Y241" s="156"/>
      <c r="Z241" s="146"/>
      <c r="AA241" s="146"/>
      <c r="AB241" s="146"/>
      <c r="AC241" s="146"/>
      <c r="AD241" s="146"/>
      <c r="AE241" s="146"/>
      <c r="AF241" s="146"/>
      <c r="AG241" s="146" t="s">
        <v>167</v>
      </c>
      <c r="AH241" s="146">
        <v>0</v>
      </c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3" x14ac:dyDescent="0.25">
      <c r="A242" s="153"/>
      <c r="B242" s="154"/>
      <c r="C242" s="191" t="s">
        <v>307</v>
      </c>
      <c r="D242" s="157"/>
      <c r="E242" s="158"/>
      <c r="F242" s="156"/>
      <c r="G242" s="156"/>
      <c r="H242" s="156"/>
      <c r="I242" s="156"/>
      <c r="J242" s="156"/>
      <c r="K242" s="156"/>
      <c r="L242" s="156"/>
      <c r="M242" s="156"/>
      <c r="N242" s="155"/>
      <c r="O242" s="155"/>
      <c r="P242" s="155"/>
      <c r="Q242" s="155"/>
      <c r="R242" s="156"/>
      <c r="S242" s="156"/>
      <c r="T242" s="156"/>
      <c r="U242" s="156"/>
      <c r="V242" s="156"/>
      <c r="W242" s="156"/>
      <c r="X242" s="156"/>
      <c r="Y242" s="156"/>
      <c r="Z242" s="146"/>
      <c r="AA242" s="146"/>
      <c r="AB242" s="146"/>
      <c r="AC242" s="146"/>
      <c r="AD242" s="146"/>
      <c r="AE242" s="146"/>
      <c r="AF242" s="146"/>
      <c r="AG242" s="146" t="s">
        <v>167</v>
      </c>
      <c r="AH242" s="146">
        <v>0</v>
      </c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3" x14ac:dyDescent="0.25">
      <c r="A243" s="153"/>
      <c r="B243" s="154"/>
      <c r="C243" s="191" t="s">
        <v>328</v>
      </c>
      <c r="D243" s="157"/>
      <c r="E243" s="158"/>
      <c r="F243" s="156"/>
      <c r="G243" s="156"/>
      <c r="H243" s="156"/>
      <c r="I243" s="156"/>
      <c r="J243" s="156"/>
      <c r="K243" s="156"/>
      <c r="L243" s="156"/>
      <c r="M243" s="156"/>
      <c r="N243" s="155"/>
      <c r="O243" s="155"/>
      <c r="P243" s="155"/>
      <c r="Q243" s="155"/>
      <c r="R243" s="156"/>
      <c r="S243" s="156"/>
      <c r="T243" s="156"/>
      <c r="U243" s="156"/>
      <c r="V243" s="156"/>
      <c r="W243" s="156"/>
      <c r="X243" s="156"/>
      <c r="Y243" s="156"/>
      <c r="Z243" s="146"/>
      <c r="AA243" s="146"/>
      <c r="AB243" s="146"/>
      <c r="AC243" s="146"/>
      <c r="AD243" s="146"/>
      <c r="AE243" s="146"/>
      <c r="AF243" s="146"/>
      <c r="AG243" s="146" t="s">
        <v>167</v>
      </c>
      <c r="AH243" s="146">
        <v>0</v>
      </c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3" x14ac:dyDescent="0.25">
      <c r="A244" s="153"/>
      <c r="B244" s="154"/>
      <c r="C244" s="191" t="s">
        <v>309</v>
      </c>
      <c r="D244" s="157"/>
      <c r="E244" s="158"/>
      <c r="F244" s="156"/>
      <c r="G244" s="156"/>
      <c r="H244" s="156"/>
      <c r="I244" s="156"/>
      <c r="J244" s="156"/>
      <c r="K244" s="156"/>
      <c r="L244" s="156"/>
      <c r="M244" s="156"/>
      <c r="N244" s="155"/>
      <c r="O244" s="155"/>
      <c r="P244" s="155"/>
      <c r="Q244" s="155"/>
      <c r="R244" s="156"/>
      <c r="S244" s="156"/>
      <c r="T244" s="156"/>
      <c r="U244" s="156"/>
      <c r="V244" s="156"/>
      <c r="W244" s="156"/>
      <c r="X244" s="156"/>
      <c r="Y244" s="156"/>
      <c r="Z244" s="146"/>
      <c r="AA244" s="146"/>
      <c r="AB244" s="146"/>
      <c r="AC244" s="146"/>
      <c r="AD244" s="146"/>
      <c r="AE244" s="146"/>
      <c r="AF244" s="146"/>
      <c r="AG244" s="146" t="s">
        <v>167</v>
      </c>
      <c r="AH244" s="146">
        <v>0</v>
      </c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3" x14ac:dyDescent="0.25">
      <c r="A245" s="153"/>
      <c r="B245" s="154"/>
      <c r="C245" s="191" t="s">
        <v>310</v>
      </c>
      <c r="D245" s="157"/>
      <c r="E245" s="158">
        <v>38.070799999999998</v>
      </c>
      <c r="F245" s="156"/>
      <c r="G245" s="156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167</v>
      </c>
      <c r="AH245" s="146">
        <v>0</v>
      </c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ht="20.399999999999999" outlineLevel="3" x14ac:dyDescent="0.25">
      <c r="A246" s="153"/>
      <c r="B246" s="154"/>
      <c r="C246" s="191" t="s">
        <v>311</v>
      </c>
      <c r="D246" s="157"/>
      <c r="E246" s="158">
        <v>11.309799999999999</v>
      </c>
      <c r="F246" s="156"/>
      <c r="G246" s="156"/>
      <c r="H246" s="156"/>
      <c r="I246" s="156"/>
      <c r="J246" s="156"/>
      <c r="K246" s="156"/>
      <c r="L246" s="156"/>
      <c r="M246" s="156"/>
      <c r="N246" s="155"/>
      <c r="O246" s="155"/>
      <c r="P246" s="155"/>
      <c r="Q246" s="155"/>
      <c r="R246" s="156"/>
      <c r="S246" s="156"/>
      <c r="T246" s="156"/>
      <c r="U246" s="156"/>
      <c r="V246" s="156"/>
      <c r="W246" s="156"/>
      <c r="X246" s="156"/>
      <c r="Y246" s="156"/>
      <c r="Z246" s="146"/>
      <c r="AA246" s="146"/>
      <c r="AB246" s="146"/>
      <c r="AC246" s="146"/>
      <c r="AD246" s="146"/>
      <c r="AE246" s="146"/>
      <c r="AF246" s="146"/>
      <c r="AG246" s="146" t="s">
        <v>167</v>
      </c>
      <c r="AH246" s="146">
        <v>0</v>
      </c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outlineLevel="3" x14ac:dyDescent="0.25">
      <c r="A247" s="153"/>
      <c r="B247" s="154"/>
      <c r="C247" s="191" t="s">
        <v>312</v>
      </c>
      <c r="D247" s="157"/>
      <c r="E247" s="158">
        <v>40.360799999999998</v>
      </c>
      <c r="F247" s="156"/>
      <c r="G247" s="156"/>
      <c r="H247" s="156"/>
      <c r="I247" s="156"/>
      <c r="J247" s="156"/>
      <c r="K247" s="156"/>
      <c r="L247" s="156"/>
      <c r="M247" s="156"/>
      <c r="N247" s="155"/>
      <c r="O247" s="155"/>
      <c r="P247" s="155"/>
      <c r="Q247" s="155"/>
      <c r="R247" s="156"/>
      <c r="S247" s="156"/>
      <c r="T247" s="156"/>
      <c r="U247" s="156"/>
      <c r="V247" s="156"/>
      <c r="W247" s="156"/>
      <c r="X247" s="156"/>
      <c r="Y247" s="156"/>
      <c r="Z247" s="146"/>
      <c r="AA247" s="146"/>
      <c r="AB247" s="146"/>
      <c r="AC247" s="146"/>
      <c r="AD247" s="146"/>
      <c r="AE247" s="146"/>
      <c r="AF247" s="146"/>
      <c r="AG247" s="146" t="s">
        <v>167</v>
      </c>
      <c r="AH247" s="146">
        <v>0</v>
      </c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</row>
    <row r="248" spans="1:60" ht="20.399999999999999" outlineLevel="3" x14ac:dyDescent="0.25">
      <c r="A248" s="153"/>
      <c r="B248" s="154"/>
      <c r="C248" s="191" t="s">
        <v>313</v>
      </c>
      <c r="D248" s="157"/>
      <c r="E248" s="158">
        <v>57.0655</v>
      </c>
      <c r="F248" s="156"/>
      <c r="G248" s="156"/>
      <c r="H248" s="156"/>
      <c r="I248" s="156"/>
      <c r="J248" s="156"/>
      <c r="K248" s="156"/>
      <c r="L248" s="156"/>
      <c r="M248" s="156"/>
      <c r="N248" s="155"/>
      <c r="O248" s="155"/>
      <c r="P248" s="155"/>
      <c r="Q248" s="155"/>
      <c r="R248" s="156"/>
      <c r="S248" s="156"/>
      <c r="T248" s="156"/>
      <c r="U248" s="156"/>
      <c r="V248" s="156"/>
      <c r="W248" s="156"/>
      <c r="X248" s="156"/>
      <c r="Y248" s="156"/>
      <c r="Z248" s="146"/>
      <c r="AA248" s="146"/>
      <c r="AB248" s="146"/>
      <c r="AC248" s="146"/>
      <c r="AD248" s="146"/>
      <c r="AE248" s="146"/>
      <c r="AF248" s="146"/>
      <c r="AG248" s="146" t="s">
        <v>167</v>
      </c>
      <c r="AH248" s="146">
        <v>0</v>
      </c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</row>
    <row r="249" spans="1:60" outlineLevel="3" x14ac:dyDescent="0.25">
      <c r="A249" s="153"/>
      <c r="B249" s="154"/>
      <c r="C249" s="191" t="s">
        <v>314</v>
      </c>
      <c r="D249" s="157"/>
      <c r="E249" s="158"/>
      <c r="F249" s="156"/>
      <c r="G249" s="156"/>
      <c r="H249" s="156"/>
      <c r="I249" s="156"/>
      <c r="J249" s="156"/>
      <c r="K249" s="156"/>
      <c r="L249" s="156"/>
      <c r="M249" s="156"/>
      <c r="N249" s="155"/>
      <c r="O249" s="155"/>
      <c r="P249" s="155"/>
      <c r="Q249" s="155"/>
      <c r="R249" s="156"/>
      <c r="S249" s="156"/>
      <c r="T249" s="156"/>
      <c r="U249" s="156"/>
      <c r="V249" s="156"/>
      <c r="W249" s="156"/>
      <c r="X249" s="156"/>
      <c r="Y249" s="156"/>
      <c r="Z249" s="146"/>
      <c r="AA249" s="146"/>
      <c r="AB249" s="146"/>
      <c r="AC249" s="146"/>
      <c r="AD249" s="146"/>
      <c r="AE249" s="146"/>
      <c r="AF249" s="146"/>
      <c r="AG249" s="146" t="s">
        <v>167</v>
      </c>
      <c r="AH249" s="146">
        <v>0</v>
      </c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outlineLevel="3" x14ac:dyDescent="0.25">
      <c r="A250" s="153"/>
      <c r="B250" s="154"/>
      <c r="C250" s="191" t="s">
        <v>166</v>
      </c>
      <c r="D250" s="157"/>
      <c r="E250" s="158"/>
      <c r="F250" s="156"/>
      <c r="G250" s="156"/>
      <c r="H250" s="156"/>
      <c r="I250" s="156"/>
      <c r="J250" s="156"/>
      <c r="K250" s="156"/>
      <c r="L250" s="156"/>
      <c r="M250" s="156"/>
      <c r="N250" s="155"/>
      <c r="O250" s="155"/>
      <c r="P250" s="155"/>
      <c r="Q250" s="155"/>
      <c r="R250" s="156"/>
      <c r="S250" s="156"/>
      <c r="T250" s="156"/>
      <c r="U250" s="156"/>
      <c r="V250" s="156"/>
      <c r="W250" s="156"/>
      <c r="X250" s="156"/>
      <c r="Y250" s="156"/>
      <c r="Z250" s="146"/>
      <c r="AA250" s="146"/>
      <c r="AB250" s="146"/>
      <c r="AC250" s="146"/>
      <c r="AD250" s="146"/>
      <c r="AE250" s="146"/>
      <c r="AF250" s="146"/>
      <c r="AG250" s="146" t="s">
        <v>167</v>
      </c>
      <c r="AH250" s="146">
        <v>0</v>
      </c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outlineLevel="3" x14ac:dyDescent="0.25">
      <c r="A251" s="153"/>
      <c r="B251" s="154"/>
      <c r="C251" s="191" t="s">
        <v>315</v>
      </c>
      <c r="D251" s="157"/>
      <c r="E251" s="158"/>
      <c r="F251" s="156"/>
      <c r="G251" s="156"/>
      <c r="H251" s="156"/>
      <c r="I251" s="156"/>
      <c r="J251" s="156"/>
      <c r="K251" s="156"/>
      <c r="L251" s="156"/>
      <c r="M251" s="156"/>
      <c r="N251" s="155"/>
      <c r="O251" s="155"/>
      <c r="P251" s="155"/>
      <c r="Q251" s="155"/>
      <c r="R251" s="156"/>
      <c r="S251" s="156"/>
      <c r="T251" s="156"/>
      <c r="U251" s="156"/>
      <c r="V251" s="156"/>
      <c r="W251" s="156"/>
      <c r="X251" s="156"/>
      <c r="Y251" s="156"/>
      <c r="Z251" s="146"/>
      <c r="AA251" s="146"/>
      <c r="AB251" s="146"/>
      <c r="AC251" s="146"/>
      <c r="AD251" s="146"/>
      <c r="AE251" s="146"/>
      <c r="AF251" s="146"/>
      <c r="AG251" s="146" t="s">
        <v>167</v>
      </c>
      <c r="AH251" s="146">
        <v>0</v>
      </c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</row>
    <row r="252" spans="1:60" outlineLevel="3" x14ac:dyDescent="0.25">
      <c r="A252" s="153"/>
      <c r="B252" s="154"/>
      <c r="C252" s="191" t="s">
        <v>316</v>
      </c>
      <c r="D252" s="157"/>
      <c r="E252" s="158">
        <v>-3.6</v>
      </c>
      <c r="F252" s="156"/>
      <c r="G252" s="156"/>
      <c r="H252" s="156"/>
      <c r="I252" s="156"/>
      <c r="J252" s="156"/>
      <c r="K252" s="156"/>
      <c r="L252" s="156"/>
      <c r="M252" s="156"/>
      <c r="N252" s="155"/>
      <c r="O252" s="155"/>
      <c r="P252" s="155"/>
      <c r="Q252" s="155"/>
      <c r="R252" s="156"/>
      <c r="S252" s="156"/>
      <c r="T252" s="156"/>
      <c r="U252" s="156"/>
      <c r="V252" s="156"/>
      <c r="W252" s="156"/>
      <c r="X252" s="156"/>
      <c r="Y252" s="156"/>
      <c r="Z252" s="146"/>
      <c r="AA252" s="146"/>
      <c r="AB252" s="146"/>
      <c r="AC252" s="146"/>
      <c r="AD252" s="146"/>
      <c r="AE252" s="146"/>
      <c r="AF252" s="146"/>
      <c r="AG252" s="146" t="s">
        <v>167</v>
      </c>
      <c r="AH252" s="146">
        <v>0</v>
      </c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</row>
    <row r="253" spans="1:60" outlineLevel="1" x14ac:dyDescent="0.25">
      <c r="A253" s="174">
        <v>33</v>
      </c>
      <c r="B253" s="175" t="s">
        <v>334</v>
      </c>
      <c r="C253" s="190" t="s">
        <v>335</v>
      </c>
      <c r="D253" s="176" t="s">
        <v>183</v>
      </c>
      <c r="E253" s="177">
        <v>3.77</v>
      </c>
      <c r="F253" s="178"/>
      <c r="G253" s="179">
        <f>ROUND(E253*F253,2)</f>
        <v>0</v>
      </c>
      <c r="H253" s="178"/>
      <c r="I253" s="179">
        <f>ROUND(E253*H253,2)</f>
        <v>0</v>
      </c>
      <c r="J253" s="178"/>
      <c r="K253" s="179">
        <f>ROUND(E253*J253,2)</f>
        <v>0</v>
      </c>
      <c r="L253" s="179">
        <v>21</v>
      </c>
      <c r="M253" s="179">
        <f>G253*(1+L253/100)</f>
        <v>0</v>
      </c>
      <c r="N253" s="177">
        <v>5.3690000000000002E-2</v>
      </c>
      <c r="O253" s="177">
        <f>ROUND(E253*N253,2)</f>
        <v>0.2</v>
      </c>
      <c r="P253" s="177">
        <v>0</v>
      </c>
      <c r="Q253" s="177">
        <f>ROUND(E253*P253,2)</f>
        <v>0</v>
      </c>
      <c r="R253" s="179" t="s">
        <v>159</v>
      </c>
      <c r="S253" s="179" t="s">
        <v>160</v>
      </c>
      <c r="T253" s="180" t="s">
        <v>160</v>
      </c>
      <c r="U253" s="156">
        <v>1.17717</v>
      </c>
      <c r="V253" s="156">
        <f>ROUND(E253*U253,2)</f>
        <v>4.4400000000000004</v>
      </c>
      <c r="W253" s="156"/>
      <c r="X253" s="156" t="s">
        <v>161</v>
      </c>
      <c r="Y253" s="156" t="s">
        <v>162</v>
      </c>
      <c r="Z253" s="146"/>
      <c r="AA253" s="146"/>
      <c r="AB253" s="146"/>
      <c r="AC253" s="146"/>
      <c r="AD253" s="146"/>
      <c r="AE253" s="146"/>
      <c r="AF253" s="146"/>
      <c r="AG253" s="146" t="s">
        <v>163</v>
      </c>
      <c r="AH253" s="146"/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</row>
    <row r="254" spans="1:60" outlineLevel="2" x14ac:dyDescent="0.25">
      <c r="A254" s="153"/>
      <c r="B254" s="154"/>
      <c r="C254" s="259" t="s">
        <v>336</v>
      </c>
      <c r="D254" s="260"/>
      <c r="E254" s="260"/>
      <c r="F254" s="260"/>
      <c r="G254" s="260"/>
      <c r="H254" s="156"/>
      <c r="I254" s="156"/>
      <c r="J254" s="156"/>
      <c r="K254" s="156"/>
      <c r="L254" s="156"/>
      <c r="M254" s="156"/>
      <c r="N254" s="155"/>
      <c r="O254" s="155"/>
      <c r="P254" s="155"/>
      <c r="Q254" s="155"/>
      <c r="R254" s="156"/>
      <c r="S254" s="156"/>
      <c r="T254" s="156"/>
      <c r="U254" s="156"/>
      <c r="V254" s="156"/>
      <c r="W254" s="156"/>
      <c r="X254" s="156"/>
      <c r="Y254" s="156"/>
      <c r="Z254" s="146"/>
      <c r="AA254" s="146"/>
      <c r="AB254" s="146"/>
      <c r="AC254" s="146"/>
      <c r="AD254" s="146"/>
      <c r="AE254" s="146"/>
      <c r="AF254" s="146"/>
      <c r="AG254" s="146" t="s">
        <v>165</v>
      </c>
      <c r="AH254" s="146"/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81" t="str">
        <f>C254</f>
        <v>okenního nebo dveřního, z pomocného pracovního lešení o výšce podlahy do 1900 mm a pro zatížení do 1,5 kPa,</v>
      </c>
      <c r="BB254" s="146"/>
      <c r="BC254" s="146"/>
      <c r="BD254" s="146"/>
      <c r="BE254" s="146"/>
      <c r="BF254" s="146"/>
      <c r="BG254" s="146"/>
      <c r="BH254" s="146"/>
    </row>
    <row r="255" spans="1:60" outlineLevel="2" x14ac:dyDescent="0.25">
      <c r="A255" s="153"/>
      <c r="B255" s="154"/>
      <c r="C255" s="191" t="s">
        <v>166</v>
      </c>
      <c r="D255" s="157"/>
      <c r="E255" s="158"/>
      <c r="F255" s="156"/>
      <c r="G255" s="156"/>
      <c r="H255" s="156"/>
      <c r="I255" s="156"/>
      <c r="J255" s="156"/>
      <c r="K255" s="156"/>
      <c r="L255" s="156"/>
      <c r="M255" s="156"/>
      <c r="N255" s="155"/>
      <c r="O255" s="155"/>
      <c r="P255" s="155"/>
      <c r="Q255" s="155"/>
      <c r="R255" s="156"/>
      <c r="S255" s="156"/>
      <c r="T255" s="156"/>
      <c r="U255" s="156"/>
      <c r="V255" s="156"/>
      <c r="W255" s="156"/>
      <c r="X255" s="156"/>
      <c r="Y255" s="156"/>
      <c r="Z255" s="146"/>
      <c r="AA255" s="146"/>
      <c r="AB255" s="146"/>
      <c r="AC255" s="146"/>
      <c r="AD255" s="146"/>
      <c r="AE255" s="146"/>
      <c r="AF255" s="146"/>
      <c r="AG255" s="146" t="s">
        <v>167</v>
      </c>
      <c r="AH255" s="146">
        <v>0</v>
      </c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</row>
    <row r="256" spans="1:60" outlineLevel="3" x14ac:dyDescent="0.25">
      <c r="A256" s="153"/>
      <c r="B256" s="154"/>
      <c r="C256" s="191" t="s">
        <v>174</v>
      </c>
      <c r="D256" s="157"/>
      <c r="E256" s="158"/>
      <c r="F256" s="156"/>
      <c r="G256" s="156"/>
      <c r="H256" s="156"/>
      <c r="I256" s="156"/>
      <c r="J256" s="156"/>
      <c r="K256" s="156"/>
      <c r="L256" s="156"/>
      <c r="M256" s="156"/>
      <c r="N256" s="155"/>
      <c r="O256" s="155"/>
      <c r="P256" s="155"/>
      <c r="Q256" s="155"/>
      <c r="R256" s="156"/>
      <c r="S256" s="156"/>
      <c r="T256" s="156"/>
      <c r="U256" s="156"/>
      <c r="V256" s="156"/>
      <c r="W256" s="156"/>
      <c r="X256" s="156"/>
      <c r="Y256" s="156"/>
      <c r="Z256" s="146"/>
      <c r="AA256" s="146"/>
      <c r="AB256" s="146"/>
      <c r="AC256" s="146"/>
      <c r="AD256" s="146"/>
      <c r="AE256" s="146"/>
      <c r="AF256" s="146"/>
      <c r="AG256" s="146" t="s">
        <v>167</v>
      </c>
      <c r="AH256" s="146">
        <v>0</v>
      </c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3" x14ac:dyDescent="0.25">
      <c r="A257" s="153"/>
      <c r="B257" s="154"/>
      <c r="C257" s="191" t="s">
        <v>337</v>
      </c>
      <c r="D257" s="157"/>
      <c r="E257" s="158">
        <v>3.77</v>
      </c>
      <c r="F257" s="156"/>
      <c r="G257" s="156"/>
      <c r="H257" s="156"/>
      <c r="I257" s="156"/>
      <c r="J257" s="156"/>
      <c r="K257" s="156"/>
      <c r="L257" s="156"/>
      <c r="M257" s="156"/>
      <c r="N257" s="155"/>
      <c r="O257" s="155"/>
      <c r="P257" s="155"/>
      <c r="Q257" s="155"/>
      <c r="R257" s="156"/>
      <c r="S257" s="156"/>
      <c r="T257" s="156"/>
      <c r="U257" s="156"/>
      <c r="V257" s="156"/>
      <c r="W257" s="156"/>
      <c r="X257" s="156"/>
      <c r="Y257" s="156"/>
      <c r="Z257" s="146"/>
      <c r="AA257" s="146"/>
      <c r="AB257" s="146"/>
      <c r="AC257" s="146"/>
      <c r="AD257" s="146"/>
      <c r="AE257" s="146"/>
      <c r="AF257" s="146"/>
      <c r="AG257" s="146" t="s">
        <v>167</v>
      </c>
      <c r="AH257" s="146">
        <v>0</v>
      </c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x14ac:dyDescent="0.25">
      <c r="A258" s="167" t="s">
        <v>154</v>
      </c>
      <c r="B258" s="168" t="s">
        <v>86</v>
      </c>
      <c r="C258" s="189" t="s">
        <v>87</v>
      </c>
      <c r="D258" s="169"/>
      <c r="E258" s="170"/>
      <c r="F258" s="171"/>
      <c r="G258" s="171">
        <f>SUMIF(AG259:AG268,"&lt;&gt;NOR",G259:G268)</f>
        <v>0</v>
      </c>
      <c r="H258" s="171"/>
      <c r="I258" s="171">
        <f>SUM(I259:I268)</f>
        <v>0</v>
      </c>
      <c r="J258" s="171"/>
      <c r="K258" s="171">
        <f>SUM(K259:K268)</f>
        <v>0</v>
      </c>
      <c r="L258" s="171"/>
      <c r="M258" s="171">
        <f>SUM(M259:M268)</f>
        <v>0</v>
      </c>
      <c r="N258" s="170"/>
      <c r="O258" s="170">
        <f>SUM(O259:O268)</f>
        <v>0.67</v>
      </c>
      <c r="P258" s="170"/>
      <c r="Q258" s="170">
        <f>SUM(Q259:Q268)</f>
        <v>0</v>
      </c>
      <c r="R258" s="171"/>
      <c r="S258" s="171"/>
      <c r="T258" s="172"/>
      <c r="U258" s="166"/>
      <c r="V258" s="166">
        <f>SUM(V259:V268)</f>
        <v>25.68</v>
      </c>
      <c r="W258" s="166"/>
      <c r="X258" s="166"/>
      <c r="Y258" s="166"/>
      <c r="AG258" t="s">
        <v>155</v>
      </c>
    </row>
    <row r="259" spans="1:60" ht="20.399999999999999" outlineLevel="1" x14ac:dyDescent="0.25">
      <c r="A259" s="174">
        <v>34</v>
      </c>
      <c r="B259" s="175" t="s">
        <v>338</v>
      </c>
      <c r="C259" s="190" t="s">
        <v>339</v>
      </c>
      <c r="D259" s="176" t="s">
        <v>183</v>
      </c>
      <c r="E259" s="177">
        <v>73.849999999999994</v>
      </c>
      <c r="F259" s="178"/>
      <c r="G259" s="179">
        <f>ROUND(E259*F259,2)</f>
        <v>0</v>
      </c>
      <c r="H259" s="178"/>
      <c r="I259" s="179">
        <f>ROUND(E259*H259,2)</f>
        <v>0</v>
      </c>
      <c r="J259" s="178"/>
      <c r="K259" s="179">
        <f>ROUND(E259*J259,2)</f>
        <v>0</v>
      </c>
      <c r="L259" s="179">
        <v>21</v>
      </c>
      <c r="M259" s="179">
        <f>G259*(1+L259/100)</f>
        <v>0</v>
      </c>
      <c r="N259" s="177">
        <v>9.1400000000000006E-3</v>
      </c>
      <c r="O259" s="177">
        <f>ROUND(E259*N259,2)</f>
        <v>0.67</v>
      </c>
      <c r="P259" s="177">
        <v>0</v>
      </c>
      <c r="Q259" s="177">
        <f>ROUND(E259*P259,2)</f>
        <v>0</v>
      </c>
      <c r="R259" s="179" t="s">
        <v>184</v>
      </c>
      <c r="S259" s="179" t="s">
        <v>160</v>
      </c>
      <c r="T259" s="180" t="s">
        <v>160</v>
      </c>
      <c r="U259" s="156">
        <v>0.34775</v>
      </c>
      <c r="V259" s="156">
        <f>ROUND(E259*U259,2)</f>
        <v>25.68</v>
      </c>
      <c r="W259" s="156"/>
      <c r="X259" s="156" t="s">
        <v>161</v>
      </c>
      <c r="Y259" s="156" t="s">
        <v>162</v>
      </c>
      <c r="Z259" s="146"/>
      <c r="AA259" s="146"/>
      <c r="AB259" s="146"/>
      <c r="AC259" s="146"/>
      <c r="AD259" s="146"/>
      <c r="AE259" s="146"/>
      <c r="AF259" s="146"/>
      <c r="AG259" s="146" t="s">
        <v>163</v>
      </c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2" x14ac:dyDescent="0.25">
      <c r="A260" s="153"/>
      <c r="B260" s="154"/>
      <c r="C260" s="259" t="s">
        <v>340</v>
      </c>
      <c r="D260" s="260"/>
      <c r="E260" s="260"/>
      <c r="F260" s="260"/>
      <c r="G260" s="260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165</v>
      </c>
      <c r="AH260" s="146"/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2" x14ac:dyDescent="0.25">
      <c r="A261" s="153"/>
      <c r="B261" s="154"/>
      <c r="C261" s="255" t="s">
        <v>341</v>
      </c>
      <c r="D261" s="256"/>
      <c r="E261" s="256"/>
      <c r="F261" s="256"/>
      <c r="G261" s="25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279</v>
      </c>
      <c r="AH261" s="146"/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2" x14ac:dyDescent="0.25">
      <c r="A262" s="153"/>
      <c r="B262" s="154"/>
      <c r="C262" s="191" t="s">
        <v>166</v>
      </c>
      <c r="D262" s="157"/>
      <c r="E262" s="158"/>
      <c r="F262" s="156"/>
      <c r="G262" s="156"/>
      <c r="H262" s="156"/>
      <c r="I262" s="156"/>
      <c r="J262" s="156"/>
      <c r="K262" s="156"/>
      <c r="L262" s="156"/>
      <c r="M262" s="156"/>
      <c r="N262" s="155"/>
      <c r="O262" s="155"/>
      <c r="P262" s="155"/>
      <c r="Q262" s="155"/>
      <c r="R262" s="156"/>
      <c r="S262" s="156"/>
      <c r="T262" s="156"/>
      <c r="U262" s="156"/>
      <c r="V262" s="156"/>
      <c r="W262" s="156"/>
      <c r="X262" s="156"/>
      <c r="Y262" s="156"/>
      <c r="Z262" s="146"/>
      <c r="AA262" s="146"/>
      <c r="AB262" s="146"/>
      <c r="AC262" s="146"/>
      <c r="AD262" s="146"/>
      <c r="AE262" s="146"/>
      <c r="AF262" s="146"/>
      <c r="AG262" s="146" t="s">
        <v>167</v>
      </c>
      <c r="AH262" s="146">
        <v>0</v>
      </c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3" x14ac:dyDescent="0.25">
      <c r="A263" s="153"/>
      <c r="B263" s="154"/>
      <c r="C263" s="191" t="s">
        <v>342</v>
      </c>
      <c r="D263" s="157"/>
      <c r="E263" s="158"/>
      <c r="F263" s="156"/>
      <c r="G263" s="156"/>
      <c r="H263" s="156"/>
      <c r="I263" s="156"/>
      <c r="J263" s="156"/>
      <c r="K263" s="156"/>
      <c r="L263" s="156"/>
      <c r="M263" s="156"/>
      <c r="N263" s="155"/>
      <c r="O263" s="155"/>
      <c r="P263" s="155"/>
      <c r="Q263" s="155"/>
      <c r="R263" s="156"/>
      <c r="S263" s="156"/>
      <c r="T263" s="156"/>
      <c r="U263" s="156"/>
      <c r="V263" s="156"/>
      <c r="W263" s="156"/>
      <c r="X263" s="156"/>
      <c r="Y263" s="156"/>
      <c r="Z263" s="146"/>
      <c r="AA263" s="146"/>
      <c r="AB263" s="146"/>
      <c r="AC263" s="146"/>
      <c r="AD263" s="146"/>
      <c r="AE263" s="146"/>
      <c r="AF263" s="146"/>
      <c r="AG263" s="146" t="s">
        <v>167</v>
      </c>
      <c r="AH263" s="146">
        <v>0</v>
      </c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outlineLevel="3" x14ac:dyDescent="0.25">
      <c r="A264" s="153"/>
      <c r="B264" s="154"/>
      <c r="C264" s="191" t="s">
        <v>343</v>
      </c>
      <c r="D264" s="157"/>
      <c r="E264" s="158"/>
      <c r="F264" s="156"/>
      <c r="G264" s="156"/>
      <c r="H264" s="156"/>
      <c r="I264" s="156"/>
      <c r="J264" s="156"/>
      <c r="K264" s="156"/>
      <c r="L264" s="156"/>
      <c r="M264" s="156"/>
      <c r="N264" s="155"/>
      <c r="O264" s="155"/>
      <c r="P264" s="155"/>
      <c r="Q264" s="155"/>
      <c r="R264" s="156"/>
      <c r="S264" s="156"/>
      <c r="T264" s="156"/>
      <c r="U264" s="156"/>
      <c r="V264" s="156"/>
      <c r="W264" s="156"/>
      <c r="X264" s="156"/>
      <c r="Y264" s="156"/>
      <c r="Z264" s="146"/>
      <c r="AA264" s="146"/>
      <c r="AB264" s="146"/>
      <c r="AC264" s="146"/>
      <c r="AD264" s="146"/>
      <c r="AE264" s="146"/>
      <c r="AF264" s="146"/>
      <c r="AG264" s="146" t="s">
        <v>167</v>
      </c>
      <c r="AH264" s="146">
        <v>0</v>
      </c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3" x14ac:dyDescent="0.25">
      <c r="A265" s="153"/>
      <c r="B265" s="154"/>
      <c r="C265" s="191" t="s">
        <v>291</v>
      </c>
      <c r="D265" s="157"/>
      <c r="E265" s="158"/>
      <c r="F265" s="156"/>
      <c r="G265" s="156"/>
      <c r="H265" s="156"/>
      <c r="I265" s="156"/>
      <c r="J265" s="156"/>
      <c r="K265" s="156"/>
      <c r="L265" s="156"/>
      <c r="M265" s="156"/>
      <c r="N265" s="155"/>
      <c r="O265" s="155"/>
      <c r="P265" s="155"/>
      <c r="Q265" s="155"/>
      <c r="R265" s="156"/>
      <c r="S265" s="156"/>
      <c r="T265" s="156"/>
      <c r="U265" s="156"/>
      <c r="V265" s="156"/>
      <c r="W265" s="156"/>
      <c r="X265" s="156"/>
      <c r="Y265" s="156"/>
      <c r="Z265" s="146"/>
      <c r="AA265" s="146"/>
      <c r="AB265" s="146"/>
      <c r="AC265" s="146"/>
      <c r="AD265" s="146"/>
      <c r="AE265" s="146"/>
      <c r="AF265" s="146"/>
      <c r="AG265" s="146" t="s">
        <v>167</v>
      </c>
      <c r="AH265" s="146">
        <v>0</v>
      </c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outlineLevel="3" x14ac:dyDescent="0.25">
      <c r="A266" s="153"/>
      <c r="B266" s="154"/>
      <c r="C266" s="191" t="s">
        <v>292</v>
      </c>
      <c r="D266" s="157"/>
      <c r="E266" s="158">
        <v>12.51</v>
      </c>
      <c r="F266" s="156"/>
      <c r="G266" s="156"/>
      <c r="H266" s="156"/>
      <c r="I266" s="156"/>
      <c r="J266" s="156"/>
      <c r="K266" s="156"/>
      <c r="L266" s="156"/>
      <c r="M266" s="156"/>
      <c r="N266" s="155"/>
      <c r="O266" s="155"/>
      <c r="P266" s="155"/>
      <c r="Q266" s="155"/>
      <c r="R266" s="156"/>
      <c r="S266" s="156"/>
      <c r="T266" s="156"/>
      <c r="U266" s="156"/>
      <c r="V266" s="156"/>
      <c r="W266" s="156"/>
      <c r="X266" s="156"/>
      <c r="Y266" s="156"/>
      <c r="Z266" s="146"/>
      <c r="AA266" s="146"/>
      <c r="AB266" s="146"/>
      <c r="AC266" s="146"/>
      <c r="AD266" s="146"/>
      <c r="AE266" s="146"/>
      <c r="AF266" s="146"/>
      <c r="AG266" s="146" t="s">
        <v>167</v>
      </c>
      <c r="AH266" s="146">
        <v>0</v>
      </c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outlineLevel="3" x14ac:dyDescent="0.25">
      <c r="A267" s="153"/>
      <c r="B267" s="154"/>
      <c r="C267" s="191" t="s">
        <v>293</v>
      </c>
      <c r="D267" s="157"/>
      <c r="E267" s="158">
        <v>31.82</v>
      </c>
      <c r="F267" s="156"/>
      <c r="G267" s="156"/>
      <c r="H267" s="156"/>
      <c r="I267" s="156"/>
      <c r="J267" s="156"/>
      <c r="K267" s="156"/>
      <c r="L267" s="156"/>
      <c r="M267" s="156"/>
      <c r="N267" s="155"/>
      <c r="O267" s="155"/>
      <c r="P267" s="155"/>
      <c r="Q267" s="155"/>
      <c r="R267" s="156"/>
      <c r="S267" s="156"/>
      <c r="T267" s="156"/>
      <c r="U267" s="156"/>
      <c r="V267" s="156"/>
      <c r="W267" s="156"/>
      <c r="X267" s="156"/>
      <c r="Y267" s="156"/>
      <c r="Z267" s="146"/>
      <c r="AA267" s="146"/>
      <c r="AB267" s="146"/>
      <c r="AC267" s="146"/>
      <c r="AD267" s="146"/>
      <c r="AE267" s="146"/>
      <c r="AF267" s="146"/>
      <c r="AG267" s="146" t="s">
        <v>167</v>
      </c>
      <c r="AH267" s="146">
        <v>0</v>
      </c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outlineLevel="3" x14ac:dyDescent="0.25">
      <c r="A268" s="153"/>
      <c r="B268" s="154"/>
      <c r="C268" s="191" t="s">
        <v>304</v>
      </c>
      <c r="D268" s="157"/>
      <c r="E268" s="158">
        <v>29.52</v>
      </c>
      <c r="F268" s="156"/>
      <c r="G268" s="156"/>
      <c r="H268" s="156"/>
      <c r="I268" s="156"/>
      <c r="J268" s="156"/>
      <c r="K268" s="156"/>
      <c r="L268" s="156"/>
      <c r="M268" s="156"/>
      <c r="N268" s="155"/>
      <c r="O268" s="155"/>
      <c r="P268" s="155"/>
      <c r="Q268" s="155"/>
      <c r="R268" s="156"/>
      <c r="S268" s="156"/>
      <c r="T268" s="156"/>
      <c r="U268" s="156"/>
      <c r="V268" s="156"/>
      <c r="W268" s="156"/>
      <c r="X268" s="156"/>
      <c r="Y268" s="156"/>
      <c r="Z268" s="146"/>
      <c r="AA268" s="146"/>
      <c r="AB268" s="146"/>
      <c r="AC268" s="146"/>
      <c r="AD268" s="146"/>
      <c r="AE268" s="146"/>
      <c r="AF268" s="146"/>
      <c r="AG268" s="146" t="s">
        <v>167</v>
      </c>
      <c r="AH268" s="146">
        <v>0</v>
      </c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x14ac:dyDescent="0.25">
      <c r="A269" s="167" t="s">
        <v>154</v>
      </c>
      <c r="B269" s="168" t="s">
        <v>88</v>
      </c>
      <c r="C269" s="189" t="s">
        <v>89</v>
      </c>
      <c r="D269" s="169"/>
      <c r="E269" s="170"/>
      <c r="F269" s="171"/>
      <c r="G269" s="171">
        <f>SUMIF(AG270:AG280,"&lt;&gt;NOR",G270:G280)</f>
        <v>0</v>
      </c>
      <c r="H269" s="171"/>
      <c r="I269" s="171">
        <f>SUM(I270:I280)</f>
        <v>0</v>
      </c>
      <c r="J269" s="171"/>
      <c r="K269" s="171">
        <f>SUM(K270:K280)</f>
        <v>0</v>
      </c>
      <c r="L269" s="171"/>
      <c r="M269" s="171">
        <f>SUM(M270:M280)</f>
        <v>0</v>
      </c>
      <c r="N269" s="170"/>
      <c r="O269" s="170">
        <f>SUM(O270:O280)</f>
        <v>0.03</v>
      </c>
      <c r="P269" s="170"/>
      <c r="Q269" s="170">
        <f>SUM(Q270:Q280)</f>
        <v>0</v>
      </c>
      <c r="R269" s="171"/>
      <c r="S269" s="171"/>
      <c r="T269" s="172"/>
      <c r="U269" s="166"/>
      <c r="V269" s="166">
        <f>SUM(V270:V280)</f>
        <v>1.05</v>
      </c>
      <c r="W269" s="166"/>
      <c r="X269" s="166"/>
      <c r="Y269" s="166"/>
      <c r="AG269" t="s">
        <v>155</v>
      </c>
    </row>
    <row r="270" spans="1:60" ht="20.399999999999999" outlineLevel="1" x14ac:dyDescent="0.25">
      <c r="A270" s="174">
        <v>35</v>
      </c>
      <c r="B270" s="175" t="s">
        <v>344</v>
      </c>
      <c r="C270" s="190" t="s">
        <v>345</v>
      </c>
      <c r="D270" s="176" t="s">
        <v>197</v>
      </c>
      <c r="E270" s="177">
        <v>1</v>
      </c>
      <c r="F270" s="178"/>
      <c r="G270" s="179">
        <f>ROUND(E270*F270,2)</f>
        <v>0</v>
      </c>
      <c r="H270" s="178"/>
      <c r="I270" s="179">
        <f>ROUND(E270*H270,2)</f>
        <v>0</v>
      </c>
      <c r="J270" s="178"/>
      <c r="K270" s="179">
        <f>ROUND(E270*J270,2)</f>
        <v>0</v>
      </c>
      <c r="L270" s="179">
        <v>21</v>
      </c>
      <c r="M270" s="179">
        <f>G270*(1+L270/100)</f>
        <v>0</v>
      </c>
      <c r="N270" s="177">
        <v>0</v>
      </c>
      <c r="O270" s="177">
        <f>ROUND(E270*N270,2)</f>
        <v>0</v>
      </c>
      <c r="P270" s="177">
        <v>0</v>
      </c>
      <c r="Q270" s="177">
        <f>ROUND(E270*P270,2)</f>
        <v>0</v>
      </c>
      <c r="R270" s="179" t="s">
        <v>184</v>
      </c>
      <c r="S270" s="179" t="s">
        <v>160</v>
      </c>
      <c r="T270" s="180" t="s">
        <v>160</v>
      </c>
      <c r="U270" s="156">
        <v>1.05</v>
      </c>
      <c r="V270" s="156">
        <f>ROUND(E270*U270,2)</f>
        <v>1.05</v>
      </c>
      <c r="W270" s="156"/>
      <c r="X270" s="156" t="s">
        <v>161</v>
      </c>
      <c r="Y270" s="156" t="s">
        <v>162</v>
      </c>
      <c r="Z270" s="146"/>
      <c r="AA270" s="146"/>
      <c r="AB270" s="146"/>
      <c r="AC270" s="146"/>
      <c r="AD270" s="146"/>
      <c r="AE270" s="146"/>
      <c r="AF270" s="146"/>
      <c r="AG270" s="146" t="s">
        <v>163</v>
      </c>
      <c r="AH270" s="146"/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ht="21" outlineLevel="2" x14ac:dyDescent="0.25">
      <c r="A271" s="153"/>
      <c r="B271" s="154"/>
      <c r="C271" s="257" t="s">
        <v>346</v>
      </c>
      <c r="D271" s="258"/>
      <c r="E271" s="258"/>
      <c r="F271" s="258"/>
      <c r="G271" s="258"/>
      <c r="H271" s="156"/>
      <c r="I271" s="156"/>
      <c r="J271" s="156"/>
      <c r="K271" s="156"/>
      <c r="L271" s="156"/>
      <c r="M271" s="156"/>
      <c r="N271" s="155"/>
      <c r="O271" s="155"/>
      <c r="P271" s="155"/>
      <c r="Q271" s="155"/>
      <c r="R271" s="156"/>
      <c r="S271" s="156"/>
      <c r="T271" s="156"/>
      <c r="U271" s="156"/>
      <c r="V271" s="156"/>
      <c r="W271" s="156"/>
      <c r="X271" s="156"/>
      <c r="Y271" s="156"/>
      <c r="Z271" s="146"/>
      <c r="AA271" s="146"/>
      <c r="AB271" s="146"/>
      <c r="AC271" s="146"/>
      <c r="AD271" s="146"/>
      <c r="AE271" s="146"/>
      <c r="AF271" s="146"/>
      <c r="AG271" s="146" t="s">
        <v>279</v>
      </c>
      <c r="AH271" s="146"/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81" t="str">
        <f>C271</f>
        <v>Včetně kotvení rámů do zdiva a platí pro jakýkoliv způsob provádění (např. bodovým přivařením k obnažené výztuži, uklínováním, zalitím pracen apod.).</v>
      </c>
      <c r="BB271" s="146"/>
      <c r="BC271" s="146"/>
      <c r="BD271" s="146"/>
      <c r="BE271" s="146"/>
      <c r="BF271" s="146"/>
      <c r="BG271" s="146"/>
      <c r="BH271" s="146"/>
    </row>
    <row r="272" spans="1:60" outlineLevel="2" x14ac:dyDescent="0.25">
      <c r="A272" s="153"/>
      <c r="B272" s="154"/>
      <c r="C272" s="191" t="s">
        <v>166</v>
      </c>
      <c r="D272" s="157"/>
      <c r="E272" s="158"/>
      <c r="F272" s="156"/>
      <c r="G272" s="156"/>
      <c r="H272" s="156"/>
      <c r="I272" s="156"/>
      <c r="J272" s="156"/>
      <c r="K272" s="156"/>
      <c r="L272" s="156"/>
      <c r="M272" s="156"/>
      <c r="N272" s="155"/>
      <c r="O272" s="155"/>
      <c r="P272" s="155"/>
      <c r="Q272" s="155"/>
      <c r="R272" s="156"/>
      <c r="S272" s="156"/>
      <c r="T272" s="156"/>
      <c r="U272" s="156"/>
      <c r="V272" s="156"/>
      <c r="W272" s="156"/>
      <c r="X272" s="156"/>
      <c r="Y272" s="156"/>
      <c r="Z272" s="146"/>
      <c r="AA272" s="146"/>
      <c r="AB272" s="146"/>
      <c r="AC272" s="146"/>
      <c r="AD272" s="146"/>
      <c r="AE272" s="146"/>
      <c r="AF272" s="146"/>
      <c r="AG272" s="146" t="s">
        <v>167</v>
      </c>
      <c r="AH272" s="146">
        <v>0</v>
      </c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</row>
    <row r="273" spans="1:60" outlineLevel="3" x14ac:dyDescent="0.25">
      <c r="A273" s="153"/>
      <c r="B273" s="154"/>
      <c r="C273" s="191" t="s">
        <v>210</v>
      </c>
      <c r="D273" s="157"/>
      <c r="E273" s="158"/>
      <c r="F273" s="156"/>
      <c r="G273" s="156"/>
      <c r="H273" s="156"/>
      <c r="I273" s="156"/>
      <c r="J273" s="156"/>
      <c r="K273" s="156"/>
      <c r="L273" s="156"/>
      <c r="M273" s="156"/>
      <c r="N273" s="155"/>
      <c r="O273" s="155"/>
      <c r="P273" s="155"/>
      <c r="Q273" s="155"/>
      <c r="R273" s="156"/>
      <c r="S273" s="156"/>
      <c r="T273" s="156"/>
      <c r="U273" s="156"/>
      <c r="V273" s="156"/>
      <c r="W273" s="156"/>
      <c r="X273" s="156"/>
      <c r="Y273" s="156"/>
      <c r="Z273" s="146"/>
      <c r="AA273" s="146"/>
      <c r="AB273" s="146"/>
      <c r="AC273" s="146"/>
      <c r="AD273" s="146"/>
      <c r="AE273" s="146"/>
      <c r="AF273" s="146"/>
      <c r="AG273" s="146" t="s">
        <v>167</v>
      </c>
      <c r="AH273" s="146">
        <v>0</v>
      </c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</row>
    <row r="274" spans="1:60" outlineLevel="3" x14ac:dyDescent="0.25">
      <c r="A274" s="153"/>
      <c r="B274" s="154"/>
      <c r="C274" s="191" t="s">
        <v>347</v>
      </c>
      <c r="D274" s="157"/>
      <c r="E274" s="158"/>
      <c r="F274" s="156"/>
      <c r="G274" s="156"/>
      <c r="H274" s="156"/>
      <c r="I274" s="156"/>
      <c r="J274" s="156"/>
      <c r="K274" s="156"/>
      <c r="L274" s="156"/>
      <c r="M274" s="156"/>
      <c r="N274" s="155"/>
      <c r="O274" s="155"/>
      <c r="P274" s="155"/>
      <c r="Q274" s="155"/>
      <c r="R274" s="156"/>
      <c r="S274" s="156"/>
      <c r="T274" s="156"/>
      <c r="U274" s="156"/>
      <c r="V274" s="156"/>
      <c r="W274" s="156"/>
      <c r="X274" s="156"/>
      <c r="Y274" s="156"/>
      <c r="Z274" s="146"/>
      <c r="AA274" s="146"/>
      <c r="AB274" s="146"/>
      <c r="AC274" s="146"/>
      <c r="AD274" s="146"/>
      <c r="AE274" s="146"/>
      <c r="AF274" s="146"/>
      <c r="AG274" s="146" t="s">
        <v>167</v>
      </c>
      <c r="AH274" s="146">
        <v>0</v>
      </c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</row>
    <row r="275" spans="1:60" outlineLevel="3" x14ac:dyDescent="0.25">
      <c r="A275" s="153"/>
      <c r="B275" s="154"/>
      <c r="C275" s="191" t="s">
        <v>348</v>
      </c>
      <c r="D275" s="157"/>
      <c r="E275" s="158">
        <v>1</v>
      </c>
      <c r="F275" s="156"/>
      <c r="G275" s="156"/>
      <c r="H275" s="156"/>
      <c r="I275" s="156"/>
      <c r="J275" s="156"/>
      <c r="K275" s="156"/>
      <c r="L275" s="156"/>
      <c r="M275" s="156"/>
      <c r="N275" s="155"/>
      <c r="O275" s="155"/>
      <c r="P275" s="155"/>
      <c r="Q275" s="155"/>
      <c r="R275" s="156"/>
      <c r="S275" s="156"/>
      <c r="T275" s="156"/>
      <c r="U275" s="156"/>
      <c r="V275" s="156"/>
      <c r="W275" s="156"/>
      <c r="X275" s="156"/>
      <c r="Y275" s="156"/>
      <c r="Z275" s="146"/>
      <c r="AA275" s="146"/>
      <c r="AB275" s="146"/>
      <c r="AC275" s="146"/>
      <c r="AD275" s="146"/>
      <c r="AE275" s="146"/>
      <c r="AF275" s="146"/>
      <c r="AG275" s="146" t="s">
        <v>167</v>
      </c>
      <c r="AH275" s="146">
        <v>0</v>
      </c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</row>
    <row r="276" spans="1:60" ht="20.399999999999999" outlineLevel="1" x14ac:dyDescent="0.25">
      <c r="A276" s="174">
        <v>36</v>
      </c>
      <c r="B276" s="175" t="s">
        <v>349</v>
      </c>
      <c r="C276" s="190" t="s">
        <v>350</v>
      </c>
      <c r="D276" s="176" t="s">
        <v>197</v>
      </c>
      <c r="E276" s="177">
        <v>1</v>
      </c>
      <c r="F276" s="178"/>
      <c r="G276" s="179">
        <f>ROUND(E276*F276,2)</f>
        <v>0</v>
      </c>
      <c r="H276" s="178"/>
      <c r="I276" s="179">
        <f>ROUND(E276*H276,2)</f>
        <v>0</v>
      </c>
      <c r="J276" s="178"/>
      <c r="K276" s="179">
        <f>ROUND(E276*J276,2)</f>
        <v>0</v>
      </c>
      <c r="L276" s="179">
        <v>21</v>
      </c>
      <c r="M276" s="179">
        <f>G276*(1+L276/100)</f>
        <v>0</v>
      </c>
      <c r="N276" s="177">
        <v>2.6700000000000002E-2</v>
      </c>
      <c r="O276" s="177">
        <f>ROUND(E276*N276,2)</f>
        <v>0.03</v>
      </c>
      <c r="P276" s="177">
        <v>0</v>
      </c>
      <c r="Q276" s="177">
        <f>ROUND(E276*P276,2)</f>
        <v>0</v>
      </c>
      <c r="R276" s="179" t="s">
        <v>275</v>
      </c>
      <c r="S276" s="179" t="s">
        <v>160</v>
      </c>
      <c r="T276" s="180" t="s">
        <v>160</v>
      </c>
      <c r="U276" s="156">
        <v>0</v>
      </c>
      <c r="V276" s="156">
        <f>ROUND(E276*U276,2)</f>
        <v>0</v>
      </c>
      <c r="W276" s="156"/>
      <c r="X276" s="156" t="s">
        <v>276</v>
      </c>
      <c r="Y276" s="156" t="s">
        <v>162</v>
      </c>
      <c r="Z276" s="146"/>
      <c r="AA276" s="146"/>
      <c r="AB276" s="146"/>
      <c r="AC276" s="146"/>
      <c r="AD276" s="146"/>
      <c r="AE276" s="146"/>
      <c r="AF276" s="146"/>
      <c r="AG276" s="146" t="s">
        <v>277</v>
      </c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</row>
    <row r="277" spans="1:60" outlineLevel="2" x14ac:dyDescent="0.25">
      <c r="A277" s="153"/>
      <c r="B277" s="154"/>
      <c r="C277" s="191" t="s">
        <v>166</v>
      </c>
      <c r="D277" s="157"/>
      <c r="E277" s="158"/>
      <c r="F277" s="156"/>
      <c r="G277" s="156"/>
      <c r="H277" s="156"/>
      <c r="I277" s="156"/>
      <c r="J277" s="156"/>
      <c r="K277" s="156"/>
      <c r="L277" s="156"/>
      <c r="M277" s="156"/>
      <c r="N277" s="155"/>
      <c r="O277" s="155"/>
      <c r="P277" s="155"/>
      <c r="Q277" s="155"/>
      <c r="R277" s="156"/>
      <c r="S277" s="156"/>
      <c r="T277" s="156"/>
      <c r="U277" s="156"/>
      <c r="V277" s="156"/>
      <c r="W277" s="156"/>
      <c r="X277" s="156"/>
      <c r="Y277" s="156"/>
      <c r="Z277" s="146"/>
      <c r="AA277" s="146"/>
      <c r="AB277" s="146"/>
      <c r="AC277" s="146"/>
      <c r="AD277" s="146"/>
      <c r="AE277" s="146"/>
      <c r="AF277" s="146"/>
      <c r="AG277" s="146" t="s">
        <v>167</v>
      </c>
      <c r="AH277" s="146">
        <v>0</v>
      </c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</row>
    <row r="278" spans="1:60" outlineLevel="3" x14ac:dyDescent="0.25">
      <c r="A278" s="153"/>
      <c r="B278" s="154"/>
      <c r="C278" s="191" t="s">
        <v>210</v>
      </c>
      <c r="D278" s="157"/>
      <c r="E278" s="158"/>
      <c r="F278" s="156"/>
      <c r="G278" s="156"/>
      <c r="H278" s="156"/>
      <c r="I278" s="156"/>
      <c r="J278" s="156"/>
      <c r="K278" s="156"/>
      <c r="L278" s="156"/>
      <c r="M278" s="156"/>
      <c r="N278" s="155"/>
      <c r="O278" s="155"/>
      <c r="P278" s="155"/>
      <c r="Q278" s="155"/>
      <c r="R278" s="156"/>
      <c r="S278" s="156"/>
      <c r="T278" s="156"/>
      <c r="U278" s="156"/>
      <c r="V278" s="156"/>
      <c r="W278" s="156"/>
      <c r="X278" s="156"/>
      <c r="Y278" s="156"/>
      <c r="Z278" s="146"/>
      <c r="AA278" s="146"/>
      <c r="AB278" s="146"/>
      <c r="AC278" s="146"/>
      <c r="AD278" s="146"/>
      <c r="AE278" s="146"/>
      <c r="AF278" s="146"/>
      <c r="AG278" s="146" t="s">
        <v>167</v>
      </c>
      <c r="AH278" s="146">
        <v>0</v>
      </c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</row>
    <row r="279" spans="1:60" outlineLevel="3" x14ac:dyDescent="0.25">
      <c r="A279" s="153"/>
      <c r="B279" s="154"/>
      <c r="C279" s="191" t="s">
        <v>347</v>
      </c>
      <c r="D279" s="157"/>
      <c r="E279" s="158"/>
      <c r="F279" s="156"/>
      <c r="G279" s="156"/>
      <c r="H279" s="156"/>
      <c r="I279" s="156"/>
      <c r="J279" s="156"/>
      <c r="K279" s="156"/>
      <c r="L279" s="156"/>
      <c r="M279" s="156"/>
      <c r="N279" s="155"/>
      <c r="O279" s="155"/>
      <c r="P279" s="155"/>
      <c r="Q279" s="155"/>
      <c r="R279" s="156"/>
      <c r="S279" s="156"/>
      <c r="T279" s="156"/>
      <c r="U279" s="156"/>
      <c r="V279" s="156"/>
      <c r="W279" s="156"/>
      <c r="X279" s="156"/>
      <c r="Y279" s="156"/>
      <c r="Z279" s="146"/>
      <c r="AA279" s="146"/>
      <c r="AB279" s="146"/>
      <c r="AC279" s="146"/>
      <c r="AD279" s="146"/>
      <c r="AE279" s="146"/>
      <c r="AF279" s="146"/>
      <c r="AG279" s="146" t="s">
        <v>167</v>
      </c>
      <c r="AH279" s="146">
        <v>0</v>
      </c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</row>
    <row r="280" spans="1:60" outlineLevel="3" x14ac:dyDescent="0.25">
      <c r="A280" s="153"/>
      <c r="B280" s="154"/>
      <c r="C280" s="191" t="s">
        <v>348</v>
      </c>
      <c r="D280" s="157"/>
      <c r="E280" s="158">
        <v>1</v>
      </c>
      <c r="F280" s="156"/>
      <c r="G280" s="156"/>
      <c r="H280" s="156"/>
      <c r="I280" s="156"/>
      <c r="J280" s="156"/>
      <c r="K280" s="156"/>
      <c r="L280" s="156"/>
      <c r="M280" s="156"/>
      <c r="N280" s="155"/>
      <c r="O280" s="155"/>
      <c r="P280" s="155"/>
      <c r="Q280" s="155"/>
      <c r="R280" s="156"/>
      <c r="S280" s="156"/>
      <c r="T280" s="156"/>
      <c r="U280" s="156"/>
      <c r="V280" s="156"/>
      <c r="W280" s="156"/>
      <c r="X280" s="156"/>
      <c r="Y280" s="156"/>
      <c r="Z280" s="146"/>
      <c r="AA280" s="146"/>
      <c r="AB280" s="146"/>
      <c r="AC280" s="146"/>
      <c r="AD280" s="146"/>
      <c r="AE280" s="146"/>
      <c r="AF280" s="146"/>
      <c r="AG280" s="146" t="s">
        <v>167</v>
      </c>
      <c r="AH280" s="146">
        <v>0</v>
      </c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</row>
    <row r="281" spans="1:60" x14ac:dyDescent="0.25">
      <c r="A281" s="167" t="s">
        <v>154</v>
      </c>
      <c r="B281" s="168" t="s">
        <v>90</v>
      </c>
      <c r="C281" s="189" t="s">
        <v>91</v>
      </c>
      <c r="D281" s="169"/>
      <c r="E281" s="170"/>
      <c r="F281" s="171"/>
      <c r="G281" s="171">
        <f>SUMIF(AG282:AG291,"&lt;&gt;NOR",G282:G291)</f>
        <v>0</v>
      </c>
      <c r="H281" s="171"/>
      <c r="I281" s="171">
        <f>SUM(I282:I291)</f>
        <v>0</v>
      </c>
      <c r="J281" s="171"/>
      <c r="K281" s="171">
        <f>SUM(K282:K291)</f>
        <v>0</v>
      </c>
      <c r="L281" s="171"/>
      <c r="M281" s="171">
        <f>SUM(M282:M291)</f>
        <v>0</v>
      </c>
      <c r="N281" s="170"/>
      <c r="O281" s="170">
        <f>SUM(O282:O291)</f>
        <v>0.21000000000000002</v>
      </c>
      <c r="P281" s="170"/>
      <c r="Q281" s="170">
        <f>SUM(Q282:Q291)</f>
        <v>0</v>
      </c>
      <c r="R281" s="171"/>
      <c r="S281" s="171"/>
      <c r="T281" s="172"/>
      <c r="U281" s="166"/>
      <c r="V281" s="166">
        <f>SUM(V282:V291)</f>
        <v>15.45</v>
      </c>
      <c r="W281" s="166"/>
      <c r="X281" s="166"/>
      <c r="Y281" s="166"/>
      <c r="AG281" t="s">
        <v>155</v>
      </c>
    </row>
    <row r="282" spans="1:60" outlineLevel="1" x14ac:dyDescent="0.25">
      <c r="A282" s="174">
        <v>37</v>
      </c>
      <c r="B282" s="175" t="s">
        <v>351</v>
      </c>
      <c r="C282" s="190" t="s">
        <v>352</v>
      </c>
      <c r="D282" s="176" t="s">
        <v>183</v>
      </c>
      <c r="E282" s="177">
        <v>44.407080000000001</v>
      </c>
      <c r="F282" s="178"/>
      <c r="G282" s="179">
        <f>ROUND(E282*F282,2)</f>
        <v>0</v>
      </c>
      <c r="H282" s="178"/>
      <c r="I282" s="179">
        <f>ROUND(E282*H282,2)</f>
        <v>0</v>
      </c>
      <c r="J282" s="178"/>
      <c r="K282" s="179">
        <f>ROUND(E282*J282,2)</f>
        <v>0</v>
      </c>
      <c r="L282" s="179">
        <v>21</v>
      </c>
      <c r="M282" s="179">
        <f>G282*(1+L282/100)</f>
        <v>0</v>
      </c>
      <c r="N282" s="177">
        <v>1.58E-3</v>
      </c>
      <c r="O282" s="177">
        <f>ROUND(E282*N282,2)</f>
        <v>7.0000000000000007E-2</v>
      </c>
      <c r="P282" s="177">
        <v>0</v>
      </c>
      <c r="Q282" s="177">
        <f>ROUND(E282*P282,2)</f>
        <v>0</v>
      </c>
      <c r="R282" s="179" t="s">
        <v>353</v>
      </c>
      <c r="S282" s="179" t="s">
        <v>160</v>
      </c>
      <c r="T282" s="180" t="s">
        <v>160</v>
      </c>
      <c r="U282" s="156">
        <v>0.21</v>
      </c>
      <c r="V282" s="156">
        <f>ROUND(E282*U282,2)</f>
        <v>9.33</v>
      </c>
      <c r="W282" s="156"/>
      <c r="X282" s="156" t="s">
        <v>161</v>
      </c>
      <c r="Y282" s="156" t="s">
        <v>162</v>
      </c>
      <c r="Z282" s="146"/>
      <c r="AA282" s="146"/>
      <c r="AB282" s="146"/>
      <c r="AC282" s="146"/>
      <c r="AD282" s="146"/>
      <c r="AE282" s="146"/>
      <c r="AF282" s="146"/>
      <c r="AG282" s="146" t="s">
        <v>163</v>
      </c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</row>
    <row r="283" spans="1:60" outlineLevel="2" x14ac:dyDescent="0.25">
      <c r="A283" s="153"/>
      <c r="B283" s="154"/>
      <c r="C283" s="191" t="s">
        <v>354</v>
      </c>
      <c r="D283" s="157"/>
      <c r="E283" s="158"/>
      <c r="F283" s="156"/>
      <c r="G283" s="156"/>
      <c r="H283" s="156"/>
      <c r="I283" s="156"/>
      <c r="J283" s="156"/>
      <c r="K283" s="156"/>
      <c r="L283" s="156"/>
      <c r="M283" s="156"/>
      <c r="N283" s="155"/>
      <c r="O283" s="155"/>
      <c r="P283" s="155"/>
      <c r="Q283" s="155"/>
      <c r="R283" s="156"/>
      <c r="S283" s="156"/>
      <c r="T283" s="156"/>
      <c r="U283" s="156"/>
      <c r="V283" s="156"/>
      <c r="W283" s="156"/>
      <c r="X283" s="156"/>
      <c r="Y283" s="156"/>
      <c r="Z283" s="146"/>
      <c r="AA283" s="146"/>
      <c r="AB283" s="146"/>
      <c r="AC283" s="146"/>
      <c r="AD283" s="146"/>
      <c r="AE283" s="146"/>
      <c r="AF283" s="146"/>
      <c r="AG283" s="146" t="s">
        <v>167</v>
      </c>
      <c r="AH283" s="146">
        <v>0</v>
      </c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</row>
    <row r="284" spans="1:60" outlineLevel="3" x14ac:dyDescent="0.25">
      <c r="A284" s="153"/>
      <c r="B284" s="154"/>
      <c r="C284" s="191" t="s">
        <v>355</v>
      </c>
      <c r="D284" s="157"/>
      <c r="E284" s="158">
        <v>44.407080000000001</v>
      </c>
      <c r="F284" s="156"/>
      <c r="G284" s="156"/>
      <c r="H284" s="156"/>
      <c r="I284" s="156"/>
      <c r="J284" s="156"/>
      <c r="K284" s="156"/>
      <c r="L284" s="156"/>
      <c r="M284" s="156"/>
      <c r="N284" s="155"/>
      <c r="O284" s="155"/>
      <c r="P284" s="155"/>
      <c r="Q284" s="155"/>
      <c r="R284" s="156"/>
      <c r="S284" s="156"/>
      <c r="T284" s="156"/>
      <c r="U284" s="156"/>
      <c r="V284" s="156"/>
      <c r="W284" s="156"/>
      <c r="X284" s="156"/>
      <c r="Y284" s="156"/>
      <c r="Z284" s="146"/>
      <c r="AA284" s="146"/>
      <c r="AB284" s="146"/>
      <c r="AC284" s="146"/>
      <c r="AD284" s="146"/>
      <c r="AE284" s="146"/>
      <c r="AF284" s="146"/>
      <c r="AG284" s="146" t="s">
        <v>167</v>
      </c>
      <c r="AH284" s="146">
        <v>5</v>
      </c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</row>
    <row r="285" spans="1:60" outlineLevel="1" x14ac:dyDescent="0.25">
      <c r="A285" s="174">
        <v>38</v>
      </c>
      <c r="B285" s="175" t="s">
        <v>356</v>
      </c>
      <c r="C285" s="190" t="s">
        <v>357</v>
      </c>
      <c r="D285" s="176" t="s">
        <v>183</v>
      </c>
      <c r="E285" s="177">
        <v>23.52</v>
      </c>
      <c r="F285" s="178"/>
      <c r="G285" s="179">
        <f>ROUND(E285*F285,2)</f>
        <v>0</v>
      </c>
      <c r="H285" s="178"/>
      <c r="I285" s="179">
        <f>ROUND(E285*H285,2)</f>
        <v>0</v>
      </c>
      <c r="J285" s="178"/>
      <c r="K285" s="179">
        <f>ROUND(E285*J285,2)</f>
        <v>0</v>
      </c>
      <c r="L285" s="179">
        <v>21</v>
      </c>
      <c r="M285" s="179">
        <f>G285*(1+L285/100)</f>
        <v>0</v>
      </c>
      <c r="N285" s="177">
        <v>5.9100000000000003E-3</v>
      </c>
      <c r="O285" s="177">
        <f>ROUND(E285*N285,2)</f>
        <v>0.14000000000000001</v>
      </c>
      <c r="P285" s="177">
        <v>0</v>
      </c>
      <c r="Q285" s="177">
        <f>ROUND(E285*P285,2)</f>
        <v>0</v>
      </c>
      <c r="R285" s="179" t="s">
        <v>353</v>
      </c>
      <c r="S285" s="179" t="s">
        <v>160</v>
      </c>
      <c r="T285" s="180" t="s">
        <v>160</v>
      </c>
      <c r="U285" s="156">
        <v>0.26</v>
      </c>
      <c r="V285" s="156">
        <f>ROUND(E285*U285,2)</f>
        <v>6.12</v>
      </c>
      <c r="W285" s="156"/>
      <c r="X285" s="156" t="s">
        <v>161</v>
      </c>
      <c r="Y285" s="156" t="s">
        <v>162</v>
      </c>
      <c r="Z285" s="146"/>
      <c r="AA285" s="146"/>
      <c r="AB285" s="146"/>
      <c r="AC285" s="146"/>
      <c r="AD285" s="146"/>
      <c r="AE285" s="146"/>
      <c r="AF285" s="146"/>
      <c r="AG285" s="146" t="s">
        <v>163</v>
      </c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</row>
    <row r="286" spans="1:60" outlineLevel="2" x14ac:dyDescent="0.25">
      <c r="A286" s="153"/>
      <c r="B286" s="154"/>
      <c r="C286" s="191" t="s">
        <v>166</v>
      </c>
      <c r="D286" s="157"/>
      <c r="E286" s="158"/>
      <c r="F286" s="156"/>
      <c r="G286" s="156"/>
      <c r="H286" s="156"/>
      <c r="I286" s="156"/>
      <c r="J286" s="156"/>
      <c r="K286" s="156"/>
      <c r="L286" s="156"/>
      <c r="M286" s="156"/>
      <c r="N286" s="155"/>
      <c r="O286" s="155"/>
      <c r="P286" s="155"/>
      <c r="Q286" s="155"/>
      <c r="R286" s="156"/>
      <c r="S286" s="156"/>
      <c r="T286" s="156"/>
      <c r="U286" s="156"/>
      <c r="V286" s="156"/>
      <c r="W286" s="156"/>
      <c r="X286" s="156"/>
      <c r="Y286" s="156"/>
      <c r="Z286" s="146"/>
      <c r="AA286" s="146"/>
      <c r="AB286" s="146"/>
      <c r="AC286" s="146"/>
      <c r="AD286" s="146"/>
      <c r="AE286" s="146"/>
      <c r="AF286" s="146"/>
      <c r="AG286" s="146" t="s">
        <v>167</v>
      </c>
      <c r="AH286" s="146">
        <v>0</v>
      </c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</row>
    <row r="287" spans="1:60" outlineLevel="3" x14ac:dyDescent="0.25">
      <c r="A287" s="153"/>
      <c r="B287" s="154"/>
      <c r="C287" s="191" t="s">
        <v>208</v>
      </c>
      <c r="D287" s="157"/>
      <c r="E287" s="158"/>
      <c r="F287" s="156"/>
      <c r="G287" s="156"/>
      <c r="H287" s="156"/>
      <c r="I287" s="156"/>
      <c r="J287" s="156"/>
      <c r="K287" s="156"/>
      <c r="L287" s="156"/>
      <c r="M287" s="156"/>
      <c r="N287" s="155"/>
      <c r="O287" s="155"/>
      <c r="P287" s="155"/>
      <c r="Q287" s="155"/>
      <c r="R287" s="156"/>
      <c r="S287" s="156"/>
      <c r="T287" s="156"/>
      <c r="U287" s="156"/>
      <c r="V287" s="156"/>
      <c r="W287" s="156"/>
      <c r="X287" s="156"/>
      <c r="Y287" s="156"/>
      <c r="Z287" s="146"/>
      <c r="AA287" s="146"/>
      <c r="AB287" s="146"/>
      <c r="AC287" s="146"/>
      <c r="AD287" s="146"/>
      <c r="AE287" s="146"/>
      <c r="AF287" s="146"/>
      <c r="AG287" s="146" t="s">
        <v>167</v>
      </c>
      <c r="AH287" s="146">
        <v>0</v>
      </c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</row>
    <row r="288" spans="1:60" outlineLevel="3" x14ac:dyDescent="0.25">
      <c r="A288" s="153"/>
      <c r="B288" s="154"/>
      <c r="C288" s="191" t="s">
        <v>209</v>
      </c>
      <c r="D288" s="157"/>
      <c r="E288" s="158"/>
      <c r="F288" s="156"/>
      <c r="G288" s="156"/>
      <c r="H288" s="156"/>
      <c r="I288" s="156"/>
      <c r="J288" s="156"/>
      <c r="K288" s="156"/>
      <c r="L288" s="156"/>
      <c r="M288" s="156"/>
      <c r="N288" s="155"/>
      <c r="O288" s="155"/>
      <c r="P288" s="155"/>
      <c r="Q288" s="155"/>
      <c r="R288" s="156"/>
      <c r="S288" s="156"/>
      <c r="T288" s="156"/>
      <c r="U288" s="156"/>
      <c r="V288" s="156"/>
      <c r="W288" s="156"/>
      <c r="X288" s="156"/>
      <c r="Y288" s="156"/>
      <c r="Z288" s="146"/>
      <c r="AA288" s="146"/>
      <c r="AB288" s="146"/>
      <c r="AC288" s="146"/>
      <c r="AD288" s="146"/>
      <c r="AE288" s="146"/>
      <c r="AF288" s="146"/>
      <c r="AG288" s="146" t="s">
        <v>167</v>
      </c>
      <c r="AH288" s="146">
        <v>0</v>
      </c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</row>
    <row r="289" spans="1:60" outlineLevel="3" x14ac:dyDescent="0.25">
      <c r="A289" s="153"/>
      <c r="B289" s="154"/>
      <c r="C289" s="191" t="s">
        <v>221</v>
      </c>
      <c r="D289" s="157"/>
      <c r="E289" s="158"/>
      <c r="F289" s="156"/>
      <c r="G289" s="156"/>
      <c r="H289" s="156"/>
      <c r="I289" s="156"/>
      <c r="J289" s="156"/>
      <c r="K289" s="156"/>
      <c r="L289" s="156"/>
      <c r="M289" s="156"/>
      <c r="N289" s="155"/>
      <c r="O289" s="155"/>
      <c r="P289" s="155"/>
      <c r="Q289" s="155"/>
      <c r="R289" s="156"/>
      <c r="S289" s="156"/>
      <c r="T289" s="156"/>
      <c r="U289" s="156"/>
      <c r="V289" s="156"/>
      <c r="W289" s="156"/>
      <c r="X289" s="156"/>
      <c r="Y289" s="156"/>
      <c r="Z289" s="146"/>
      <c r="AA289" s="146"/>
      <c r="AB289" s="146"/>
      <c r="AC289" s="146"/>
      <c r="AD289" s="146"/>
      <c r="AE289" s="146"/>
      <c r="AF289" s="146"/>
      <c r="AG289" s="146" t="s">
        <v>167</v>
      </c>
      <c r="AH289" s="146">
        <v>0</v>
      </c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</row>
    <row r="290" spans="1:60" outlineLevel="3" x14ac:dyDescent="0.25">
      <c r="A290" s="153"/>
      <c r="B290" s="154"/>
      <c r="C290" s="191" t="s">
        <v>222</v>
      </c>
      <c r="D290" s="157"/>
      <c r="E290" s="158"/>
      <c r="F290" s="156"/>
      <c r="G290" s="156"/>
      <c r="H290" s="156"/>
      <c r="I290" s="156"/>
      <c r="J290" s="156"/>
      <c r="K290" s="156"/>
      <c r="L290" s="156"/>
      <c r="M290" s="156"/>
      <c r="N290" s="155"/>
      <c r="O290" s="155"/>
      <c r="P290" s="155"/>
      <c r="Q290" s="155"/>
      <c r="R290" s="156"/>
      <c r="S290" s="156"/>
      <c r="T290" s="156"/>
      <c r="U290" s="156"/>
      <c r="V290" s="156"/>
      <c r="W290" s="156"/>
      <c r="X290" s="156"/>
      <c r="Y290" s="156"/>
      <c r="Z290" s="146"/>
      <c r="AA290" s="146"/>
      <c r="AB290" s="146"/>
      <c r="AC290" s="146"/>
      <c r="AD290" s="146"/>
      <c r="AE290" s="146"/>
      <c r="AF290" s="146"/>
      <c r="AG290" s="146" t="s">
        <v>167</v>
      </c>
      <c r="AH290" s="146">
        <v>0</v>
      </c>
      <c r="AI290" s="146"/>
      <c r="AJ290" s="146"/>
      <c r="AK290" s="146"/>
      <c r="AL290" s="146"/>
      <c r="AM290" s="146"/>
      <c r="AN290" s="146"/>
      <c r="AO290" s="146"/>
      <c r="AP290" s="146"/>
      <c r="AQ290" s="146"/>
      <c r="AR290" s="146"/>
      <c r="AS290" s="146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</row>
    <row r="291" spans="1:60" outlineLevel="3" x14ac:dyDescent="0.25">
      <c r="A291" s="153"/>
      <c r="B291" s="154"/>
      <c r="C291" s="191" t="s">
        <v>358</v>
      </c>
      <c r="D291" s="157"/>
      <c r="E291" s="158">
        <v>23.52</v>
      </c>
      <c r="F291" s="156"/>
      <c r="G291" s="156"/>
      <c r="H291" s="156"/>
      <c r="I291" s="156"/>
      <c r="J291" s="156"/>
      <c r="K291" s="156"/>
      <c r="L291" s="156"/>
      <c r="M291" s="156"/>
      <c r="N291" s="155"/>
      <c r="O291" s="155"/>
      <c r="P291" s="155"/>
      <c r="Q291" s="155"/>
      <c r="R291" s="156"/>
      <c r="S291" s="156"/>
      <c r="T291" s="156"/>
      <c r="U291" s="156"/>
      <c r="V291" s="156"/>
      <c r="W291" s="156"/>
      <c r="X291" s="156"/>
      <c r="Y291" s="156"/>
      <c r="Z291" s="146"/>
      <c r="AA291" s="146"/>
      <c r="AB291" s="146"/>
      <c r="AC291" s="146"/>
      <c r="AD291" s="146"/>
      <c r="AE291" s="146"/>
      <c r="AF291" s="146"/>
      <c r="AG291" s="146" t="s">
        <v>167</v>
      </c>
      <c r="AH291" s="146">
        <v>0</v>
      </c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</row>
    <row r="292" spans="1:60" x14ac:dyDescent="0.25">
      <c r="A292" s="167" t="s">
        <v>154</v>
      </c>
      <c r="B292" s="168" t="s">
        <v>92</v>
      </c>
      <c r="C292" s="189" t="s">
        <v>93</v>
      </c>
      <c r="D292" s="169"/>
      <c r="E292" s="170"/>
      <c r="F292" s="171"/>
      <c r="G292" s="171">
        <f>SUMIF(AG293:AG306,"&lt;&gt;NOR",G293:G306)</f>
        <v>0</v>
      </c>
      <c r="H292" s="171"/>
      <c r="I292" s="171">
        <f>SUM(I293:I306)</f>
        <v>0</v>
      </c>
      <c r="J292" s="171"/>
      <c r="K292" s="171">
        <f>SUM(K293:K306)</f>
        <v>0</v>
      </c>
      <c r="L292" s="171"/>
      <c r="M292" s="171">
        <f>SUM(M293:M306)</f>
        <v>0</v>
      </c>
      <c r="N292" s="170"/>
      <c r="O292" s="170">
        <f>SUM(O293:O306)</f>
        <v>0.01</v>
      </c>
      <c r="P292" s="170"/>
      <c r="Q292" s="170">
        <f>SUM(Q293:Q306)</f>
        <v>0</v>
      </c>
      <c r="R292" s="171"/>
      <c r="S292" s="171"/>
      <c r="T292" s="172"/>
      <c r="U292" s="166"/>
      <c r="V292" s="166">
        <f>SUM(V293:V306)</f>
        <v>60.1</v>
      </c>
      <c r="W292" s="166"/>
      <c r="X292" s="166"/>
      <c r="Y292" s="166"/>
      <c r="AG292" t="s">
        <v>155</v>
      </c>
    </row>
    <row r="293" spans="1:60" outlineLevel="1" x14ac:dyDescent="0.25">
      <c r="A293" s="174">
        <v>39</v>
      </c>
      <c r="B293" s="175" t="s">
        <v>359</v>
      </c>
      <c r="C293" s="190" t="s">
        <v>360</v>
      </c>
      <c r="D293" s="176" t="s">
        <v>361</v>
      </c>
      <c r="E293" s="177">
        <v>15</v>
      </c>
      <c r="F293" s="178"/>
      <c r="G293" s="179">
        <f>ROUND(E293*F293,2)</f>
        <v>0</v>
      </c>
      <c r="H293" s="178"/>
      <c r="I293" s="179">
        <f>ROUND(E293*H293,2)</f>
        <v>0</v>
      </c>
      <c r="J293" s="178"/>
      <c r="K293" s="179">
        <f>ROUND(E293*J293,2)</f>
        <v>0</v>
      </c>
      <c r="L293" s="179">
        <v>21</v>
      </c>
      <c r="M293" s="179">
        <f>G293*(1+L293/100)</f>
        <v>0</v>
      </c>
      <c r="N293" s="177">
        <v>0</v>
      </c>
      <c r="O293" s="177">
        <f>ROUND(E293*N293,2)</f>
        <v>0</v>
      </c>
      <c r="P293" s="177">
        <v>0</v>
      </c>
      <c r="Q293" s="177">
        <f>ROUND(E293*P293,2)</f>
        <v>0</v>
      </c>
      <c r="R293" s="179" t="s">
        <v>184</v>
      </c>
      <c r="S293" s="179" t="s">
        <v>160</v>
      </c>
      <c r="T293" s="180" t="s">
        <v>160</v>
      </c>
      <c r="U293" s="156">
        <v>1</v>
      </c>
      <c r="V293" s="156">
        <f>ROUND(E293*U293,2)</f>
        <v>15</v>
      </c>
      <c r="W293" s="156"/>
      <c r="X293" s="156" t="s">
        <v>161</v>
      </c>
      <c r="Y293" s="156" t="s">
        <v>162</v>
      </c>
      <c r="Z293" s="146"/>
      <c r="AA293" s="146"/>
      <c r="AB293" s="146"/>
      <c r="AC293" s="146"/>
      <c r="AD293" s="146"/>
      <c r="AE293" s="146"/>
      <c r="AF293" s="146"/>
      <c r="AG293" s="146" t="s">
        <v>163</v>
      </c>
      <c r="AH293" s="146"/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</row>
    <row r="294" spans="1:60" ht="20.399999999999999" outlineLevel="2" x14ac:dyDescent="0.25">
      <c r="A294" s="153"/>
      <c r="B294" s="154"/>
      <c r="C294" s="191" t="s">
        <v>362</v>
      </c>
      <c r="D294" s="157"/>
      <c r="E294" s="158">
        <v>15</v>
      </c>
      <c r="F294" s="156"/>
      <c r="G294" s="156"/>
      <c r="H294" s="156"/>
      <c r="I294" s="156"/>
      <c r="J294" s="156"/>
      <c r="K294" s="156"/>
      <c r="L294" s="156"/>
      <c r="M294" s="156"/>
      <c r="N294" s="155"/>
      <c r="O294" s="155"/>
      <c r="P294" s="155"/>
      <c r="Q294" s="155"/>
      <c r="R294" s="156"/>
      <c r="S294" s="156"/>
      <c r="T294" s="156"/>
      <c r="U294" s="156"/>
      <c r="V294" s="156"/>
      <c r="W294" s="156"/>
      <c r="X294" s="156"/>
      <c r="Y294" s="156"/>
      <c r="Z294" s="146"/>
      <c r="AA294" s="146"/>
      <c r="AB294" s="146"/>
      <c r="AC294" s="146"/>
      <c r="AD294" s="146"/>
      <c r="AE294" s="146"/>
      <c r="AF294" s="146"/>
      <c r="AG294" s="146" t="s">
        <v>167</v>
      </c>
      <c r="AH294" s="146">
        <v>0</v>
      </c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</row>
    <row r="295" spans="1:60" ht="40.799999999999997" outlineLevel="1" x14ac:dyDescent="0.25">
      <c r="A295" s="174">
        <v>40</v>
      </c>
      <c r="B295" s="175" t="s">
        <v>363</v>
      </c>
      <c r="C295" s="190" t="s">
        <v>364</v>
      </c>
      <c r="D295" s="176" t="s">
        <v>183</v>
      </c>
      <c r="E295" s="177">
        <v>142.26</v>
      </c>
      <c r="F295" s="178"/>
      <c r="G295" s="179">
        <f>ROUND(E295*F295,2)</f>
        <v>0</v>
      </c>
      <c r="H295" s="178"/>
      <c r="I295" s="179">
        <f>ROUND(E295*H295,2)</f>
        <v>0</v>
      </c>
      <c r="J295" s="178"/>
      <c r="K295" s="179">
        <f>ROUND(E295*J295,2)</f>
        <v>0</v>
      </c>
      <c r="L295" s="179">
        <v>21</v>
      </c>
      <c r="M295" s="179">
        <f>G295*(1+L295/100)</f>
        <v>0</v>
      </c>
      <c r="N295" s="177">
        <v>4.0000000000000003E-5</v>
      </c>
      <c r="O295" s="177">
        <f>ROUND(E295*N295,2)</f>
        <v>0.01</v>
      </c>
      <c r="P295" s="177">
        <v>0</v>
      </c>
      <c r="Q295" s="177">
        <f>ROUND(E295*P295,2)</f>
        <v>0</v>
      </c>
      <c r="R295" s="179" t="s">
        <v>184</v>
      </c>
      <c r="S295" s="179" t="s">
        <v>160</v>
      </c>
      <c r="T295" s="180" t="s">
        <v>160</v>
      </c>
      <c r="U295" s="156">
        <v>0.31</v>
      </c>
      <c r="V295" s="156">
        <f>ROUND(E295*U295,2)</f>
        <v>44.1</v>
      </c>
      <c r="W295" s="156"/>
      <c r="X295" s="156" t="s">
        <v>161</v>
      </c>
      <c r="Y295" s="156" t="s">
        <v>162</v>
      </c>
      <c r="Z295" s="146"/>
      <c r="AA295" s="146"/>
      <c r="AB295" s="146"/>
      <c r="AC295" s="146"/>
      <c r="AD295" s="146"/>
      <c r="AE295" s="146"/>
      <c r="AF295" s="146"/>
      <c r="AG295" s="146" t="s">
        <v>163</v>
      </c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</row>
    <row r="296" spans="1:60" outlineLevel="2" x14ac:dyDescent="0.25">
      <c r="A296" s="153"/>
      <c r="B296" s="154"/>
      <c r="C296" s="257" t="s">
        <v>365</v>
      </c>
      <c r="D296" s="258"/>
      <c r="E296" s="258"/>
      <c r="F296" s="258"/>
      <c r="G296" s="258"/>
      <c r="H296" s="156"/>
      <c r="I296" s="156"/>
      <c r="J296" s="156"/>
      <c r="K296" s="156"/>
      <c r="L296" s="156"/>
      <c r="M296" s="156"/>
      <c r="N296" s="155"/>
      <c r="O296" s="155"/>
      <c r="P296" s="155"/>
      <c r="Q296" s="155"/>
      <c r="R296" s="156"/>
      <c r="S296" s="156"/>
      <c r="T296" s="156"/>
      <c r="U296" s="156"/>
      <c r="V296" s="156"/>
      <c r="W296" s="156"/>
      <c r="X296" s="156"/>
      <c r="Y296" s="156"/>
      <c r="Z296" s="146"/>
      <c r="AA296" s="146"/>
      <c r="AB296" s="146"/>
      <c r="AC296" s="146"/>
      <c r="AD296" s="146"/>
      <c r="AE296" s="146"/>
      <c r="AF296" s="146"/>
      <c r="AG296" s="146" t="s">
        <v>279</v>
      </c>
      <c r="AH296" s="146"/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</row>
    <row r="297" spans="1:60" outlineLevel="2" x14ac:dyDescent="0.25">
      <c r="A297" s="153"/>
      <c r="B297" s="154"/>
      <c r="C297" s="191" t="s">
        <v>206</v>
      </c>
      <c r="D297" s="157"/>
      <c r="E297" s="158"/>
      <c r="F297" s="156"/>
      <c r="G297" s="156"/>
      <c r="H297" s="156"/>
      <c r="I297" s="156"/>
      <c r="J297" s="156"/>
      <c r="K297" s="156"/>
      <c r="L297" s="156"/>
      <c r="M297" s="156"/>
      <c r="N297" s="155"/>
      <c r="O297" s="155"/>
      <c r="P297" s="155"/>
      <c r="Q297" s="155"/>
      <c r="R297" s="156"/>
      <c r="S297" s="156"/>
      <c r="T297" s="156"/>
      <c r="U297" s="156"/>
      <c r="V297" s="156"/>
      <c r="W297" s="156"/>
      <c r="X297" s="156"/>
      <c r="Y297" s="156"/>
      <c r="Z297" s="146"/>
      <c r="AA297" s="146"/>
      <c r="AB297" s="146"/>
      <c r="AC297" s="146"/>
      <c r="AD297" s="146"/>
      <c r="AE297" s="146"/>
      <c r="AF297" s="146"/>
      <c r="AG297" s="146" t="s">
        <v>167</v>
      </c>
      <c r="AH297" s="146">
        <v>0</v>
      </c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</row>
    <row r="298" spans="1:60" outlineLevel="3" x14ac:dyDescent="0.25">
      <c r="A298" s="153"/>
      <c r="B298" s="154"/>
      <c r="C298" s="191" t="s">
        <v>207</v>
      </c>
      <c r="D298" s="157"/>
      <c r="E298" s="158"/>
      <c r="F298" s="156"/>
      <c r="G298" s="156"/>
      <c r="H298" s="156"/>
      <c r="I298" s="156"/>
      <c r="J298" s="156"/>
      <c r="K298" s="156"/>
      <c r="L298" s="156"/>
      <c r="M298" s="156"/>
      <c r="N298" s="155"/>
      <c r="O298" s="155"/>
      <c r="P298" s="155"/>
      <c r="Q298" s="155"/>
      <c r="R298" s="156"/>
      <c r="S298" s="156"/>
      <c r="T298" s="156"/>
      <c r="U298" s="156"/>
      <c r="V298" s="156"/>
      <c r="W298" s="156"/>
      <c r="X298" s="156"/>
      <c r="Y298" s="156"/>
      <c r="Z298" s="146"/>
      <c r="AA298" s="146"/>
      <c r="AB298" s="146"/>
      <c r="AC298" s="146"/>
      <c r="AD298" s="146"/>
      <c r="AE298" s="146"/>
      <c r="AF298" s="146"/>
      <c r="AG298" s="146" t="s">
        <v>167</v>
      </c>
      <c r="AH298" s="146">
        <v>0</v>
      </c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</row>
    <row r="299" spans="1:60" outlineLevel="3" x14ac:dyDescent="0.25">
      <c r="A299" s="153"/>
      <c r="B299" s="154"/>
      <c r="C299" s="191" t="s">
        <v>166</v>
      </c>
      <c r="D299" s="157"/>
      <c r="E299" s="158"/>
      <c r="F299" s="156"/>
      <c r="G299" s="156"/>
      <c r="H299" s="156"/>
      <c r="I299" s="156"/>
      <c r="J299" s="156"/>
      <c r="K299" s="156"/>
      <c r="L299" s="156"/>
      <c r="M299" s="156"/>
      <c r="N299" s="155"/>
      <c r="O299" s="155"/>
      <c r="P299" s="155"/>
      <c r="Q299" s="155"/>
      <c r="R299" s="156"/>
      <c r="S299" s="156"/>
      <c r="T299" s="156"/>
      <c r="U299" s="156"/>
      <c r="V299" s="156"/>
      <c r="W299" s="156"/>
      <c r="X299" s="156"/>
      <c r="Y299" s="156"/>
      <c r="Z299" s="146"/>
      <c r="AA299" s="146"/>
      <c r="AB299" s="146"/>
      <c r="AC299" s="146"/>
      <c r="AD299" s="146"/>
      <c r="AE299" s="146"/>
      <c r="AF299" s="146"/>
      <c r="AG299" s="146" t="s">
        <v>167</v>
      </c>
      <c r="AH299" s="146">
        <v>0</v>
      </c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</row>
    <row r="300" spans="1:60" outlineLevel="3" x14ac:dyDescent="0.25">
      <c r="A300" s="153"/>
      <c r="B300" s="154"/>
      <c r="C300" s="191" t="s">
        <v>303</v>
      </c>
      <c r="D300" s="157"/>
      <c r="E300" s="158">
        <v>18.41</v>
      </c>
      <c r="F300" s="156"/>
      <c r="G300" s="156"/>
      <c r="H300" s="156"/>
      <c r="I300" s="156"/>
      <c r="J300" s="156"/>
      <c r="K300" s="156"/>
      <c r="L300" s="156"/>
      <c r="M300" s="156"/>
      <c r="N300" s="155"/>
      <c r="O300" s="155"/>
      <c r="P300" s="155"/>
      <c r="Q300" s="155"/>
      <c r="R300" s="156"/>
      <c r="S300" s="156"/>
      <c r="T300" s="156"/>
      <c r="U300" s="156"/>
      <c r="V300" s="156"/>
      <c r="W300" s="156"/>
      <c r="X300" s="156"/>
      <c r="Y300" s="156"/>
      <c r="Z300" s="146"/>
      <c r="AA300" s="146"/>
      <c r="AB300" s="146"/>
      <c r="AC300" s="146"/>
      <c r="AD300" s="146"/>
      <c r="AE300" s="146"/>
      <c r="AF300" s="146"/>
      <c r="AG300" s="146" t="s">
        <v>167</v>
      </c>
      <c r="AH300" s="146">
        <v>0</v>
      </c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</row>
    <row r="301" spans="1:60" outlineLevel="3" x14ac:dyDescent="0.25">
      <c r="A301" s="153"/>
      <c r="B301" s="154"/>
      <c r="C301" s="191" t="s">
        <v>292</v>
      </c>
      <c r="D301" s="157"/>
      <c r="E301" s="158">
        <v>12.51</v>
      </c>
      <c r="F301" s="156"/>
      <c r="G301" s="156"/>
      <c r="H301" s="156"/>
      <c r="I301" s="156"/>
      <c r="J301" s="156"/>
      <c r="K301" s="156"/>
      <c r="L301" s="156"/>
      <c r="M301" s="156"/>
      <c r="N301" s="155"/>
      <c r="O301" s="155"/>
      <c r="P301" s="155"/>
      <c r="Q301" s="155"/>
      <c r="R301" s="156"/>
      <c r="S301" s="156"/>
      <c r="T301" s="156"/>
      <c r="U301" s="156"/>
      <c r="V301" s="156"/>
      <c r="W301" s="156"/>
      <c r="X301" s="156"/>
      <c r="Y301" s="156"/>
      <c r="Z301" s="146"/>
      <c r="AA301" s="146"/>
      <c r="AB301" s="146"/>
      <c r="AC301" s="146"/>
      <c r="AD301" s="146"/>
      <c r="AE301" s="146"/>
      <c r="AF301" s="146"/>
      <c r="AG301" s="146" t="s">
        <v>167</v>
      </c>
      <c r="AH301" s="146">
        <v>0</v>
      </c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</row>
    <row r="302" spans="1:60" outlineLevel="3" x14ac:dyDescent="0.25">
      <c r="A302" s="153"/>
      <c r="B302" s="154"/>
      <c r="C302" s="191" t="s">
        <v>293</v>
      </c>
      <c r="D302" s="157"/>
      <c r="E302" s="158">
        <v>31.82</v>
      </c>
      <c r="F302" s="156"/>
      <c r="G302" s="156"/>
      <c r="H302" s="156"/>
      <c r="I302" s="156"/>
      <c r="J302" s="156"/>
      <c r="K302" s="156"/>
      <c r="L302" s="156"/>
      <c r="M302" s="156"/>
      <c r="N302" s="155"/>
      <c r="O302" s="155"/>
      <c r="P302" s="155"/>
      <c r="Q302" s="155"/>
      <c r="R302" s="156"/>
      <c r="S302" s="156"/>
      <c r="T302" s="156"/>
      <c r="U302" s="156"/>
      <c r="V302" s="156"/>
      <c r="W302" s="156"/>
      <c r="X302" s="156"/>
      <c r="Y302" s="156"/>
      <c r="Z302" s="146"/>
      <c r="AA302" s="146"/>
      <c r="AB302" s="146"/>
      <c r="AC302" s="146"/>
      <c r="AD302" s="146"/>
      <c r="AE302" s="146"/>
      <c r="AF302" s="146"/>
      <c r="AG302" s="146" t="s">
        <v>167</v>
      </c>
      <c r="AH302" s="146">
        <v>0</v>
      </c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</row>
    <row r="303" spans="1:60" outlineLevel="3" x14ac:dyDescent="0.25">
      <c r="A303" s="153"/>
      <c r="B303" s="154"/>
      <c r="C303" s="191" t="s">
        <v>304</v>
      </c>
      <c r="D303" s="157"/>
      <c r="E303" s="158">
        <v>29.52</v>
      </c>
      <c r="F303" s="156"/>
      <c r="G303" s="156"/>
      <c r="H303" s="156"/>
      <c r="I303" s="156"/>
      <c r="J303" s="156"/>
      <c r="K303" s="156"/>
      <c r="L303" s="156"/>
      <c r="M303" s="156"/>
      <c r="N303" s="155"/>
      <c r="O303" s="155"/>
      <c r="P303" s="155"/>
      <c r="Q303" s="155"/>
      <c r="R303" s="156"/>
      <c r="S303" s="156"/>
      <c r="T303" s="156"/>
      <c r="U303" s="156"/>
      <c r="V303" s="156"/>
      <c r="W303" s="156"/>
      <c r="X303" s="156"/>
      <c r="Y303" s="156"/>
      <c r="Z303" s="146"/>
      <c r="AA303" s="146"/>
      <c r="AB303" s="146"/>
      <c r="AC303" s="146"/>
      <c r="AD303" s="146"/>
      <c r="AE303" s="146"/>
      <c r="AF303" s="146"/>
      <c r="AG303" s="146" t="s">
        <v>167</v>
      </c>
      <c r="AH303" s="146">
        <v>0</v>
      </c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</row>
    <row r="304" spans="1:60" outlineLevel="3" x14ac:dyDescent="0.25">
      <c r="A304" s="153"/>
      <c r="B304" s="154"/>
      <c r="C304" s="191" t="s">
        <v>366</v>
      </c>
      <c r="D304" s="157"/>
      <c r="E304" s="158">
        <v>50</v>
      </c>
      <c r="F304" s="156"/>
      <c r="G304" s="156"/>
      <c r="H304" s="156"/>
      <c r="I304" s="156"/>
      <c r="J304" s="156"/>
      <c r="K304" s="156"/>
      <c r="L304" s="156"/>
      <c r="M304" s="156"/>
      <c r="N304" s="155"/>
      <c r="O304" s="155"/>
      <c r="P304" s="155"/>
      <c r="Q304" s="155"/>
      <c r="R304" s="156"/>
      <c r="S304" s="156"/>
      <c r="T304" s="156"/>
      <c r="U304" s="156"/>
      <c r="V304" s="156"/>
      <c r="W304" s="156"/>
      <c r="X304" s="156"/>
      <c r="Y304" s="156"/>
      <c r="Z304" s="146"/>
      <c r="AA304" s="146"/>
      <c r="AB304" s="146"/>
      <c r="AC304" s="146"/>
      <c r="AD304" s="146"/>
      <c r="AE304" s="146"/>
      <c r="AF304" s="146"/>
      <c r="AG304" s="146" t="s">
        <v>167</v>
      </c>
      <c r="AH304" s="146">
        <v>0</v>
      </c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</row>
    <row r="305" spans="1:60" outlineLevel="1" x14ac:dyDescent="0.25">
      <c r="A305" s="174">
        <v>41</v>
      </c>
      <c r="B305" s="175" t="s">
        <v>367</v>
      </c>
      <c r="C305" s="190" t="s">
        <v>368</v>
      </c>
      <c r="D305" s="176" t="s">
        <v>369</v>
      </c>
      <c r="E305" s="177">
        <v>1</v>
      </c>
      <c r="F305" s="178"/>
      <c r="G305" s="179">
        <f>ROUND(E305*F305,2)</f>
        <v>0</v>
      </c>
      <c r="H305" s="178"/>
      <c r="I305" s="179">
        <f>ROUND(E305*H305,2)</f>
        <v>0</v>
      </c>
      <c r="J305" s="178"/>
      <c r="K305" s="179">
        <f>ROUND(E305*J305,2)</f>
        <v>0</v>
      </c>
      <c r="L305" s="179">
        <v>21</v>
      </c>
      <c r="M305" s="179">
        <f>G305*(1+L305/100)</f>
        <v>0</v>
      </c>
      <c r="N305" s="177">
        <v>0</v>
      </c>
      <c r="O305" s="177">
        <f>ROUND(E305*N305,2)</f>
        <v>0</v>
      </c>
      <c r="P305" s="177">
        <v>0</v>
      </c>
      <c r="Q305" s="177">
        <f>ROUND(E305*P305,2)</f>
        <v>0</v>
      </c>
      <c r="R305" s="179"/>
      <c r="S305" s="179" t="s">
        <v>204</v>
      </c>
      <c r="T305" s="180" t="s">
        <v>205</v>
      </c>
      <c r="U305" s="156">
        <v>1</v>
      </c>
      <c r="V305" s="156">
        <f>ROUND(E305*U305,2)</f>
        <v>1</v>
      </c>
      <c r="W305" s="156"/>
      <c r="X305" s="156" t="s">
        <v>161</v>
      </c>
      <c r="Y305" s="156" t="s">
        <v>162</v>
      </c>
      <c r="Z305" s="146"/>
      <c r="AA305" s="146"/>
      <c r="AB305" s="146"/>
      <c r="AC305" s="146"/>
      <c r="AD305" s="146"/>
      <c r="AE305" s="146"/>
      <c r="AF305" s="146"/>
      <c r="AG305" s="146" t="s">
        <v>163</v>
      </c>
      <c r="AH305" s="146"/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</row>
    <row r="306" spans="1:60" outlineLevel="2" x14ac:dyDescent="0.25">
      <c r="A306" s="153"/>
      <c r="B306" s="154"/>
      <c r="C306" s="191" t="s">
        <v>370</v>
      </c>
      <c r="D306" s="157"/>
      <c r="E306" s="158">
        <v>1</v>
      </c>
      <c r="F306" s="156"/>
      <c r="G306" s="156"/>
      <c r="H306" s="156"/>
      <c r="I306" s="156"/>
      <c r="J306" s="156"/>
      <c r="K306" s="156"/>
      <c r="L306" s="156"/>
      <c r="M306" s="156"/>
      <c r="N306" s="155"/>
      <c r="O306" s="155"/>
      <c r="P306" s="155"/>
      <c r="Q306" s="155"/>
      <c r="R306" s="156"/>
      <c r="S306" s="156"/>
      <c r="T306" s="156"/>
      <c r="U306" s="156"/>
      <c r="V306" s="156"/>
      <c r="W306" s="156"/>
      <c r="X306" s="156"/>
      <c r="Y306" s="156"/>
      <c r="Z306" s="146"/>
      <c r="AA306" s="146"/>
      <c r="AB306" s="146"/>
      <c r="AC306" s="146"/>
      <c r="AD306" s="146"/>
      <c r="AE306" s="146"/>
      <c r="AF306" s="146"/>
      <c r="AG306" s="146" t="s">
        <v>167</v>
      </c>
      <c r="AH306" s="146">
        <v>0</v>
      </c>
      <c r="AI306" s="146"/>
      <c r="AJ306" s="146"/>
      <c r="AK306" s="146"/>
      <c r="AL306" s="146"/>
      <c r="AM306" s="146"/>
      <c r="AN306" s="146"/>
      <c r="AO306" s="146"/>
      <c r="AP306" s="146"/>
      <c r="AQ306" s="146"/>
      <c r="AR306" s="146"/>
      <c r="AS306" s="146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</row>
    <row r="307" spans="1:60" x14ac:dyDescent="0.25">
      <c r="A307" s="167" t="s">
        <v>154</v>
      </c>
      <c r="B307" s="168" t="s">
        <v>94</v>
      </c>
      <c r="C307" s="189" t="s">
        <v>95</v>
      </c>
      <c r="D307" s="169"/>
      <c r="E307" s="170"/>
      <c r="F307" s="171"/>
      <c r="G307" s="171">
        <f>SUMIF(AG308:AG376,"&lt;&gt;NOR",G308:G376)</f>
        <v>0</v>
      </c>
      <c r="H307" s="171"/>
      <c r="I307" s="171">
        <f>SUM(I308:I376)</f>
        <v>0</v>
      </c>
      <c r="J307" s="171"/>
      <c r="K307" s="171">
        <f>SUM(K308:K376)</f>
        <v>0</v>
      </c>
      <c r="L307" s="171"/>
      <c r="M307" s="171">
        <f>SUM(M308:M376)</f>
        <v>0</v>
      </c>
      <c r="N307" s="170"/>
      <c r="O307" s="170">
        <f>SUM(O308:O376)</f>
        <v>0.04</v>
      </c>
      <c r="P307" s="170"/>
      <c r="Q307" s="170">
        <f>SUM(Q308:Q376)</f>
        <v>10.760000000000002</v>
      </c>
      <c r="R307" s="171"/>
      <c r="S307" s="171"/>
      <c r="T307" s="172"/>
      <c r="U307" s="166"/>
      <c r="V307" s="166">
        <f>SUM(V308:V376)</f>
        <v>58.669999999999995</v>
      </c>
      <c r="W307" s="166"/>
      <c r="X307" s="166"/>
      <c r="Y307" s="166"/>
      <c r="AG307" t="s">
        <v>155</v>
      </c>
    </row>
    <row r="308" spans="1:60" outlineLevel="1" x14ac:dyDescent="0.25">
      <c r="A308" s="174">
        <v>42</v>
      </c>
      <c r="B308" s="175" t="s">
        <v>371</v>
      </c>
      <c r="C308" s="190" t="s">
        <v>372</v>
      </c>
      <c r="D308" s="176" t="s">
        <v>183</v>
      </c>
      <c r="E308" s="177">
        <v>7.7675000000000001</v>
      </c>
      <c r="F308" s="178"/>
      <c r="G308" s="179">
        <f>ROUND(E308*F308,2)</f>
        <v>0</v>
      </c>
      <c r="H308" s="178"/>
      <c r="I308" s="179">
        <f>ROUND(E308*H308,2)</f>
        <v>0</v>
      </c>
      <c r="J308" s="178"/>
      <c r="K308" s="179">
        <f>ROUND(E308*J308,2)</f>
        <v>0</v>
      </c>
      <c r="L308" s="179">
        <v>21</v>
      </c>
      <c r="M308" s="179">
        <f>G308*(1+L308/100)</f>
        <v>0</v>
      </c>
      <c r="N308" s="177">
        <v>6.7000000000000002E-4</v>
      </c>
      <c r="O308" s="177">
        <f>ROUND(E308*N308,2)</f>
        <v>0.01</v>
      </c>
      <c r="P308" s="177">
        <v>0.184</v>
      </c>
      <c r="Q308" s="177">
        <f>ROUND(E308*P308,2)</f>
        <v>1.43</v>
      </c>
      <c r="R308" s="179" t="s">
        <v>373</v>
      </c>
      <c r="S308" s="179" t="s">
        <v>160</v>
      </c>
      <c r="T308" s="180" t="s">
        <v>160</v>
      </c>
      <c r="U308" s="156">
        <v>0.23</v>
      </c>
      <c r="V308" s="156">
        <f>ROUND(E308*U308,2)</f>
        <v>1.79</v>
      </c>
      <c r="W308" s="156"/>
      <c r="X308" s="156" t="s">
        <v>161</v>
      </c>
      <c r="Y308" s="156" t="s">
        <v>162</v>
      </c>
      <c r="Z308" s="146"/>
      <c r="AA308" s="146"/>
      <c r="AB308" s="146"/>
      <c r="AC308" s="146"/>
      <c r="AD308" s="146"/>
      <c r="AE308" s="146"/>
      <c r="AF308" s="146"/>
      <c r="AG308" s="146" t="s">
        <v>163</v>
      </c>
      <c r="AH308" s="146"/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</row>
    <row r="309" spans="1:60" ht="21" outlineLevel="2" x14ac:dyDescent="0.25">
      <c r="A309" s="153"/>
      <c r="B309" s="154"/>
      <c r="C309" s="259" t="s">
        <v>374</v>
      </c>
      <c r="D309" s="260"/>
      <c r="E309" s="260"/>
      <c r="F309" s="260"/>
      <c r="G309" s="260"/>
      <c r="H309" s="156"/>
      <c r="I309" s="156"/>
      <c r="J309" s="156"/>
      <c r="K309" s="156"/>
      <c r="L309" s="156"/>
      <c r="M309" s="156"/>
      <c r="N309" s="155"/>
      <c r="O309" s="155"/>
      <c r="P309" s="155"/>
      <c r="Q309" s="155"/>
      <c r="R309" s="156"/>
      <c r="S309" s="156"/>
      <c r="T309" s="156"/>
      <c r="U309" s="156"/>
      <c r="V309" s="156"/>
      <c r="W309" s="156"/>
      <c r="X309" s="156"/>
      <c r="Y309" s="156"/>
      <c r="Z309" s="146"/>
      <c r="AA309" s="146"/>
      <c r="AB309" s="146"/>
      <c r="AC309" s="146"/>
      <c r="AD309" s="146"/>
      <c r="AE309" s="146"/>
      <c r="AF309" s="146"/>
      <c r="AG309" s="146" t="s">
        <v>165</v>
      </c>
      <c r="AH309" s="146"/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81" t="str">
        <f>C309</f>
        <v>nebo vybourání otvorů průřezové plochy přes 4 m2 v příčkách, včetně pomocného lešení o výšce podlahy do 1900 mm a pro zatížení do 1,5 kPa  (150 kg/m2),</v>
      </c>
      <c r="BB309" s="146"/>
      <c r="BC309" s="146"/>
      <c r="BD309" s="146"/>
      <c r="BE309" s="146"/>
      <c r="BF309" s="146"/>
      <c r="BG309" s="146"/>
      <c r="BH309" s="146"/>
    </row>
    <row r="310" spans="1:60" outlineLevel="2" x14ac:dyDescent="0.25">
      <c r="A310" s="153"/>
      <c r="B310" s="154"/>
      <c r="C310" s="255" t="s">
        <v>375</v>
      </c>
      <c r="D310" s="256"/>
      <c r="E310" s="256"/>
      <c r="F310" s="256"/>
      <c r="G310" s="256"/>
      <c r="H310" s="156"/>
      <c r="I310" s="156"/>
      <c r="J310" s="156"/>
      <c r="K310" s="156"/>
      <c r="L310" s="156"/>
      <c r="M310" s="156"/>
      <c r="N310" s="155"/>
      <c r="O310" s="155"/>
      <c r="P310" s="155"/>
      <c r="Q310" s="155"/>
      <c r="R310" s="156"/>
      <c r="S310" s="156"/>
      <c r="T310" s="156"/>
      <c r="U310" s="156"/>
      <c r="V310" s="156"/>
      <c r="W310" s="156"/>
      <c r="X310" s="156"/>
      <c r="Y310" s="156"/>
      <c r="Z310" s="146"/>
      <c r="AA310" s="146"/>
      <c r="AB310" s="146"/>
      <c r="AC310" s="146"/>
      <c r="AD310" s="146"/>
      <c r="AE310" s="146"/>
      <c r="AF310" s="146"/>
      <c r="AG310" s="146" t="s">
        <v>279</v>
      </c>
      <c r="AH310" s="146"/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81" t="str">
        <f>C310</f>
        <v>Pozn: hodnota tloušťky uvedená v položce je tl. zdiva bez omítky. Demontážní hmotnost položky zahrnuje i hmotnost omítky nebo obkladu.</v>
      </c>
      <c r="BB310" s="146"/>
      <c r="BC310" s="146"/>
      <c r="BD310" s="146"/>
      <c r="BE310" s="146"/>
      <c r="BF310" s="146"/>
      <c r="BG310" s="146"/>
      <c r="BH310" s="146"/>
    </row>
    <row r="311" spans="1:60" outlineLevel="2" x14ac:dyDescent="0.25">
      <c r="A311" s="153"/>
      <c r="B311" s="154"/>
      <c r="C311" s="191" t="s">
        <v>173</v>
      </c>
      <c r="D311" s="157"/>
      <c r="E311" s="158"/>
      <c r="F311" s="156"/>
      <c r="G311" s="156"/>
      <c r="H311" s="156"/>
      <c r="I311" s="156"/>
      <c r="J311" s="156"/>
      <c r="K311" s="156"/>
      <c r="L311" s="156"/>
      <c r="M311" s="156"/>
      <c r="N311" s="155"/>
      <c r="O311" s="155"/>
      <c r="P311" s="155"/>
      <c r="Q311" s="155"/>
      <c r="R311" s="156"/>
      <c r="S311" s="156"/>
      <c r="T311" s="156"/>
      <c r="U311" s="156"/>
      <c r="V311" s="156"/>
      <c r="W311" s="156"/>
      <c r="X311" s="156"/>
      <c r="Y311" s="156"/>
      <c r="Z311" s="146"/>
      <c r="AA311" s="146"/>
      <c r="AB311" s="146"/>
      <c r="AC311" s="146"/>
      <c r="AD311" s="146"/>
      <c r="AE311" s="146"/>
      <c r="AF311" s="146"/>
      <c r="AG311" s="146" t="s">
        <v>167</v>
      </c>
      <c r="AH311" s="146">
        <v>0</v>
      </c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</row>
    <row r="312" spans="1:60" outlineLevel="3" x14ac:dyDescent="0.25">
      <c r="A312" s="153"/>
      <c r="B312" s="154"/>
      <c r="C312" s="191" t="s">
        <v>376</v>
      </c>
      <c r="D312" s="157"/>
      <c r="E312" s="158"/>
      <c r="F312" s="156"/>
      <c r="G312" s="156"/>
      <c r="H312" s="156"/>
      <c r="I312" s="156"/>
      <c r="J312" s="156"/>
      <c r="K312" s="156"/>
      <c r="L312" s="156"/>
      <c r="M312" s="156"/>
      <c r="N312" s="155"/>
      <c r="O312" s="155"/>
      <c r="P312" s="155"/>
      <c r="Q312" s="155"/>
      <c r="R312" s="156"/>
      <c r="S312" s="156"/>
      <c r="T312" s="156"/>
      <c r="U312" s="156"/>
      <c r="V312" s="156"/>
      <c r="W312" s="156"/>
      <c r="X312" s="156"/>
      <c r="Y312" s="156"/>
      <c r="Z312" s="146"/>
      <c r="AA312" s="146"/>
      <c r="AB312" s="146"/>
      <c r="AC312" s="146"/>
      <c r="AD312" s="146"/>
      <c r="AE312" s="146"/>
      <c r="AF312" s="146"/>
      <c r="AG312" s="146" t="s">
        <v>167</v>
      </c>
      <c r="AH312" s="146">
        <v>0</v>
      </c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</row>
    <row r="313" spans="1:60" outlineLevel="3" x14ac:dyDescent="0.25">
      <c r="A313" s="153"/>
      <c r="B313" s="154"/>
      <c r="C313" s="191" t="s">
        <v>377</v>
      </c>
      <c r="D313" s="157"/>
      <c r="E313" s="158">
        <v>7.7675000000000001</v>
      </c>
      <c r="F313" s="156"/>
      <c r="G313" s="156"/>
      <c r="H313" s="156"/>
      <c r="I313" s="156"/>
      <c r="J313" s="156"/>
      <c r="K313" s="156"/>
      <c r="L313" s="156"/>
      <c r="M313" s="156"/>
      <c r="N313" s="155"/>
      <c r="O313" s="155"/>
      <c r="P313" s="155"/>
      <c r="Q313" s="155"/>
      <c r="R313" s="156"/>
      <c r="S313" s="156"/>
      <c r="T313" s="156"/>
      <c r="U313" s="156"/>
      <c r="V313" s="156"/>
      <c r="W313" s="156"/>
      <c r="X313" s="156"/>
      <c r="Y313" s="156"/>
      <c r="Z313" s="146"/>
      <c r="AA313" s="146"/>
      <c r="AB313" s="146"/>
      <c r="AC313" s="146"/>
      <c r="AD313" s="146"/>
      <c r="AE313" s="146"/>
      <c r="AF313" s="146"/>
      <c r="AG313" s="146" t="s">
        <v>167</v>
      </c>
      <c r="AH313" s="146">
        <v>0</v>
      </c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</row>
    <row r="314" spans="1:60" outlineLevel="1" x14ac:dyDescent="0.25">
      <c r="A314" s="174">
        <v>43</v>
      </c>
      <c r="B314" s="175" t="s">
        <v>378</v>
      </c>
      <c r="C314" s="190" t="s">
        <v>379</v>
      </c>
      <c r="D314" s="176" t="s">
        <v>183</v>
      </c>
      <c r="E314" s="177">
        <v>14.7034</v>
      </c>
      <c r="F314" s="178"/>
      <c r="G314" s="179">
        <f>ROUND(E314*F314,2)</f>
        <v>0</v>
      </c>
      <c r="H314" s="178"/>
      <c r="I314" s="179">
        <f>ROUND(E314*H314,2)</f>
        <v>0</v>
      </c>
      <c r="J314" s="178"/>
      <c r="K314" s="179">
        <f>ROUND(E314*J314,2)</f>
        <v>0</v>
      </c>
      <c r="L314" s="179">
        <v>21</v>
      </c>
      <c r="M314" s="179">
        <f>G314*(1+L314/100)</f>
        <v>0</v>
      </c>
      <c r="N314" s="177">
        <v>6.7000000000000002E-4</v>
      </c>
      <c r="O314" s="177">
        <f>ROUND(E314*N314,2)</f>
        <v>0.01</v>
      </c>
      <c r="P314" s="177">
        <v>0.31900000000000001</v>
      </c>
      <c r="Q314" s="177">
        <f>ROUND(E314*P314,2)</f>
        <v>4.6900000000000004</v>
      </c>
      <c r="R314" s="179" t="s">
        <v>373</v>
      </c>
      <c r="S314" s="179" t="s">
        <v>160</v>
      </c>
      <c r="T314" s="180" t="s">
        <v>160</v>
      </c>
      <c r="U314" s="156">
        <v>0.32</v>
      </c>
      <c r="V314" s="156">
        <f>ROUND(E314*U314,2)</f>
        <v>4.71</v>
      </c>
      <c r="W314" s="156"/>
      <c r="X314" s="156" t="s">
        <v>161</v>
      </c>
      <c r="Y314" s="156" t="s">
        <v>162</v>
      </c>
      <c r="Z314" s="146"/>
      <c r="AA314" s="146"/>
      <c r="AB314" s="146"/>
      <c r="AC314" s="146"/>
      <c r="AD314" s="146"/>
      <c r="AE314" s="146"/>
      <c r="AF314" s="146"/>
      <c r="AG314" s="146" t="s">
        <v>163</v>
      </c>
      <c r="AH314" s="146"/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</row>
    <row r="315" spans="1:60" ht="21" outlineLevel="2" x14ac:dyDescent="0.25">
      <c r="A315" s="153"/>
      <c r="B315" s="154"/>
      <c r="C315" s="259" t="s">
        <v>374</v>
      </c>
      <c r="D315" s="260"/>
      <c r="E315" s="260"/>
      <c r="F315" s="260"/>
      <c r="G315" s="260"/>
      <c r="H315" s="156"/>
      <c r="I315" s="156"/>
      <c r="J315" s="156"/>
      <c r="K315" s="156"/>
      <c r="L315" s="156"/>
      <c r="M315" s="156"/>
      <c r="N315" s="155"/>
      <c r="O315" s="155"/>
      <c r="P315" s="155"/>
      <c r="Q315" s="155"/>
      <c r="R315" s="156"/>
      <c r="S315" s="156"/>
      <c r="T315" s="156"/>
      <c r="U315" s="156"/>
      <c r="V315" s="156"/>
      <c r="W315" s="156"/>
      <c r="X315" s="156"/>
      <c r="Y315" s="156"/>
      <c r="Z315" s="146"/>
      <c r="AA315" s="146"/>
      <c r="AB315" s="146"/>
      <c r="AC315" s="146"/>
      <c r="AD315" s="146"/>
      <c r="AE315" s="146"/>
      <c r="AF315" s="146"/>
      <c r="AG315" s="146" t="s">
        <v>165</v>
      </c>
      <c r="AH315" s="146"/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81" t="str">
        <f>C315</f>
        <v>nebo vybourání otvorů průřezové plochy přes 4 m2 v příčkách, včetně pomocného lešení o výšce podlahy do 1900 mm a pro zatížení do 1,5 kPa  (150 kg/m2),</v>
      </c>
      <c r="BB315" s="146"/>
      <c r="BC315" s="146"/>
      <c r="BD315" s="146"/>
      <c r="BE315" s="146"/>
      <c r="BF315" s="146"/>
      <c r="BG315" s="146"/>
      <c r="BH315" s="146"/>
    </row>
    <row r="316" spans="1:60" outlineLevel="2" x14ac:dyDescent="0.25">
      <c r="A316" s="153"/>
      <c r="B316" s="154"/>
      <c r="C316" s="255" t="s">
        <v>375</v>
      </c>
      <c r="D316" s="256"/>
      <c r="E316" s="256"/>
      <c r="F316" s="256"/>
      <c r="G316" s="256"/>
      <c r="H316" s="156"/>
      <c r="I316" s="156"/>
      <c r="J316" s="156"/>
      <c r="K316" s="156"/>
      <c r="L316" s="156"/>
      <c r="M316" s="156"/>
      <c r="N316" s="155"/>
      <c r="O316" s="155"/>
      <c r="P316" s="155"/>
      <c r="Q316" s="155"/>
      <c r="R316" s="156"/>
      <c r="S316" s="156"/>
      <c r="T316" s="156"/>
      <c r="U316" s="156"/>
      <c r="V316" s="156"/>
      <c r="W316" s="156"/>
      <c r="X316" s="156"/>
      <c r="Y316" s="156"/>
      <c r="Z316" s="146"/>
      <c r="AA316" s="146"/>
      <c r="AB316" s="146"/>
      <c r="AC316" s="146"/>
      <c r="AD316" s="146"/>
      <c r="AE316" s="146"/>
      <c r="AF316" s="146"/>
      <c r="AG316" s="146" t="s">
        <v>279</v>
      </c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81" t="str">
        <f>C316</f>
        <v>Pozn: hodnota tloušťky uvedená v položce je tl. zdiva bez omítky. Demontážní hmotnost položky zahrnuje i hmotnost omítky nebo obkladu.</v>
      </c>
      <c r="BB316" s="146"/>
      <c r="BC316" s="146"/>
      <c r="BD316" s="146"/>
      <c r="BE316" s="146"/>
      <c r="BF316" s="146"/>
      <c r="BG316" s="146"/>
      <c r="BH316" s="146"/>
    </row>
    <row r="317" spans="1:60" outlineLevel="2" x14ac:dyDescent="0.25">
      <c r="A317" s="153"/>
      <c r="B317" s="154"/>
      <c r="C317" s="191" t="s">
        <v>173</v>
      </c>
      <c r="D317" s="157"/>
      <c r="E317" s="158"/>
      <c r="F317" s="156"/>
      <c r="G317" s="156"/>
      <c r="H317" s="156"/>
      <c r="I317" s="156"/>
      <c r="J317" s="156"/>
      <c r="K317" s="156"/>
      <c r="L317" s="156"/>
      <c r="M317" s="156"/>
      <c r="N317" s="155"/>
      <c r="O317" s="155"/>
      <c r="P317" s="155"/>
      <c r="Q317" s="155"/>
      <c r="R317" s="156"/>
      <c r="S317" s="156"/>
      <c r="T317" s="156"/>
      <c r="U317" s="156"/>
      <c r="V317" s="156"/>
      <c r="W317" s="156"/>
      <c r="X317" s="156"/>
      <c r="Y317" s="156"/>
      <c r="Z317" s="146"/>
      <c r="AA317" s="146"/>
      <c r="AB317" s="146"/>
      <c r="AC317" s="146"/>
      <c r="AD317" s="146"/>
      <c r="AE317" s="146"/>
      <c r="AF317" s="146"/>
      <c r="AG317" s="146" t="s">
        <v>167</v>
      </c>
      <c r="AH317" s="146">
        <v>0</v>
      </c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</row>
    <row r="318" spans="1:60" outlineLevel="3" x14ac:dyDescent="0.25">
      <c r="A318" s="153"/>
      <c r="B318" s="154"/>
      <c r="C318" s="191" t="s">
        <v>376</v>
      </c>
      <c r="D318" s="157"/>
      <c r="E318" s="158"/>
      <c r="F318" s="156"/>
      <c r="G318" s="156"/>
      <c r="H318" s="156"/>
      <c r="I318" s="156"/>
      <c r="J318" s="156"/>
      <c r="K318" s="156"/>
      <c r="L318" s="156"/>
      <c r="M318" s="156"/>
      <c r="N318" s="155"/>
      <c r="O318" s="155"/>
      <c r="P318" s="155"/>
      <c r="Q318" s="155"/>
      <c r="R318" s="156"/>
      <c r="S318" s="156"/>
      <c r="T318" s="156"/>
      <c r="U318" s="156"/>
      <c r="V318" s="156"/>
      <c r="W318" s="156"/>
      <c r="X318" s="156"/>
      <c r="Y318" s="156"/>
      <c r="Z318" s="146"/>
      <c r="AA318" s="146"/>
      <c r="AB318" s="146"/>
      <c r="AC318" s="146"/>
      <c r="AD318" s="146"/>
      <c r="AE318" s="146"/>
      <c r="AF318" s="146"/>
      <c r="AG318" s="146" t="s">
        <v>167</v>
      </c>
      <c r="AH318" s="146">
        <v>0</v>
      </c>
      <c r="AI318" s="146"/>
      <c r="AJ318" s="146"/>
      <c r="AK318" s="146"/>
      <c r="AL318" s="146"/>
      <c r="AM318" s="146"/>
      <c r="AN318" s="146"/>
      <c r="AO318" s="146"/>
      <c r="AP318" s="146"/>
      <c r="AQ318" s="146"/>
      <c r="AR318" s="146"/>
      <c r="AS318" s="146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</row>
    <row r="319" spans="1:60" outlineLevel="3" x14ac:dyDescent="0.25">
      <c r="A319" s="153"/>
      <c r="B319" s="154"/>
      <c r="C319" s="191" t="s">
        <v>380</v>
      </c>
      <c r="D319" s="157"/>
      <c r="E319" s="158"/>
      <c r="F319" s="156"/>
      <c r="G319" s="156"/>
      <c r="H319" s="156"/>
      <c r="I319" s="156"/>
      <c r="J319" s="156"/>
      <c r="K319" s="156"/>
      <c r="L319" s="156"/>
      <c r="M319" s="156"/>
      <c r="N319" s="155"/>
      <c r="O319" s="155"/>
      <c r="P319" s="155"/>
      <c r="Q319" s="155"/>
      <c r="R319" s="156"/>
      <c r="S319" s="156"/>
      <c r="T319" s="156"/>
      <c r="U319" s="156"/>
      <c r="V319" s="156"/>
      <c r="W319" s="156"/>
      <c r="X319" s="156"/>
      <c r="Y319" s="156"/>
      <c r="Z319" s="146"/>
      <c r="AA319" s="146"/>
      <c r="AB319" s="146"/>
      <c r="AC319" s="146"/>
      <c r="AD319" s="146"/>
      <c r="AE319" s="146"/>
      <c r="AF319" s="146"/>
      <c r="AG319" s="146" t="s">
        <v>167</v>
      </c>
      <c r="AH319" s="146">
        <v>0</v>
      </c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</row>
    <row r="320" spans="1:60" outlineLevel="3" x14ac:dyDescent="0.25">
      <c r="A320" s="153"/>
      <c r="B320" s="154"/>
      <c r="C320" s="191" t="s">
        <v>381</v>
      </c>
      <c r="D320" s="157"/>
      <c r="E320" s="158">
        <v>7.7724000000000002</v>
      </c>
      <c r="F320" s="156"/>
      <c r="G320" s="156"/>
      <c r="H320" s="156"/>
      <c r="I320" s="156"/>
      <c r="J320" s="156"/>
      <c r="K320" s="156"/>
      <c r="L320" s="156"/>
      <c r="M320" s="156"/>
      <c r="N320" s="155"/>
      <c r="O320" s="155"/>
      <c r="P320" s="155"/>
      <c r="Q320" s="155"/>
      <c r="R320" s="156"/>
      <c r="S320" s="156"/>
      <c r="T320" s="156"/>
      <c r="U320" s="156"/>
      <c r="V320" s="156"/>
      <c r="W320" s="156"/>
      <c r="X320" s="156"/>
      <c r="Y320" s="156"/>
      <c r="Z320" s="146"/>
      <c r="AA320" s="146"/>
      <c r="AB320" s="146"/>
      <c r="AC320" s="146"/>
      <c r="AD320" s="146"/>
      <c r="AE320" s="146"/>
      <c r="AF320" s="146"/>
      <c r="AG320" s="146" t="s">
        <v>167</v>
      </c>
      <c r="AH320" s="146">
        <v>0</v>
      </c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</row>
    <row r="321" spans="1:60" outlineLevel="3" x14ac:dyDescent="0.25">
      <c r="A321" s="153"/>
      <c r="B321" s="154"/>
      <c r="C321" s="191" t="s">
        <v>382</v>
      </c>
      <c r="D321" s="157"/>
      <c r="E321" s="158">
        <v>6.931</v>
      </c>
      <c r="F321" s="156"/>
      <c r="G321" s="156"/>
      <c r="H321" s="156"/>
      <c r="I321" s="156"/>
      <c r="J321" s="156"/>
      <c r="K321" s="156"/>
      <c r="L321" s="156"/>
      <c r="M321" s="156"/>
      <c r="N321" s="155"/>
      <c r="O321" s="155"/>
      <c r="P321" s="155"/>
      <c r="Q321" s="155"/>
      <c r="R321" s="156"/>
      <c r="S321" s="156"/>
      <c r="T321" s="156"/>
      <c r="U321" s="156"/>
      <c r="V321" s="156"/>
      <c r="W321" s="156"/>
      <c r="X321" s="156"/>
      <c r="Y321" s="156"/>
      <c r="Z321" s="146"/>
      <c r="AA321" s="146"/>
      <c r="AB321" s="146"/>
      <c r="AC321" s="146"/>
      <c r="AD321" s="146"/>
      <c r="AE321" s="146"/>
      <c r="AF321" s="146"/>
      <c r="AG321" s="146" t="s">
        <v>167</v>
      </c>
      <c r="AH321" s="146">
        <v>0</v>
      </c>
      <c r="AI321" s="146"/>
      <c r="AJ321" s="146"/>
      <c r="AK321" s="146"/>
      <c r="AL321" s="146"/>
      <c r="AM321" s="146"/>
      <c r="AN321" s="146"/>
      <c r="AO321" s="146"/>
      <c r="AP321" s="146"/>
      <c r="AQ321" s="146"/>
      <c r="AR321" s="146"/>
      <c r="AS321" s="146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</row>
    <row r="322" spans="1:60" outlineLevel="1" x14ac:dyDescent="0.25">
      <c r="A322" s="174">
        <v>44</v>
      </c>
      <c r="B322" s="175" t="s">
        <v>383</v>
      </c>
      <c r="C322" s="190" t="s">
        <v>384</v>
      </c>
      <c r="D322" s="176" t="s">
        <v>197</v>
      </c>
      <c r="E322" s="177">
        <v>5</v>
      </c>
      <c r="F322" s="178"/>
      <c r="G322" s="179">
        <f>ROUND(E322*F322,2)</f>
        <v>0</v>
      </c>
      <c r="H322" s="178"/>
      <c r="I322" s="179">
        <f>ROUND(E322*H322,2)</f>
        <v>0</v>
      </c>
      <c r="J322" s="178"/>
      <c r="K322" s="179">
        <f>ROUND(E322*J322,2)</f>
        <v>0</v>
      </c>
      <c r="L322" s="179">
        <v>21</v>
      </c>
      <c r="M322" s="179">
        <f>G322*(1+L322/100)</f>
        <v>0</v>
      </c>
      <c r="N322" s="177">
        <v>0</v>
      </c>
      <c r="O322" s="177">
        <f>ROUND(E322*N322,2)</f>
        <v>0</v>
      </c>
      <c r="P322" s="177">
        <v>0</v>
      </c>
      <c r="Q322" s="177">
        <f>ROUND(E322*P322,2)</f>
        <v>0</v>
      </c>
      <c r="R322" s="179" t="s">
        <v>373</v>
      </c>
      <c r="S322" s="179" t="s">
        <v>160</v>
      </c>
      <c r="T322" s="180" t="s">
        <v>160</v>
      </c>
      <c r="U322" s="156">
        <v>0.05</v>
      </c>
      <c r="V322" s="156">
        <f>ROUND(E322*U322,2)</f>
        <v>0.25</v>
      </c>
      <c r="W322" s="156"/>
      <c r="X322" s="156" t="s">
        <v>161</v>
      </c>
      <c r="Y322" s="156" t="s">
        <v>162</v>
      </c>
      <c r="Z322" s="146"/>
      <c r="AA322" s="146"/>
      <c r="AB322" s="146"/>
      <c r="AC322" s="146"/>
      <c r="AD322" s="146"/>
      <c r="AE322" s="146"/>
      <c r="AF322" s="146"/>
      <c r="AG322" s="146" t="s">
        <v>163</v>
      </c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</row>
    <row r="323" spans="1:60" outlineLevel="2" x14ac:dyDescent="0.25">
      <c r="A323" s="153"/>
      <c r="B323" s="154"/>
      <c r="C323" s="259" t="s">
        <v>385</v>
      </c>
      <c r="D323" s="260"/>
      <c r="E323" s="260"/>
      <c r="F323" s="260"/>
      <c r="G323" s="260"/>
      <c r="H323" s="156"/>
      <c r="I323" s="156"/>
      <c r="J323" s="156"/>
      <c r="K323" s="156"/>
      <c r="L323" s="156"/>
      <c r="M323" s="156"/>
      <c r="N323" s="155"/>
      <c r="O323" s="155"/>
      <c r="P323" s="155"/>
      <c r="Q323" s="155"/>
      <c r="R323" s="156"/>
      <c r="S323" s="156"/>
      <c r="T323" s="156"/>
      <c r="U323" s="156"/>
      <c r="V323" s="156"/>
      <c r="W323" s="156"/>
      <c r="X323" s="156"/>
      <c r="Y323" s="156"/>
      <c r="Z323" s="146"/>
      <c r="AA323" s="146"/>
      <c r="AB323" s="146"/>
      <c r="AC323" s="146"/>
      <c r="AD323" s="146"/>
      <c r="AE323" s="146"/>
      <c r="AF323" s="146"/>
      <c r="AG323" s="146" t="s">
        <v>165</v>
      </c>
      <c r="AH323" s="146"/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</row>
    <row r="324" spans="1:60" outlineLevel="2" x14ac:dyDescent="0.25">
      <c r="A324" s="153"/>
      <c r="B324" s="154"/>
      <c r="C324" s="191" t="s">
        <v>173</v>
      </c>
      <c r="D324" s="157"/>
      <c r="E324" s="158"/>
      <c r="F324" s="156"/>
      <c r="G324" s="156"/>
      <c r="H324" s="156"/>
      <c r="I324" s="156"/>
      <c r="J324" s="156"/>
      <c r="K324" s="156"/>
      <c r="L324" s="156"/>
      <c r="M324" s="156"/>
      <c r="N324" s="155"/>
      <c r="O324" s="155"/>
      <c r="P324" s="155"/>
      <c r="Q324" s="155"/>
      <c r="R324" s="156"/>
      <c r="S324" s="156"/>
      <c r="T324" s="156"/>
      <c r="U324" s="156"/>
      <c r="V324" s="156"/>
      <c r="W324" s="156"/>
      <c r="X324" s="156"/>
      <c r="Y324" s="156"/>
      <c r="Z324" s="146"/>
      <c r="AA324" s="146"/>
      <c r="AB324" s="146"/>
      <c r="AC324" s="146"/>
      <c r="AD324" s="146"/>
      <c r="AE324" s="146"/>
      <c r="AF324" s="146"/>
      <c r="AG324" s="146" t="s">
        <v>167</v>
      </c>
      <c r="AH324" s="146">
        <v>0</v>
      </c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</row>
    <row r="325" spans="1:60" outlineLevel="3" x14ac:dyDescent="0.25">
      <c r="A325" s="153"/>
      <c r="B325" s="154"/>
      <c r="C325" s="191" t="s">
        <v>376</v>
      </c>
      <c r="D325" s="157"/>
      <c r="E325" s="158"/>
      <c r="F325" s="156"/>
      <c r="G325" s="156"/>
      <c r="H325" s="156"/>
      <c r="I325" s="156"/>
      <c r="J325" s="156"/>
      <c r="K325" s="156"/>
      <c r="L325" s="156"/>
      <c r="M325" s="156"/>
      <c r="N325" s="155"/>
      <c r="O325" s="155"/>
      <c r="P325" s="155"/>
      <c r="Q325" s="155"/>
      <c r="R325" s="156"/>
      <c r="S325" s="156"/>
      <c r="T325" s="156"/>
      <c r="U325" s="156"/>
      <c r="V325" s="156"/>
      <c r="W325" s="156"/>
      <c r="X325" s="156"/>
      <c r="Y325" s="156"/>
      <c r="Z325" s="146"/>
      <c r="AA325" s="146"/>
      <c r="AB325" s="146"/>
      <c r="AC325" s="146"/>
      <c r="AD325" s="146"/>
      <c r="AE325" s="146"/>
      <c r="AF325" s="146"/>
      <c r="AG325" s="146" t="s">
        <v>167</v>
      </c>
      <c r="AH325" s="146">
        <v>0</v>
      </c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</row>
    <row r="326" spans="1:60" outlineLevel="3" x14ac:dyDescent="0.25">
      <c r="A326" s="153"/>
      <c r="B326" s="154"/>
      <c r="C326" s="191" t="s">
        <v>386</v>
      </c>
      <c r="D326" s="157"/>
      <c r="E326" s="158">
        <v>5</v>
      </c>
      <c r="F326" s="156"/>
      <c r="G326" s="156"/>
      <c r="H326" s="156"/>
      <c r="I326" s="156"/>
      <c r="J326" s="156"/>
      <c r="K326" s="156"/>
      <c r="L326" s="156"/>
      <c r="M326" s="156"/>
      <c r="N326" s="155"/>
      <c r="O326" s="155"/>
      <c r="P326" s="155"/>
      <c r="Q326" s="155"/>
      <c r="R326" s="156"/>
      <c r="S326" s="156"/>
      <c r="T326" s="156"/>
      <c r="U326" s="156"/>
      <c r="V326" s="156"/>
      <c r="W326" s="156"/>
      <c r="X326" s="156"/>
      <c r="Y326" s="156"/>
      <c r="Z326" s="146"/>
      <c r="AA326" s="146"/>
      <c r="AB326" s="146"/>
      <c r="AC326" s="146"/>
      <c r="AD326" s="146"/>
      <c r="AE326" s="146"/>
      <c r="AF326" s="146"/>
      <c r="AG326" s="146" t="s">
        <v>167</v>
      </c>
      <c r="AH326" s="146">
        <v>0</v>
      </c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</row>
    <row r="327" spans="1:60" ht="20.399999999999999" outlineLevel="1" x14ac:dyDescent="0.25">
      <c r="A327" s="174">
        <v>45</v>
      </c>
      <c r="B327" s="175" t="s">
        <v>387</v>
      </c>
      <c r="C327" s="190" t="s">
        <v>388</v>
      </c>
      <c r="D327" s="176" t="s">
        <v>183</v>
      </c>
      <c r="E327" s="177">
        <v>3.6</v>
      </c>
      <c r="F327" s="178"/>
      <c r="G327" s="179">
        <f>ROUND(E327*F327,2)</f>
        <v>0</v>
      </c>
      <c r="H327" s="178"/>
      <c r="I327" s="179">
        <f>ROUND(E327*H327,2)</f>
        <v>0</v>
      </c>
      <c r="J327" s="178"/>
      <c r="K327" s="179">
        <f>ROUND(E327*J327,2)</f>
        <v>0</v>
      </c>
      <c r="L327" s="179">
        <v>21</v>
      </c>
      <c r="M327" s="179">
        <f>G327*(1+L327/100)</f>
        <v>0</v>
      </c>
      <c r="N327" s="177">
        <v>1.17E-3</v>
      </c>
      <c r="O327" s="177">
        <f>ROUND(E327*N327,2)</f>
        <v>0</v>
      </c>
      <c r="P327" s="177">
        <v>7.5999999999999998E-2</v>
      </c>
      <c r="Q327" s="177">
        <f>ROUND(E327*P327,2)</f>
        <v>0.27</v>
      </c>
      <c r="R327" s="179" t="s">
        <v>373</v>
      </c>
      <c r="S327" s="179" t="s">
        <v>160</v>
      </c>
      <c r="T327" s="180" t="s">
        <v>160</v>
      </c>
      <c r="U327" s="156">
        <v>0.94</v>
      </c>
      <c r="V327" s="156">
        <f>ROUND(E327*U327,2)</f>
        <v>3.38</v>
      </c>
      <c r="W327" s="156"/>
      <c r="X327" s="156" t="s">
        <v>161</v>
      </c>
      <c r="Y327" s="156" t="s">
        <v>162</v>
      </c>
      <c r="Z327" s="146"/>
      <c r="AA327" s="146"/>
      <c r="AB327" s="146"/>
      <c r="AC327" s="146"/>
      <c r="AD327" s="146"/>
      <c r="AE327" s="146"/>
      <c r="AF327" s="146"/>
      <c r="AG327" s="146" t="s">
        <v>163</v>
      </c>
      <c r="AH327" s="146"/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</row>
    <row r="328" spans="1:60" outlineLevel="2" x14ac:dyDescent="0.25">
      <c r="A328" s="153"/>
      <c r="B328" s="154"/>
      <c r="C328" s="191" t="s">
        <v>173</v>
      </c>
      <c r="D328" s="157"/>
      <c r="E328" s="158"/>
      <c r="F328" s="156"/>
      <c r="G328" s="156"/>
      <c r="H328" s="156"/>
      <c r="I328" s="156"/>
      <c r="J328" s="156"/>
      <c r="K328" s="156"/>
      <c r="L328" s="156"/>
      <c r="M328" s="156"/>
      <c r="N328" s="155"/>
      <c r="O328" s="155"/>
      <c r="P328" s="155"/>
      <c r="Q328" s="155"/>
      <c r="R328" s="156"/>
      <c r="S328" s="156"/>
      <c r="T328" s="156"/>
      <c r="U328" s="156"/>
      <c r="V328" s="156"/>
      <c r="W328" s="156"/>
      <c r="X328" s="156"/>
      <c r="Y328" s="156"/>
      <c r="Z328" s="146"/>
      <c r="AA328" s="146"/>
      <c r="AB328" s="146"/>
      <c r="AC328" s="146"/>
      <c r="AD328" s="146"/>
      <c r="AE328" s="146"/>
      <c r="AF328" s="146"/>
      <c r="AG328" s="146" t="s">
        <v>167</v>
      </c>
      <c r="AH328" s="146">
        <v>0</v>
      </c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</row>
    <row r="329" spans="1:60" outlineLevel="3" x14ac:dyDescent="0.25">
      <c r="A329" s="153"/>
      <c r="B329" s="154"/>
      <c r="C329" s="191" t="s">
        <v>376</v>
      </c>
      <c r="D329" s="157"/>
      <c r="E329" s="158"/>
      <c r="F329" s="156"/>
      <c r="G329" s="156"/>
      <c r="H329" s="156"/>
      <c r="I329" s="156"/>
      <c r="J329" s="156"/>
      <c r="K329" s="156"/>
      <c r="L329" s="156"/>
      <c r="M329" s="156"/>
      <c r="N329" s="155"/>
      <c r="O329" s="155"/>
      <c r="P329" s="155"/>
      <c r="Q329" s="155"/>
      <c r="R329" s="156"/>
      <c r="S329" s="156"/>
      <c r="T329" s="156"/>
      <c r="U329" s="156"/>
      <c r="V329" s="156"/>
      <c r="W329" s="156"/>
      <c r="X329" s="156"/>
      <c r="Y329" s="156"/>
      <c r="Z329" s="146"/>
      <c r="AA329" s="146"/>
      <c r="AB329" s="146"/>
      <c r="AC329" s="146"/>
      <c r="AD329" s="146"/>
      <c r="AE329" s="146"/>
      <c r="AF329" s="146"/>
      <c r="AG329" s="146" t="s">
        <v>167</v>
      </c>
      <c r="AH329" s="146">
        <v>0</v>
      </c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</row>
    <row r="330" spans="1:60" outlineLevel="3" x14ac:dyDescent="0.25">
      <c r="A330" s="153"/>
      <c r="B330" s="154"/>
      <c r="C330" s="191" t="s">
        <v>389</v>
      </c>
      <c r="D330" s="157"/>
      <c r="E330" s="158">
        <v>3.6</v>
      </c>
      <c r="F330" s="156"/>
      <c r="G330" s="156"/>
      <c r="H330" s="156"/>
      <c r="I330" s="156"/>
      <c r="J330" s="156"/>
      <c r="K330" s="156"/>
      <c r="L330" s="156"/>
      <c r="M330" s="156"/>
      <c r="N330" s="155"/>
      <c r="O330" s="155"/>
      <c r="P330" s="155"/>
      <c r="Q330" s="155"/>
      <c r="R330" s="156"/>
      <c r="S330" s="156"/>
      <c r="T330" s="156"/>
      <c r="U330" s="156"/>
      <c r="V330" s="156"/>
      <c r="W330" s="156"/>
      <c r="X330" s="156"/>
      <c r="Y330" s="156"/>
      <c r="Z330" s="146"/>
      <c r="AA330" s="146"/>
      <c r="AB330" s="146"/>
      <c r="AC330" s="146"/>
      <c r="AD330" s="146"/>
      <c r="AE330" s="146"/>
      <c r="AF330" s="146"/>
      <c r="AG330" s="146" t="s">
        <v>167</v>
      </c>
      <c r="AH330" s="146">
        <v>0</v>
      </c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</row>
    <row r="331" spans="1:60" ht="20.399999999999999" outlineLevel="1" x14ac:dyDescent="0.25">
      <c r="A331" s="174">
        <v>46</v>
      </c>
      <c r="B331" s="175" t="s">
        <v>390</v>
      </c>
      <c r="C331" s="190" t="s">
        <v>391</v>
      </c>
      <c r="D331" s="176" t="s">
        <v>158</v>
      </c>
      <c r="E331" s="177">
        <v>1.56</v>
      </c>
      <c r="F331" s="178"/>
      <c r="G331" s="179">
        <f>ROUND(E331*F331,2)</f>
        <v>0</v>
      </c>
      <c r="H331" s="178"/>
      <c r="I331" s="179">
        <f>ROUND(E331*H331,2)</f>
        <v>0</v>
      </c>
      <c r="J331" s="178"/>
      <c r="K331" s="179">
        <f>ROUND(E331*J331,2)</f>
        <v>0</v>
      </c>
      <c r="L331" s="179">
        <v>21</v>
      </c>
      <c r="M331" s="179">
        <f>G331*(1+L331/100)</f>
        <v>0</v>
      </c>
      <c r="N331" s="177">
        <v>1.33E-3</v>
      </c>
      <c r="O331" s="177">
        <f>ROUND(E331*N331,2)</f>
        <v>0</v>
      </c>
      <c r="P331" s="177">
        <v>1.8</v>
      </c>
      <c r="Q331" s="177">
        <f>ROUND(E331*P331,2)</f>
        <v>2.81</v>
      </c>
      <c r="R331" s="179" t="s">
        <v>373</v>
      </c>
      <c r="S331" s="179" t="s">
        <v>160</v>
      </c>
      <c r="T331" s="180" t="s">
        <v>160</v>
      </c>
      <c r="U331" s="156">
        <v>4.67</v>
      </c>
      <c r="V331" s="156">
        <f>ROUND(E331*U331,2)</f>
        <v>7.29</v>
      </c>
      <c r="W331" s="156"/>
      <c r="X331" s="156" t="s">
        <v>161</v>
      </c>
      <c r="Y331" s="156" t="s">
        <v>162</v>
      </c>
      <c r="Z331" s="146"/>
      <c r="AA331" s="146"/>
      <c r="AB331" s="146"/>
      <c r="AC331" s="146"/>
      <c r="AD331" s="146"/>
      <c r="AE331" s="146"/>
      <c r="AF331" s="146"/>
      <c r="AG331" s="146" t="s">
        <v>163</v>
      </c>
      <c r="AH331" s="146"/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</row>
    <row r="332" spans="1:60" outlineLevel="2" x14ac:dyDescent="0.25">
      <c r="A332" s="153"/>
      <c r="B332" s="154"/>
      <c r="C332" s="259" t="s">
        <v>392</v>
      </c>
      <c r="D332" s="260"/>
      <c r="E332" s="260"/>
      <c r="F332" s="260"/>
      <c r="G332" s="260"/>
      <c r="H332" s="156"/>
      <c r="I332" s="156"/>
      <c r="J332" s="156"/>
      <c r="K332" s="156"/>
      <c r="L332" s="156"/>
      <c r="M332" s="156"/>
      <c r="N332" s="155"/>
      <c r="O332" s="155"/>
      <c r="P332" s="155"/>
      <c r="Q332" s="155"/>
      <c r="R332" s="156"/>
      <c r="S332" s="156"/>
      <c r="T332" s="156"/>
      <c r="U332" s="156"/>
      <c r="V332" s="156"/>
      <c r="W332" s="156"/>
      <c r="X332" s="156"/>
      <c r="Y332" s="156"/>
      <c r="Z332" s="146"/>
      <c r="AA332" s="146"/>
      <c r="AB332" s="146"/>
      <c r="AC332" s="146"/>
      <c r="AD332" s="146"/>
      <c r="AE332" s="146"/>
      <c r="AF332" s="146"/>
      <c r="AG332" s="146" t="s">
        <v>165</v>
      </c>
      <c r="AH332" s="146"/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</row>
    <row r="333" spans="1:60" outlineLevel="2" x14ac:dyDescent="0.25">
      <c r="A333" s="153"/>
      <c r="B333" s="154"/>
      <c r="C333" s="255" t="s">
        <v>393</v>
      </c>
      <c r="D333" s="256"/>
      <c r="E333" s="256"/>
      <c r="F333" s="256"/>
      <c r="G333" s="256"/>
      <c r="H333" s="156"/>
      <c r="I333" s="156"/>
      <c r="J333" s="156"/>
      <c r="K333" s="156"/>
      <c r="L333" s="156"/>
      <c r="M333" s="156"/>
      <c r="N333" s="155"/>
      <c r="O333" s="155"/>
      <c r="P333" s="155"/>
      <c r="Q333" s="155"/>
      <c r="R333" s="156"/>
      <c r="S333" s="156"/>
      <c r="T333" s="156"/>
      <c r="U333" s="156"/>
      <c r="V333" s="156"/>
      <c r="W333" s="156"/>
      <c r="X333" s="156"/>
      <c r="Y333" s="156"/>
      <c r="Z333" s="146"/>
      <c r="AA333" s="146"/>
      <c r="AB333" s="146"/>
      <c r="AC333" s="146"/>
      <c r="AD333" s="146"/>
      <c r="AE333" s="146"/>
      <c r="AF333" s="146"/>
      <c r="AG333" s="146" t="s">
        <v>279</v>
      </c>
      <c r="AH333" s="146"/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</row>
    <row r="334" spans="1:60" outlineLevel="2" x14ac:dyDescent="0.25">
      <c r="A334" s="153"/>
      <c r="B334" s="154"/>
      <c r="C334" s="191" t="s">
        <v>173</v>
      </c>
      <c r="D334" s="157"/>
      <c r="E334" s="158"/>
      <c r="F334" s="156"/>
      <c r="G334" s="156"/>
      <c r="H334" s="156"/>
      <c r="I334" s="156"/>
      <c r="J334" s="156"/>
      <c r="K334" s="156"/>
      <c r="L334" s="156"/>
      <c r="M334" s="156"/>
      <c r="N334" s="155"/>
      <c r="O334" s="155"/>
      <c r="P334" s="155"/>
      <c r="Q334" s="155"/>
      <c r="R334" s="156"/>
      <c r="S334" s="156"/>
      <c r="T334" s="156"/>
      <c r="U334" s="156"/>
      <c r="V334" s="156"/>
      <c r="W334" s="156"/>
      <c r="X334" s="156"/>
      <c r="Y334" s="156"/>
      <c r="Z334" s="146"/>
      <c r="AA334" s="146"/>
      <c r="AB334" s="146"/>
      <c r="AC334" s="146"/>
      <c r="AD334" s="146"/>
      <c r="AE334" s="146"/>
      <c r="AF334" s="146"/>
      <c r="AG334" s="146" t="s">
        <v>167</v>
      </c>
      <c r="AH334" s="146">
        <v>0</v>
      </c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</row>
    <row r="335" spans="1:60" outlineLevel="3" x14ac:dyDescent="0.25">
      <c r="A335" s="153"/>
      <c r="B335" s="154"/>
      <c r="C335" s="191" t="s">
        <v>166</v>
      </c>
      <c r="D335" s="157"/>
      <c r="E335" s="158"/>
      <c r="F335" s="156"/>
      <c r="G335" s="156"/>
      <c r="H335" s="156"/>
      <c r="I335" s="156"/>
      <c r="J335" s="156"/>
      <c r="K335" s="156"/>
      <c r="L335" s="156"/>
      <c r="M335" s="156"/>
      <c r="N335" s="155"/>
      <c r="O335" s="155"/>
      <c r="P335" s="155"/>
      <c r="Q335" s="155"/>
      <c r="R335" s="156"/>
      <c r="S335" s="156"/>
      <c r="T335" s="156"/>
      <c r="U335" s="156"/>
      <c r="V335" s="156"/>
      <c r="W335" s="156"/>
      <c r="X335" s="156"/>
      <c r="Y335" s="156"/>
      <c r="Z335" s="146"/>
      <c r="AA335" s="146"/>
      <c r="AB335" s="146"/>
      <c r="AC335" s="146"/>
      <c r="AD335" s="146"/>
      <c r="AE335" s="146"/>
      <c r="AF335" s="146"/>
      <c r="AG335" s="146" t="s">
        <v>167</v>
      </c>
      <c r="AH335" s="146">
        <v>0</v>
      </c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</row>
    <row r="336" spans="1:60" outlineLevel="3" x14ac:dyDescent="0.25">
      <c r="A336" s="153"/>
      <c r="B336" s="154"/>
      <c r="C336" s="191" t="s">
        <v>174</v>
      </c>
      <c r="D336" s="157"/>
      <c r="E336" s="158"/>
      <c r="F336" s="156"/>
      <c r="G336" s="156"/>
      <c r="H336" s="156"/>
      <c r="I336" s="156"/>
      <c r="J336" s="156"/>
      <c r="K336" s="156"/>
      <c r="L336" s="156"/>
      <c r="M336" s="156"/>
      <c r="N336" s="155"/>
      <c r="O336" s="155"/>
      <c r="P336" s="155"/>
      <c r="Q336" s="155"/>
      <c r="R336" s="156"/>
      <c r="S336" s="156"/>
      <c r="T336" s="156"/>
      <c r="U336" s="156"/>
      <c r="V336" s="156"/>
      <c r="W336" s="156"/>
      <c r="X336" s="156"/>
      <c r="Y336" s="156"/>
      <c r="Z336" s="146"/>
      <c r="AA336" s="146"/>
      <c r="AB336" s="146"/>
      <c r="AC336" s="146"/>
      <c r="AD336" s="146"/>
      <c r="AE336" s="146"/>
      <c r="AF336" s="146"/>
      <c r="AG336" s="146" t="s">
        <v>167</v>
      </c>
      <c r="AH336" s="146">
        <v>0</v>
      </c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</row>
    <row r="337" spans="1:60" outlineLevel="3" x14ac:dyDescent="0.25">
      <c r="A337" s="153"/>
      <c r="B337" s="154"/>
      <c r="C337" s="191" t="s">
        <v>394</v>
      </c>
      <c r="D337" s="157"/>
      <c r="E337" s="158">
        <v>1.56</v>
      </c>
      <c r="F337" s="156"/>
      <c r="G337" s="156"/>
      <c r="H337" s="156"/>
      <c r="I337" s="156"/>
      <c r="J337" s="156"/>
      <c r="K337" s="156"/>
      <c r="L337" s="156"/>
      <c r="M337" s="156"/>
      <c r="N337" s="155"/>
      <c r="O337" s="155"/>
      <c r="P337" s="155"/>
      <c r="Q337" s="155"/>
      <c r="R337" s="156"/>
      <c r="S337" s="156"/>
      <c r="T337" s="156"/>
      <c r="U337" s="156"/>
      <c r="V337" s="156"/>
      <c r="W337" s="156"/>
      <c r="X337" s="156"/>
      <c r="Y337" s="156"/>
      <c r="Z337" s="146"/>
      <c r="AA337" s="146"/>
      <c r="AB337" s="146"/>
      <c r="AC337" s="146"/>
      <c r="AD337" s="146"/>
      <c r="AE337" s="146"/>
      <c r="AF337" s="146"/>
      <c r="AG337" s="146" t="s">
        <v>167</v>
      </c>
      <c r="AH337" s="146">
        <v>0</v>
      </c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</row>
    <row r="338" spans="1:60" ht="20.399999999999999" outlineLevel="1" x14ac:dyDescent="0.25">
      <c r="A338" s="174">
        <v>47</v>
      </c>
      <c r="B338" s="175" t="s">
        <v>395</v>
      </c>
      <c r="C338" s="190" t="s">
        <v>396</v>
      </c>
      <c r="D338" s="176" t="s">
        <v>197</v>
      </c>
      <c r="E338" s="177">
        <v>6</v>
      </c>
      <c r="F338" s="178"/>
      <c r="G338" s="179">
        <f>ROUND(E338*F338,2)</f>
        <v>0</v>
      </c>
      <c r="H338" s="178"/>
      <c r="I338" s="179">
        <f>ROUND(E338*H338,2)</f>
        <v>0</v>
      </c>
      <c r="J338" s="178"/>
      <c r="K338" s="179">
        <f>ROUND(E338*J338,2)</f>
        <v>0</v>
      </c>
      <c r="L338" s="179">
        <v>21</v>
      </c>
      <c r="M338" s="179">
        <f>G338*(1+L338/100)</f>
        <v>0</v>
      </c>
      <c r="N338" s="177">
        <v>4.8999999999999998E-4</v>
      </c>
      <c r="O338" s="177">
        <f>ROUND(E338*N338,2)</f>
        <v>0</v>
      </c>
      <c r="P338" s="177">
        <v>3.1E-2</v>
      </c>
      <c r="Q338" s="177">
        <f>ROUND(E338*P338,2)</f>
        <v>0.19</v>
      </c>
      <c r="R338" s="179" t="s">
        <v>373</v>
      </c>
      <c r="S338" s="179" t="s">
        <v>160</v>
      </c>
      <c r="T338" s="180" t="s">
        <v>160</v>
      </c>
      <c r="U338" s="156">
        <v>0.77</v>
      </c>
      <c r="V338" s="156">
        <f>ROUND(E338*U338,2)</f>
        <v>4.62</v>
      </c>
      <c r="W338" s="156"/>
      <c r="X338" s="156" t="s">
        <v>161</v>
      </c>
      <c r="Y338" s="156" t="s">
        <v>162</v>
      </c>
      <c r="Z338" s="146"/>
      <c r="AA338" s="146"/>
      <c r="AB338" s="146"/>
      <c r="AC338" s="146"/>
      <c r="AD338" s="146"/>
      <c r="AE338" s="146"/>
      <c r="AF338" s="146"/>
      <c r="AG338" s="146" t="s">
        <v>163</v>
      </c>
      <c r="AH338" s="146"/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</row>
    <row r="339" spans="1:60" outlineLevel="2" x14ac:dyDescent="0.25">
      <c r="A339" s="153"/>
      <c r="B339" s="154"/>
      <c r="C339" s="257" t="s">
        <v>393</v>
      </c>
      <c r="D339" s="258"/>
      <c r="E339" s="258"/>
      <c r="F339" s="258"/>
      <c r="G339" s="258"/>
      <c r="H339" s="156"/>
      <c r="I339" s="156"/>
      <c r="J339" s="156"/>
      <c r="K339" s="156"/>
      <c r="L339" s="156"/>
      <c r="M339" s="156"/>
      <c r="N339" s="155"/>
      <c r="O339" s="155"/>
      <c r="P339" s="155"/>
      <c r="Q339" s="155"/>
      <c r="R339" s="156"/>
      <c r="S339" s="156"/>
      <c r="T339" s="156"/>
      <c r="U339" s="156"/>
      <c r="V339" s="156"/>
      <c r="W339" s="156"/>
      <c r="X339" s="156"/>
      <c r="Y339" s="156"/>
      <c r="Z339" s="146"/>
      <c r="AA339" s="146"/>
      <c r="AB339" s="146"/>
      <c r="AC339" s="146"/>
      <c r="AD339" s="146"/>
      <c r="AE339" s="146"/>
      <c r="AF339" s="146"/>
      <c r="AG339" s="146" t="s">
        <v>279</v>
      </c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</row>
    <row r="340" spans="1:60" outlineLevel="2" x14ac:dyDescent="0.25">
      <c r="A340" s="153"/>
      <c r="B340" s="154"/>
      <c r="C340" s="191" t="s">
        <v>166</v>
      </c>
      <c r="D340" s="157"/>
      <c r="E340" s="158"/>
      <c r="F340" s="156"/>
      <c r="G340" s="156"/>
      <c r="H340" s="156"/>
      <c r="I340" s="156"/>
      <c r="J340" s="156"/>
      <c r="K340" s="156"/>
      <c r="L340" s="156"/>
      <c r="M340" s="156"/>
      <c r="N340" s="155"/>
      <c r="O340" s="155"/>
      <c r="P340" s="155"/>
      <c r="Q340" s="155"/>
      <c r="R340" s="156"/>
      <c r="S340" s="156"/>
      <c r="T340" s="156"/>
      <c r="U340" s="156"/>
      <c r="V340" s="156"/>
      <c r="W340" s="156"/>
      <c r="X340" s="156"/>
      <c r="Y340" s="156"/>
      <c r="Z340" s="146"/>
      <c r="AA340" s="146"/>
      <c r="AB340" s="146"/>
      <c r="AC340" s="146"/>
      <c r="AD340" s="146"/>
      <c r="AE340" s="146"/>
      <c r="AF340" s="146"/>
      <c r="AG340" s="146" t="s">
        <v>167</v>
      </c>
      <c r="AH340" s="146">
        <v>0</v>
      </c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</row>
    <row r="341" spans="1:60" outlineLevel="3" x14ac:dyDescent="0.25">
      <c r="A341" s="153"/>
      <c r="B341" s="154"/>
      <c r="C341" s="191" t="s">
        <v>208</v>
      </c>
      <c r="D341" s="157"/>
      <c r="E341" s="158"/>
      <c r="F341" s="156"/>
      <c r="G341" s="156"/>
      <c r="H341" s="156"/>
      <c r="I341" s="156"/>
      <c r="J341" s="156"/>
      <c r="K341" s="156"/>
      <c r="L341" s="156"/>
      <c r="M341" s="156"/>
      <c r="N341" s="155"/>
      <c r="O341" s="155"/>
      <c r="P341" s="155"/>
      <c r="Q341" s="155"/>
      <c r="R341" s="156"/>
      <c r="S341" s="156"/>
      <c r="T341" s="156"/>
      <c r="U341" s="156"/>
      <c r="V341" s="156"/>
      <c r="W341" s="156"/>
      <c r="X341" s="156"/>
      <c r="Y341" s="156"/>
      <c r="Z341" s="146"/>
      <c r="AA341" s="146"/>
      <c r="AB341" s="146"/>
      <c r="AC341" s="146"/>
      <c r="AD341" s="146"/>
      <c r="AE341" s="146"/>
      <c r="AF341" s="146"/>
      <c r="AG341" s="146" t="s">
        <v>167</v>
      </c>
      <c r="AH341" s="146">
        <v>0</v>
      </c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</row>
    <row r="342" spans="1:60" outlineLevel="3" x14ac:dyDescent="0.25">
      <c r="A342" s="153"/>
      <c r="B342" s="154"/>
      <c r="C342" s="191" t="s">
        <v>209</v>
      </c>
      <c r="D342" s="157"/>
      <c r="E342" s="158"/>
      <c r="F342" s="156"/>
      <c r="G342" s="156"/>
      <c r="H342" s="156"/>
      <c r="I342" s="156"/>
      <c r="J342" s="156"/>
      <c r="K342" s="156"/>
      <c r="L342" s="156"/>
      <c r="M342" s="156"/>
      <c r="N342" s="155"/>
      <c r="O342" s="155"/>
      <c r="P342" s="155"/>
      <c r="Q342" s="155"/>
      <c r="R342" s="156"/>
      <c r="S342" s="156"/>
      <c r="T342" s="156"/>
      <c r="U342" s="156"/>
      <c r="V342" s="156"/>
      <c r="W342" s="156"/>
      <c r="X342" s="156"/>
      <c r="Y342" s="156"/>
      <c r="Z342" s="146"/>
      <c r="AA342" s="146"/>
      <c r="AB342" s="146"/>
      <c r="AC342" s="146"/>
      <c r="AD342" s="146"/>
      <c r="AE342" s="146"/>
      <c r="AF342" s="146"/>
      <c r="AG342" s="146" t="s">
        <v>167</v>
      </c>
      <c r="AH342" s="146">
        <v>0</v>
      </c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</row>
    <row r="343" spans="1:60" outlineLevel="3" x14ac:dyDescent="0.25">
      <c r="A343" s="153"/>
      <c r="B343" s="154"/>
      <c r="C343" s="191" t="s">
        <v>221</v>
      </c>
      <c r="D343" s="157"/>
      <c r="E343" s="158"/>
      <c r="F343" s="156"/>
      <c r="G343" s="156"/>
      <c r="H343" s="156"/>
      <c r="I343" s="156"/>
      <c r="J343" s="156"/>
      <c r="K343" s="156"/>
      <c r="L343" s="156"/>
      <c r="M343" s="156"/>
      <c r="N343" s="155"/>
      <c r="O343" s="155"/>
      <c r="P343" s="155"/>
      <c r="Q343" s="155"/>
      <c r="R343" s="156"/>
      <c r="S343" s="156"/>
      <c r="T343" s="156"/>
      <c r="U343" s="156"/>
      <c r="V343" s="156"/>
      <c r="W343" s="156"/>
      <c r="X343" s="156"/>
      <c r="Y343" s="156"/>
      <c r="Z343" s="146"/>
      <c r="AA343" s="146"/>
      <c r="AB343" s="146"/>
      <c r="AC343" s="146"/>
      <c r="AD343" s="146"/>
      <c r="AE343" s="146"/>
      <c r="AF343" s="146"/>
      <c r="AG343" s="146" t="s">
        <v>167</v>
      </c>
      <c r="AH343" s="146">
        <v>0</v>
      </c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</row>
    <row r="344" spans="1:60" outlineLevel="3" x14ac:dyDescent="0.25">
      <c r="A344" s="153"/>
      <c r="B344" s="154"/>
      <c r="C344" s="191" t="s">
        <v>222</v>
      </c>
      <c r="D344" s="157"/>
      <c r="E344" s="158"/>
      <c r="F344" s="156"/>
      <c r="G344" s="156"/>
      <c r="H344" s="156"/>
      <c r="I344" s="156"/>
      <c r="J344" s="156"/>
      <c r="K344" s="156"/>
      <c r="L344" s="156"/>
      <c r="M344" s="156"/>
      <c r="N344" s="155"/>
      <c r="O344" s="155"/>
      <c r="P344" s="155"/>
      <c r="Q344" s="155"/>
      <c r="R344" s="156"/>
      <c r="S344" s="156"/>
      <c r="T344" s="156"/>
      <c r="U344" s="156"/>
      <c r="V344" s="156"/>
      <c r="W344" s="156"/>
      <c r="X344" s="156"/>
      <c r="Y344" s="156"/>
      <c r="Z344" s="146"/>
      <c r="AA344" s="146"/>
      <c r="AB344" s="146"/>
      <c r="AC344" s="146"/>
      <c r="AD344" s="146"/>
      <c r="AE344" s="146"/>
      <c r="AF344" s="146"/>
      <c r="AG344" s="146" t="s">
        <v>167</v>
      </c>
      <c r="AH344" s="146">
        <v>0</v>
      </c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</row>
    <row r="345" spans="1:60" outlineLevel="3" x14ac:dyDescent="0.25">
      <c r="A345" s="153"/>
      <c r="B345" s="154"/>
      <c r="C345" s="191" t="s">
        <v>397</v>
      </c>
      <c r="D345" s="157"/>
      <c r="E345" s="158">
        <v>6</v>
      </c>
      <c r="F345" s="156"/>
      <c r="G345" s="156"/>
      <c r="H345" s="156"/>
      <c r="I345" s="156"/>
      <c r="J345" s="156"/>
      <c r="K345" s="156"/>
      <c r="L345" s="156"/>
      <c r="M345" s="156"/>
      <c r="N345" s="155"/>
      <c r="O345" s="155"/>
      <c r="P345" s="155"/>
      <c r="Q345" s="155"/>
      <c r="R345" s="156"/>
      <c r="S345" s="156"/>
      <c r="T345" s="156"/>
      <c r="U345" s="156"/>
      <c r="V345" s="156"/>
      <c r="W345" s="156"/>
      <c r="X345" s="156"/>
      <c r="Y345" s="156"/>
      <c r="Z345" s="146"/>
      <c r="AA345" s="146"/>
      <c r="AB345" s="146"/>
      <c r="AC345" s="146"/>
      <c r="AD345" s="146"/>
      <c r="AE345" s="146"/>
      <c r="AF345" s="146"/>
      <c r="AG345" s="146" t="s">
        <v>167</v>
      </c>
      <c r="AH345" s="146">
        <v>0</v>
      </c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</row>
    <row r="346" spans="1:60" outlineLevel="1" x14ac:dyDescent="0.25">
      <c r="A346" s="174">
        <v>48</v>
      </c>
      <c r="B346" s="175" t="s">
        <v>398</v>
      </c>
      <c r="C346" s="190" t="s">
        <v>399</v>
      </c>
      <c r="D346" s="176" t="s">
        <v>228</v>
      </c>
      <c r="E346" s="177">
        <v>14.25</v>
      </c>
      <c r="F346" s="178"/>
      <c r="G346" s="179">
        <f>ROUND(E346*F346,2)</f>
        <v>0</v>
      </c>
      <c r="H346" s="178"/>
      <c r="I346" s="179">
        <f>ROUND(E346*H346,2)</f>
        <v>0</v>
      </c>
      <c r="J346" s="178"/>
      <c r="K346" s="179">
        <f>ROUND(E346*J346,2)</f>
        <v>0</v>
      </c>
      <c r="L346" s="179">
        <v>21</v>
      </c>
      <c r="M346" s="179">
        <f>G346*(1+L346/100)</f>
        <v>0</v>
      </c>
      <c r="N346" s="177">
        <v>4.8999999999999998E-4</v>
      </c>
      <c r="O346" s="177">
        <f>ROUND(E346*N346,2)</f>
        <v>0.01</v>
      </c>
      <c r="P346" s="177">
        <v>2.7E-2</v>
      </c>
      <c r="Q346" s="177">
        <f>ROUND(E346*P346,2)</f>
        <v>0.38</v>
      </c>
      <c r="R346" s="179" t="s">
        <v>373</v>
      </c>
      <c r="S346" s="179" t="s">
        <v>160</v>
      </c>
      <c r="T346" s="180" t="s">
        <v>160</v>
      </c>
      <c r="U346" s="156">
        <v>0.42</v>
      </c>
      <c r="V346" s="156">
        <f>ROUND(E346*U346,2)</f>
        <v>5.99</v>
      </c>
      <c r="W346" s="156"/>
      <c r="X346" s="156" t="s">
        <v>161</v>
      </c>
      <c r="Y346" s="156" t="s">
        <v>162</v>
      </c>
      <c r="Z346" s="146"/>
      <c r="AA346" s="146"/>
      <c r="AB346" s="146"/>
      <c r="AC346" s="146"/>
      <c r="AD346" s="146"/>
      <c r="AE346" s="146"/>
      <c r="AF346" s="146"/>
      <c r="AG346" s="146" t="s">
        <v>163</v>
      </c>
      <c r="AH346" s="146"/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</row>
    <row r="347" spans="1:60" outlineLevel="2" x14ac:dyDescent="0.25">
      <c r="A347" s="153"/>
      <c r="B347" s="154"/>
      <c r="C347" s="257" t="s">
        <v>393</v>
      </c>
      <c r="D347" s="258"/>
      <c r="E347" s="258"/>
      <c r="F347" s="258"/>
      <c r="G347" s="258"/>
      <c r="H347" s="156"/>
      <c r="I347" s="156"/>
      <c r="J347" s="156"/>
      <c r="K347" s="156"/>
      <c r="L347" s="156"/>
      <c r="M347" s="156"/>
      <c r="N347" s="155"/>
      <c r="O347" s="155"/>
      <c r="P347" s="155"/>
      <c r="Q347" s="155"/>
      <c r="R347" s="156"/>
      <c r="S347" s="156"/>
      <c r="T347" s="156"/>
      <c r="U347" s="156"/>
      <c r="V347" s="156"/>
      <c r="W347" s="156"/>
      <c r="X347" s="156"/>
      <c r="Y347" s="156"/>
      <c r="Z347" s="146"/>
      <c r="AA347" s="146"/>
      <c r="AB347" s="146"/>
      <c r="AC347" s="146"/>
      <c r="AD347" s="146"/>
      <c r="AE347" s="146"/>
      <c r="AF347" s="146"/>
      <c r="AG347" s="146" t="s">
        <v>279</v>
      </c>
      <c r="AH347" s="146"/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</row>
    <row r="348" spans="1:60" outlineLevel="2" x14ac:dyDescent="0.25">
      <c r="A348" s="153"/>
      <c r="B348" s="154"/>
      <c r="C348" s="191" t="s">
        <v>166</v>
      </c>
      <c r="D348" s="157"/>
      <c r="E348" s="158"/>
      <c r="F348" s="156"/>
      <c r="G348" s="156"/>
      <c r="H348" s="156"/>
      <c r="I348" s="156"/>
      <c r="J348" s="156"/>
      <c r="K348" s="156"/>
      <c r="L348" s="156"/>
      <c r="M348" s="156"/>
      <c r="N348" s="155"/>
      <c r="O348" s="155"/>
      <c r="P348" s="155"/>
      <c r="Q348" s="155"/>
      <c r="R348" s="156"/>
      <c r="S348" s="156"/>
      <c r="T348" s="156"/>
      <c r="U348" s="156"/>
      <c r="V348" s="156"/>
      <c r="W348" s="156"/>
      <c r="X348" s="156"/>
      <c r="Y348" s="156"/>
      <c r="Z348" s="146"/>
      <c r="AA348" s="146"/>
      <c r="AB348" s="146"/>
      <c r="AC348" s="146"/>
      <c r="AD348" s="146"/>
      <c r="AE348" s="146"/>
      <c r="AF348" s="146"/>
      <c r="AG348" s="146" t="s">
        <v>167</v>
      </c>
      <c r="AH348" s="146">
        <v>0</v>
      </c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</row>
    <row r="349" spans="1:60" outlineLevel="3" x14ac:dyDescent="0.25">
      <c r="A349" s="153"/>
      <c r="B349" s="154"/>
      <c r="C349" s="191" t="s">
        <v>208</v>
      </c>
      <c r="D349" s="157"/>
      <c r="E349" s="158"/>
      <c r="F349" s="156"/>
      <c r="G349" s="156"/>
      <c r="H349" s="156"/>
      <c r="I349" s="156"/>
      <c r="J349" s="156"/>
      <c r="K349" s="156"/>
      <c r="L349" s="156"/>
      <c r="M349" s="156"/>
      <c r="N349" s="155"/>
      <c r="O349" s="155"/>
      <c r="P349" s="155"/>
      <c r="Q349" s="155"/>
      <c r="R349" s="156"/>
      <c r="S349" s="156"/>
      <c r="T349" s="156"/>
      <c r="U349" s="156"/>
      <c r="V349" s="156"/>
      <c r="W349" s="156"/>
      <c r="X349" s="156"/>
      <c r="Y349" s="156"/>
      <c r="Z349" s="146"/>
      <c r="AA349" s="146"/>
      <c r="AB349" s="146"/>
      <c r="AC349" s="146"/>
      <c r="AD349" s="146"/>
      <c r="AE349" s="146"/>
      <c r="AF349" s="146"/>
      <c r="AG349" s="146" t="s">
        <v>167</v>
      </c>
      <c r="AH349" s="146">
        <v>0</v>
      </c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</row>
    <row r="350" spans="1:60" outlineLevel="3" x14ac:dyDescent="0.25">
      <c r="A350" s="153"/>
      <c r="B350" s="154"/>
      <c r="C350" s="191" t="s">
        <v>209</v>
      </c>
      <c r="D350" s="157"/>
      <c r="E350" s="158"/>
      <c r="F350" s="156"/>
      <c r="G350" s="156"/>
      <c r="H350" s="156"/>
      <c r="I350" s="156"/>
      <c r="J350" s="156"/>
      <c r="K350" s="156"/>
      <c r="L350" s="156"/>
      <c r="M350" s="156"/>
      <c r="N350" s="155"/>
      <c r="O350" s="155"/>
      <c r="P350" s="155"/>
      <c r="Q350" s="155"/>
      <c r="R350" s="156"/>
      <c r="S350" s="156"/>
      <c r="T350" s="156"/>
      <c r="U350" s="156"/>
      <c r="V350" s="156"/>
      <c r="W350" s="156"/>
      <c r="X350" s="156"/>
      <c r="Y350" s="156"/>
      <c r="Z350" s="146"/>
      <c r="AA350" s="146"/>
      <c r="AB350" s="146"/>
      <c r="AC350" s="146"/>
      <c r="AD350" s="146"/>
      <c r="AE350" s="146"/>
      <c r="AF350" s="146"/>
      <c r="AG350" s="146" t="s">
        <v>167</v>
      </c>
      <c r="AH350" s="146">
        <v>0</v>
      </c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</row>
    <row r="351" spans="1:60" outlineLevel="3" x14ac:dyDescent="0.25">
      <c r="A351" s="153"/>
      <c r="B351" s="154"/>
      <c r="C351" s="191" t="s">
        <v>221</v>
      </c>
      <c r="D351" s="157"/>
      <c r="E351" s="158"/>
      <c r="F351" s="156"/>
      <c r="G351" s="156"/>
      <c r="H351" s="156"/>
      <c r="I351" s="156"/>
      <c r="J351" s="156"/>
      <c r="K351" s="156"/>
      <c r="L351" s="156"/>
      <c r="M351" s="156"/>
      <c r="N351" s="155"/>
      <c r="O351" s="155"/>
      <c r="P351" s="155"/>
      <c r="Q351" s="155"/>
      <c r="R351" s="156"/>
      <c r="S351" s="156"/>
      <c r="T351" s="156"/>
      <c r="U351" s="156"/>
      <c r="V351" s="156"/>
      <c r="W351" s="156"/>
      <c r="X351" s="156"/>
      <c r="Y351" s="156"/>
      <c r="Z351" s="146"/>
      <c r="AA351" s="146"/>
      <c r="AB351" s="146"/>
      <c r="AC351" s="146"/>
      <c r="AD351" s="146"/>
      <c r="AE351" s="146"/>
      <c r="AF351" s="146"/>
      <c r="AG351" s="146" t="s">
        <v>167</v>
      </c>
      <c r="AH351" s="146">
        <v>0</v>
      </c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</row>
    <row r="352" spans="1:60" outlineLevel="3" x14ac:dyDescent="0.25">
      <c r="A352" s="153"/>
      <c r="B352" s="154"/>
      <c r="C352" s="191" t="s">
        <v>222</v>
      </c>
      <c r="D352" s="157"/>
      <c r="E352" s="158"/>
      <c r="F352" s="156"/>
      <c r="G352" s="156"/>
      <c r="H352" s="156"/>
      <c r="I352" s="156"/>
      <c r="J352" s="156"/>
      <c r="K352" s="156"/>
      <c r="L352" s="156"/>
      <c r="M352" s="156"/>
      <c r="N352" s="155"/>
      <c r="O352" s="155"/>
      <c r="P352" s="155"/>
      <c r="Q352" s="155"/>
      <c r="R352" s="156"/>
      <c r="S352" s="156"/>
      <c r="T352" s="156"/>
      <c r="U352" s="156"/>
      <c r="V352" s="156"/>
      <c r="W352" s="156"/>
      <c r="X352" s="156"/>
      <c r="Y352" s="156"/>
      <c r="Z352" s="146"/>
      <c r="AA352" s="146"/>
      <c r="AB352" s="146"/>
      <c r="AC352" s="146"/>
      <c r="AD352" s="146"/>
      <c r="AE352" s="146"/>
      <c r="AF352" s="146"/>
      <c r="AG352" s="146" t="s">
        <v>167</v>
      </c>
      <c r="AH352" s="146">
        <v>0</v>
      </c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</row>
    <row r="353" spans="1:60" outlineLevel="3" x14ac:dyDescent="0.25">
      <c r="A353" s="153"/>
      <c r="B353" s="154"/>
      <c r="C353" s="191" t="s">
        <v>238</v>
      </c>
      <c r="D353" s="157"/>
      <c r="E353" s="158"/>
      <c r="F353" s="156"/>
      <c r="G353" s="156"/>
      <c r="H353" s="156"/>
      <c r="I353" s="156"/>
      <c r="J353" s="156"/>
      <c r="K353" s="156"/>
      <c r="L353" s="156"/>
      <c r="M353" s="156"/>
      <c r="N353" s="155"/>
      <c r="O353" s="155"/>
      <c r="P353" s="155"/>
      <c r="Q353" s="155"/>
      <c r="R353" s="156"/>
      <c r="S353" s="156"/>
      <c r="T353" s="156"/>
      <c r="U353" s="156"/>
      <c r="V353" s="156"/>
      <c r="W353" s="156"/>
      <c r="X353" s="156"/>
      <c r="Y353" s="156"/>
      <c r="Z353" s="146"/>
      <c r="AA353" s="146"/>
      <c r="AB353" s="146"/>
      <c r="AC353" s="146"/>
      <c r="AD353" s="146"/>
      <c r="AE353" s="146"/>
      <c r="AF353" s="146"/>
      <c r="AG353" s="146" t="s">
        <v>167</v>
      </c>
      <c r="AH353" s="146">
        <v>0</v>
      </c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</row>
    <row r="354" spans="1:60" outlineLevel="3" x14ac:dyDescent="0.25">
      <c r="A354" s="153"/>
      <c r="B354" s="154"/>
      <c r="C354" s="191" t="s">
        <v>400</v>
      </c>
      <c r="D354" s="157"/>
      <c r="E354" s="158">
        <v>14.25</v>
      </c>
      <c r="F354" s="156"/>
      <c r="G354" s="156"/>
      <c r="H354" s="156"/>
      <c r="I354" s="156"/>
      <c r="J354" s="156"/>
      <c r="K354" s="156"/>
      <c r="L354" s="156"/>
      <c r="M354" s="156"/>
      <c r="N354" s="155"/>
      <c r="O354" s="155"/>
      <c r="P354" s="155"/>
      <c r="Q354" s="155"/>
      <c r="R354" s="156"/>
      <c r="S354" s="156"/>
      <c r="T354" s="156"/>
      <c r="U354" s="156"/>
      <c r="V354" s="156"/>
      <c r="W354" s="156"/>
      <c r="X354" s="156"/>
      <c r="Y354" s="156"/>
      <c r="Z354" s="146"/>
      <c r="AA354" s="146"/>
      <c r="AB354" s="146"/>
      <c r="AC354" s="146"/>
      <c r="AD354" s="146"/>
      <c r="AE354" s="146"/>
      <c r="AF354" s="146"/>
      <c r="AG354" s="146" t="s">
        <v>167</v>
      </c>
      <c r="AH354" s="146">
        <v>0</v>
      </c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</row>
    <row r="355" spans="1:60" outlineLevel="1" x14ac:dyDescent="0.25">
      <c r="A355" s="174">
        <v>49</v>
      </c>
      <c r="B355" s="175" t="s">
        <v>401</v>
      </c>
      <c r="C355" s="190" t="s">
        <v>402</v>
      </c>
      <c r="D355" s="176" t="s">
        <v>228</v>
      </c>
      <c r="E355" s="177">
        <v>5.6</v>
      </c>
      <c r="F355" s="178"/>
      <c r="G355" s="179">
        <f>ROUND(E355*F355,2)</f>
        <v>0</v>
      </c>
      <c r="H355" s="178"/>
      <c r="I355" s="179">
        <f>ROUND(E355*H355,2)</f>
        <v>0</v>
      </c>
      <c r="J355" s="178"/>
      <c r="K355" s="179">
        <f>ROUND(E355*J355,2)</f>
        <v>0</v>
      </c>
      <c r="L355" s="179">
        <v>21</v>
      </c>
      <c r="M355" s="179">
        <f>G355*(1+L355/100)</f>
        <v>0</v>
      </c>
      <c r="N355" s="177">
        <v>4.8999999999999998E-4</v>
      </c>
      <c r="O355" s="177">
        <f>ROUND(E355*N355,2)</f>
        <v>0</v>
      </c>
      <c r="P355" s="177">
        <v>8.1000000000000003E-2</v>
      </c>
      <c r="Q355" s="177">
        <f>ROUND(E355*P355,2)</f>
        <v>0.45</v>
      </c>
      <c r="R355" s="179" t="s">
        <v>373</v>
      </c>
      <c r="S355" s="179" t="s">
        <v>160</v>
      </c>
      <c r="T355" s="180" t="s">
        <v>160</v>
      </c>
      <c r="U355" s="156">
        <v>0.81</v>
      </c>
      <c r="V355" s="156">
        <f>ROUND(E355*U355,2)</f>
        <v>4.54</v>
      </c>
      <c r="W355" s="156"/>
      <c r="X355" s="156" t="s">
        <v>161</v>
      </c>
      <c r="Y355" s="156" t="s">
        <v>162</v>
      </c>
      <c r="Z355" s="146"/>
      <c r="AA355" s="146"/>
      <c r="AB355" s="146"/>
      <c r="AC355" s="146"/>
      <c r="AD355" s="146"/>
      <c r="AE355" s="146"/>
      <c r="AF355" s="146"/>
      <c r="AG355" s="146" t="s">
        <v>163</v>
      </c>
      <c r="AH355" s="146"/>
      <c r="AI355" s="146"/>
      <c r="AJ355" s="146"/>
      <c r="AK355" s="146"/>
      <c r="AL355" s="146"/>
      <c r="AM355" s="146"/>
      <c r="AN355" s="146"/>
      <c r="AO355" s="146"/>
      <c r="AP355" s="146"/>
      <c r="AQ355" s="146"/>
      <c r="AR355" s="146"/>
      <c r="AS355" s="146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</row>
    <row r="356" spans="1:60" outlineLevel="2" x14ac:dyDescent="0.25">
      <c r="A356" s="153"/>
      <c r="B356" s="154"/>
      <c r="C356" s="257" t="s">
        <v>393</v>
      </c>
      <c r="D356" s="258"/>
      <c r="E356" s="258"/>
      <c r="F356" s="258"/>
      <c r="G356" s="258"/>
      <c r="H356" s="156"/>
      <c r="I356" s="156"/>
      <c r="J356" s="156"/>
      <c r="K356" s="156"/>
      <c r="L356" s="156"/>
      <c r="M356" s="156"/>
      <c r="N356" s="155"/>
      <c r="O356" s="155"/>
      <c r="P356" s="155"/>
      <c r="Q356" s="155"/>
      <c r="R356" s="156"/>
      <c r="S356" s="156"/>
      <c r="T356" s="156"/>
      <c r="U356" s="156"/>
      <c r="V356" s="156"/>
      <c r="W356" s="156"/>
      <c r="X356" s="156"/>
      <c r="Y356" s="156"/>
      <c r="Z356" s="146"/>
      <c r="AA356" s="146"/>
      <c r="AB356" s="146"/>
      <c r="AC356" s="146"/>
      <c r="AD356" s="146"/>
      <c r="AE356" s="146"/>
      <c r="AF356" s="146"/>
      <c r="AG356" s="146" t="s">
        <v>279</v>
      </c>
      <c r="AH356" s="146"/>
      <c r="AI356" s="146"/>
      <c r="AJ356" s="146"/>
      <c r="AK356" s="146"/>
      <c r="AL356" s="146"/>
      <c r="AM356" s="146"/>
      <c r="AN356" s="146"/>
      <c r="AO356" s="146"/>
      <c r="AP356" s="146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</row>
    <row r="357" spans="1:60" outlineLevel="2" x14ac:dyDescent="0.25">
      <c r="A357" s="153"/>
      <c r="B357" s="154"/>
      <c r="C357" s="191" t="s">
        <v>173</v>
      </c>
      <c r="D357" s="157"/>
      <c r="E357" s="158"/>
      <c r="F357" s="156"/>
      <c r="G357" s="156"/>
      <c r="H357" s="156"/>
      <c r="I357" s="156"/>
      <c r="J357" s="156"/>
      <c r="K357" s="156"/>
      <c r="L357" s="156"/>
      <c r="M357" s="156"/>
      <c r="N357" s="155"/>
      <c r="O357" s="155"/>
      <c r="P357" s="155"/>
      <c r="Q357" s="155"/>
      <c r="R357" s="156"/>
      <c r="S357" s="156"/>
      <c r="T357" s="156"/>
      <c r="U357" s="156"/>
      <c r="V357" s="156"/>
      <c r="W357" s="156"/>
      <c r="X357" s="156"/>
      <c r="Y357" s="156"/>
      <c r="Z357" s="146"/>
      <c r="AA357" s="146"/>
      <c r="AB357" s="146"/>
      <c r="AC357" s="146"/>
      <c r="AD357" s="146"/>
      <c r="AE357" s="146"/>
      <c r="AF357" s="146"/>
      <c r="AG357" s="146" t="s">
        <v>167</v>
      </c>
      <c r="AH357" s="146">
        <v>0</v>
      </c>
      <c r="AI357" s="146"/>
      <c r="AJ357" s="146"/>
      <c r="AK357" s="146"/>
      <c r="AL357" s="146"/>
      <c r="AM357" s="146"/>
      <c r="AN357" s="146"/>
      <c r="AO357" s="146"/>
      <c r="AP357" s="146"/>
      <c r="AQ357" s="146"/>
      <c r="AR357" s="146"/>
      <c r="AS357" s="146"/>
      <c r="AT357" s="146"/>
      <c r="AU357" s="146"/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</row>
    <row r="358" spans="1:60" outlineLevel="3" x14ac:dyDescent="0.25">
      <c r="A358" s="153"/>
      <c r="B358" s="154"/>
      <c r="C358" s="191" t="s">
        <v>166</v>
      </c>
      <c r="D358" s="157"/>
      <c r="E358" s="158"/>
      <c r="F358" s="156"/>
      <c r="G358" s="156"/>
      <c r="H358" s="156"/>
      <c r="I358" s="156"/>
      <c r="J358" s="156"/>
      <c r="K358" s="156"/>
      <c r="L358" s="156"/>
      <c r="M358" s="156"/>
      <c r="N358" s="155"/>
      <c r="O358" s="155"/>
      <c r="P358" s="155"/>
      <c r="Q358" s="155"/>
      <c r="R358" s="156"/>
      <c r="S358" s="156"/>
      <c r="T358" s="156"/>
      <c r="U358" s="156"/>
      <c r="V358" s="156"/>
      <c r="W358" s="156"/>
      <c r="X358" s="156"/>
      <c r="Y358" s="156"/>
      <c r="Z358" s="146"/>
      <c r="AA358" s="146"/>
      <c r="AB358" s="146"/>
      <c r="AC358" s="146"/>
      <c r="AD358" s="146"/>
      <c r="AE358" s="146"/>
      <c r="AF358" s="146"/>
      <c r="AG358" s="146" t="s">
        <v>167</v>
      </c>
      <c r="AH358" s="146">
        <v>0</v>
      </c>
      <c r="AI358" s="146"/>
      <c r="AJ358" s="146"/>
      <c r="AK358" s="146"/>
      <c r="AL358" s="146"/>
      <c r="AM358" s="146"/>
      <c r="AN358" s="146"/>
      <c r="AO358" s="146"/>
      <c r="AP358" s="146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</row>
    <row r="359" spans="1:60" outlineLevel="3" x14ac:dyDescent="0.25">
      <c r="A359" s="153"/>
      <c r="B359" s="154"/>
      <c r="C359" s="191" t="s">
        <v>174</v>
      </c>
      <c r="D359" s="157"/>
      <c r="E359" s="158"/>
      <c r="F359" s="156"/>
      <c r="G359" s="156"/>
      <c r="H359" s="156"/>
      <c r="I359" s="156"/>
      <c r="J359" s="156"/>
      <c r="K359" s="156"/>
      <c r="L359" s="156"/>
      <c r="M359" s="156"/>
      <c r="N359" s="155"/>
      <c r="O359" s="155"/>
      <c r="P359" s="155"/>
      <c r="Q359" s="155"/>
      <c r="R359" s="156"/>
      <c r="S359" s="156"/>
      <c r="T359" s="156"/>
      <c r="U359" s="156"/>
      <c r="V359" s="156"/>
      <c r="W359" s="156"/>
      <c r="X359" s="156"/>
      <c r="Y359" s="156"/>
      <c r="Z359" s="146"/>
      <c r="AA359" s="146"/>
      <c r="AB359" s="146"/>
      <c r="AC359" s="146"/>
      <c r="AD359" s="146"/>
      <c r="AE359" s="146"/>
      <c r="AF359" s="146"/>
      <c r="AG359" s="146" t="s">
        <v>167</v>
      </c>
      <c r="AH359" s="146">
        <v>0</v>
      </c>
      <c r="AI359" s="146"/>
      <c r="AJ359" s="146"/>
      <c r="AK359" s="146"/>
      <c r="AL359" s="146"/>
      <c r="AM359" s="146"/>
      <c r="AN359" s="146"/>
      <c r="AO359" s="146"/>
      <c r="AP359" s="146"/>
      <c r="AQ359" s="146"/>
      <c r="AR359" s="146"/>
      <c r="AS359" s="146"/>
      <c r="AT359" s="146"/>
      <c r="AU359" s="146"/>
      <c r="AV359" s="146"/>
      <c r="AW359" s="146"/>
      <c r="AX359" s="146"/>
      <c r="AY359" s="146"/>
      <c r="AZ359" s="146"/>
      <c r="BA359" s="146"/>
      <c r="BB359" s="146"/>
      <c r="BC359" s="146"/>
      <c r="BD359" s="146"/>
      <c r="BE359" s="146"/>
      <c r="BF359" s="146"/>
      <c r="BG359" s="146"/>
      <c r="BH359" s="146"/>
    </row>
    <row r="360" spans="1:60" outlineLevel="3" x14ac:dyDescent="0.25">
      <c r="A360" s="153"/>
      <c r="B360" s="154"/>
      <c r="C360" s="191" t="s">
        <v>403</v>
      </c>
      <c r="D360" s="157"/>
      <c r="E360" s="158">
        <v>5.6</v>
      </c>
      <c r="F360" s="156"/>
      <c r="G360" s="156"/>
      <c r="H360" s="156"/>
      <c r="I360" s="156"/>
      <c r="J360" s="156"/>
      <c r="K360" s="156"/>
      <c r="L360" s="156"/>
      <c r="M360" s="156"/>
      <c r="N360" s="155"/>
      <c r="O360" s="155"/>
      <c r="P360" s="155"/>
      <c r="Q360" s="155"/>
      <c r="R360" s="156"/>
      <c r="S360" s="156"/>
      <c r="T360" s="156"/>
      <c r="U360" s="156"/>
      <c r="V360" s="156"/>
      <c r="W360" s="156"/>
      <c r="X360" s="156"/>
      <c r="Y360" s="156"/>
      <c r="Z360" s="146"/>
      <c r="AA360" s="146"/>
      <c r="AB360" s="146"/>
      <c r="AC360" s="146"/>
      <c r="AD360" s="146"/>
      <c r="AE360" s="146"/>
      <c r="AF360" s="146"/>
      <c r="AG360" s="146" t="s">
        <v>167</v>
      </c>
      <c r="AH360" s="146">
        <v>0</v>
      </c>
      <c r="AI360" s="146"/>
      <c r="AJ360" s="146"/>
      <c r="AK360" s="146"/>
      <c r="AL360" s="146"/>
      <c r="AM360" s="146"/>
      <c r="AN360" s="146"/>
      <c r="AO360" s="146"/>
      <c r="AP360" s="146"/>
      <c r="AQ360" s="146"/>
      <c r="AR360" s="146"/>
      <c r="AS360" s="146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</row>
    <row r="361" spans="1:60" outlineLevel="1" x14ac:dyDescent="0.25">
      <c r="A361" s="174">
        <v>50</v>
      </c>
      <c r="B361" s="175" t="s">
        <v>404</v>
      </c>
      <c r="C361" s="190" t="s">
        <v>405</v>
      </c>
      <c r="D361" s="176" t="s">
        <v>183</v>
      </c>
      <c r="E361" s="177">
        <v>67.652699999999996</v>
      </c>
      <c r="F361" s="178"/>
      <c r="G361" s="179">
        <f>ROUND(E361*F361,2)</f>
        <v>0</v>
      </c>
      <c r="H361" s="178"/>
      <c r="I361" s="179">
        <f>ROUND(E361*H361,2)</f>
        <v>0</v>
      </c>
      <c r="J361" s="178"/>
      <c r="K361" s="179">
        <f>ROUND(E361*J361,2)</f>
        <v>0</v>
      </c>
      <c r="L361" s="179">
        <v>21</v>
      </c>
      <c r="M361" s="179">
        <f>G361*(1+L361/100)</f>
        <v>0</v>
      </c>
      <c r="N361" s="177">
        <v>0</v>
      </c>
      <c r="O361" s="177">
        <f>ROUND(E361*N361,2)</f>
        <v>0</v>
      </c>
      <c r="P361" s="177">
        <v>3.5000000000000001E-3</v>
      </c>
      <c r="Q361" s="177">
        <f>ROUND(E361*P361,2)</f>
        <v>0.24</v>
      </c>
      <c r="R361" s="179"/>
      <c r="S361" s="179" t="s">
        <v>204</v>
      </c>
      <c r="T361" s="180" t="s">
        <v>205</v>
      </c>
      <c r="U361" s="156">
        <v>0.26</v>
      </c>
      <c r="V361" s="156">
        <f>ROUND(E361*U361,2)</f>
        <v>17.59</v>
      </c>
      <c r="W361" s="156"/>
      <c r="X361" s="156" t="s">
        <v>161</v>
      </c>
      <c r="Y361" s="156" t="s">
        <v>162</v>
      </c>
      <c r="Z361" s="146"/>
      <c r="AA361" s="146"/>
      <c r="AB361" s="146"/>
      <c r="AC361" s="146"/>
      <c r="AD361" s="146"/>
      <c r="AE361" s="146"/>
      <c r="AF361" s="146"/>
      <c r="AG361" s="146" t="s">
        <v>163</v>
      </c>
      <c r="AH361" s="146"/>
      <c r="AI361" s="146"/>
      <c r="AJ361" s="146"/>
      <c r="AK361" s="146"/>
      <c r="AL361" s="146"/>
      <c r="AM361" s="146"/>
      <c r="AN361" s="146"/>
      <c r="AO361" s="146"/>
      <c r="AP361" s="146"/>
      <c r="AQ361" s="146"/>
      <c r="AR361" s="146"/>
      <c r="AS361" s="146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</row>
    <row r="362" spans="1:60" outlineLevel="2" x14ac:dyDescent="0.25">
      <c r="A362" s="153"/>
      <c r="B362" s="154"/>
      <c r="C362" s="191" t="s">
        <v>173</v>
      </c>
      <c r="D362" s="157"/>
      <c r="E362" s="158"/>
      <c r="F362" s="156"/>
      <c r="G362" s="156"/>
      <c r="H362" s="156"/>
      <c r="I362" s="156"/>
      <c r="J362" s="156"/>
      <c r="K362" s="156"/>
      <c r="L362" s="156"/>
      <c r="M362" s="156"/>
      <c r="N362" s="155"/>
      <c r="O362" s="155"/>
      <c r="P362" s="155"/>
      <c r="Q362" s="155"/>
      <c r="R362" s="156"/>
      <c r="S362" s="156"/>
      <c r="T362" s="156"/>
      <c r="U362" s="156"/>
      <c r="V362" s="156"/>
      <c r="W362" s="156"/>
      <c r="X362" s="156"/>
      <c r="Y362" s="156"/>
      <c r="Z362" s="146"/>
      <c r="AA362" s="146"/>
      <c r="AB362" s="146"/>
      <c r="AC362" s="146"/>
      <c r="AD362" s="146"/>
      <c r="AE362" s="146"/>
      <c r="AF362" s="146"/>
      <c r="AG362" s="146" t="s">
        <v>167</v>
      </c>
      <c r="AH362" s="146">
        <v>0</v>
      </c>
      <c r="AI362" s="146"/>
      <c r="AJ362" s="146"/>
      <c r="AK362" s="146"/>
      <c r="AL362" s="146"/>
      <c r="AM362" s="146"/>
      <c r="AN362" s="146"/>
      <c r="AO362" s="146"/>
      <c r="AP362" s="146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</row>
    <row r="363" spans="1:60" outlineLevel="3" x14ac:dyDescent="0.25">
      <c r="A363" s="153"/>
      <c r="B363" s="154"/>
      <c r="C363" s="191" t="s">
        <v>376</v>
      </c>
      <c r="D363" s="157"/>
      <c r="E363" s="158"/>
      <c r="F363" s="156"/>
      <c r="G363" s="156"/>
      <c r="H363" s="156"/>
      <c r="I363" s="156"/>
      <c r="J363" s="156"/>
      <c r="K363" s="156"/>
      <c r="L363" s="156"/>
      <c r="M363" s="156"/>
      <c r="N363" s="155"/>
      <c r="O363" s="155"/>
      <c r="P363" s="155"/>
      <c r="Q363" s="155"/>
      <c r="R363" s="156"/>
      <c r="S363" s="156"/>
      <c r="T363" s="156"/>
      <c r="U363" s="156"/>
      <c r="V363" s="156"/>
      <c r="W363" s="156"/>
      <c r="X363" s="156"/>
      <c r="Y363" s="156"/>
      <c r="Z363" s="146"/>
      <c r="AA363" s="146"/>
      <c r="AB363" s="146"/>
      <c r="AC363" s="146"/>
      <c r="AD363" s="146"/>
      <c r="AE363" s="146"/>
      <c r="AF363" s="146"/>
      <c r="AG363" s="146" t="s">
        <v>167</v>
      </c>
      <c r="AH363" s="146">
        <v>0</v>
      </c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</row>
    <row r="364" spans="1:60" outlineLevel="3" x14ac:dyDescent="0.25">
      <c r="A364" s="153"/>
      <c r="B364" s="154"/>
      <c r="C364" s="191" t="s">
        <v>406</v>
      </c>
      <c r="D364" s="157"/>
      <c r="E364" s="158"/>
      <c r="F364" s="156"/>
      <c r="G364" s="156"/>
      <c r="H364" s="156"/>
      <c r="I364" s="156"/>
      <c r="J364" s="156"/>
      <c r="K364" s="156"/>
      <c r="L364" s="156"/>
      <c r="M364" s="156"/>
      <c r="N364" s="155"/>
      <c r="O364" s="155"/>
      <c r="P364" s="155"/>
      <c r="Q364" s="155"/>
      <c r="R364" s="156"/>
      <c r="S364" s="156"/>
      <c r="T364" s="156"/>
      <c r="U364" s="156"/>
      <c r="V364" s="156"/>
      <c r="W364" s="156"/>
      <c r="X364" s="156"/>
      <c r="Y364" s="156"/>
      <c r="Z364" s="146"/>
      <c r="AA364" s="146"/>
      <c r="AB364" s="146"/>
      <c r="AC364" s="146"/>
      <c r="AD364" s="146"/>
      <c r="AE364" s="146"/>
      <c r="AF364" s="146"/>
      <c r="AG364" s="146" t="s">
        <v>167</v>
      </c>
      <c r="AH364" s="146">
        <v>0</v>
      </c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</row>
    <row r="365" spans="1:60" outlineLevel="3" x14ac:dyDescent="0.25">
      <c r="A365" s="153"/>
      <c r="B365" s="154"/>
      <c r="C365" s="191" t="s">
        <v>407</v>
      </c>
      <c r="D365" s="157"/>
      <c r="E365" s="158"/>
      <c r="F365" s="156"/>
      <c r="G365" s="156"/>
      <c r="H365" s="156"/>
      <c r="I365" s="156"/>
      <c r="J365" s="156"/>
      <c r="K365" s="156"/>
      <c r="L365" s="156"/>
      <c r="M365" s="156"/>
      <c r="N365" s="155"/>
      <c r="O365" s="155"/>
      <c r="P365" s="155"/>
      <c r="Q365" s="155"/>
      <c r="R365" s="156"/>
      <c r="S365" s="156"/>
      <c r="T365" s="156"/>
      <c r="U365" s="156"/>
      <c r="V365" s="156"/>
      <c r="W365" s="156"/>
      <c r="X365" s="156"/>
      <c r="Y365" s="156"/>
      <c r="Z365" s="146"/>
      <c r="AA365" s="146"/>
      <c r="AB365" s="146"/>
      <c r="AC365" s="146"/>
      <c r="AD365" s="146"/>
      <c r="AE365" s="146"/>
      <c r="AF365" s="146"/>
      <c r="AG365" s="146" t="s">
        <v>167</v>
      </c>
      <c r="AH365" s="146">
        <v>0</v>
      </c>
      <c r="AI365" s="146"/>
      <c r="AJ365" s="146"/>
      <c r="AK365" s="146"/>
      <c r="AL365" s="146"/>
      <c r="AM365" s="146"/>
      <c r="AN365" s="146"/>
      <c r="AO365" s="146"/>
      <c r="AP365" s="146"/>
      <c r="AQ365" s="146"/>
      <c r="AR365" s="146"/>
      <c r="AS365" s="146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</row>
    <row r="366" spans="1:60" outlineLevel="3" x14ac:dyDescent="0.25">
      <c r="A366" s="153"/>
      <c r="B366" s="154"/>
      <c r="C366" s="191" t="s">
        <v>408</v>
      </c>
      <c r="D366" s="157"/>
      <c r="E366" s="158">
        <v>14.327</v>
      </c>
      <c r="F366" s="156"/>
      <c r="G366" s="156"/>
      <c r="H366" s="156"/>
      <c r="I366" s="156"/>
      <c r="J366" s="156"/>
      <c r="K366" s="156"/>
      <c r="L366" s="156"/>
      <c r="M366" s="156"/>
      <c r="N366" s="155"/>
      <c r="O366" s="155"/>
      <c r="P366" s="155"/>
      <c r="Q366" s="155"/>
      <c r="R366" s="156"/>
      <c r="S366" s="156"/>
      <c r="T366" s="156"/>
      <c r="U366" s="156"/>
      <c r="V366" s="156"/>
      <c r="W366" s="156"/>
      <c r="X366" s="156"/>
      <c r="Y366" s="156"/>
      <c r="Z366" s="146"/>
      <c r="AA366" s="146"/>
      <c r="AB366" s="146"/>
      <c r="AC366" s="146"/>
      <c r="AD366" s="146"/>
      <c r="AE366" s="146"/>
      <c r="AF366" s="146"/>
      <c r="AG366" s="146" t="s">
        <v>167</v>
      </c>
      <c r="AH366" s="146">
        <v>0</v>
      </c>
      <c r="AI366" s="146"/>
      <c r="AJ366" s="146"/>
      <c r="AK366" s="146"/>
      <c r="AL366" s="146"/>
      <c r="AM366" s="146"/>
      <c r="AN366" s="146"/>
      <c r="AO366" s="146"/>
      <c r="AP366" s="146"/>
      <c r="AQ366" s="146"/>
      <c r="AR366" s="146"/>
      <c r="AS366" s="146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</row>
    <row r="367" spans="1:60" outlineLevel="3" x14ac:dyDescent="0.25">
      <c r="A367" s="153"/>
      <c r="B367" s="154"/>
      <c r="C367" s="191" t="s">
        <v>409</v>
      </c>
      <c r="D367" s="157"/>
      <c r="E367" s="158">
        <v>24.585000000000001</v>
      </c>
      <c r="F367" s="156"/>
      <c r="G367" s="156"/>
      <c r="H367" s="156"/>
      <c r="I367" s="156"/>
      <c r="J367" s="156"/>
      <c r="K367" s="156"/>
      <c r="L367" s="156"/>
      <c r="M367" s="156"/>
      <c r="N367" s="155"/>
      <c r="O367" s="155"/>
      <c r="P367" s="155"/>
      <c r="Q367" s="155"/>
      <c r="R367" s="156"/>
      <c r="S367" s="156"/>
      <c r="T367" s="156"/>
      <c r="U367" s="156"/>
      <c r="V367" s="156"/>
      <c r="W367" s="156"/>
      <c r="X367" s="156"/>
      <c r="Y367" s="156"/>
      <c r="Z367" s="146"/>
      <c r="AA367" s="146"/>
      <c r="AB367" s="146"/>
      <c r="AC367" s="146"/>
      <c r="AD367" s="146"/>
      <c r="AE367" s="146"/>
      <c r="AF367" s="146"/>
      <c r="AG367" s="146" t="s">
        <v>167</v>
      </c>
      <c r="AH367" s="146">
        <v>0</v>
      </c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</row>
    <row r="368" spans="1:60" outlineLevel="3" x14ac:dyDescent="0.25">
      <c r="A368" s="153"/>
      <c r="B368" s="154"/>
      <c r="C368" s="191" t="s">
        <v>410</v>
      </c>
      <c r="D368" s="157"/>
      <c r="E368" s="158">
        <v>7.3125</v>
      </c>
      <c r="F368" s="156"/>
      <c r="G368" s="156"/>
      <c r="H368" s="156"/>
      <c r="I368" s="156"/>
      <c r="J368" s="156"/>
      <c r="K368" s="156"/>
      <c r="L368" s="156"/>
      <c r="M368" s="156"/>
      <c r="N368" s="155"/>
      <c r="O368" s="155"/>
      <c r="P368" s="155"/>
      <c r="Q368" s="155"/>
      <c r="R368" s="156"/>
      <c r="S368" s="156"/>
      <c r="T368" s="156"/>
      <c r="U368" s="156"/>
      <c r="V368" s="156"/>
      <c r="W368" s="156"/>
      <c r="X368" s="156"/>
      <c r="Y368" s="156"/>
      <c r="Z368" s="146"/>
      <c r="AA368" s="146"/>
      <c r="AB368" s="146"/>
      <c r="AC368" s="146"/>
      <c r="AD368" s="146"/>
      <c r="AE368" s="146"/>
      <c r="AF368" s="146"/>
      <c r="AG368" s="146" t="s">
        <v>167</v>
      </c>
      <c r="AH368" s="146">
        <v>0</v>
      </c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</row>
    <row r="369" spans="1:60" outlineLevel="3" x14ac:dyDescent="0.25">
      <c r="A369" s="153"/>
      <c r="B369" s="154"/>
      <c r="C369" s="191" t="s">
        <v>411</v>
      </c>
      <c r="D369" s="157"/>
      <c r="E369" s="158">
        <v>13.043200000000001</v>
      </c>
      <c r="F369" s="156"/>
      <c r="G369" s="156"/>
      <c r="H369" s="156"/>
      <c r="I369" s="156"/>
      <c r="J369" s="156"/>
      <c r="K369" s="156"/>
      <c r="L369" s="156"/>
      <c r="M369" s="156"/>
      <c r="N369" s="155"/>
      <c r="O369" s="155"/>
      <c r="P369" s="155"/>
      <c r="Q369" s="155"/>
      <c r="R369" s="156"/>
      <c r="S369" s="156"/>
      <c r="T369" s="156"/>
      <c r="U369" s="156"/>
      <c r="V369" s="156"/>
      <c r="W369" s="156"/>
      <c r="X369" s="156"/>
      <c r="Y369" s="156"/>
      <c r="Z369" s="146"/>
      <c r="AA369" s="146"/>
      <c r="AB369" s="146"/>
      <c r="AC369" s="146"/>
      <c r="AD369" s="146"/>
      <c r="AE369" s="146"/>
      <c r="AF369" s="146"/>
      <c r="AG369" s="146" t="s">
        <v>167</v>
      </c>
      <c r="AH369" s="146">
        <v>0</v>
      </c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</row>
    <row r="370" spans="1:60" outlineLevel="3" x14ac:dyDescent="0.25">
      <c r="A370" s="153"/>
      <c r="B370" s="154"/>
      <c r="C370" s="191" t="s">
        <v>412</v>
      </c>
      <c r="D370" s="157"/>
      <c r="E370" s="158">
        <v>8.3849999999999998</v>
      </c>
      <c r="F370" s="156"/>
      <c r="G370" s="156"/>
      <c r="H370" s="156"/>
      <c r="I370" s="156"/>
      <c r="J370" s="156"/>
      <c r="K370" s="156"/>
      <c r="L370" s="156"/>
      <c r="M370" s="156"/>
      <c r="N370" s="155"/>
      <c r="O370" s="155"/>
      <c r="P370" s="155"/>
      <c r="Q370" s="155"/>
      <c r="R370" s="156"/>
      <c r="S370" s="156"/>
      <c r="T370" s="156"/>
      <c r="U370" s="156"/>
      <c r="V370" s="156"/>
      <c r="W370" s="156"/>
      <c r="X370" s="156"/>
      <c r="Y370" s="156"/>
      <c r="Z370" s="146"/>
      <c r="AA370" s="146"/>
      <c r="AB370" s="146"/>
      <c r="AC370" s="146"/>
      <c r="AD370" s="146"/>
      <c r="AE370" s="146"/>
      <c r="AF370" s="146"/>
      <c r="AG370" s="146" t="s">
        <v>167</v>
      </c>
      <c r="AH370" s="146">
        <v>0</v>
      </c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</row>
    <row r="371" spans="1:60" outlineLevel="1" x14ac:dyDescent="0.25">
      <c r="A371" s="174">
        <v>51</v>
      </c>
      <c r="B371" s="175" t="s">
        <v>413</v>
      </c>
      <c r="C371" s="190" t="s">
        <v>414</v>
      </c>
      <c r="D371" s="176" t="s">
        <v>183</v>
      </c>
      <c r="E371" s="177">
        <v>24.585000000000001</v>
      </c>
      <c r="F371" s="178"/>
      <c r="G371" s="179">
        <f>ROUND(E371*F371,2)</f>
        <v>0</v>
      </c>
      <c r="H371" s="178"/>
      <c r="I371" s="179">
        <f>ROUND(E371*H371,2)</f>
        <v>0</v>
      </c>
      <c r="J371" s="178"/>
      <c r="K371" s="179">
        <f>ROUND(E371*J371,2)</f>
        <v>0</v>
      </c>
      <c r="L371" s="179">
        <v>21</v>
      </c>
      <c r="M371" s="179">
        <f>G371*(1+L371/100)</f>
        <v>0</v>
      </c>
      <c r="N371" s="177">
        <v>3.3E-4</v>
      </c>
      <c r="O371" s="177">
        <f>ROUND(E371*N371,2)</f>
        <v>0.01</v>
      </c>
      <c r="P371" s="177">
        <v>1.235E-2</v>
      </c>
      <c r="Q371" s="177">
        <f>ROUND(E371*P371,2)</f>
        <v>0.3</v>
      </c>
      <c r="R371" s="179"/>
      <c r="S371" s="179" t="s">
        <v>204</v>
      </c>
      <c r="T371" s="180" t="s">
        <v>205</v>
      </c>
      <c r="U371" s="156">
        <v>0.34599999999999997</v>
      </c>
      <c r="V371" s="156">
        <f>ROUND(E371*U371,2)</f>
        <v>8.51</v>
      </c>
      <c r="W371" s="156"/>
      <c r="X371" s="156" t="s">
        <v>161</v>
      </c>
      <c r="Y371" s="156" t="s">
        <v>162</v>
      </c>
      <c r="Z371" s="146"/>
      <c r="AA371" s="146"/>
      <c r="AB371" s="146"/>
      <c r="AC371" s="146"/>
      <c r="AD371" s="146"/>
      <c r="AE371" s="146"/>
      <c r="AF371" s="146"/>
      <c r="AG371" s="146" t="s">
        <v>163</v>
      </c>
      <c r="AH371" s="146"/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</row>
    <row r="372" spans="1:60" outlineLevel="2" x14ac:dyDescent="0.25">
      <c r="A372" s="153"/>
      <c r="B372" s="154"/>
      <c r="C372" s="191" t="s">
        <v>173</v>
      </c>
      <c r="D372" s="157"/>
      <c r="E372" s="158"/>
      <c r="F372" s="156"/>
      <c r="G372" s="156"/>
      <c r="H372" s="156"/>
      <c r="I372" s="156"/>
      <c r="J372" s="156"/>
      <c r="K372" s="156"/>
      <c r="L372" s="156"/>
      <c r="M372" s="156"/>
      <c r="N372" s="155"/>
      <c r="O372" s="155"/>
      <c r="P372" s="155"/>
      <c r="Q372" s="155"/>
      <c r="R372" s="156"/>
      <c r="S372" s="156"/>
      <c r="T372" s="156"/>
      <c r="U372" s="156"/>
      <c r="V372" s="156"/>
      <c r="W372" s="156"/>
      <c r="X372" s="156"/>
      <c r="Y372" s="156"/>
      <c r="Z372" s="146"/>
      <c r="AA372" s="146"/>
      <c r="AB372" s="146"/>
      <c r="AC372" s="146"/>
      <c r="AD372" s="146"/>
      <c r="AE372" s="146"/>
      <c r="AF372" s="146"/>
      <c r="AG372" s="146" t="s">
        <v>167</v>
      </c>
      <c r="AH372" s="146">
        <v>0</v>
      </c>
      <c r="AI372" s="146"/>
      <c r="AJ372" s="146"/>
      <c r="AK372" s="146"/>
      <c r="AL372" s="146"/>
      <c r="AM372" s="146"/>
      <c r="AN372" s="146"/>
      <c r="AO372" s="146"/>
      <c r="AP372" s="146"/>
      <c r="AQ372" s="146"/>
      <c r="AR372" s="146"/>
      <c r="AS372" s="146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</row>
    <row r="373" spans="1:60" outlineLevel="3" x14ac:dyDescent="0.25">
      <c r="A373" s="153"/>
      <c r="B373" s="154"/>
      <c r="C373" s="191" t="s">
        <v>376</v>
      </c>
      <c r="D373" s="157"/>
      <c r="E373" s="158"/>
      <c r="F373" s="156"/>
      <c r="G373" s="156"/>
      <c r="H373" s="156"/>
      <c r="I373" s="156"/>
      <c r="J373" s="156"/>
      <c r="K373" s="156"/>
      <c r="L373" s="156"/>
      <c r="M373" s="156"/>
      <c r="N373" s="155"/>
      <c r="O373" s="155"/>
      <c r="P373" s="155"/>
      <c r="Q373" s="155"/>
      <c r="R373" s="156"/>
      <c r="S373" s="156"/>
      <c r="T373" s="156"/>
      <c r="U373" s="156"/>
      <c r="V373" s="156"/>
      <c r="W373" s="156"/>
      <c r="X373" s="156"/>
      <c r="Y373" s="156"/>
      <c r="Z373" s="146"/>
      <c r="AA373" s="146"/>
      <c r="AB373" s="146"/>
      <c r="AC373" s="146"/>
      <c r="AD373" s="146"/>
      <c r="AE373" s="146"/>
      <c r="AF373" s="146"/>
      <c r="AG373" s="146" t="s">
        <v>167</v>
      </c>
      <c r="AH373" s="146">
        <v>0</v>
      </c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</row>
    <row r="374" spans="1:60" outlineLevel="3" x14ac:dyDescent="0.25">
      <c r="A374" s="153"/>
      <c r="B374" s="154"/>
      <c r="C374" s="191" t="s">
        <v>415</v>
      </c>
      <c r="D374" s="157"/>
      <c r="E374" s="158"/>
      <c r="F374" s="156"/>
      <c r="G374" s="156"/>
      <c r="H374" s="156"/>
      <c r="I374" s="156"/>
      <c r="J374" s="156"/>
      <c r="K374" s="156"/>
      <c r="L374" s="156"/>
      <c r="M374" s="156"/>
      <c r="N374" s="155"/>
      <c r="O374" s="155"/>
      <c r="P374" s="155"/>
      <c r="Q374" s="155"/>
      <c r="R374" s="156"/>
      <c r="S374" s="156"/>
      <c r="T374" s="156"/>
      <c r="U374" s="156"/>
      <c r="V374" s="156"/>
      <c r="W374" s="156"/>
      <c r="X374" s="156"/>
      <c r="Y374" s="156"/>
      <c r="Z374" s="146"/>
      <c r="AA374" s="146"/>
      <c r="AB374" s="146"/>
      <c r="AC374" s="146"/>
      <c r="AD374" s="146"/>
      <c r="AE374" s="146"/>
      <c r="AF374" s="146"/>
      <c r="AG374" s="146" t="s">
        <v>167</v>
      </c>
      <c r="AH374" s="146">
        <v>0</v>
      </c>
      <c r="AI374" s="146"/>
      <c r="AJ374" s="146"/>
      <c r="AK374" s="146"/>
      <c r="AL374" s="146"/>
      <c r="AM374" s="146"/>
      <c r="AN374" s="146"/>
      <c r="AO374" s="146"/>
      <c r="AP374" s="146"/>
      <c r="AQ374" s="146"/>
      <c r="AR374" s="146"/>
      <c r="AS374" s="146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</row>
    <row r="375" spans="1:60" outlineLevel="3" x14ac:dyDescent="0.25">
      <c r="A375" s="153"/>
      <c r="B375" s="154"/>
      <c r="C375" s="191" t="s">
        <v>416</v>
      </c>
      <c r="D375" s="157"/>
      <c r="E375" s="158">
        <v>24.585000000000001</v>
      </c>
      <c r="F375" s="156"/>
      <c r="G375" s="156"/>
      <c r="H375" s="156"/>
      <c r="I375" s="156"/>
      <c r="J375" s="156"/>
      <c r="K375" s="156"/>
      <c r="L375" s="156"/>
      <c r="M375" s="156"/>
      <c r="N375" s="155"/>
      <c r="O375" s="155"/>
      <c r="P375" s="155"/>
      <c r="Q375" s="155"/>
      <c r="R375" s="156"/>
      <c r="S375" s="156"/>
      <c r="T375" s="156"/>
      <c r="U375" s="156"/>
      <c r="V375" s="156"/>
      <c r="W375" s="156"/>
      <c r="X375" s="156"/>
      <c r="Y375" s="156"/>
      <c r="Z375" s="146"/>
      <c r="AA375" s="146"/>
      <c r="AB375" s="146"/>
      <c r="AC375" s="146"/>
      <c r="AD375" s="146"/>
      <c r="AE375" s="146"/>
      <c r="AF375" s="146"/>
      <c r="AG375" s="146" t="s">
        <v>167</v>
      </c>
      <c r="AH375" s="146">
        <v>0</v>
      </c>
      <c r="AI375" s="146"/>
      <c r="AJ375" s="146"/>
      <c r="AK375" s="146"/>
      <c r="AL375" s="146"/>
      <c r="AM375" s="146"/>
      <c r="AN375" s="146"/>
      <c r="AO375" s="146"/>
      <c r="AP375" s="146"/>
      <c r="AQ375" s="146"/>
      <c r="AR375" s="146"/>
      <c r="AS375" s="146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</row>
    <row r="376" spans="1:60" outlineLevel="3" x14ac:dyDescent="0.25">
      <c r="A376" s="153"/>
      <c r="B376" s="154"/>
      <c r="C376" s="191" t="s">
        <v>417</v>
      </c>
      <c r="D376" s="157"/>
      <c r="E376" s="158"/>
      <c r="F376" s="156"/>
      <c r="G376" s="156"/>
      <c r="H376" s="156"/>
      <c r="I376" s="156"/>
      <c r="J376" s="156"/>
      <c r="K376" s="156"/>
      <c r="L376" s="156"/>
      <c r="M376" s="156"/>
      <c r="N376" s="155"/>
      <c r="O376" s="155"/>
      <c r="P376" s="155"/>
      <c r="Q376" s="155"/>
      <c r="R376" s="156"/>
      <c r="S376" s="156"/>
      <c r="T376" s="156"/>
      <c r="U376" s="156"/>
      <c r="V376" s="156"/>
      <c r="W376" s="156"/>
      <c r="X376" s="156"/>
      <c r="Y376" s="156"/>
      <c r="Z376" s="146"/>
      <c r="AA376" s="146"/>
      <c r="AB376" s="146"/>
      <c r="AC376" s="146"/>
      <c r="AD376" s="146"/>
      <c r="AE376" s="146"/>
      <c r="AF376" s="146"/>
      <c r="AG376" s="146" t="s">
        <v>167</v>
      </c>
      <c r="AH376" s="146">
        <v>0</v>
      </c>
      <c r="AI376" s="146"/>
      <c r="AJ376" s="146"/>
      <c r="AK376" s="146"/>
      <c r="AL376" s="146"/>
      <c r="AM376" s="146"/>
      <c r="AN376" s="146"/>
      <c r="AO376" s="146"/>
      <c r="AP376" s="146"/>
      <c r="AQ376" s="146"/>
      <c r="AR376" s="146"/>
      <c r="AS376" s="146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</row>
    <row r="377" spans="1:60" x14ac:dyDescent="0.25">
      <c r="A377" s="167" t="s">
        <v>154</v>
      </c>
      <c r="B377" s="168" t="s">
        <v>96</v>
      </c>
      <c r="C377" s="189" t="s">
        <v>97</v>
      </c>
      <c r="D377" s="169"/>
      <c r="E377" s="170"/>
      <c r="F377" s="171"/>
      <c r="G377" s="171">
        <f>SUMIF(AG378:AG383,"&lt;&gt;NOR",G378:G383)</f>
        <v>0</v>
      </c>
      <c r="H377" s="171"/>
      <c r="I377" s="171">
        <f>SUM(I378:I383)</f>
        <v>0</v>
      </c>
      <c r="J377" s="171"/>
      <c r="K377" s="171">
        <f>SUM(K378:K383)</f>
        <v>0</v>
      </c>
      <c r="L377" s="171"/>
      <c r="M377" s="171">
        <f>SUM(M378:M383)</f>
        <v>0</v>
      </c>
      <c r="N377" s="170"/>
      <c r="O377" s="170">
        <f>SUM(O378:O383)</f>
        <v>0</v>
      </c>
      <c r="P377" s="170"/>
      <c r="Q377" s="170">
        <f>SUM(Q378:Q383)</f>
        <v>0</v>
      </c>
      <c r="R377" s="171"/>
      <c r="S377" s="171"/>
      <c r="T377" s="172"/>
      <c r="U377" s="166"/>
      <c r="V377" s="166">
        <f>SUM(V378:V383)</f>
        <v>54.29</v>
      </c>
      <c r="W377" s="166"/>
      <c r="X377" s="166"/>
      <c r="Y377" s="166"/>
      <c r="AG377" t="s">
        <v>155</v>
      </c>
    </row>
    <row r="378" spans="1:60" ht="20.399999999999999" outlineLevel="1" x14ac:dyDescent="0.25">
      <c r="A378" s="174">
        <v>52</v>
      </c>
      <c r="B378" s="175" t="s">
        <v>418</v>
      </c>
      <c r="C378" s="190" t="s">
        <v>419</v>
      </c>
      <c r="D378" s="176" t="s">
        <v>178</v>
      </c>
      <c r="E378" s="177">
        <v>25.85427</v>
      </c>
      <c r="F378" s="178"/>
      <c r="G378" s="179">
        <f>ROUND(E378*F378,2)</f>
        <v>0</v>
      </c>
      <c r="H378" s="178"/>
      <c r="I378" s="179">
        <f>ROUND(E378*H378,2)</f>
        <v>0</v>
      </c>
      <c r="J378" s="178"/>
      <c r="K378" s="179">
        <f>ROUND(E378*J378,2)</f>
        <v>0</v>
      </c>
      <c r="L378" s="179">
        <v>21</v>
      </c>
      <c r="M378" s="179">
        <f>G378*(1+L378/100)</f>
        <v>0</v>
      </c>
      <c r="N378" s="177">
        <v>0</v>
      </c>
      <c r="O378" s="177">
        <f>ROUND(E378*N378,2)</f>
        <v>0</v>
      </c>
      <c r="P378" s="177">
        <v>0</v>
      </c>
      <c r="Q378" s="177">
        <f>ROUND(E378*P378,2)</f>
        <v>0</v>
      </c>
      <c r="R378" s="179" t="s">
        <v>159</v>
      </c>
      <c r="S378" s="179" t="s">
        <v>160</v>
      </c>
      <c r="T378" s="180" t="s">
        <v>160</v>
      </c>
      <c r="U378" s="156">
        <v>2.1</v>
      </c>
      <c r="V378" s="156">
        <f>ROUND(E378*U378,2)</f>
        <v>54.29</v>
      </c>
      <c r="W378" s="156"/>
      <c r="X378" s="156" t="s">
        <v>420</v>
      </c>
      <c r="Y378" s="156" t="s">
        <v>162</v>
      </c>
      <c r="Z378" s="146"/>
      <c r="AA378" s="146"/>
      <c r="AB378" s="146"/>
      <c r="AC378" s="146"/>
      <c r="AD378" s="146"/>
      <c r="AE378" s="146"/>
      <c r="AF378" s="146"/>
      <c r="AG378" s="146" t="s">
        <v>421</v>
      </c>
      <c r="AH378" s="146"/>
      <c r="AI378" s="146"/>
      <c r="AJ378" s="146"/>
      <c r="AK378" s="146"/>
      <c r="AL378" s="146"/>
      <c r="AM378" s="146"/>
      <c r="AN378" s="146"/>
      <c r="AO378" s="146"/>
      <c r="AP378" s="146"/>
      <c r="AQ378" s="146"/>
      <c r="AR378" s="146"/>
      <c r="AS378" s="146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</row>
    <row r="379" spans="1:60" outlineLevel="2" x14ac:dyDescent="0.25">
      <c r="A379" s="153"/>
      <c r="B379" s="154"/>
      <c r="C379" s="259" t="s">
        <v>422</v>
      </c>
      <c r="D379" s="260"/>
      <c r="E379" s="260"/>
      <c r="F379" s="260"/>
      <c r="G379" s="260"/>
      <c r="H379" s="156"/>
      <c r="I379" s="156"/>
      <c r="J379" s="156"/>
      <c r="K379" s="156"/>
      <c r="L379" s="156"/>
      <c r="M379" s="156"/>
      <c r="N379" s="155"/>
      <c r="O379" s="155"/>
      <c r="P379" s="155"/>
      <c r="Q379" s="155"/>
      <c r="R379" s="156"/>
      <c r="S379" s="156"/>
      <c r="T379" s="156"/>
      <c r="U379" s="156"/>
      <c r="V379" s="156"/>
      <c r="W379" s="156"/>
      <c r="X379" s="156"/>
      <c r="Y379" s="156"/>
      <c r="Z379" s="146"/>
      <c r="AA379" s="146"/>
      <c r="AB379" s="146"/>
      <c r="AC379" s="146"/>
      <c r="AD379" s="146"/>
      <c r="AE379" s="146"/>
      <c r="AF379" s="146"/>
      <c r="AG379" s="146" t="s">
        <v>165</v>
      </c>
      <c r="AH379" s="146"/>
      <c r="AI379" s="146"/>
      <c r="AJ379" s="146"/>
      <c r="AK379" s="146"/>
      <c r="AL379" s="146"/>
      <c r="AM379" s="146"/>
      <c r="AN379" s="146"/>
      <c r="AO379" s="146"/>
      <c r="AP379" s="146"/>
      <c r="AQ379" s="146"/>
      <c r="AR379" s="146"/>
      <c r="AS379" s="146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</row>
    <row r="380" spans="1:60" outlineLevel="2" x14ac:dyDescent="0.25">
      <c r="A380" s="153"/>
      <c r="B380" s="154"/>
      <c r="C380" s="191" t="s">
        <v>423</v>
      </c>
      <c r="D380" s="157"/>
      <c r="E380" s="158"/>
      <c r="F380" s="156"/>
      <c r="G380" s="156"/>
      <c r="H380" s="156"/>
      <c r="I380" s="156"/>
      <c r="J380" s="156"/>
      <c r="K380" s="156"/>
      <c r="L380" s="156"/>
      <c r="M380" s="156"/>
      <c r="N380" s="155"/>
      <c r="O380" s="155"/>
      <c r="P380" s="155"/>
      <c r="Q380" s="155"/>
      <c r="R380" s="156"/>
      <c r="S380" s="156"/>
      <c r="T380" s="156"/>
      <c r="U380" s="156"/>
      <c r="V380" s="156"/>
      <c r="W380" s="156"/>
      <c r="X380" s="156"/>
      <c r="Y380" s="156"/>
      <c r="Z380" s="146"/>
      <c r="AA380" s="146"/>
      <c r="AB380" s="146"/>
      <c r="AC380" s="146"/>
      <c r="AD380" s="146"/>
      <c r="AE380" s="146"/>
      <c r="AF380" s="146"/>
      <c r="AG380" s="146" t="s">
        <v>167</v>
      </c>
      <c r="AH380" s="146">
        <v>0</v>
      </c>
      <c r="AI380" s="146"/>
      <c r="AJ380" s="146"/>
      <c r="AK380" s="146"/>
      <c r="AL380" s="146"/>
      <c r="AM380" s="146"/>
      <c r="AN380" s="146"/>
      <c r="AO380" s="146"/>
      <c r="AP380" s="146"/>
      <c r="AQ380" s="146"/>
      <c r="AR380" s="146"/>
      <c r="AS380" s="146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</row>
    <row r="381" spans="1:60" ht="20.399999999999999" outlineLevel="3" x14ac:dyDescent="0.25">
      <c r="A381" s="153"/>
      <c r="B381" s="154"/>
      <c r="C381" s="191" t="s">
        <v>424</v>
      </c>
      <c r="D381" s="157"/>
      <c r="E381" s="158"/>
      <c r="F381" s="156"/>
      <c r="G381" s="156"/>
      <c r="H381" s="156"/>
      <c r="I381" s="156"/>
      <c r="J381" s="156"/>
      <c r="K381" s="156"/>
      <c r="L381" s="156"/>
      <c r="M381" s="156"/>
      <c r="N381" s="155"/>
      <c r="O381" s="155"/>
      <c r="P381" s="155"/>
      <c r="Q381" s="155"/>
      <c r="R381" s="156"/>
      <c r="S381" s="156"/>
      <c r="T381" s="156"/>
      <c r="U381" s="156"/>
      <c r="V381" s="156"/>
      <c r="W381" s="156"/>
      <c r="X381" s="156"/>
      <c r="Y381" s="156"/>
      <c r="Z381" s="146"/>
      <c r="AA381" s="146"/>
      <c r="AB381" s="146"/>
      <c r="AC381" s="146"/>
      <c r="AD381" s="146"/>
      <c r="AE381" s="146"/>
      <c r="AF381" s="146"/>
      <c r="AG381" s="146" t="s">
        <v>167</v>
      </c>
      <c r="AH381" s="146">
        <v>0</v>
      </c>
      <c r="AI381" s="146"/>
      <c r="AJ381" s="146"/>
      <c r="AK381" s="146"/>
      <c r="AL381" s="146"/>
      <c r="AM381" s="146"/>
      <c r="AN381" s="146"/>
      <c r="AO381" s="146"/>
      <c r="AP381" s="146"/>
      <c r="AQ381" s="146"/>
      <c r="AR381" s="146"/>
      <c r="AS381" s="146"/>
      <c r="AT381" s="146"/>
      <c r="AU381" s="146"/>
      <c r="AV381" s="146"/>
      <c r="AW381" s="146"/>
      <c r="AX381" s="146"/>
      <c r="AY381" s="146"/>
      <c r="AZ381" s="146"/>
      <c r="BA381" s="146"/>
      <c r="BB381" s="146"/>
      <c r="BC381" s="146"/>
      <c r="BD381" s="146"/>
      <c r="BE381" s="146"/>
      <c r="BF381" s="146"/>
      <c r="BG381" s="146"/>
      <c r="BH381" s="146"/>
    </row>
    <row r="382" spans="1:60" outlineLevel="3" x14ac:dyDescent="0.25">
      <c r="A382" s="153"/>
      <c r="B382" s="154"/>
      <c r="C382" s="191" t="s">
        <v>425</v>
      </c>
      <c r="D382" s="157"/>
      <c r="E382" s="158"/>
      <c r="F382" s="156"/>
      <c r="G382" s="156"/>
      <c r="H382" s="156"/>
      <c r="I382" s="156"/>
      <c r="J382" s="156"/>
      <c r="K382" s="156"/>
      <c r="L382" s="156"/>
      <c r="M382" s="156"/>
      <c r="N382" s="155"/>
      <c r="O382" s="155"/>
      <c r="P382" s="155"/>
      <c r="Q382" s="155"/>
      <c r="R382" s="156"/>
      <c r="S382" s="156"/>
      <c r="T382" s="156"/>
      <c r="U382" s="156"/>
      <c r="V382" s="156"/>
      <c r="W382" s="156"/>
      <c r="X382" s="156"/>
      <c r="Y382" s="156"/>
      <c r="Z382" s="146"/>
      <c r="AA382" s="146"/>
      <c r="AB382" s="146"/>
      <c r="AC382" s="146"/>
      <c r="AD382" s="146"/>
      <c r="AE382" s="146"/>
      <c r="AF382" s="146"/>
      <c r="AG382" s="146" t="s">
        <v>167</v>
      </c>
      <c r="AH382" s="146">
        <v>0</v>
      </c>
      <c r="AI382" s="146"/>
      <c r="AJ382" s="146"/>
      <c r="AK382" s="146"/>
      <c r="AL382" s="146"/>
      <c r="AM382" s="146"/>
      <c r="AN382" s="146"/>
      <c r="AO382" s="146"/>
      <c r="AP382" s="146"/>
      <c r="AQ382" s="146"/>
      <c r="AR382" s="146"/>
      <c r="AS382" s="146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</row>
    <row r="383" spans="1:60" outlineLevel="3" x14ac:dyDescent="0.25">
      <c r="A383" s="153"/>
      <c r="B383" s="154"/>
      <c r="C383" s="191" t="s">
        <v>426</v>
      </c>
      <c r="D383" s="157"/>
      <c r="E383" s="158">
        <v>25.85427</v>
      </c>
      <c r="F383" s="156"/>
      <c r="G383" s="156"/>
      <c r="H383" s="156"/>
      <c r="I383" s="156"/>
      <c r="J383" s="156"/>
      <c r="K383" s="156"/>
      <c r="L383" s="156"/>
      <c r="M383" s="156"/>
      <c r="N383" s="155"/>
      <c r="O383" s="155"/>
      <c r="P383" s="155"/>
      <c r="Q383" s="155"/>
      <c r="R383" s="156"/>
      <c r="S383" s="156"/>
      <c r="T383" s="156"/>
      <c r="U383" s="156"/>
      <c r="V383" s="156"/>
      <c r="W383" s="156"/>
      <c r="X383" s="156"/>
      <c r="Y383" s="156"/>
      <c r="Z383" s="146"/>
      <c r="AA383" s="146"/>
      <c r="AB383" s="146"/>
      <c r="AC383" s="146"/>
      <c r="AD383" s="146"/>
      <c r="AE383" s="146"/>
      <c r="AF383" s="146"/>
      <c r="AG383" s="146" t="s">
        <v>167</v>
      </c>
      <c r="AH383" s="146">
        <v>0</v>
      </c>
      <c r="AI383" s="146"/>
      <c r="AJ383" s="146"/>
      <c r="AK383" s="146"/>
      <c r="AL383" s="146"/>
      <c r="AM383" s="146"/>
      <c r="AN383" s="146"/>
      <c r="AO383" s="146"/>
      <c r="AP383" s="146"/>
      <c r="AQ383" s="146"/>
      <c r="AR383" s="146"/>
      <c r="AS383" s="146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</row>
    <row r="384" spans="1:60" x14ac:dyDescent="0.25">
      <c r="A384" s="167" t="s">
        <v>154</v>
      </c>
      <c r="B384" s="168" t="s">
        <v>98</v>
      </c>
      <c r="C384" s="189" t="s">
        <v>99</v>
      </c>
      <c r="D384" s="169"/>
      <c r="E384" s="170"/>
      <c r="F384" s="171"/>
      <c r="G384" s="171">
        <f>SUMIF(AG385:AG388,"&lt;&gt;NOR",G385:G388)</f>
        <v>0</v>
      </c>
      <c r="H384" s="171"/>
      <c r="I384" s="171">
        <f>SUM(I385:I388)</f>
        <v>0</v>
      </c>
      <c r="J384" s="171"/>
      <c r="K384" s="171">
        <f>SUM(K385:K388)</f>
        <v>0</v>
      </c>
      <c r="L384" s="171"/>
      <c r="M384" s="171">
        <f>SUM(M385:M388)</f>
        <v>0</v>
      </c>
      <c r="N384" s="170"/>
      <c r="O384" s="170">
        <f>SUM(O385:O388)</f>
        <v>0.01</v>
      </c>
      <c r="P384" s="170"/>
      <c r="Q384" s="170">
        <f>SUM(Q385:Q388)</f>
        <v>0</v>
      </c>
      <c r="R384" s="171"/>
      <c r="S384" s="171"/>
      <c r="T384" s="172"/>
      <c r="U384" s="166"/>
      <c r="V384" s="166">
        <f>SUM(V385:V388)</f>
        <v>0</v>
      </c>
      <c r="W384" s="166"/>
      <c r="X384" s="166"/>
      <c r="Y384" s="166"/>
      <c r="AG384" t="s">
        <v>155</v>
      </c>
    </row>
    <row r="385" spans="1:60" ht="20.399999999999999" outlineLevel="1" x14ac:dyDescent="0.25">
      <c r="A385" s="174">
        <v>53</v>
      </c>
      <c r="B385" s="175" t="s">
        <v>427</v>
      </c>
      <c r="C385" s="190" t="s">
        <v>428</v>
      </c>
      <c r="D385" s="176" t="s">
        <v>183</v>
      </c>
      <c r="E385" s="177">
        <v>8.64</v>
      </c>
      <c r="F385" s="178"/>
      <c r="G385" s="179">
        <f>ROUND(E385*F385,2)</f>
        <v>0</v>
      </c>
      <c r="H385" s="178"/>
      <c r="I385" s="179">
        <f>ROUND(E385*H385,2)</f>
        <v>0</v>
      </c>
      <c r="J385" s="178"/>
      <c r="K385" s="179">
        <f>ROUND(E385*J385,2)</f>
        <v>0</v>
      </c>
      <c r="L385" s="179">
        <v>21</v>
      </c>
      <c r="M385" s="179">
        <f>G385*(1+L385/100)</f>
        <v>0</v>
      </c>
      <c r="N385" s="177">
        <v>1.3600000000000001E-3</v>
      </c>
      <c r="O385" s="177">
        <f>ROUND(E385*N385,2)</f>
        <v>0.01</v>
      </c>
      <c r="P385" s="177">
        <v>0</v>
      </c>
      <c r="Q385" s="177">
        <f>ROUND(E385*P385,2)</f>
        <v>0</v>
      </c>
      <c r="R385" s="179" t="s">
        <v>429</v>
      </c>
      <c r="S385" s="179" t="s">
        <v>160</v>
      </c>
      <c r="T385" s="180" t="s">
        <v>160</v>
      </c>
      <c r="U385" s="156">
        <v>0</v>
      </c>
      <c r="V385" s="156">
        <f>ROUND(E385*U385,2)</f>
        <v>0</v>
      </c>
      <c r="W385" s="156"/>
      <c r="X385" s="156" t="s">
        <v>430</v>
      </c>
      <c r="Y385" s="156" t="s">
        <v>162</v>
      </c>
      <c r="Z385" s="146"/>
      <c r="AA385" s="146"/>
      <c r="AB385" s="146"/>
      <c r="AC385" s="146"/>
      <c r="AD385" s="146"/>
      <c r="AE385" s="146"/>
      <c r="AF385" s="146"/>
      <c r="AG385" s="146" t="s">
        <v>431</v>
      </c>
      <c r="AH385" s="146"/>
      <c r="AI385" s="146"/>
      <c r="AJ385" s="146"/>
      <c r="AK385" s="146"/>
      <c r="AL385" s="146"/>
      <c r="AM385" s="146"/>
      <c r="AN385" s="146"/>
      <c r="AO385" s="146"/>
      <c r="AP385" s="146"/>
      <c r="AQ385" s="146"/>
      <c r="AR385" s="146"/>
      <c r="AS385" s="146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</row>
    <row r="386" spans="1:60" ht="21" outlineLevel="2" x14ac:dyDescent="0.25">
      <c r="A386" s="153"/>
      <c r="B386" s="154"/>
      <c r="C386" s="257" t="s">
        <v>432</v>
      </c>
      <c r="D386" s="258"/>
      <c r="E386" s="258"/>
      <c r="F386" s="258"/>
      <c r="G386" s="258"/>
      <c r="H386" s="156"/>
      <c r="I386" s="156"/>
      <c r="J386" s="156"/>
      <c r="K386" s="156"/>
      <c r="L386" s="156"/>
      <c r="M386" s="156"/>
      <c r="N386" s="155"/>
      <c r="O386" s="155"/>
      <c r="P386" s="155"/>
      <c r="Q386" s="155"/>
      <c r="R386" s="156"/>
      <c r="S386" s="156"/>
      <c r="T386" s="156"/>
      <c r="U386" s="156"/>
      <c r="V386" s="156"/>
      <c r="W386" s="156"/>
      <c r="X386" s="156"/>
      <c r="Y386" s="156"/>
      <c r="Z386" s="146"/>
      <c r="AA386" s="146"/>
      <c r="AB386" s="146"/>
      <c r="AC386" s="146"/>
      <c r="AD386" s="146"/>
      <c r="AE386" s="146"/>
      <c r="AF386" s="146"/>
      <c r="AG386" s="146" t="s">
        <v>279</v>
      </c>
      <c r="AH386" s="146"/>
      <c r="AI386" s="146"/>
      <c r="AJ386" s="146"/>
      <c r="AK386" s="146"/>
      <c r="AL386" s="146"/>
      <c r="AM386" s="146"/>
      <c r="AN386" s="146"/>
      <c r="AO386" s="146"/>
      <c r="AP386" s="146"/>
      <c r="AQ386" s="146"/>
      <c r="AR386" s="146"/>
      <c r="AS386" s="146"/>
      <c r="AT386" s="146"/>
      <c r="AU386" s="146"/>
      <c r="AV386" s="146"/>
      <c r="AW386" s="146"/>
      <c r="AX386" s="146"/>
      <c r="AY386" s="146"/>
      <c r="AZ386" s="146"/>
      <c r="BA386" s="181" t="str">
        <f>C386</f>
        <v>Nanesení hydroizolačního nátěru válečkem ve dvou vrstvách, nebo stěrkou v jedné vrstvě. Vlepení těsnicí pásky do spoje podlaha-stěna, přitlačení a uhlazení, přetažení pásky další vrstvou izolační stěrky.</v>
      </c>
      <c r="BB386" s="146"/>
      <c r="BC386" s="146"/>
      <c r="BD386" s="146"/>
      <c r="BE386" s="146"/>
      <c r="BF386" s="146"/>
      <c r="BG386" s="146"/>
      <c r="BH386" s="146"/>
    </row>
    <row r="387" spans="1:60" outlineLevel="2" x14ac:dyDescent="0.25">
      <c r="A387" s="153"/>
      <c r="B387" s="154"/>
      <c r="C387" s="191" t="s">
        <v>433</v>
      </c>
      <c r="D387" s="157"/>
      <c r="E387" s="158"/>
      <c r="F387" s="156"/>
      <c r="G387" s="156"/>
      <c r="H387" s="156"/>
      <c r="I387" s="156"/>
      <c r="J387" s="156"/>
      <c r="K387" s="156"/>
      <c r="L387" s="156"/>
      <c r="M387" s="156"/>
      <c r="N387" s="155"/>
      <c r="O387" s="155"/>
      <c r="P387" s="155"/>
      <c r="Q387" s="155"/>
      <c r="R387" s="156"/>
      <c r="S387" s="156"/>
      <c r="T387" s="156"/>
      <c r="U387" s="156"/>
      <c r="V387" s="156"/>
      <c r="W387" s="156"/>
      <c r="X387" s="156"/>
      <c r="Y387" s="156"/>
      <c r="Z387" s="146"/>
      <c r="AA387" s="146"/>
      <c r="AB387" s="146"/>
      <c r="AC387" s="146"/>
      <c r="AD387" s="146"/>
      <c r="AE387" s="146"/>
      <c r="AF387" s="146"/>
      <c r="AG387" s="146" t="s">
        <v>167</v>
      </c>
      <c r="AH387" s="146">
        <v>0</v>
      </c>
      <c r="AI387" s="146"/>
      <c r="AJ387" s="146"/>
      <c r="AK387" s="146"/>
      <c r="AL387" s="146"/>
      <c r="AM387" s="146"/>
      <c r="AN387" s="146"/>
      <c r="AO387" s="146"/>
      <c r="AP387" s="146"/>
      <c r="AQ387" s="146"/>
      <c r="AR387" s="146"/>
      <c r="AS387" s="146"/>
      <c r="AT387" s="146"/>
      <c r="AU387" s="146"/>
      <c r="AV387" s="146"/>
      <c r="AW387" s="146"/>
      <c r="AX387" s="146"/>
      <c r="AY387" s="146"/>
      <c r="AZ387" s="146"/>
      <c r="BA387" s="146"/>
      <c r="BB387" s="146"/>
      <c r="BC387" s="146"/>
      <c r="BD387" s="146"/>
      <c r="BE387" s="146"/>
      <c r="BF387" s="146"/>
      <c r="BG387" s="146"/>
      <c r="BH387" s="146"/>
    </row>
    <row r="388" spans="1:60" outlineLevel="3" x14ac:dyDescent="0.25">
      <c r="A388" s="153"/>
      <c r="B388" s="154"/>
      <c r="C388" s="191" t="s">
        <v>434</v>
      </c>
      <c r="D388" s="157"/>
      <c r="E388" s="158">
        <v>8.64</v>
      </c>
      <c r="F388" s="156"/>
      <c r="G388" s="156"/>
      <c r="H388" s="156"/>
      <c r="I388" s="156"/>
      <c r="J388" s="156"/>
      <c r="K388" s="156"/>
      <c r="L388" s="156"/>
      <c r="M388" s="156"/>
      <c r="N388" s="155"/>
      <c r="O388" s="155"/>
      <c r="P388" s="155"/>
      <c r="Q388" s="155"/>
      <c r="R388" s="156"/>
      <c r="S388" s="156"/>
      <c r="T388" s="156"/>
      <c r="U388" s="156"/>
      <c r="V388" s="156"/>
      <c r="W388" s="156"/>
      <c r="X388" s="156"/>
      <c r="Y388" s="156"/>
      <c r="Z388" s="146"/>
      <c r="AA388" s="146"/>
      <c r="AB388" s="146"/>
      <c r="AC388" s="146"/>
      <c r="AD388" s="146"/>
      <c r="AE388" s="146"/>
      <c r="AF388" s="146"/>
      <c r="AG388" s="146" t="s">
        <v>167</v>
      </c>
      <c r="AH388" s="146">
        <v>5</v>
      </c>
      <c r="AI388" s="146"/>
      <c r="AJ388" s="146"/>
      <c r="AK388" s="146"/>
      <c r="AL388" s="146"/>
      <c r="AM388" s="146"/>
      <c r="AN388" s="146"/>
      <c r="AO388" s="146"/>
      <c r="AP388" s="146"/>
      <c r="AQ388" s="146"/>
      <c r="AR388" s="146"/>
      <c r="AS388" s="146"/>
      <c r="AT388" s="146"/>
      <c r="AU388" s="146"/>
      <c r="AV388" s="146"/>
      <c r="AW388" s="146"/>
      <c r="AX388" s="146"/>
      <c r="AY388" s="146"/>
      <c r="AZ388" s="146"/>
      <c r="BA388" s="146"/>
      <c r="BB388" s="146"/>
      <c r="BC388" s="146"/>
      <c r="BD388" s="146"/>
      <c r="BE388" s="146"/>
      <c r="BF388" s="146"/>
      <c r="BG388" s="146"/>
      <c r="BH388" s="146"/>
    </row>
    <row r="389" spans="1:60" x14ac:dyDescent="0.25">
      <c r="A389" s="167" t="s">
        <v>154</v>
      </c>
      <c r="B389" s="168" t="s">
        <v>100</v>
      </c>
      <c r="C389" s="189" t="s">
        <v>101</v>
      </c>
      <c r="D389" s="169"/>
      <c r="E389" s="170"/>
      <c r="F389" s="171"/>
      <c r="G389" s="171">
        <f>SUMIF(AG390:AG411,"&lt;&gt;NOR",G390:G411)</f>
        <v>0</v>
      </c>
      <c r="H389" s="171"/>
      <c r="I389" s="171">
        <f>SUM(I390:I411)</f>
        <v>0</v>
      </c>
      <c r="J389" s="171"/>
      <c r="K389" s="171">
        <f>SUM(K390:K411)</f>
        <v>0</v>
      </c>
      <c r="L389" s="171"/>
      <c r="M389" s="171">
        <f>SUM(M390:M411)</f>
        <v>0</v>
      </c>
      <c r="N389" s="170"/>
      <c r="O389" s="170">
        <f>SUM(O390:O411)</f>
        <v>0.16</v>
      </c>
      <c r="P389" s="170"/>
      <c r="Q389" s="170">
        <f>SUM(Q390:Q411)</f>
        <v>0</v>
      </c>
      <c r="R389" s="171"/>
      <c r="S389" s="171"/>
      <c r="T389" s="172"/>
      <c r="U389" s="166"/>
      <c r="V389" s="166">
        <f>SUM(V390:V411)</f>
        <v>10.479999999999999</v>
      </c>
      <c r="W389" s="166"/>
      <c r="X389" s="166"/>
      <c r="Y389" s="166"/>
      <c r="AG389" t="s">
        <v>155</v>
      </c>
    </row>
    <row r="390" spans="1:60" outlineLevel="1" x14ac:dyDescent="0.25">
      <c r="A390" s="174">
        <v>54</v>
      </c>
      <c r="B390" s="175" t="s">
        <v>435</v>
      </c>
      <c r="C390" s="190" t="s">
        <v>436</v>
      </c>
      <c r="D390" s="176" t="s">
        <v>183</v>
      </c>
      <c r="E390" s="177">
        <v>44.33</v>
      </c>
      <c r="F390" s="178"/>
      <c r="G390" s="179">
        <f>ROUND(E390*F390,2)</f>
        <v>0</v>
      </c>
      <c r="H390" s="178"/>
      <c r="I390" s="179">
        <f>ROUND(E390*H390,2)</f>
        <v>0</v>
      </c>
      <c r="J390" s="178"/>
      <c r="K390" s="179">
        <f>ROUND(E390*J390,2)</f>
        <v>0</v>
      </c>
      <c r="L390" s="179">
        <v>21</v>
      </c>
      <c r="M390" s="179">
        <f>G390*(1+L390/100)</f>
        <v>0</v>
      </c>
      <c r="N390" s="177">
        <v>5.2999999999999998E-4</v>
      </c>
      <c r="O390" s="177">
        <f>ROUND(E390*N390,2)</f>
        <v>0.02</v>
      </c>
      <c r="P390" s="177">
        <v>0</v>
      </c>
      <c r="Q390" s="177">
        <f>ROUND(E390*P390,2)</f>
        <v>0</v>
      </c>
      <c r="R390" s="179" t="s">
        <v>437</v>
      </c>
      <c r="S390" s="179" t="s">
        <v>160</v>
      </c>
      <c r="T390" s="180" t="s">
        <v>160</v>
      </c>
      <c r="U390" s="156">
        <v>0.23</v>
      </c>
      <c r="V390" s="156">
        <f>ROUND(E390*U390,2)</f>
        <v>10.199999999999999</v>
      </c>
      <c r="W390" s="156"/>
      <c r="X390" s="156" t="s">
        <v>161</v>
      </c>
      <c r="Y390" s="156" t="s">
        <v>162</v>
      </c>
      <c r="Z390" s="146"/>
      <c r="AA390" s="146"/>
      <c r="AB390" s="146"/>
      <c r="AC390" s="146"/>
      <c r="AD390" s="146"/>
      <c r="AE390" s="146"/>
      <c r="AF390" s="146"/>
      <c r="AG390" s="146" t="s">
        <v>163</v>
      </c>
      <c r="AH390" s="146"/>
      <c r="AI390" s="146"/>
      <c r="AJ390" s="146"/>
      <c r="AK390" s="146"/>
      <c r="AL390" s="146"/>
      <c r="AM390" s="146"/>
      <c r="AN390" s="146"/>
      <c r="AO390" s="146"/>
      <c r="AP390" s="146"/>
      <c r="AQ390" s="146"/>
      <c r="AR390" s="146"/>
      <c r="AS390" s="146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</row>
    <row r="391" spans="1:60" outlineLevel="2" x14ac:dyDescent="0.25">
      <c r="A391" s="153"/>
      <c r="B391" s="154"/>
      <c r="C391" s="191" t="s">
        <v>166</v>
      </c>
      <c r="D391" s="157"/>
      <c r="E391" s="158"/>
      <c r="F391" s="156"/>
      <c r="G391" s="156"/>
      <c r="H391" s="156"/>
      <c r="I391" s="156"/>
      <c r="J391" s="156"/>
      <c r="K391" s="156"/>
      <c r="L391" s="156"/>
      <c r="M391" s="156"/>
      <c r="N391" s="155"/>
      <c r="O391" s="155"/>
      <c r="P391" s="155"/>
      <c r="Q391" s="155"/>
      <c r="R391" s="156"/>
      <c r="S391" s="156"/>
      <c r="T391" s="156"/>
      <c r="U391" s="156"/>
      <c r="V391" s="156"/>
      <c r="W391" s="156"/>
      <c r="X391" s="156"/>
      <c r="Y391" s="156"/>
      <c r="Z391" s="146"/>
      <c r="AA391" s="146"/>
      <c r="AB391" s="146"/>
      <c r="AC391" s="146"/>
      <c r="AD391" s="146"/>
      <c r="AE391" s="146"/>
      <c r="AF391" s="146"/>
      <c r="AG391" s="146" t="s">
        <v>167</v>
      </c>
      <c r="AH391" s="146">
        <v>0</v>
      </c>
      <c r="AI391" s="146"/>
      <c r="AJ391" s="146"/>
      <c r="AK391" s="146"/>
      <c r="AL391" s="146"/>
      <c r="AM391" s="146"/>
      <c r="AN391" s="146"/>
      <c r="AO391" s="146"/>
      <c r="AP391" s="146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</row>
    <row r="392" spans="1:60" outlineLevel="3" x14ac:dyDescent="0.25">
      <c r="A392" s="153"/>
      <c r="B392" s="154"/>
      <c r="C392" s="191" t="s">
        <v>208</v>
      </c>
      <c r="D392" s="157"/>
      <c r="E392" s="158"/>
      <c r="F392" s="156"/>
      <c r="G392" s="156"/>
      <c r="H392" s="156"/>
      <c r="I392" s="156"/>
      <c r="J392" s="156"/>
      <c r="K392" s="156"/>
      <c r="L392" s="156"/>
      <c r="M392" s="156"/>
      <c r="N392" s="155"/>
      <c r="O392" s="155"/>
      <c r="P392" s="155"/>
      <c r="Q392" s="155"/>
      <c r="R392" s="156"/>
      <c r="S392" s="156"/>
      <c r="T392" s="156"/>
      <c r="U392" s="156"/>
      <c r="V392" s="156"/>
      <c r="W392" s="156"/>
      <c r="X392" s="156"/>
      <c r="Y392" s="156"/>
      <c r="Z392" s="146"/>
      <c r="AA392" s="146"/>
      <c r="AB392" s="146"/>
      <c r="AC392" s="146"/>
      <c r="AD392" s="146"/>
      <c r="AE392" s="146"/>
      <c r="AF392" s="146"/>
      <c r="AG392" s="146" t="s">
        <v>167</v>
      </c>
      <c r="AH392" s="146">
        <v>0</v>
      </c>
      <c r="AI392" s="146"/>
      <c r="AJ392" s="146"/>
      <c r="AK392" s="146"/>
      <c r="AL392" s="146"/>
      <c r="AM392" s="146"/>
      <c r="AN392" s="146"/>
      <c r="AO392" s="146"/>
      <c r="AP392" s="146"/>
      <c r="AQ392" s="146"/>
      <c r="AR392" s="146"/>
      <c r="AS392" s="146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</row>
    <row r="393" spans="1:60" outlineLevel="3" x14ac:dyDescent="0.25">
      <c r="A393" s="153"/>
      <c r="B393" s="154"/>
      <c r="C393" s="191" t="s">
        <v>290</v>
      </c>
      <c r="D393" s="157"/>
      <c r="E393" s="158"/>
      <c r="F393" s="156"/>
      <c r="G393" s="156"/>
      <c r="H393" s="156"/>
      <c r="I393" s="156"/>
      <c r="J393" s="156"/>
      <c r="K393" s="156"/>
      <c r="L393" s="156"/>
      <c r="M393" s="156"/>
      <c r="N393" s="155"/>
      <c r="O393" s="155"/>
      <c r="P393" s="155"/>
      <c r="Q393" s="155"/>
      <c r="R393" s="156"/>
      <c r="S393" s="156"/>
      <c r="T393" s="156"/>
      <c r="U393" s="156"/>
      <c r="V393" s="156"/>
      <c r="W393" s="156"/>
      <c r="X393" s="156"/>
      <c r="Y393" s="156"/>
      <c r="Z393" s="146"/>
      <c r="AA393" s="146"/>
      <c r="AB393" s="146"/>
      <c r="AC393" s="146"/>
      <c r="AD393" s="146"/>
      <c r="AE393" s="146"/>
      <c r="AF393" s="146"/>
      <c r="AG393" s="146" t="s">
        <v>167</v>
      </c>
      <c r="AH393" s="146">
        <v>0</v>
      </c>
      <c r="AI393" s="146"/>
      <c r="AJ393" s="146"/>
      <c r="AK393" s="146"/>
      <c r="AL393" s="146"/>
      <c r="AM393" s="146"/>
      <c r="AN393" s="146"/>
      <c r="AO393" s="146"/>
      <c r="AP393" s="146"/>
      <c r="AQ393" s="146"/>
      <c r="AR393" s="146"/>
      <c r="AS393" s="146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/>
      <c r="BH393" s="146"/>
    </row>
    <row r="394" spans="1:60" outlineLevel="3" x14ac:dyDescent="0.25">
      <c r="A394" s="153"/>
      <c r="B394" s="154"/>
      <c r="C394" s="191" t="s">
        <v>291</v>
      </c>
      <c r="D394" s="157"/>
      <c r="E394" s="158"/>
      <c r="F394" s="156"/>
      <c r="G394" s="156"/>
      <c r="H394" s="156"/>
      <c r="I394" s="156"/>
      <c r="J394" s="156"/>
      <c r="K394" s="156"/>
      <c r="L394" s="156"/>
      <c r="M394" s="156"/>
      <c r="N394" s="155"/>
      <c r="O394" s="155"/>
      <c r="P394" s="155"/>
      <c r="Q394" s="155"/>
      <c r="R394" s="156"/>
      <c r="S394" s="156"/>
      <c r="T394" s="156"/>
      <c r="U394" s="156"/>
      <c r="V394" s="156"/>
      <c r="W394" s="156"/>
      <c r="X394" s="156"/>
      <c r="Y394" s="156"/>
      <c r="Z394" s="146"/>
      <c r="AA394" s="146"/>
      <c r="AB394" s="146"/>
      <c r="AC394" s="146"/>
      <c r="AD394" s="146"/>
      <c r="AE394" s="146"/>
      <c r="AF394" s="146"/>
      <c r="AG394" s="146" t="s">
        <v>167</v>
      </c>
      <c r="AH394" s="146">
        <v>0</v>
      </c>
      <c r="AI394" s="146"/>
      <c r="AJ394" s="146"/>
      <c r="AK394" s="146"/>
      <c r="AL394" s="146"/>
      <c r="AM394" s="146"/>
      <c r="AN394" s="146"/>
      <c r="AO394" s="146"/>
      <c r="AP394" s="146"/>
      <c r="AQ394" s="146"/>
      <c r="AR394" s="146"/>
      <c r="AS394" s="146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</row>
    <row r="395" spans="1:60" outlineLevel="3" x14ac:dyDescent="0.25">
      <c r="A395" s="153"/>
      <c r="B395" s="154"/>
      <c r="C395" s="191" t="s">
        <v>438</v>
      </c>
      <c r="D395" s="157"/>
      <c r="E395" s="158"/>
      <c r="F395" s="156"/>
      <c r="G395" s="156"/>
      <c r="H395" s="156"/>
      <c r="I395" s="156"/>
      <c r="J395" s="156"/>
      <c r="K395" s="156"/>
      <c r="L395" s="156"/>
      <c r="M395" s="156"/>
      <c r="N395" s="155"/>
      <c r="O395" s="155"/>
      <c r="P395" s="155"/>
      <c r="Q395" s="155"/>
      <c r="R395" s="156"/>
      <c r="S395" s="156"/>
      <c r="T395" s="156"/>
      <c r="U395" s="156"/>
      <c r="V395" s="156"/>
      <c r="W395" s="156"/>
      <c r="X395" s="156"/>
      <c r="Y395" s="156"/>
      <c r="Z395" s="146"/>
      <c r="AA395" s="146"/>
      <c r="AB395" s="146"/>
      <c r="AC395" s="146"/>
      <c r="AD395" s="146"/>
      <c r="AE395" s="146"/>
      <c r="AF395" s="146"/>
      <c r="AG395" s="146" t="s">
        <v>167</v>
      </c>
      <c r="AH395" s="146">
        <v>0</v>
      </c>
      <c r="AI395" s="146"/>
      <c r="AJ395" s="146"/>
      <c r="AK395" s="146"/>
      <c r="AL395" s="146"/>
      <c r="AM395" s="146"/>
      <c r="AN395" s="146"/>
      <c r="AO395" s="146"/>
      <c r="AP395" s="146"/>
      <c r="AQ395" s="146"/>
      <c r="AR395" s="146"/>
      <c r="AS395" s="146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</row>
    <row r="396" spans="1:60" outlineLevel="3" x14ac:dyDescent="0.25">
      <c r="A396" s="153"/>
      <c r="B396" s="154"/>
      <c r="C396" s="191" t="s">
        <v>292</v>
      </c>
      <c r="D396" s="157"/>
      <c r="E396" s="158">
        <v>12.51</v>
      </c>
      <c r="F396" s="156"/>
      <c r="G396" s="156"/>
      <c r="H396" s="156"/>
      <c r="I396" s="156"/>
      <c r="J396" s="156"/>
      <c r="K396" s="156"/>
      <c r="L396" s="156"/>
      <c r="M396" s="156"/>
      <c r="N396" s="155"/>
      <c r="O396" s="155"/>
      <c r="P396" s="155"/>
      <c r="Q396" s="155"/>
      <c r="R396" s="156"/>
      <c r="S396" s="156"/>
      <c r="T396" s="156"/>
      <c r="U396" s="156"/>
      <c r="V396" s="156"/>
      <c r="W396" s="156"/>
      <c r="X396" s="156"/>
      <c r="Y396" s="156"/>
      <c r="Z396" s="146"/>
      <c r="AA396" s="146"/>
      <c r="AB396" s="146"/>
      <c r="AC396" s="146"/>
      <c r="AD396" s="146"/>
      <c r="AE396" s="146"/>
      <c r="AF396" s="146"/>
      <c r="AG396" s="146" t="s">
        <v>167</v>
      </c>
      <c r="AH396" s="146">
        <v>0</v>
      </c>
      <c r="AI396" s="146"/>
      <c r="AJ396" s="146"/>
      <c r="AK396" s="146"/>
      <c r="AL396" s="146"/>
      <c r="AM396" s="146"/>
      <c r="AN396" s="146"/>
      <c r="AO396" s="146"/>
      <c r="AP396" s="146"/>
      <c r="AQ396" s="146"/>
      <c r="AR396" s="146"/>
      <c r="AS396" s="146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</row>
    <row r="397" spans="1:60" outlineLevel="3" x14ac:dyDescent="0.25">
      <c r="A397" s="153"/>
      <c r="B397" s="154"/>
      <c r="C397" s="191" t="s">
        <v>293</v>
      </c>
      <c r="D397" s="157"/>
      <c r="E397" s="158">
        <v>31.82</v>
      </c>
      <c r="F397" s="156"/>
      <c r="G397" s="156"/>
      <c r="H397" s="156"/>
      <c r="I397" s="156"/>
      <c r="J397" s="156"/>
      <c r="K397" s="156"/>
      <c r="L397" s="156"/>
      <c r="M397" s="156"/>
      <c r="N397" s="155"/>
      <c r="O397" s="155"/>
      <c r="P397" s="155"/>
      <c r="Q397" s="155"/>
      <c r="R397" s="156"/>
      <c r="S397" s="156"/>
      <c r="T397" s="156"/>
      <c r="U397" s="156"/>
      <c r="V397" s="156"/>
      <c r="W397" s="156"/>
      <c r="X397" s="156"/>
      <c r="Y397" s="156"/>
      <c r="Z397" s="146"/>
      <c r="AA397" s="146"/>
      <c r="AB397" s="146"/>
      <c r="AC397" s="146"/>
      <c r="AD397" s="146"/>
      <c r="AE397" s="146"/>
      <c r="AF397" s="146"/>
      <c r="AG397" s="146" t="s">
        <v>167</v>
      </c>
      <c r="AH397" s="146">
        <v>0</v>
      </c>
      <c r="AI397" s="146"/>
      <c r="AJ397" s="146"/>
      <c r="AK397" s="146"/>
      <c r="AL397" s="146"/>
      <c r="AM397" s="146"/>
      <c r="AN397" s="146"/>
      <c r="AO397" s="146"/>
      <c r="AP397" s="146"/>
      <c r="AQ397" s="146"/>
      <c r="AR397" s="146"/>
      <c r="AS397" s="146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</row>
    <row r="398" spans="1:60" ht="20.399999999999999" outlineLevel="1" x14ac:dyDescent="0.25">
      <c r="A398" s="174">
        <v>55</v>
      </c>
      <c r="B398" s="175" t="s">
        <v>439</v>
      </c>
      <c r="C398" s="190" t="s">
        <v>440</v>
      </c>
      <c r="D398" s="176" t="s">
        <v>183</v>
      </c>
      <c r="E398" s="177">
        <v>46.546500000000002</v>
      </c>
      <c r="F398" s="178"/>
      <c r="G398" s="179">
        <f>ROUND(E398*F398,2)</f>
        <v>0</v>
      </c>
      <c r="H398" s="178"/>
      <c r="I398" s="179">
        <f>ROUND(E398*H398,2)</f>
        <v>0</v>
      </c>
      <c r="J398" s="178"/>
      <c r="K398" s="179">
        <f>ROUND(E398*J398,2)</f>
        <v>0</v>
      </c>
      <c r="L398" s="179">
        <v>21</v>
      </c>
      <c r="M398" s="179">
        <f>G398*(1+L398/100)</f>
        <v>0</v>
      </c>
      <c r="N398" s="177">
        <v>3.0000000000000001E-3</v>
      </c>
      <c r="O398" s="177">
        <f>ROUND(E398*N398,2)</f>
        <v>0.14000000000000001</v>
      </c>
      <c r="P398" s="177">
        <v>0</v>
      </c>
      <c r="Q398" s="177">
        <f>ROUND(E398*P398,2)</f>
        <v>0</v>
      </c>
      <c r="R398" s="179" t="s">
        <v>275</v>
      </c>
      <c r="S398" s="179" t="s">
        <v>160</v>
      </c>
      <c r="T398" s="180" t="s">
        <v>160</v>
      </c>
      <c r="U398" s="156">
        <v>0</v>
      </c>
      <c r="V398" s="156">
        <f>ROUND(E398*U398,2)</f>
        <v>0</v>
      </c>
      <c r="W398" s="156"/>
      <c r="X398" s="156" t="s">
        <v>276</v>
      </c>
      <c r="Y398" s="156" t="s">
        <v>162</v>
      </c>
      <c r="Z398" s="146"/>
      <c r="AA398" s="146"/>
      <c r="AB398" s="146"/>
      <c r="AC398" s="146"/>
      <c r="AD398" s="146"/>
      <c r="AE398" s="146"/>
      <c r="AF398" s="146"/>
      <c r="AG398" s="146" t="s">
        <v>277</v>
      </c>
      <c r="AH398" s="146"/>
      <c r="AI398" s="146"/>
      <c r="AJ398" s="146"/>
      <c r="AK398" s="146"/>
      <c r="AL398" s="146"/>
      <c r="AM398" s="146"/>
      <c r="AN398" s="146"/>
      <c r="AO398" s="146"/>
      <c r="AP398" s="146"/>
      <c r="AQ398" s="146"/>
      <c r="AR398" s="146"/>
      <c r="AS398" s="146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</row>
    <row r="399" spans="1:60" outlineLevel="2" x14ac:dyDescent="0.25">
      <c r="A399" s="153"/>
      <c r="B399" s="154"/>
      <c r="C399" s="191" t="s">
        <v>166</v>
      </c>
      <c r="D399" s="157"/>
      <c r="E399" s="158"/>
      <c r="F399" s="156"/>
      <c r="G399" s="156"/>
      <c r="H399" s="156"/>
      <c r="I399" s="156"/>
      <c r="J399" s="156"/>
      <c r="K399" s="156"/>
      <c r="L399" s="156"/>
      <c r="M399" s="156"/>
      <c r="N399" s="155"/>
      <c r="O399" s="155"/>
      <c r="P399" s="155"/>
      <c r="Q399" s="155"/>
      <c r="R399" s="156"/>
      <c r="S399" s="156"/>
      <c r="T399" s="156"/>
      <c r="U399" s="156"/>
      <c r="V399" s="156"/>
      <c r="W399" s="156"/>
      <c r="X399" s="156"/>
      <c r="Y399" s="156"/>
      <c r="Z399" s="146"/>
      <c r="AA399" s="146"/>
      <c r="AB399" s="146"/>
      <c r="AC399" s="146"/>
      <c r="AD399" s="146"/>
      <c r="AE399" s="146"/>
      <c r="AF399" s="146"/>
      <c r="AG399" s="146" t="s">
        <v>167</v>
      </c>
      <c r="AH399" s="146">
        <v>0</v>
      </c>
      <c r="AI399" s="146"/>
      <c r="AJ399" s="146"/>
      <c r="AK399" s="146"/>
      <c r="AL399" s="146"/>
      <c r="AM399" s="146"/>
      <c r="AN399" s="146"/>
      <c r="AO399" s="146"/>
      <c r="AP399" s="146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</row>
    <row r="400" spans="1:60" outlineLevel="3" x14ac:dyDescent="0.25">
      <c r="A400" s="153"/>
      <c r="B400" s="154"/>
      <c r="C400" s="191" t="s">
        <v>208</v>
      </c>
      <c r="D400" s="157"/>
      <c r="E400" s="158"/>
      <c r="F400" s="156"/>
      <c r="G400" s="156"/>
      <c r="H400" s="156"/>
      <c r="I400" s="156"/>
      <c r="J400" s="156"/>
      <c r="K400" s="156"/>
      <c r="L400" s="156"/>
      <c r="M400" s="156"/>
      <c r="N400" s="155"/>
      <c r="O400" s="155"/>
      <c r="P400" s="155"/>
      <c r="Q400" s="155"/>
      <c r="R400" s="156"/>
      <c r="S400" s="156"/>
      <c r="T400" s="156"/>
      <c r="U400" s="156"/>
      <c r="V400" s="156"/>
      <c r="W400" s="156"/>
      <c r="X400" s="156"/>
      <c r="Y400" s="156"/>
      <c r="Z400" s="146"/>
      <c r="AA400" s="146"/>
      <c r="AB400" s="146"/>
      <c r="AC400" s="146"/>
      <c r="AD400" s="146"/>
      <c r="AE400" s="146"/>
      <c r="AF400" s="146"/>
      <c r="AG400" s="146" t="s">
        <v>167</v>
      </c>
      <c r="AH400" s="146">
        <v>0</v>
      </c>
      <c r="AI400" s="146"/>
      <c r="AJ400" s="146"/>
      <c r="AK400" s="146"/>
      <c r="AL400" s="146"/>
      <c r="AM400" s="146"/>
      <c r="AN400" s="146"/>
      <c r="AO400" s="146"/>
      <c r="AP400" s="146"/>
      <c r="AQ400" s="146"/>
      <c r="AR400" s="146"/>
      <c r="AS400" s="146"/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</row>
    <row r="401" spans="1:60" outlineLevel="3" x14ac:dyDescent="0.25">
      <c r="A401" s="153"/>
      <c r="B401" s="154"/>
      <c r="C401" s="191" t="s">
        <v>290</v>
      </c>
      <c r="D401" s="157"/>
      <c r="E401" s="158"/>
      <c r="F401" s="156"/>
      <c r="G401" s="156"/>
      <c r="H401" s="156"/>
      <c r="I401" s="156"/>
      <c r="J401" s="156"/>
      <c r="K401" s="156"/>
      <c r="L401" s="156"/>
      <c r="M401" s="156"/>
      <c r="N401" s="155"/>
      <c r="O401" s="155"/>
      <c r="P401" s="155"/>
      <c r="Q401" s="155"/>
      <c r="R401" s="156"/>
      <c r="S401" s="156"/>
      <c r="T401" s="156"/>
      <c r="U401" s="156"/>
      <c r="V401" s="156"/>
      <c r="W401" s="156"/>
      <c r="X401" s="156"/>
      <c r="Y401" s="156"/>
      <c r="Z401" s="146"/>
      <c r="AA401" s="146"/>
      <c r="AB401" s="146"/>
      <c r="AC401" s="146"/>
      <c r="AD401" s="146"/>
      <c r="AE401" s="146"/>
      <c r="AF401" s="146"/>
      <c r="AG401" s="146" t="s">
        <v>167</v>
      </c>
      <c r="AH401" s="146">
        <v>0</v>
      </c>
      <c r="AI401" s="146"/>
      <c r="AJ401" s="146"/>
      <c r="AK401" s="146"/>
      <c r="AL401" s="146"/>
      <c r="AM401" s="146"/>
      <c r="AN401" s="146"/>
      <c r="AO401" s="146"/>
      <c r="AP401" s="146"/>
      <c r="AQ401" s="146"/>
      <c r="AR401" s="146"/>
      <c r="AS401" s="146"/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</row>
    <row r="402" spans="1:60" outlineLevel="3" x14ac:dyDescent="0.25">
      <c r="A402" s="153"/>
      <c r="B402" s="154"/>
      <c r="C402" s="191" t="s">
        <v>291</v>
      </c>
      <c r="D402" s="157"/>
      <c r="E402" s="158"/>
      <c r="F402" s="156"/>
      <c r="G402" s="156"/>
      <c r="H402" s="156"/>
      <c r="I402" s="156"/>
      <c r="J402" s="156"/>
      <c r="K402" s="156"/>
      <c r="L402" s="156"/>
      <c r="M402" s="156"/>
      <c r="N402" s="155"/>
      <c r="O402" s="155"/>
      <c r="P402" s="155"/>
      <c r="Q402" s="155"/>
      <c r="R402" s="156"/>
      <c r="S402" s="156"/>
      <c r="T402" s="156"/>
      <c r="U402" s="156"/>
      <c r="V402" s="156"/>
      <c r="W402" s="156"/>
      <c r="X402" s="156"/>
      <c r="Y402" s="156"/>
      <c r="Z402" s="146"/>
      <c r="AA402" s="146"/>
      <c r="AB402" s="146"/>
      <c r="AC402" s="146"/>
      <c r="AD402" s="146"/>
      <c r="AE402" s="146"/>
      <c r="AF402" s="146"/>
      <c r="AG402" s="146" t="s">
        <v>167</v>
      </c>
      <c r="AH402" s="146">
        <v>0</v>
      </c>
      <c r="AI402" s="146"/>
      <c r="AJ402" s="146"/>
      <c r="AK402" s="146"/>
      <c r="AL402" s="146"/>
      <c r="AM402" s="146"/>
      <c r="AN402" s="146"/>
      <c r="AO402" s="146"/>
      <c r="AP402" s="146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</row>
    <row r="403" spans="1:60" outlineLevel="3" x14ac:dyDescent="0.25">
      <c r="A403" s="153"/>
      <c r="B403" s="154"/>
      <c r="C403" s="191" t="s">
        <v>438</v>
      </c>
      <c r="D403" s="157"/>
      <c r="E403" s="158"/>
      <c r="F403" s="156"/>
      <c r="G403" s="156"/>
      <c r="H403" s="156"/>
      <c r="I403" s="156"/>
      <c r="J403" s="156"/>
      <c r="K403" s="156"/>
      <c r="L403" s="156"/>
      <c r="M403" s="156"/>
      <c r="N403" s="155"/>
      <c r="O403" s="155"/>
      <c r="P403" s="155"/>
      <c r="Q403" s="155"/>
      <c r="R403" s="156"/>
      <c r="S403" s="156"/>
      <c r="T403" s="156"/>
      <c r="U403" s="156"/>
      <c r="V403" s="156"/>
      <c r="W403" s="156"/>
      <c r="X403" s="156"/>
      <c r="Y403" s="156"/>
      <c r="Z403" s="146"/>
      <c r="AA403" s="146"/>
      <c r="AB403" s="146"/>
      <c r="AC403" s="146"/>
      <c r="AD403" s="146"/>
      <c r="AE403" s="146"/>
      <c r="AF403" s="146"/>
      <c r="AG403" s="146" t="s">
        <v>167</v>
      </c>
      <c r="AH403" s="146">
        <v>0</v>
      </c>
      <c r="AI403" s="146"/>
      <c r="AJ403" s="146"/>
      <c r="AK403" s="146"/>
      <c r="AL403" s="146"/>
      <c r="AM403" s="146"/>
      <c r="AN403" s="146"/>
      <c r="AO403" s="146"/>
      <c r="AP403" s="146"/>
      <c r="AQ403" s="146"/>
      <c r="AR403" s="146"/>
      <c r="AS403" s="146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</row>
    <row r="404" spans="1:60" outlineLevel="3" x14ac:dyDescent="0.25">
      <c r="A404" s="153"/>
      <c r="B404" s="154"/>
      <c r="C404" s="191" t="s">
        <v>292</v>
      </c>
      <c r="D404" s="157"/>
      <c r="E404" s="158">
        <v>12.51</v>
      </c>
      <c r="F404" s="156"/>
      <c r="G404" s="156"/>
      <c r="H404" s="156"/>
      <c r="I404" s="156"/>
      <c r="J404" s="156"/>
      <c r="K404" s="156"/>
      <c r="L404" s="156"/>
      <c r="M404" s="156"/>
      <c r="N404" s="155"/>
      <c r="O404" s="155"/>
      <c r="P404" s="155"/>
      <c r="Q404" s="155"/>
      <c r="R404" s="156"/>
      <c r="S404" s="156"/>
      <c r="T404" s="156"/>
      <c r="U404" s="156"/>
      <c r="V404" s="156"/>
      <c r="W404" s="156"/>
      <c r="X404" s="156"/>
      <c r="Y404" s="156"/>
      <c r="Z404" s="146"/>
      <c r="AA404" s="146"/>
      <c r="AB404" s="146"/>
      <c r="AC404" s="146"/>
      <c r="AD404" s="146"/>
      <c r="AE404" s="146"/>
      <c r="AF404" s="146"/>
      <c r="AG404" s="146" t="s">
        <v>167</v>
      </c>
      <c r="AH404" s="146">
        <v>0</v>
      </c>
      <c r="AI404" s="146"/>
      <c r="AJ404" s="146"/>
      <c r="AK404" s="146"/>
      <c r="AL404" s="146"/>
      <c r="AM404" s="146"/>
      <c r="AN404" s="146"/>
      <c r="AO404" s="146"/>
      <c r="AP404" s="146"/>
      <c r="AQ404" s="146"/>
      <c r="AR404" s="146"/>
      <c r="AS404" s="146"/>
      <c r="AT404" s="146"/>
      <c r="AU404" s="146"/>
      <c r="AV404" s="146"/>
      <c r="AW404" s="146"/>
      <c r="AX404" s="146"/>
      <c r="AY404" s="146"/>
      <c r="AZ404" s="146"/>
      <c r="BA404" s="146"/>
      <c r="BB404" s="146"/>
      <c r="BC404" s="146"/>
      <c r="BD404" s="146"/>
      <c r="BE404" s="146"/>
      <c r="BF404" s="146"/>
      <c r="BG404" s="146"/>
      <c r="BH404" s="146"/>
    </row>
    <row r="405" spans="1:60" outlineLevel="3" x14ac:dyDescent="0.25">
      <c r="A405" s="153"/>
      <c r="B405" s="154"/>
      <c r="C405" s="191" t="s">
        <v>293</v>
      </c>
      <c r="D405" s="157"/>
      <c r="E405" s="158">
        <v>31.82</v>
      </c>
      <c r="F405" s="156"/>
      <c r="G405" s="156"/>
      <c r="H405" s="156"/>
      <c r="I405" s="156"/>
      <c r="J405" s="156"/>
      <c r="K405" s="156"/>
      <c r="L405" s="156"/>
      <c r="M405" s="156"/>
      <c r="N405" s="155"/>
      <c r="O405" s="155"/>
      <c r="P405" s="155"/>
      <c r="Q405" s="155"/>
      <c r="R405" s="156"/>
      <c r="S405" s="156"/>
      <c r="T405" s="156"/>
      <c r="U405" s="156"/>
      <c r="V405" s="156"/>
      <c r="W405" s="156"/>
      <c r="X405" s="156"/>
      <c r="Y405" s="156"/>
      <c r="Z405" s="146"/>
      <c r="AA405" s="146"/>
      <c r="AB405" s="146"/>
      <c r="AC405" s="146"/>
      <c r="AD405" s="146"/>
      <c r="AE405" s="146"/>
      <c r="AF405" s="146"/>
      <c r="AG405" s="146" t="s">
        <v>167</v>
      </c>
      <c r="AH405" s="146">
        <v>0</v>
      </c>
      <c r="AI405" s="146"/>
      <c r="AJ405" s="146"/>
      <c r="AK405" s="146"/>
      <c r="AL405" s="146"/>
      <c r="AM405" s="146"/>
      <c r="AN405" s="146"/>
      <c r="AO405" s="146"/>
      <c r="AP405" s="146"/>
      <c r="AQ405" s="146"/>
      <c r="AR405" s="146"/>
      <c r="AS405" s="146"/>
      <c r="AT405" s="146"/>
      <c r="AU405" s="146"/>
      <c r="AV405" s="146"/>
      <c r="AW405" s="146"/>
      <c r="AX405" s="146"/>
      <c r="AY405" s="146"/>
      <c r="AZ405" s="146"/>
      <c r="BA405" s="146"/>
      <c r="BB405" s="146"/>
      <c r="BC405" s="146"/>
      <c r="BD405" s="146"/>
      <c r="BE405" s="146"/>
      <c r="BF405" s="146"/>
      <c r="BG405" s="146"/>
      <c r="BH405" s="146"/>
    </row>
    <row r="406" spans="1:60" outlineLevel="3" x14ac:dyDescent="0.25">
      <c r="A406" s="153"/>
      <c r="B406" s="154"/>
      <c r="C406" s="192" t="s">
        <v>441</v>
      </c>
      <c r="D406" s="159"/>
      <c r="E406" s="160">
        <v>2.2164999999999999</v>
      </c>
      <c r="F406" s="156"/>
      <c r="G406" s="156"/>
      <c r="H406" s="156"/>
      <c r="I406" s="156"/>
      <c r="J406" s="156"/>
      <c r="K406" s="156"/>
      <c r="L406" s="156"/>
      <c r="M406" s="156"/>
      <c r="N406" s="155"/>
      <c r="O406" s="155"/>
      <c r="P406" s="155"/>
      <c r="Q406" s="155"/>
      <c r="R406" s="156"/>
      <c r="S406" s="156"/>
      <c r="T406" s="156"/>
      <c r="U406" s="156"/>
      <c r="V406" s="156"/>
      <c r="W406" s="156"/>
      <c r="X406" s="156"/>
      <c r="Y406" s="156"/>
      <c r="Z406" s="146"/>
      <c r="AA406" s="146"/>
      <c r="AB406" s="146"/>
      <c r="AC406" s="146"/>
      <c r="AD406" s="146"/>
      <c r="AE406" s="146"/>
      <c r="AF406" s="146"/>
      <c r="AG406" s="146" t="s">
        <v>167</v>
      </c>
      <c r="AH406" s="146">
        <v>4</v>
      </c>
      <c r="AI406" s="146"/>
      <c r="AJ406" s="146"/>
      <c r="AK406" s="146"/>
      <c r="AL406" s="146"/>
      <c r="AM406" s="146"/>
      <c r="AN406" s="146"/>
      <c r="AO406" s="146"/>
      <c r="AP406" s="146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</row>
    <row r="407" spans="1:60" outlineLevel="1" x14ac:dyDescent="0.25">
      <c r="A407" s="174">
        <v>56</v>
      </c>
      <c r="B407" s="175" t="s">
        <v>442</v>
      </c>
      <c r="C407" s="190" t="s">
        <v>443</v>
      </c>
      <c r="D407" s="176" t="s">
        <v>178</v>
      </c>
      <c r="E407" s="177">
        <v>0.16313</v>
      </c>
      <c r="F407" s="178"/>
      <c r="G407" s="179">
        <f>ROUND(E407*F407,2)</f>
        <v>0</v>
      </c>
      <c r="H407" s="178"/>
      <c r="I407" s="179">
        <f>ROUND(E407*H407,2)</f>
        <v>0</v>
      </c>
      <c r="J407" s="178"/>
      <c r="K407" s="179">
        <f>ROUND(E407*J407,2)</f>
        <v>0</v>
      </c>
      <c r="L407" s="179">
        <v>21</v>
      </c>
      <c r="M407" s="179">
        <f>G407*(1+L407/100)</f>
        <v>0</v>
      </c>
      <c r="N407" s="177">
        <v>0</v>
      </c>
      <c r="O407" s="177">
        <f>ROUND(E407*N407,2)</f>
        <v>0</v>
      </c>
      <c r="P407" s="177">
        <v>0</v>
      </c>
      <c r="Q407" s="177">
        <f>ROUND(E407*P407,2)</f>
        <v>0</v>
      </c>
      <c r="R407" s="179" t="s">
        <v>437</v>
      </c>
      <c r="S407" s="179" t="s">
        <v>160</v>
      </c>
      <c r="T407" s="180" t="s">
        <v>160</v>
      </c>
      <c r="U407" s="156">
        <v>1.74</v>
      </c>
      <c r="V407" s="156">
        <f>ROUND(E407*U407,2)</f>
        <v>0.28000000000000003</v>
      </c>
      <c r="W407" s="156"/>
      <c r="X407" s="156" t="s">
        <v>420</v>
      </c>
      <c r="Y407" s="156" t="s">
        <v>162</v>
      </c>
      <c r="Z407" s="146"/>
      <c r="AA407" s="146"/>
      <c r="AB407" s="146"/>
      <c r="AC407" s="146"/>
      <c r="AD407" s="146"/>
      <c r="AE407" s="146"/>
      <c r="AF407" s="146"/>
      <c r="AG407" s="146" t="s">
        <v>421</v>
      </c>
      <c r="AH407" s="146"/>
      <c r="AI407" s="146"/>
      <c r="AJ407" s="146"/>
      <c r="AK407" s="146"/>
      <c r="AL407" s="146"/>
      <c r="AM407" s="146"/>
      <c r="AN407" s="146"/>
      <c r="AO407" s="146"/>
      <c r="AP407" s="146"/>
      <c r="AQ407" s="146"/>
      <c r="AR407" s="146"/>
      <c r="AS407" s="146"/>
      <c r="AT407" s="146"/>
      <c r="AU407" s="146"/>
      <c r="AV407" s="146"/>
      <c r="AW407" s="146"/>
      <c r="AX407" s="146"/>
      <c r="AY407" s="146"/>
      <c r="AZ407" s="146"/>
      <c r="BA407" s="146"/>
      <c r="BB407" s="146"/>
      <c r="BC407" s="146"/>
      <c r="BD407" s="146"/>
      <c r="BE407" s="146"/>
      <c r="BF407" s="146"/>
      <c r="BG407" s="146"/>
      <c r="BH407" s="146"/>
    </row>
    <row r="408" spans="1:60" outlineLevel="2" x14ac:dyDescent="0.25">
      <c r="A408" s="153"/>
      <c r="B408" s="154"/>
      <c r="C408" s="259" t="s">
        <v>444</v>
      </c>
      <c r="D408" s="260"/>
      <c r="E408" s="260"/>
      <c r="F408" s="260"/>
      <c r="G408" s="260"/>
      <c r="H408" s="156"/>
      <c r="I408" s="156"/>
      <c r="J408" s="156"/>
      <c r="K408" s="156"/>
      <c r="L408" s="156"/>
      <c r="M408" s="156"/>
      <c r="N408" s="155"/>
      <c r="O408" s="155"/>
      <c r="P408" s="155"/>
      <c r="Q408" s="155"/>
      <c r="R408" s="156"/>
      <c r="S408" s="156"/>
      <c r="T408" s="156"/>
      <c r="U408" s="156"/>
      <c r="V408" s="156"/>
      <c r="W408" s="156"/>
      <c r="X408" s="156"/>
      <c r="Y408" s="156"/>
      <c r="Z408" s="146"/>
      <c r="AA408" s="146"/>
      <c r="AB408" s="146"/>
      <c r="AC408" s="146"/>
      <c r="AD408" s="146"/>
      <c r="AE408" s="146"/>
      <c r="AF408" s="146"/>
      <c r="AG408" s="146" t="s">
        <v>165</v>
      </c>
      <c r="AH408" s="146"/>
      <c r="AI408" s="146"/>
      <c r="AJ408" s="146"/>
      <c r="AK408" s="146"/>
      <c r="AL408" s="146"/>
      <c r="AM408" s="146"/>
      <c r="AN408" s="146"/>
      <c r="AO408" s="146"/>
      <c r="AP408" s="146"/>
      <c r="AQ408" s="146"/>
      <c r="AR408" s="146"/>
      <c r="AS408" s="146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</row>
    <row r="409" spans="1:60" outlineLevel="2" x14ac:dyDescent="0.25">
      <c r="A409" s="153"/>
      <c r="B409" s="154"/>
      <c r="C409" s="191" t="s">
        <v>423</v>
      </c>
      <c r="D409" s="157"/>
      <c r="E409" s="158"/>
      <c r="F409" s="156"/>
      <c r="G409" s="156"/>
      <c r="H409" s="156"/>
      <c r="I409" s="156"/>
      <c r="J409" s="156"/>
      <c r="K409" s="156"/>
      <c r="L409" s="156"/>
      <c r="M409" s="156"/>
      <c r="N409" s="155"/>
      <c r="O409" s="155"/>
      <c r="P409" s="155"/>
      <c r="Q409" s="155"/>
      <c r="R409" s="156"/>
      <c r="S409" s="156"/>
      <c r="T409" s="156"/>
      <c r="U409" s="156"/>
      <c r="V409" s="156"/>
      <c r="W409" s="156"/>
      <c r="X409" s="156"/>
      <c r="Y409" s="156"/>
      <c r="Z409" s="146"/>
      <c r="AA409" s="146"/>
      <c r="AB409" s="146"/>
      <c r="AC409" s="146"/>
      <c r="AD409" s="146"/>
      <c r="AE409" s="146"/>
      <c r="AF409" s="146"/>
      <c r="AG409" s="146" t="s">
        <v>167</v>
      </c>
      <c r="AH409" s="146">
        <v>0</v>
      </c>
      <c r="AI409" s="146"/>
      <c r="AJ409" s="146"/>
      <c r="AK409" s="146"/>
      <c r="AL409" s="146"/>
      <c r="AM409" s="146"/>
      <c r="AN409" s="146"/>
      <c r="AO409" s="146"/>
      <c r="AP409" s="146"/>
      <c r="AQ409" s="146"/>
      <c r="AR409" s="146"/>
      <c r="AS409" s="146"/>
      <c r="AT409" s="146"/>
      <c r="AU409" s="146"/>
      <c r="AV409" s="146"/>
      <c r="AW409" s="146"/>
      <c r="AX409" s="146"/>
      <c r="AY409" s="146"/>
      <c r="AZ409" s="146"/>
      <c r="BA409" s="146"/>
      <c r="BB409" s="146"/>
      <c r="BC409" s="146"/>
      <c r="BD409" s="146"/>
      <c r="BE409" s="146"/>
      <c r="BF409" s="146"/>
      <c r="BG409" s="146"/>
      <c r="BH409" s="146"/>
    </row>
    <row r="410" spans="1:60" outlineLevel="3" x14ac:dyDescent="0.25">
      <c r="A410" s="153"/>
      <c r="B410" s="154"/>
      <c r="C410" s="191" t="s">
        <v>445</v>
      </c>
      <c r="D410" s="157"/>
      <c r="E410" s="158"/>
      <c r="F410" s="156"/>
      <c r="G410" s="156"/>
      <c r="H410" s="156"/>
      <c r="I410" s="156"/>
      <c r="J410" s="156"/>
      <c r="K410" s="156"/>
      <c r="L410" s="156"/>
      <c r="M410" s="156"/>
      <c r="N410" s="155"/>
      <c r="O410" s="155"/>
      <c r="P410" s="155"/>
      <c r="Q410" s="155"/>
      <c r="R410" s="156"/>
      <c r="S410" s="156"/>
      <c r="T410" s="156"/>
      <c r="U410" s="156"/>
      <c r="V410" s="156"/>
      <c r="W410" s="156"/>
      <c r="X410" s="156"/>
      <c r="Y410" s="156"/>
      <c r="Z410" s="146"/>
      <c r="AA410" s="146"/>
      <c r="AB410" s="146"/>
      <c r="AC410" s="146"/>
      <c r="AD410" s="146"/>
      <c r="AE410" s="146"/>
      <c r="AF410" s="146"/>
      <c r="AG410" s="146" t="s">
        <v>167</v>
      </c>
      <c r="AH410" s="146">
        <v>0</v>
      </c>
      <c r="AI410" s="146"/>
      <c r="AJ410" s="146"/>
      <c r="AK410" s="146"/>
      <c r="AL410" s="146"/>
      <c r="AM410" s="146"/>
      <c r="AN410" s="146"/>
      <c r="AO410" s="146"/>
      <c r="AP410" s="146"/>
      <c r="AQ410" s="146"/>
      <c r="AR410" s="146"/>
      <c r="AS410" s="146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</row>
    <row r="411" spans="1:60" outlineLevel="3" x14ac:dyDescent="0.25">
      <c r="A411" s="153"/>
      <c r="B411" s="154"/>
      <c r="C411" s="191" t="s">
        <v>446</v>
      </c>
      <c r="D411" s="157"/>
      <c r="E411" s="158">
        <v>0.16313</v>
      </c>
      <c r="F411" s="156"/>
      <c r="G411" s="156"/>
      <c r="H411" s="156"/>
      <c r="I411" s="156"/>
      <c r="J411" s="156"/>
      <c r="K411" s="156"/>
      <c r="L411" s="156"/>
      <c r="M411" s="156"/>
      <c r="N411" s="155"/>
      <c r="O411" s="155"/>
      <c r="P411" s="155"/>
      <c r="Q411" s="155"/>
      <c r="R411" s="156"/>
      <c r="S411" s="156"/>
      <c r="T411" s="156"/>
      <c r="U411" s="156"/>
      <c r="V411" s="156"/>
      <c r="W411" s="156"/>
      <c r="X411" s="156"/>
      <c r="Y411" s="156"/>
      <c r="Z411" s="146"/>
      <c r="AA411" s="146"/>
      <c r="AB411" s="146"/>
      <c r="AC411" s="146"/>
      <c r="AD411" s="146"/>
      <c r="AE411" s="146"/>
      <c r="AF411" s="146"/>
      <c r="AG411" s="146" t="s">
        <v>167</v>
      </c>
      <c r="AH411" s="146">
        <v>0</v>
      </c>
      <c r="AI411" s="146"/>
      <c r="AJ411" s="146"/>
      <c r="AK411" s="146"/>
      <c r="AL411" s="146"/>
      <c r="AM411" s="146"/>
      <c r="AN411" s="146"/>
      <c r="AO411" s="146"/>
      <c r="AP411" s="146"/>
      <c r="AQ411" s="146"/>
      <c r="AR411" s="146"/>
      <c r="AS411" s="146"/>
      <c r="AT411" s="146"/>
      <c r="AU411" s="146"/>
      <c r="AV411" s="146"/>
      <c r="AW411" s="146"/>
      <c r="AX411" s="146"/>
      <c r="AY411" s="146"/>
      <c r="AZ411" s="146"/>
      <c r="BA411" s="146"/>
      <c r="BB411" s="146"/>
      <c r="BC411" s="146"/>
      <c r="BD411" s="146"/>
      <c r="BE411" s="146"/>
      <c r="BF411" s="146"/>
      <c r="BG411" s="146"/>
      <c r="BH411" s="146"/>
    </row>
    <row r="412" spans="1:60" x14ac:dyDescent="0.25">
      <c r="A412" s="167" t="s">
        <v>154</v>
      </c>
      <c r="B412" s="168" t="s">
        <v>102</v>
      </c>
      <c r="C412" s="189" t="s">
        <v>103</v>
      </c>
      <c r="D412" s="169"/>
      <c r="E412" s="170"/>
      <c r="F412" s="171"/>
      <c r="G412" s="171">
        <f>SUMIF(AG413:AG413,"&lt;&gt;NOR",G413:G413)</f>
        <v>0</v>
      </c>
      <c r="H412" s="171"/>
      <c r="I412" s="171">
        <f>SUM(I413:I413)</f>
        <v>0</v>
      </c>
      <c r="J412" s="171"/>
      <c r="K412" s="171">
        <f>SUM(K413:K413)</f>
        <v>0</v>
      </c>
      <c r="L412" s="171"/>
      <c r="M412" s="171">
        <f>SUM(M413:M413)</f>
        <v>0</v>
      </c>
      <c r="N412" s="170"/>
      <c r="O412" s="170">
        <f>SUM(O413:O413)</f>
        <v>0</v>
      </c>
      <c r="P412" s="170"/>
      <c r="Q412" s="170">
        <f>SUM(Q413:Q413)</f>
        <v>0</v>
      </c>
      <c r="R412" s="171"/>
      <c r="S412" s="171"/>
      <c r="T412" s="172"/>
      <c r="U412" s="166"/>
      <c r="V412" s="166">
        <f>SUM(V413:V413)</f>
        <v>0</v>
      </c>
      <c r="W412" s="166"/>
      <c r="X412" s="166"/>
      <c r="Y412" s="166"/>
      <c r="AG412" t="s">
        <v>155</v>
      </c>
    </row>
    <row r="413" spans="1:60" outlineLevel="1" x14ac:dyDescent="0.25">
      <c r="A413" s="182">
        <v>57</v>
      </c>
      <c r="B413" s="183" t="s">
        <v>447</v>
      </c>
      <c r="C413" s="194" t="s">
        <v>448</v>
      </c>
      <c r="D413" s="184" t="s">
        <v>369</v>
      </c>
      <c r="E413" s="185">
        <v>1</v>
      </c>
      <c r="F413" s="186">
        <f>'Rekapitulace příloh'!E4</f>
        <v>0</v>
      </c>
      <c r="G413" s="187">
        <f>ROUND(E413*F413,2)</f>
        <v>0</v>
      </c>
      <c r="H413" s="186"/>
      <c r="I413" s="187">
        <f>ROUND(E413*H413,2)</f>
        <v>0</v>
      </c>
      <c r="J413" s="186"/>
      <c r="K413" s="187">
        <f>ROUND(E413*J413,2)</f>
        <v>0</v>
      </c>
      <c r="L413" s="187">
        <v>21</v>
      </c>
      <c r="M413" s="187">
        <f>G413*(1+L413/100)</f>
        <v>0</v>
      </c>
      <c r="N413" s="185">
        <v>0</v>
      </c>
      <c r="O413" s="185">
        <f>ROUND(E413*N413,2)</f>
        <v>0</v>
      </c>
      <c r="P413" s="185">
        <v>0</v>
      </c>
      <c r="Q413" s="185">
        <f>ROUND(E413*P413,2)</f>
        <v>0</v>
      </c>
      <c r="R413" s="187"/>
      <c r="S413" s="187" t="s">
        <v>204</v>
      </c>
      <c r="T413" s="188" t="s">
        <v>205</v>
      </c>
      <c r="U413" s="156">
        <v>0</v>
      </c>
      <c r="V413" s="156">
        <f>ROUND(E413*U413,2)</f>
        <v>0</v>
      </c>
      <c r="W413" s="156"/>
      <c r="X413" s="156" t="s">
        <v>430</v>
      </c>
      <c r="Y413" s="156" t="s">
        <v>162</v>
      </c>
      <c r="Z413" s="146"/>
      <c r="AA413" s="146"/>
      <c r="AB413" s="146"/>
      <c r="AC413" s="146"/>
      <c r="AD413" s="146"/>
      <c r="AE413" s="146"/>
      <c r="AF413" s="146"/>
      <c r="AG413" s="146" t="s">
        <v>431</v>
      </c>
      <c r="AH413" s="146"/>
      <c r="AI413" s="146"/>
      <c r="AJ413" s="146"/>
      <c r="AK413" s="146"/>
      <c r="AL413" s="146"/>
      <c r="AM413" s="146"/>
      <c r="AN413" s="146"/>
      <c r="AO413" s="146"/>
      <c r="AP413" s="146"/>
      <c r="AQ413" s="146"/>
      <c r="AR413" s="146"/>
      <c r="AS413" s="146"/>
      <c r="AT413" s="146"/>
      <c r="AU413" s="146"/>
      <c r="AV413" s="146"/>
      <c r="AW413" s="146"/>
      <c r="AX413" s="146"/>
      <c r="AY413" s="146"/>
      <c r="AZ413" s="146"/>
      <c r="BA413" s="146"/>
      <c r="BB413" s="146"/>
      <c r="BC413" s="146"/>
      <c r="BD413" s="146"/>
      <c r="BE413" s="146"/>
      <c r="BF413" s="146"/>
      <c r="BG413" s="146"/>
      <c r="BH413" s="146"/>
    </row>
    <row r="414" spans="1:60" x14ac:dyDescent="0.25">
      <c r="A414" s="167" t="s">
        <v>154</v>
      </c>
      <c r="B414" s="168" t="s">
        <v>104</v>
      </c>
      <c r="C414" s="189" t="s">
        <v>105</v>
      </c>
      <c r="D414" s="169"/>
      <c r="E414" s="170"/>
      <c r="F414" s="171"/>
      <c r="G414" s="171">
        <f>SUMIF(AG415:AG415,"&lt;&gt;NOR",G415:G415)</f>
        <v>0</v>
      </c>
      <c r="H414" s="171"/>
      <c r="I414" s="171">
        <f>SUM(I415:I415)</f>
        <v>0</v>
      </c>
      <c r="J414" s="171"/>
      <c r="K414" s="171">
        <f>SUM(K415:K415)</f>
        <v>0</v>
      </c>
      <c r="L414" s="171"/>
      <c r="M414" s="171">
        <f>SUM(M415:M415)</f>
        <v>0</v>
      </c>
      <c r="N414" s="170"/>
      <c r="O414" s="170">
        <f>SUM(O415:O415)</f>
        <v>0</v>
      </c>
      <c r="P414" s="170"/>
      <c r="Q414" s="170">
        <f>SUM(Q415:Q415)</f>
        <v>0</v>
      </c>
      <c r="R414" s="171"/>
      <c r="S414" s="171"/>
      <c r="T414" s="172"/>
      <c r="U414" s="166"/>
      <c r="V414" s="166">
        <f>SUM(V415:V415)</f>
        <v>0</v>
      </c>
      <c r="W414" s="166"/>
      <c r="X414" s="166"/>
      <c r="Y414" s="166"/>
      <c r="AG414" t="s">
        <v>155</v>
      </c>
    </row>
    <row r="415" spans="1:60" outlineLevel="1" x14ac:dyDescent="0.25">
      <c r="A415" s="182">
        <v>58</v>
      </c>
      <c r="B415" s="183" t="s">
        <v>449</v>
      </c>
      <c r="C415" s="194" t="s">
        <v>450</v>
      </c>
      <c r="D415" s="184" t="s">
        <v>369</v>
      </c>
      <c r="E415" s="185">
        <v>1</v>
      </c>
      <c r="F415" s="186">
        <f>'Rekapitulace příloh'!E5</f>
        <v>0</v>
      </c>
      <c r="G415" s="187">
        <f>ROUND(E415*F415,2)</f>
        <v>0</v>
      </c>
      <c r="H415" s="186"/>
      <c r="I415" s="187">
        <f>ROUND(E415*H415,2)</f>
        <v>0</v>
      </c>
      <c r="J415" s="186"/>
      <c r="K415" s="187">
        <f>ROUND(E415*J415,2)</f>
        <v>0</v>
      </c>
      <c r="L415" s="187">
        <v>21</v>
      </c>
      <c r="M415" s="187">
        <f>G415*(1+L415/100)</f>
        <v>0</v>
      </c>
      <c r="N415" s="185">
        <v>0</v>
      </c>
      <c r="O415" s="185">
        <f>ROUND(E415*N415,2)</f>
        <v>0</v>
      </c>
      <c r="P415" s="185">
        <v>0</v>
      </c>
      <c r="Q415" s="185">
        <f>ROUND(E415*P415,2)</f>
        <v>0</v>
      </c>
      <c r="R415" s="187"/>
      <c r="S415" s="187" t="s">
        <v>204</v>
      </c>
      <c r="T415" s="188" t="s">
        <v>205</v>
      </c>
      <c r="U415" s="156">
        <v>0</v>
      </c>
      <c r="V415" s="156">
        <f>ROUND(E415*U415,2)</f>
        <v>0</v>
      </c>
      <c r="W415" s="156"/>
      <c r="X415" s="156" t="s">
        <v>430</v>
      </c>
      <c r="Y415" s="156" t="s">
        <v>162</v>
      </c>
      <c r="Z415" s="146"/>
      <c r="AA415" s="146"/>
      <c r="AB415" s="146"/>
      <c r="AC415" s="146"/>
      <c r="AD415" s="146"/>
      <c r="AE415" s="146"/>
      <c r="AF415" s="146"/>
      <c r="AG415" s="146" t="s">
        <v>431</v>
      </c>
      <c r="AH415" s="146"/>
      <c r="AI415" s="146"/>
      <c r="AJ415" s="146"/>
      <c r="AK415" s="146"/>
      <c r="AL415" s="146"/>
      <c r="AM415" s="146"/>
      <c r="AN415" s="146"/>
      <c r="AO415" s="146"/>
      <c r="AP415" s="146"/>
      <c r="AQ415" s="146"/>
      <c r="AR415" s="146"/>
      <c r="AS415" s="146"/>
      <c r="AT415" s="146"/>
      <c r="AU415" s="146"/>
      <c r="AV415" s="146"/>
      <c r="AW415" s="146"/>
      <c r="AX415" s="146"/>
      <c r="AY415" s="146"/>
      <c r="AZ415" s="146"/>
      <c r="BA415" s="146"/>
      <c r="BB415" s="146"/>
      <c r="BC415" s="146"/>
      <c r="BD415" s="146"/>
      <c r="BE415" s="146"/>
      <c r="BF415" s="146"/>
      <c r="BG415" s="146"/>
      <c r="BH415" s="146"/>
    </row>
    <row r="416" spans="1:60" x14ac:dyDescent="0.25">
      <c r="A416" s="167" t="s">
        <v>154</v>
      </c>
      <c r="B416" s="168" t="s">
        <v>106</v>
      </c>
      <c r="C416" s="189" t="s">
        <v>107</v>
      </c>
      <c r="D416" s="169"/>
      <c r="E416" s="170"/>
      <c r="F416" s="171"/>
      <c r="G416" s="171">
        <f>SUMIF(AG417:AG417,"&lt;&gt;NOR",G417:G417)</f>
        <v>0</v>
      </c>
      <c r="H416" s="171"/>
      <c r="I416" s="171">
        <f>SUM(I417:I417)</f>
        <v>0</v>
      </c>
      <c r="J416" s="171"/>
      <c r="K416" s="171">
        <f>SUM(K417:K417)</f>
        <v>0</v>
      </c>
      <c r="L416" s="171"/>
      <c r="M416" s="171">
        <f>SUM(M417:M417)</f>
        <v>0</v>
      </c>
      <c r="N416" s="170"/>
      <c r="O416" s="170">
        <f>SUM(O417:O417)</f>
        <v>0</v>
      </c>
      <c r="P416" s="170"/>
      <c r="Q416" s="170">
        <f>SUM(Q417:Q417)</f>
        <v>0</v>
      </c>
      <c r="R416" s="171"/>
      <c r="S416" s="171"/>
      <c r="T416" s="172"/>
      <c r="U416" s="166"/>
      <c r="V416" s="166">
        <f>SUM(V417:V417)</f>
        <v>0</v>
      </c>
      <c r="W416" s="166"/>
      <c r="X416" s="166"/>
      <c r="Y416" s="166"/>
      <c r="AG416" t="s">
        <v>155</v>
      </c>
    </row>
    <row r="417" spans="1:60" outlineLevel="1" x14ac:dyDescent="0.25">
      <c r="A417" s="182">
        <v>59</v>
      </c>
      <c r="B417" s="183" t="s">
        <v>451</v>
      </c>
      <c r="C417" s="194" t="s">
        <v>452</v>
      </c>
      <c r="D417" s="184" t="s">
        <v>369</v>
      </c>
      <c r="E417" s="185">
        <v>1</v>
      </c>
      <c r="F417" s="186">
        <f>'Rekapitulace příloh'!E6</f>
        <v>0</v>
      </c>
      <c r="G417" s="187">
        <f>ROUND(E417*F417,2)</f>
        <v>0</v>
      </c>
      <c r="H417" s="186"/>
      <c r="I417" s="187">
        <f>ROUND(E417*H417,2)</f>
        <v>0</v>
      </c>
      <c r="J417" s="186"/>
      <c r="K417" s="187">
        <f>ROUND(E417*J417,2)</f>
        <v>0</v>
      </c>
      <c r="L417" s="187">
        <v>21</v>
      </c>
      <c r="M417" s="187">
        <f>G417*(1+L417/100)</f>
        <v>0</v>
      </c>
      <c r="N417" s="185">
        <v>0</v>
      </c>
      <c r="O417" s="185">
        <f>ROUND(E417*N417,2)</f>
        <v>0</v>
      </c>
      <c r="P417" s="185">
        <v>0</v>
      </c>
      <c r="Q417" s="185">
        <f>ROUND(E417*P417,2)</f>
        <v>0</v>
      </c>
      <c r="R417" s="187"/>
      <c r="S417" s="187" t="s">
        <v>204</v>
      </c>
      <c r="T417" s="188" t="s">
        <v>205</v>
      </c>
      <c r="U417" s="156">
        <v>0</v>
      </c>
      <c r="V417" s="156">
        <f>ROUND(E417*U417,2)</f>
        <v>0</v>
      </c>
      <c r="W417" s="156"/>
      <c r="X417" s="156" t="s">
        <v>430</v>
      </c>
      <c r="Y417" s="156" t="s">
        <v>162</v>
      </c>
      <c r="Z417" s="146"/>
      <c r="AA417" s="146"/>
      <c r="AB417" s="146"/>
      <c r="AC417" s="146"/>
      <c r="AD417" s="146"/>
      <c r="AE417" s="146"/>
      <c r="AF417" s="146"/>
      <c r="AG417" s="146" t="s">
        <v>431</v>
      </c>
      <c r="AH417" s="146"/>
      <c r="AI417" s="146"/>
      <c r="AJ417" s="146"/>
      <c r="AK417" s="146"/>
      <c r="AL417" s="146"/>
      <c r="AM417" s="146"/>
      <c r="AN417" s="146"/>
      <c r="AO417" s="146"/>
      <c r="AP417" s="146"/>
      <c r="AQ417" s="146"/>
      <c r="AR417" s="146"/>
      <c r="AS417" s="146"/>
      <c r="AT417" s="146"/>
      <c r="AU417" s="146"/>
      <c r="AV417" s="146"/>
      <c r="AW417" s="146"/>
      <c r="AX417" s="146"/>
      <c r="AY417" s="146"/>
      <c r="AZ417" s="146"/>
      <c r="BA417" s="146"/>
      <c r="BB417" s="146"/>
      <c r="BC417" s="146"/>
      <c r="BD417" s="146"/>
      <c r="BE417" s="146"/>
      <c r="BF417" s="146"/>
      <c r="BG417" s="146"/>
      <c r="BH417" s="146"/>
    </row>
    <row r="418" spans="1:60" x14ac:dyDescent="0.25">
      <c r="A418" s="167" t="s">
        <v>154</v>
      </c>
      <c r="B418" s="168" t="s">
        <v>108</v>
      </c>
      <c r="C418" s="189" t="s">
        <v>109</v>
      </c>
      <c r="D418" s="169"/>
      <c r="E418" s="170"/>
      <c r="F418" s="171"/>
      <c r="G418" s="171">
        <f>SUMIF(AG419:AG454,"&lt;&gt;NOR",G419:G454)</f>
        <v>0</v>
      </c>
      <c r="H418" s="171"/>
      <c r="I418" s="171">
        <f>SUM(I419:I454)</f>
        <v>0</v>
      </c>
      <c r="J418" s="171"/>
      <c r="K418" s="171">
        <f>SUM(K419:K454)</f>
        <v>0</v>
      </c>
      <c r="L418" s="171"/>
      <c r="M418" s="171">
        <f>SUM(M419:M454)</f>
        <v>0</v>
      </c>
      <c r="N418" s="170"/>
      <c r="O418" s="170">
        <f>SUM(O419:O454)</f>
        <v>0.11000000000000001</v>
      </c>
      <c r="P418" s="170"/>
      <c r="Q418" s="170">
        <f>SUM(Q419:Q454)</f>
        <v>0</v>
      </c>
      <c r="R418" s="171"/>
      <c r="S418" s="171"/>
      <c r="T418" s="172"/>
      <c r="U418" s="166"/>
      <c r="V418" s="166">
        <f>SUM(V419:V454)</f>
        <v>12.76</v>
      </c>
      <c r="W418" s="166"/>
      <c r="X418" s="166"/>
      <c r="Y418" s="166"/>
      <c r="AG418" t="s">
        <v>155</v>
      </c>
    </row>
    <row r="419" spans="1:60" ht="20.399999999999999" outlineLevel="1" x14ac:dyDescent="0.25">
      <c r="A419" s="174">
        <v>60</v>
      </c>
      <c r="B419" s="175" t="s">
        <v>453</v>
      </c>
      <c r="C419" s="190" t="s">
        <v>454</v>
      </c>
      <c r="D419" s="176" t="s">
        <v>197</v>
      </c>
      <c r="E419" s="177">
        <v>4</v>
      </c>
      <c r="F419" s="178"/>
      <c r="G419" s="179">
        <f>ROUND(E419*F419,2)</f>
        <v>0</v>
      </c>
      <c r="H419" s="178"/>
      <c r="I419" s="179">
        <f>ROUND(E419*H419,2)</f>
        <v>0</v>
      </c>
      <c r="J419" s="178"/>
      <c r="K419" s="179">
        <f>ROUND(E419*J419,2)</f>
        <v>0</v>
      </c>
      <c r="L419" s="179">
        <v>21</v>
      </c>
      <c r="M419" s="179">
        <f>G419*(1+L419/100)</f>
        <v>0</v>
      </c>
      <c r="N419" s="177">
        <v>0</v>
      </c>
      <c r="O419" s="177">
        <f>ROUND(E419*N419,2)</f>
        <v>0</v>
      </c>
      <c r="P419" s="177">
        <v>0</v>
      </c>
      <c r="Q419" s="177">
        <f>ROUND(E419*P419,2)</f>
        <v>0</v>
      </c>
      <c r="R419" s="179" t="s">
        <v>455</v>
      </c>
      <c r="S419" s="179" t="s">
        <v>160</v>
      </c>
      <c r="T419" s="180" t="s">
        <v>160</v>
      </c>
      <c r="U419" s="156">
        <v>1.5</v>
      </c>
      <c r="V419" s="156">
        <f>ROUND(E419*U419,2)</f>
        <v>6</v>
      </c>
      <c r="W419" s="156"/>
      <c r="X419" s="156" t="s">
        <v>161</v>
      </c>
      <c r="Y419" s="156" t="s">
        <v>162</v>
      </c>
      <c r="Z419" s="146"/>
      <c r="AA419" s="146"/>
      <c r="AB419" s="146"/>
      <c r="AC419" s="146"/>
      <c r="AD419" s="146"/>
      <c r="AE419" s="146"/>
      <c r="AF419" s="146"/>
      <c r="AG419" s="146" t="s">
        <v>163</v>
      </c>
      <c r="AH419" s="146"/>
      <c r="AI419" s="146"/>
      <c r="AJ419" s="146"/>
      <c r="AK419" s="146"/>
      <c r="AL419" s="146"/>
      <c r="AM419" s="146"/>
      <c r="AN419" s="146"/>
      <c r="AO419" s="146"/>
      <c r="AP419" s="146"/>
      <c r="AQ419" s="146"/>
      <c r="AR419" s="146"/>
      <c r="AS419" s="146"/>
      <c r="AT419" s="146"/>
      <c r="AU419" s="146"/>
      <c r="AV419" s="146"/>
      <c r="AW419" s="146"/>
      <c r="AX419" s="146"/>
      <c r="AY419" s="146"/>
      <c r="AZ419" s="146"/>
      <c r="BA419" s="146"/>
      <c r="BB419" s="146"/>
      <c r="BC419" s="146"/>
      <c r="BD419" s="146"/>
      <c r="BE419" s="146"/>
      <c r="BF419" s="146"/>
      <c r="BG419" s="146"/>
      <c r="BH419" s="146"/>
    </row>
    <row r="420" spans="1:60" outlineLevel="2" x14ac:dyDescent="0.25">
      <c r="A420" s="153"/>
      <c r="B420" s="154"/>
      <c r="C420" s="191" t="s">
        <v>456</v>
      </c>
      <c r="D420" s="157"/>
      <c r="E420" s="158"/>
      <c r="F420" s="156"/>
      <c r="G420" s="156"/>
      <c r="H420" s="156"/>
      <c r="I420" s="156"/>
      <c r="J420" s="156"/>
      <c r="K420" s="156"/>
      <c r="L420" s="156"/>
      <c r="M420" s="156"/>
      <c r="N420" s="155"/>
      <c r="O420" s="155"/>
      <c r="P420" s="155"/>
      <c r="Q420" s="155"/>
      <c r="R420" s="156"/>
      <c r="S420" s="156"/>
      <c r="T420" s="156"/>
      <c r="U420" s="156"/>
      <c r="V420" s="156"/>
      <c r="W420" s="156"/>
      <c r="X420" s="156"/>
      <c r="Y420" s="156"/>
      <c r="Z420" s="146"/>
      <c r="AA420" s="146"/>
      <c r="AB420" s="146"/>
      <c r="AC420" s="146"/>
      <c r="AD420" s="146"/>
      <c r="AE420" s="146"/>
      <c r="AF420" s="146"/>
      <c r="AG420" s="146" t="s">
        <v>167</v>
      </c>
      <c r="AH420" s="146">
        <v>0</v>
      </c>
      <c r="AI420" s="146"/>
      <c r="AJ420" s="146"/>
      <c r="AK420" s="146"/>
      <c r="AL420" s="146"/>
      <c r="AM420" s="146"/>
      <c r="AN420" s="146"/>
      <c r="AO420" s="146"/>
      <c r="AP420" s="146"/>
      <c r="AQ420" s="146"/>
      <c r="AR420" s="146"/>
      <c r="AS420" s="146"/>
      <c r="AT420" s="146"/>
      <c r="AU420" s="146"/>
      <c r="AV420" s="146"/>
      <c r="AW420" s="146"/>
      <c r="AX420" s="146"/>
      <c r="AY420" s="146"/>
      <c r="AZ420" s="146"/>
      <c r="BA420" s="146"/>
      <c r="BB420" s="146"/>
      <c r="BC420" s="146"/>
      <c r="BD420" s="146"/>
      <c r="BE420" s="146"/>
      <c r="BF420" s="146"/>
      <c r="BG420" s="146"/>
      <c r="BH420" s="146"/>
    </row>
    <row r="421" spans="1:60" outlineLevel="3" x14ac:dyDescent="0.25">
      <c r="A421" s="153"/>
      <c r="B421" s="154"/>
      <c r="C421" s="191" t="s">
        <v>457</v>
      </c>
      <c r="D421" s="157"/>
      <c r="E421" s="158">
        <v>2</v>
      </c>
      <c r="F421" s="156"/>
      <c r="G421" s="156"/>
      <c r="H421" s="156"/>
      <c r="I421" s="156"/>
      <c r="J421" s="156"/>
      <c r="K421" s="156"/>
      <c r="L421" s="156"/>
      <c r="M421" s="156"/>
      <c r="N421" s="155"/>
      <c r="O421" s="155"/>
      <c r="P421" s="155"/>
      <c r="Q421" s="155"/>
      <c r="R421" s="156"/>
      <c r="S421" s="156"/>
      <c r="T421" s="156"/>
      <c r="U421" s="156"/>
      <c r="V421" s="156"/>
      <c r="W421" s="156"/>
      <c r="X421" s="156"/>
      <c r="Y421" s="156"/>
      <c r="Z421" s="146"/>
      <c r="AA421" s="146"/>
      <c r="AB421" s="146"/>
      <c r="AC421" s="146"/>
      <c r="AD421" s="146"/>
      <c r="AE421" s="146"/>
      <c r="AF421" s="146"/>
      <c r="AG421" s="146" t="s">
        <v>167</v>
      </c>
      <c r="AH421" s="146">
        <v>0</v>
      </c>
      <c r="AI421" s="146"/>
      <c r="AJ421" s="146"/>
      <c r="AK421" s="146"/>
      <c r="AL421" s="146"/>
      <c r="AM421" s="146"/>
      <c r="AN421" s="146"/>
      <c r="AO421" s="146"/>
      <c r="AP421" s="146"/>
      <c r="AQ421" s="146"/>
      <c r="AR421" s="146"/>
      <c r="AS421" s="146"/>
      <c r="AT421" s="146"/>
      <c r="AU421" s="146"/>
      <c r="AV421" s="146"/>
      <c r="AW421" s="146"/>
      <c r="AX421" s="146"/>
      <c r="AY421" s="146"/>
      <c r="AZ421" s="146"/>
      <c r="BA421" s="146"/>
      <c r="BB421" s="146"/>
      <c r="BC421" s="146"/>
      <c r="BD421" s="146"/>
      <c r="BE421" s="146"/>
      <c r="BF421" s="146"/>
      <c r="BG421" s="146"/>
      <c r="BH421" s="146"/>
    </row>
    <row r="422" spans="1:60" outlineLevel="3" x14ac:dyDescent="0.25">
      <c r="A422" s="153"/>
      <c r="B422" s="154"/>
      <c r="C422" s="191" t="s">
        <v>458</v>
      </c>
      <c r="D422" s="157"/>
      <c r="E422" s="158">
        <v>2</v>
      </c>
      <c r="F422" s="156"/>
      <c r="G422" s="156"/>
      <c r="H422" s="156"/>
      <c r="I422" s="156"/>
      <c r="J422" s="156"/>
      <c r="K422" s="156"/>
      <c r="L422" s="156"/>
      <c r="M422" s="156"/>
      <c r="N422" s="155"/>
      <c r="O422" s="155"/>
      <c r="P422" s="155"/>
      <c r="Q422" s="155"/>
      <c r="R422" s="156"/>
      <c r="S422" s="156"/>
      <c r="T422" s="156"/>
      <c r="U422" s="156"/>
      <c r="V422" s="156"/>
      <c r="W422" s="156"/>
      <c r="X422" s="156"/>
      <c r="Y422" s="156"/>
      <c r="Z422" s="146"/>
      <c r="AA422" s="146"/>
      <c r="AB422" s="146"/>
      <c r="AC422" s="146"/>
      <c r="AD422" s="146"/>
      <c r="AE422" s="146"/>
      <c r="AF422" s="146"/>
      <c r="AG422" s="146" t="s">
        <v>167</v>
      </c>
      <c r="AH422" s="146">
        <v>0</v>
      </c>
      <c r="AI422" s="146"/>
      <c r="AJ422" s="146"/>
      <c r="AK422" s="146"/>
      <c r="AL422" s="146"/>
      <c r="AM422" s="146"/>
      <c r="AN422" s="146"/>
      <c r="AO422" s="146"/>
      <c r="AP422" s="146"/>
      <c r="AQ422" s="146"/>
      <c r="AR422" s="146"/>
      <c r="AS422" s="146"/>
      <c r="AT422" s="146"/>
      <c r="AU422" s="146"/>
      <c r="AV422" s="146"/>
      <c r="AW422" s="146"/>
      <c r="AX422" s="146"/>
      <c r="AY422" s="146"/>
      <c r="AZ422" s="146"/>
      <c r="BA422" s="146"/>
      <c r="BB422" s="146"/>
      <c r="BC422" s="146"/>
      <c r="BD422" s="146"/>
      <c r="BE422" s="146"/>
      <c r="BF422" s="146"/>
      <c r="BG422" s="146"/>
      <c r="BH422" s="146"/>
    </row>
    <row r="423" spans="1:60" outlineLevel="1" x14ac:dyDescent="0.25">
      <c r="A423" s="174">
        <v>61</v>
      </c>
      <c r="B423" s="175" t="s">
        <v>459</v>
      </c>
      <c r="C423" s="190" t="s">
        <v>460</v>
      </c>
      <c r="D423" s="176" t="s">
        <v>197</v>
      </c>
      <c r="E423" s="177">
        <v>4</v>
      </c>
      <c r="F423" s="178"/>
      <c r="G423" s="179">
        <f>ROUND(E423*F423,2)</f>
        <v>0</v>
      </c>
      <c r="H423" s="178"/>
      <c r="I423" s="179">
        <f>ROUND(E423*H423,2)</f>
        <v>0</v>
      </c>
      <c r="J423" s="178"/>
      <c r="K423" s="179">
        <f>ROUND(E423*J423,2)</f>
        <v>0</v>
      </c>
      <c r="L423" s="179">
        <v>21</v>
      </c>
      <c r="M423" s="179">
        <f>G423*(1+L423/100)</f>
        <v>0</v>
      </c>
      <c r="N423" s="177">
        <v>0</v>
      </c>
      <c r="O423" s="177">
        <f>ROUND(E423*N423,2)</f>
        <v>0</v>
      </c>
      <c r="P423" s="177">
        <v>0</v>
      </c>
      <c r="Q423" s="177">
        <f>ROUND(E423*P423,2)</f>
        <v>0</v>
      </c>
      <c r="R423" s="179" t="s">
        <v>455</v>
      </c>
      <c r="S423" s="179" t="s">
        <v>160</v>
      </c>
      <c r="T423" s="180" t="s">
        <v>160</v>
      </c>
      <c r="U423" s="156">
        <v>0.56000000000000005</v>
      </c>
      <c r="V423" s="156">
        <f>ROUND(E423*U423,2)</f>
        <v>2.2400000000000002</v>
      </c>
      <c r="W423" s="156"/>
      <c r="X423" s="156" t="s">
        <v>161</v>
      </c>
      <c r="Y423" s="156" t="s">
        <v>162</v>
      </c>
      <c r="Z423" s="146"/>
      <c r="AA423" s="146"/>
      <c r="AB423" s="146"/>
      <c r="AC423" s="146"/>
      <c r="AD423" s="146"/>
      <c r="AE423" s="146"/>
      <c r="AF423" s="146"/>
      <c r="AG423" s="146" t="s">
        <v>163</v>
      </c>
      <c r="AH423" s="146"/>
      <c r="AI423" s="146"/>
      <c r="AJ423" s="146"/>
      <c r="AK423" s="146"/>
      <c r="AL423" s="146"/>
      <c r="AM423" s="146"/>
      <c r="AN423" s="146"/>
      <c r="AO423" s="146"/>
      <c r="AP423" s="146"/>
      <c r="AQ423" s="146"/>
      <c r="AR423" s="146"/>
      <c r="AS423" s="146"/>
      <c r="AT423" s="146"/>
      <c r="AU423" s="146"/>
      <c r="AV423" s="146"/>
      <c r="AW423" s="146"/>
      <c r="AX423" s="146"/>
      <c r="AY423" s="146"/>
      <c r="AZ423" s="146"/>
      <c r="BA423" s="146"/>
      <c r="BB423" s="146"/>
      <c r="BC423" s="146"/>
      <c r="BD423" s="146"/>
      <c r="BE423" s="146"/>
      <c r="BF423" s="146"/>
      <c r="BG423" s="146"/>
      <c r="BH423" s="146"/>
    </row>
    <row r="424" spans="1:60" outlineLevel="2" x14ac:dyDescent="0.25">
      <c r="A424" s="153"/>
      <c r="B424" s="154"/>
      <c r="C424" s="191" t="s">
        <v>456</v>
      </c>
      <c r="D424" s="157"/>
      <c r="E424" s="158"/>
      <c r="F424" s="156"/>
      <c r="G424" s="156"/>
      <c r="H424" s="156"/>
      <c r="I424" s="156"/>
      <c r="J424" s="156"/>
      <c r="K424" s="156"/>
      <c r="L424" s="156"/>
      <c r="M424" s="156"/>
      <c r="N424" s="155"/>
      <c r="O424" s="155"/>
      <c r="P424" s="155"/>
      <c r="Q424" s="155"/>
      <c r="R424" s="156"/>
      <c r="S424" s="156"/>
      <c r="T424" s="156"/>
      <c r="U424" s="156"/>
      <c r="V424" s="156"/>
      <c r="W424" s="156"/>
      <c r="X424" s="156"/>
      <c r="Y424" s="156"/>
      <c r="Z424" s="146"/>
      <c r="AA424" s="146"/>
      <c r="AB424" s="146"/>
      <c r="AC424" s="146"/>
      <c r="AD424" s="146"/>
      <c r="AE424" s="146"/>
      <c r="AF424" s="146"/>
      <c r="AG424" s="146" t="s">
        <v>167</v>
      </c>
      <c r="AH424" s="146">
        <v>0</v>
      </c>
      <c r="AI424" s="146"/>
      <c r="AJ424" s="146"/>
      <c r="AK424" s="146"/>
      <c r="AL424" s="146"/>
      <c r="AM424" s="146"/>
      <c r="AN424" s="146"/>
      <c r="AO424" s="146"/>
      <c r="AP424" s="146"/>
      <c r="AQ424" s="146"/>
      <c r="AR424" s="146"/>
      <c r="AS424" s="146"/>
      <c r="AT424" s="146"/>
      <c r="AU424" s="146"/>
      <c r="AV424" s="146"/>
      <c r="AW424" s="146"/>
      <c r="AX424" s="146"/>
      <c r="AY424" s="146"/>
      <c r="AZ424" s="146"/>
      <c r="BA424" s="146"/>
      <c r="BB424" s="146"/>
      <c r="BC424" s="146"/>
      <c r="BD424" s="146"/>
      <c r="BE424" s="146"/>
      <c r="BF424" s="146"/>
      <c r="BG424" s="146"/>
      <c r="BH424" s="146"/>
    </row>
    <row r="425" spans="1:60" outlineLevel="3" x14ac:dyDescent="0.25">
      <c r="A425" s="153"/>
      <c r="B425" s="154"/>
      <c r="C425" s="191" t="s">
        <v>457</v>
      </c>
      <c r="D425" s="157"/>
      <c r="E425" s="158">
        <v>2</v>
      </c>
      <c r="F425" s="156"/>
      <c r="G425" s="156"/>
      <c r="H425" s="156"/>
      <c r="I425" s="156"/>
      <c r="J425" s="156"/>
      <c r="K425" s="156"/>
      <c r="L425" s="156"/>
      <c r="M425" s="156"/>
      <c r="N425" s="155"/>
      <c r="O425" s="155"/>
      <c r="P425" s="155"/>
      <c r="Q425" s="155"/>
      <c r="R425" s="156"/>
      <c r="S425" s="156"/>
      <c r="T425" s="156"/>
      <c r="U425" s="156"/>
      <c r="V425" s="156"/>
      <c r="W425" s="156"/>
      <c r="X425" s="156"/>
      <c r="Y425" s="156"/>
      <c r="Z425" s="146"/>
      <c r="AA425" s="146"/>
      <c r="AB425" s="146"/>
      <c r="AC425" s="146"/>
      <c r="AD425" s="146"/>
      <c r="AE425" s="146"/>
      <c r="AF425" s="146"/>
      <c r="AG425" s="146" t="s">
        <v>167</v>
      </c>
      <c r="AH425" s="146">
        <v>0</v>
      </c>
      <c r="AI425" s="146"/>
      <c r="AJ425" s="146"/>
      <c r="AK425" s="146"/>
      <c r="AL425" s="146"/>
      <c r="AM425" s="146"/>
      <c r="AN425" s="146"/>
      <c r="AO425" s="146"/>
      <c r="AP425" s="146"/>
      <c r="AQ425" s="146"/>
      <c r="AR425" s="146"/>
      <c r="AS425" s="146"/>
      <c r="AT425" s="146"/>
      <c r="AU425" s="146"/>
      <c r="AV425" s="146"/>
      <c r="AW425" s="146"/>
      <c r="AX425" s="146"/>
      <c r="AY425" s="146"/>
      <c r="AZ425" s="146"/>
      <c r="BA425" s="146"/>
      <c r="BB425" s="146"/>
      <c r="BC425" s="146"/>
      <c r="BD425" s="146"/>
      <c r="BE425" s="146"/>
      <c r="BF425" s="146"/>
      <c r="BG425" s="146"/>
      <c r="BH425" s="146"/>
    </row>
    <row r="426" spans="1:60" outlineLevel="3" x14ac:dyDescent="0.25">
      <c r="A426" s="153"/>
      <c r="B426" s="154"/>
      <c r="C426" s="191" t="s">
        <v>458</v>
      </c>
      <c r="D426" s="157"/>
      <c r="E426" s="158">
        <v>2</v>
      </c>
      <c r="F426" s="156"/>
      <c r="G426" s="156"/>
      <c r="H426" s="156"/>
      <c r="I426" s="156"/>
      <c r="J426" s="156"/>
      <c r="K426" s="156"/>
      <c r="L426" s="156"/>
      <c r="M426" s="156"/>
      <c r="N426" s="155"/>
      <c r="O426" s="155"/>
      <c r="P426" s="155"/>
      <c r="Q426" s="155"/>
      <c r="R426" s="156"/>
      <c r="S426" s="156"/>
      <c r="T426" s="156"/>
      <c r="U426" s="156"/>
      <c r="V426" s="156"/>
      <c r="W426" s="156"/>
      <c r="X426" s="156"/>
      <c r="Y426" s="156"/>
      <c r="Z426" s="146"/>
      <c r="AA426" s="146"/>
      <c r="AB426" s="146"/>
      <c r="AC426" s="146"/>
      <c r="AD426" s="146"/>
      <c r="AE426" s="146"/>
      <c r="AF426" s="146"/>
      <c r="AG426" s="146" t="s">
        <v>167</v>
      </c>
      <c r="AH426" s="146">
        <v>0</v>
      </c>
      <c r="AI426" s="146"/>
      <c r="AJ426" s="146"/>
      <c r="AK426" s="146"/>
      <c r="AL426" s="146"/>
      <c r="AM426" s="146"/>
      <c r="AN426" s="146"/>
      <c r="AO426" s="146"/>
      <c r="AP426" s="146"/>
      <c r="AQ426" s="146"/>
      <c r="AR426" s="146"/>
      <c r="AS426" s="146"/>
      <c r="AT426" s="146"/>
      <c r="AU426" s="146"/>
      <c r="AV426" s="146"/>
      <c r="AW426" s="146"/>
      <c r="AX426" s="146"/>
      <c r="AY426" s="146"/>
      <c r="AZ426" s="146"/>
      <c r="BA426" s="146"/>
      <c r="BB426" s="146"/>
      <c r="BC426" s="146"/>
      <c r="BD426" s="146"/>
      <c r="BE426" s="146"/>
      <c r="BF426" s="146"/>
      <c r="BG426" s="146"/>
      <c r="BH426" s="146"/>
    </row>
    <row r="427" spans="1:60" outlineLevel="1" x14ac:dyDescent="0.25">
      <c r="A427" s="174">
        <v>62</v>
      </c>
      <c r="B427" s="175" t="s">
        <v>461</v>
      </c>
      <c r="C427" s="190" t="s">
        <v>462</v>
      </c>
      <c r="D427" s="176" t="s">
        <v>197</v>
      </c>
      <c r="E427" s="177">
        <v>4</v>
      </c>
      <c r="F427" s="178"/>
      <c r="G427" s="179">
        <f>ROUND(E427*F427,2)</f>
        <v>0</v>
      </c>
      <c r="H427" s="178"/>
      <c r="I427" s="179">
        <f>ROUND(E427*H427,2)</f>
        <v>0</v>
      </c>
      <c r="J427" s="178"/>
      <c r="K427" s="179">
        <f>ROUND(E427*J427,2)</f>
        <v>0</v>
      </c>
      <c r="L427" s="179">
        <v>21</v>
      </c>
      <c r="M427" s="179">
        <f>G427*(1+L427/100)</f>
        <v>0</v>
      </c>
      <c r="N427" s="177">
        <v>0</v>
      </c>
      <c r="O427" s="177">
        <f>ROUND(E427*N427,2)</f>
        <v>0</v>
      </c>
      <c r="P427" s="177">
        <v>0</v>
      </c>
      <c r="Q427" s="177">
        <f>ROUND(E427*P427,2)</f>
        <v>0</v>
      </c>
      <c r="R427" s="179" t="s">
        <v>455</v>
      </c>
      <c r="S427" s="179" t="s">
        <v>160</v>
      </c>
      <c r="T427" s="180" t="s">
        <v>160</v>
      </c>
      <c r="U427" s="156">
        <v>0.78</v>
      </c>
      <c r="V427" s="156">
        <f>ROUND(E427*U427,2)</f>
        <v>3.12</v>
      </c>
      <c r="W427" s="156"/>
      <c r="X427" s="156" t="s">
        <v>161</v>
      </c>
      <c r="Y427" s="156" t="s">
        <v>162</v>
      </c>
      <c r="Z427" s="146"/>
      <c r="AA427" s="146"/>
      <c r="AB427" s="146"/>
      <c r="AC427" s="146"/>
      <c r="AD427" s="146"/>
      <c r="AE427" s="146"/>
      <c r="AF427" s="146"/>
      <c r="AG427" s="146" t="s">
        <v>163</v>
      </c>
      <c r="AH427" s="146"/>
      <c r="AI427" s="146"/>
      <c r="AJ427" s="146"/>
      <c r="AK427" s="146"/>
      <c r="AL427" s="146"/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46"/>
      <c r="AY427" s="146"/>
      <c r="AZ427" s="146"/>
      <c r="BA427" s="146"/>
      <c r="BB427" s="146"/>
      <c r="BC427" s="146"/>
      <c r="BD427" s="146"/>
      <c r="BE427" s="146"/>
      <c r="BF427" s="146"/>
      <c r="BG427" s="146"/>
      <c r="BH427" s="146"/>
    </row>
    <row r="428" spans="1:60" outlineLevel="2" x14ac:dyDescent="0.25">
      <c r="A428" s="153"/>
      <c r="B428" s="154"/>
      <c r="C428" s="191" t="s">
        <v>456</v>
      </c>
      <c r="D428" s="157"/>
      <c r="E428" s="158"/>
      <c r="F428" s="156"/>
      <c r="G428" s="156"/>
      <c r="H428" s="156"/>
      <c r="I428" s="156"/>
      <c r="J428" s="156"/>
      <c r="K428" s="156"/>
      <c r="L428" s="156"/>
      <c r="M428" s="156"/>
      <c r="N428" s="155"/>
      <c r="O428" s="155"/>
      <c r="P428" s="155"/>
      <c r="Q428" s="155"/>
      <c r="R428" s="156"/>
      <c r="S428" s="156"/>
      <c r="T428" s="156"/>
      <c r="U428" s="156"/>
      <c r="V428" s="156"/>
      <c r="W428" s="156"/>
      <c r="X428" s="156"/>
      <c r="Y428" s="156"/>
      <c r="Z428" s="146"/>
      <c r="AA428" s="146"/>
      <c r="AB428" s="146"/>
      <c r="AC428" s="146"/>
      <c r="AD428" s="146"/>
      <c r="AE428" s="146"/>
      <c r="AF428" s="146"/>
      <c r="AG428" s="146" t="s">
        <v>167</v>
      </c>
      <c r="AH428" s="146">
        <v>0</v>
      </c>
      <c r="AI428" s="146"/>
      <c r="AJ428" s="146"/>
      <c r="AK428" s="146"/>
      <c r="AL428" s="146"/>
      <c r="AM428" s="146"/>
      <c r="AN428" s="146"/>
      <c r="AO428" s="146"/>
      <c r="AP428" s="146"/>
      <c r="AQ428" s="146"/>
      <c r="AR428" s="146"/>
      <c r="AS428" s="146"/>
      <c r="AT428" s="146"/>
      <c r="AU428" s="146"/>
      <c r="AV428" s="146"/>
      <c r="AW428" s="146"/>
      <c r="AX428" s="146"/>
      <c r="AY428" s="146"/>
      <c r="AZ428" s="146"/>
      <c r="BA428" s="146"/>
      <c r="BB428" s="146"/>
      <c r="BC428" s="146"/>
      <c r="BD428" s="146"/>
      <c r="BE428" s="146"/>
      <c r="BF428" s="146"/>
      <c r="BG428" s="146"/>
      <c r="BH428" s="146"/>
    </row>
    <row r="429" spans="1:60" outlineLevel="3" x14ac:dyDescent="0.25">
      <c r="A429" s="153"/>
      <c r="B429" s="154"/>
      <c r="C429" s="191" t="s">
        <v>457</v>
      </c>
      <c r="D429" s="157"/>
      <c r="E429" s="158">
        <v>2</v>
      </c>
      <c r="F429" s="156"/>
      <c r="G429" s="156"/>
      <c r="H429" s="156"/>
      <c r="I429" s="156"/>
      <c r="J429" s="156"/>
      <c r="K429" s="156"/>
      <c r="L429" s="156"/>
      <c r="M429" s="156"/>
      <c r="N429" s="155"/>
      <c r="O429" s="155"/>
      <c r="P429" s="155"/>
      <c r="Q429" s="155"/>
      <c r="R429" s="156"/>
      <c r="S429" s="156"/>
      <c r="T429" s="156"/>
      <c r="U429" s="156"/>
      <c r="V429" s="156"/>
      <c r="W429" s="156"/>
      <c r="X429" s="156"/>
      <c r="Y429" s="156"/>
      <c r="Z429" s="146"/>
      <c r="AA429" s="146"/>
      <c r="AB429" s="146"/>
      <c r="AC429" s="146"/>
      <c r="AD429" s="146"/>
      <c r="AE429" s="146"/>
      <c r="AF429" s="146"/>
      <c r="AG429" s="146" t="s">
        <v>167</v>
      </c>
      <c r="AH429" s="146">
        <v>0</v>
      </c>
      <c r="AI429" s="146"/>
      <c r="AJ429" s="146"/>
      <c r="AK429" s="146"/>
      <c r="AL429" s="146"/>
      <c r="AM429" s="146"/>
      <c r="AN429" s="146"/>
      <c r="AO429" s="146"/>
      <c r="AP429" s="146"/>
      <c r="AQ429" s="146"/>
      <c r="AR429" s="146"/>
      <c r="AS429" s="146"/>
      <c r="AT429" s="146"/>
      <c r="AU429" s="146"/>
      <c r="AV429" s="146"/>
      <c r="AW429" s="146"/>
      <c r="AX429" s="146"/>
      <c r="AY429" s="146"/>
      <c r="AZ429" s="146"/>
      <c r="BA429" s="146"/>
      <c r="BB429" s="146"/>
      <c r="BC429" s="146"/>
      <c r="BD429" s="146"/>
      <c r="BE429" s="146"/>
      <c r="BF429" s="146"/>
      <c r="BG429" s="146"/>
      <c r="BH429" s="146"/>
    </row>
    <row r="430" spans="1:60" outlineLevel="3" x14ac:dyDescent="0.25">
      <c r="A430" s="153"/>
      <c r="B430" s="154"/>
      <c r="C430" s="191" t="s">
        <v>458</v>
      </c>
      <c r="D430" s="157"/>
      <c r="E430" s="158">
        <v>2</v>
      </c>
      <c r="F430" s="156"/>
      <c r="G430" s="156"/>
      <c r="H430" s="156"/>
      <c r="I430" s="156"/>
      <c r="J430" s="156"/>
      <c r="K430" s="156"/>
      <c r="L430" s="156"/>
      <c r="M430" s="156"/>
      <c r="N430" s="155"/>
      <c r="O430" s="155"/>
      <c r="P430" s="155"/>
      <c r="Q430" s="155"/>
      <c r="R430" s="156"/>
      <c r="S430" s="156"/>
      <c r="T430" s="156"/>
      <c r="U430" s="156"/>
      <c r="V430" s="156"/>
      <c r="W430" s="156"/>
      <c r="X430" s="156"/>
      <c r="Y430" s="156"/>
      <c r="Z430" s="146"/>
      <c r="AA430" s="146"/>
      <c r="AB430" s="146"/>
      <c r="AC430" s="146"/>
      <c r="AD430" s="146"/>
      <c r="AE430" s="146"/>
      <c r="AF430" s="146"/>
      <c r="AG430" s="146" t="s">
        <v>167</v>
      </c>
      <c r="AH430" s="146">
        <v>0</v>
      </c>
      <c r="AI430" s="146"/>
      <c r="AJ430" s="146"/>
      <c r="AK430" s="146"/>
      <c r="AL430" s="146"/>
      <c r="AM430" s="146"/>
      <c r="AN430" s="146"/>
      <c r="AO430" s="146"/>
      <c r="AP430" s="146"/>
      <c r="AQ430" s="146"/>
      <c r="AR430" s="146"/>
      <c r="AS430" s="146"/>
      <c r="AT430" s="146"/>
      <c r="AU430" s="146"/>
      <c r="AV430" s="146"/>
      <c r="AW430" s="146"/>
      <c r="AX430" s="146"/>
      <c r="AY430" s="146"/>
      <c r="AZ430" s="146"/>
      <c r="BA430" s="146"/>
      <c r="BB430" s="146"/>
      <c r="BC430" s="146"/>
      <c r="BD430" s="146"/>
      <c r="BE430" s="146"/>
      <c r="BF430" s="146"/>
      <c r="BG430" s="146"/>
      <c r="BH430" s="146"/>
    </row>
    <row r="431" spans="1:60" outlineLevel="1" x14ac:dyDescent="0.25">
      <c r="A431" s="174">
        <v>63</v>
      </c>
      <c r="B431" s="175" t="s">
        <v>463</v>
      </c>
      <c r="C431" s="190" t="s">
        <v>464</v>
      </c>
      <c r="D431" s="176" t="s">
        <v>197</v>
      </c>
      <c r="E431" s="177">
        <v>4</v>
      </c>
      <c r="F431" s="178"/>
      <c r="G431" s="179">
        <f>ROUND(E431*F431,2)</f>
        <v>0</v>
      </c>
      <c r="H431" s="178"/>
      <c r="I431" s="179">
        <f>ROUND(E431*H431,2)</f>
        <v>0</v>
      </c>
      <c r="J431" s="178"/>
      <c r="K431" s="179">
        <f>ROUND(E431*J431,2)</f>
        <v>0</v>
      </c>
      <c r="L431" s="179">
        <v>21</v>
      </c>
      <c r="M431" s="179">
        <f>G431*(1+L431/100)</f>
        <v>0</v>
      </c>
      <c r="N431" s="177">
        <v>1.0000000000000001E-5</v>
      </c>
      <c r="O431" s="177">
        <f>ROUND(E431*N431,2)</f>
        <v>0</v>
      </c>
      <c r="P431" s="177">
        <v>0</v>
      </c>
      <c r="Q431" s="177">
        <f>ROUND(E431*P431,2)</f>
        <v>0</v>
      </c>
      <c r="R431" s="179" t="s">
        <v>455</v>
      </c>
      <c r="S431" s="179" t="s">
        <v>160</v>
      </c>
      <c r="T431" s="180" t="s">
        <v>160</v>
      </c>
      <c r="U431" s="156">
        <v>0.28000000000000003</v>
      </c>
      <c r="V431" s="156">
        <f>ROUND(E431*U431,2)</f>
        <v>1.1200000000000001</v>
      </c>
      <c r="W431" s="156"/>
      <c r="X431" s="156" t="s">
        <v>161</v>
      </c>
      <c r="Y431" s="156" t="s">
        <v>162</v>
      </c>
      <c r="Z431" s="146"/>
      <c r="AA431" s="146"/>
      <c r="AB431" s="146"/>
      <c r="AC431" s="146"/>
      <c r="AD431" s="146"/>
      <c r="AE431" s="146"/>
      <c r="AF431" s="146"/>
      <c r="AG431" s="146" t="s">
        <v>163</v>
      </c>
      <c r="AH431" s="146"/>
      <c r="AI431" s="146"/>
      <c r="AJ431" s="146"/>
      <c r="AK431" s="146"/>
      <c r="AL431" s="146"/>
      <c r="AM431" s="146"/>
      <c r="AN431" s="146"/>
      <c r="AO431" s="146"/>
      <c r="AP431" s="146"/>
      <c r="AQ431" s="146"/>
      <c r="AR431" s="146"/>
      <c r="AS431" s="146"/>
      <c r="AT431" s="146"/>
      <c r="AU431" s="146"/>
      <c r="AV431" s="146"/>
      <c r="AW431" s="146"/>
      <c r="AX431" s="146"/>
      <c r="AY431" s="146"/>
      <c r="AZ431" s="146"/>
      <c r="BA431" s="146"/>
      <c r="BB431" s="146"/>
      <c r="BC431" s="146"/>
      <c r="BD431" s="146"/>
      <c r="BE431" s="146"/>
      <c r="BF431" s="146"/>
      <c r="BG431" s="146"/>
      <c r="BH431" s="146"/>
    </row>
    <row r="432" spans="1:60" outlineLevel="2" x14ac:dyDescent="0.25">
      <c r="A432" s="153"/>
      <c r="B432" s="154"/>
      <c r="C432" s="191" t="s">
        <v>456</v>
      </c>
      <c r="D432" s="157"/>
      <c r="E432" s="158"/>
      <c r="F432" s="156"/>
      <c r="G432" s="156"/>
      <c r="H432" s="156"/>
      <c r="I432" s="156"/>
      <c r="J432" s="156"/>
      <c r="K432" s="156"/>
      <c r="L432" s="156"/>
      <c r="M432" s="156"/>
      <c r="N432" s="155"/>
      <c r="O432" s="155"/>
      <c r="P432" s="155"/>
      <c r="Q432" s="155"/>
      <c r="R432" s="156"/>
      <c r="S432" s="156"/>
      <c r="T432" s="156"/>
      <c r="U432" s="156"/>
      <c r="V432" s="156"/>
      <c r="W432" s="156"/>
      <c r="X432" s="156"/>
      <c r="Y432" s="156"/>
      <c r="Z432" s="146"/>
      <c r="AA432" s="146"/>
      <c r="AB432" s="146"/>
      <c r="AC432" s="146"/>
      <c r="AD432" s="146"/>
      <c r="AE432" s="146"/>
      <c r="AF432" s="146"/>
      <c r="AG432" s="146" t="s">
        <v>167</v>
      </c>
      <c r="AH432" s="146">
        <v>0</v>
      </c>
      <c r="AI432" s="146"/>
      <c r="AJ432" s="146"/>
      <c r="AK432" s="146"/>
      <c r="AL432" s="146"/>
      <c r="AM432" s="146"/>
      <c r="AN432" s="146"/>
      <c r="AO432" s="146"/>
      <c r="AP432" s="146"/>
      <c r="AQ432" s="146"/>
      <c r="AR432" s="146"/>
      <c r="AS432" s="146"/>
      <c r="AT432" s="146"/>
      <c r="AU432" s="146"/>
      <c r="AV432" s="146"/>
      <c r="AW432" s="146"/>
      <c r="AX432" s="146"/>
      <c r="AY432" s="146"/>
      <c r="AZ432" s="146"/>
      <c r="BA432" s="146"/>
      <c r="BB432" s="146"/>
      <c r="BC432" s="146"/>
      <c r="BD432" s="146"/>
      <c r="BE432" s="146"/>
      <c r="BF432" s="146"/>
      <c r="BG432" s="146"/>
      <c r="BH432" s="146"/>
    </row>
    <row r="433" spans="1:60" outlineLevel="3" x14ac:dyDescent="0.25">
      <c r="A433" s="153"/>
      <c r="B433" s="154"/>
      <c r="C433" s="191" t="s">
        <v>457</v>
      </c>
      <c r="D433" s="157"/>
      <c r="E433" s="158">
        <v>2</v>
      </c>
      <c r="F433" s="156"/>
      <c r="G433" s="156"/>
      <c r="H433" s="156"/>
      <c r="I433" s="156"/>
      <c r="J433" s="156"/>
      <c r="K433" s="156"/>
      <c r="L433" s="156"/>
      <c r="M433" s="156"/>
      <c r="N433" s="155"/>
      <c r="O433" s="155"/>
      <c r="P433" s="155"/>
      <c r="Q433" s="155"/>
      <c r="R433" s="156"/>
      <c r="S433" s="156"/>
      <c r="T433" s="156"/>
      <c r="U433" s="156"/>
      <c r="V433" s="156"/>
      <c r="W433" s="156"/>
      <c r="X433" s="156"/>
      <c r="Y433" s="156"/>
      <c r="Z433" s="146"/>
      <c r="AA433" s="146"/>
      <c r="AB433" s="146"/>
      <c r="AC433" s="146"/>
      <c r="AD433" s="146"/>
      <c r="AE433" s="146"/>
      <c r="AF433" s="146"/>
      <c r="AG433" s="146" t="s">
        <v>167</v>
      </c>
      <c r="AH433" s="146">
        <v>0</v>
      </c>
      <c r="AI433" s="146"/>
      <c r="AJ433" s="146"/>
      <c r="AK433" s="146"/>
      <c r="AL433" s="146"/>
      <c r="AM433" s="146"/>
      <c r="AN433" s="146"/>
      <c r="AO433" s="146"/>
      <c r="AP433" s="146"/>
      <c r="AQ433" s="146"/>
      <c r="AR433" s="146"/>
      <c r="AS433" s="146"/>
      <c r="AT433" s="146"/>
      <c r="AU433" s="146"/>
      <c r="AV433" s="146"/>
      <c r="AW433" s="146"/>
      <c r="AX433" s="146"/>
      <c r="AY433" s="146"/>
      <c r="AZ433" s="146"/>
      <c r="BA433" s="146"/>
      <c r="BB433" s="146"/>
      <c r="BC433" s="146"/>
      <c r="BD433" s="146"/>
      <c r="BE433" s="146"/>
      <c r="BF433" s="146"/>
      <c r="BG433" s="146"/>
      <c r="BH433" s="146"/>
    </row>
    <row r="434" spans="1:60" outlineLevel="3" x14ac:dyDescent="0.25">
      <c r="A434" s="153"/>
      <c r="B434" s="154"/>
      <c r="C434" s="191" t="s">
        <v>458</v>
      </c>
      <c r="D434" s="157"/>
      <c r="E434" s="158">
        <v>2</v>
      </c>
      <c r="F434" s="156"/>
      <c r="G434" s="156"/>
      <c r="H434" s="156"/>
      <c r="I434" s="156"/>
      <c r="J434" s="156"/>
      <c r="K434" s="156"/>
      <c r="L434" s="156"/>
      <c r="M434" s="156"/>
      <c r="N434" s="155"/>
      <c r="O434" s="155"/>
      <c r="P434" s="155"/>
      <c r="Q434" s="155"/>
      <c r="R434" s="156"/>
      <c r="S434" s="156"/>
      <c r="T434" s="156"/>
      <c r="U434" s="156"/>
      <c r="V434" s="156"/>
      <c r="W434" s="156"/>
      <c r="X434" s="156"/>
      <c r="Y434" s="156"/>
      <c r="Z434" s="146"/>
      <c r="AA434" s="146"/>
      <c r="AB434" s="146"/>
      <c r="AC434" s="146"/>
      <c r="AD434" s="146"/>
      <c r="AE434" s="146"/>
      <c r="AF434" s="146"/>
      <c r="AG434" s="146" t="s">
        <v>167</v>
      </c>
      <c r="AH434" s="146">
        <v>0</v>
      </c>
      <c r="AI434" s="146"/>
      <c r="AJ434" s="146"/>
      <c r="AK434" s="146"/>
      <c r="AL434" s="146"/>
      <c r="AM434" s="146"/>
      <c r="AN434" s="146"/>
      <c r="AO434" s="146"/>
      <c r="AP434" s="146"/>
      <c r="AQ434" s="146"/>
      <c r="AR434" s="146"/>
      <c r="AS434" s="146"/>
      <c r="AT434" s="146"/>
      <c r="AU434" s="146"/>
      <c r="AV434" s="146"/>
      <c r="AW434" s="146"/>
      <c r="AX434" s="146"/>
      <c r="AY434" s="146"/>
      <c r="AZ434" s="146"/>
      <c r="BA434" s="146"/>
      <c r="BB434" s="146"/>
      <c r="BC434" s="146"/>
      <c r="BD434" s="146"/>
      <c r="BE434" s="146"/>
      <c r="BF434" s="146"/>
      <c r="BG434" s="146"/>
      <c r="BH434" s="146"/>
    </row>
    <row r="435" spans="1:60" outlineLevel="1" x14ac:dyDescent="0.25">
      <c r="A435" s="182">
        <v>64</v>
      </c>
      <c r="B435" s="183" t="s">
        <v>465</v>
      </c>
      <c r="C435" s="194" t="s">
        <v>466</v>
      </c>
      <c r="D435" s="184" t="s">
        <v>369</v>
      </c>
      <c r="E435" s="185">
        <v>1</v>
      </c>
      <c r="F435" s="186"/>
      <c r="G435" s="187">
        <f>ROUND(E435*F435,2)</f>
        <v>0</v>
      </c>
      <c r="H435" s="186"/>
      <c r="I435" s="187">
        <f>ROUND(E435*H435,2)</f>
        <v>0</v>
      </c>
      <c r="J435" s="186"/>
      <c r="K435" s="187">
        <f>ROUND(E435*J435,2)</f>
        <v>0</v>
      </c>
      <c r="L435" s="187">
        <v>21</v>
      </c>
      <c r="M435" s="187">
        <f>G435*(1+L435/100)</f>
        <v>0</v>
      </c>
      <c r="N435" s="185">
        <v>0</v>
      </c>
      <c r="O435" s="185">
        <f>ROUND(E435*N435,2)</f>
        <v>0</v>
      </c>
      <c r="P435" s="185">
        <v>0</v>
      </c>
      <c r="Q435" s="185">
        <f>ROUND(E435*P435,2)</f>
        <v>0</v>
      </c>
      <c r="R435" s="187"/>
      <c r="S435" s="187" t="s">
        <v>204</v>
      </c>
      <c r="T435" s="188" t="s">
        <v>205</v>
      </c>
      <c r="U435" s="156">
        <v>0</v>
      </c>
      <c r="V435" s="156">
        <f>ROUND(E435*U435,2)</f>
        <v>0</v>
      </c>
      <c r="W435" s="156"/>
      <c r="X435" s="156" t="s">
        <v>161</v>
      </c>
      <c r="Y435" s="156" t="s">
        <v>162</v>
      </c>
      <c r="Z435" s="146"/>
      <c r="AA435" s="146"/>
      <c r="AB435" s="146"/>
      <c r="AC435" s="146"/>
      <c r="AD435" s="146"/>
      <c r="AE435" s="146"/>
      <c r="AF435" s="146"/>
      <c r="AG435" s="146" t="s">
        <v>163</v>
      </c>
      <c r="AH435" s="146"/>
      <c r="AI435" s="146"/>
      <c r="AJ435" s="146"/>
      <c r="AK435" s="146"/>
      <c r="AL435" s="146"/>
      <c r="AM435" s="146"/>
      <c r="AN435" s="146"/>
      <c r="AO435" s="146"/>
      <c r="AP435" s="146"/>
      <c r="AQ435" s="146"/>
      <c r="AR435" s="146"/>
      <c r="AS435" s="146"/>
      <c r="AT435" s="146"/>
      <c r="AU435" s="146"/>
      <c r="AV435" s="146"/>
      <c r="AW435" s="146"/>
      <c r="AX435" s="146"/>
      <c r="AY435" s="146"/>
      <c r="AZ435" s="146"/>
      <c r="BA435" s="146"/>
      <c r="BB435" s="146"/>
      <c r="BC435" s="146"/>
      <c r="BD435" s="146"/>
      <c r="BE435" s="146"/>
      <c r="BF435" s="146"/>
      <c r="BG435" s="146"/>
      <c r="BH435" s="146"/>
    </row>
    <row r="436" spans="1:60" ht="20.399999999999999" outlineLevel="1" x14ac:dyDescent="0.25">
      <c r="A436" s="174">
        <v>65</v>
      </c>
      <c r="B436" s="175" t="s">
        <v>467</v>
      </c>
      <c r="C436" s="190" t="s">
        <v>468</v>
      </c>
      <c r="D436" s="176" t="s">
        <v>197</v>
      </c>
      <c r="E436" s="177">
        <v>4</v>
      </c>
      <c r="F436" s="178"/>
      <c r="G436" s="179">
        <f>ROUND(E436*F436,2)</f>
        <v>0</v>
      </c>
      <c r="H436" s="178"/>
      <c r="I436" s="179">
        <f>ROUND(E436*H436,2)</f>
        <v>0</v>
      </c>
      <c r="J436" s="178"/>
      <c r="K436" s="179">
        <f>ROUND(E436*J436,2)</f>
        <v>0</v>
      </c>
      <c r="L436" s="179">
        <v>21</v>
      </c>
      <c r="M436" s="179">
        <f>G436*(1+L436/100)</f>
        <v>0</v>
      </c>
      <c r="N436" s="177">
        <v>8.0000000000000004E-4</v>
      </c>
      <c r="O436" s="177">
        <f>ROUND(E436*N436,2)</f>
        <v>0</v>
      </c>
      <c r="P436" s="177">
        <v>0</v>
      </c>
      <c r="Q436" s="177">
        <f>ROUND(E436*P436,2)</f>
        <v>0</v>
      </c>
      <c r="R436" s="179" t="s">
        <v>275</v>
      </c>
      <c r="S436" s="179" t="s">
        <v>160</v>
      </c>
      <c r="T436" s="180" t="s">
        <v>160</v>
      </c>
      <c r="U436" s="156">
        <v>0</v>
      </c>
      <c r="V436" s="156">
        <f>ROUND(E436*U436,2)</f>
        <v>0</v>
      </c>
      <c r="W436" s="156"/>
      <c r="X436" s="156" t="s">
        <v>276</v>
      </c>
      <c r="Y436" s="156" t="s">
        <v>162</v>
      </c>
      <c r="Z436" s="146"/>
      <c r="AA436" s="146"/>
      <c r="AB436" s="146"/>
      <c r="AC436" s="146"/>
      <c r="AD436" s="146"/>
      <c r="AE436" s="146"/>
      <c r="AF436" s="146"/>
      <c r="AG436" s="146" t="s">
        <v>277</v>
      </c>
      <c r="AH436" s="146"/>
      <c r="AI436" s="146"/>
      <c r="AJ436" s="146"/>
      <c r="AK436" s="146"/>
      <c r="AL436" s="146"/>
      <c r="AM436" s="146"/>
      <c r="AN436" s="146"/>
      <c r="AO436" s="146"/>
      <c r="AP436" s="146"/>
      <c r="AQ436" s="146"/>
      <c r="AR436" s="146"/>
      <c r="AS436" s="146"/>
      <c r="AT436" s="146"/>
      <c r="AU436" s="146"/>
      <c r="AV436" s="146"/>
      <c r="AW436" s="146"/>
      <c r="AX436" s="146"/>
      <c r="AY436" s="146"/>
      <c r="AZ436" s="146"/>
      <c r="BA436" s="146"/>
      <c r="BB436" s="146"/>
      <c r="BC436" s="146"/>
      <c r="BD436" s="146"/>
      <c r="BE436" s="146"/>
      <c r="BF436" s="146"/>
      <c r="BG436" s="146"/>
      <c r="BH436" s="146"/>
    </row>
    <row r="437" spans="1:60" outlineLevel="2" x14ac:dyDescent="0.25">
      <c r="A437" s="153"/>
      <c r="B437" s="154"/>
      <c r="C437" s="191" t="s">
        <v>469</v>
      </c>
      <c r="D437" s="157"/>
      <c r="E437" s="158">
        <v>4</v>
      </c>
      <c r="F437" s="156"/>
      <c r="G437" s="156"/>
      <c r="H437" s="156"/>
      <c r="I437" s="156"/>
      <c r="J437" s="156"/>
      <c r="K437" s="156"/>
      <c r="L437" s="156"/>
      <c r="M437" s="156"/>
      <c r="N437" s="155"/>
      <c r="O437" s="155"/>
      <c r="P437" s="155"/>
      <c r="Q437" s="155"/>
      <c r="R437" s="156"/>
      <c r="S437" s="156"/>
      <c r="T437" s="156"/>
      <c r="U437" s="156"/>
      <c r="V437" s="156"/>
      <c r="W437" s="156"/>
      <c r="X437" s="156"/>
      <c r="Y437" s="156"/>
      <c r="Z437" s="146"/>
      <c r="AA437" s="146"/>
      <c r="AB437" s="146"/>
      <c r="AC437" s="146"/>
      <c r="AD437" s="146"/>
      <c r="AE437" s="146"/>
      <c r="AF437" s="146"/>
      <c r="AG437" s="146" t="s">
        <v>167</v>
      </c>
      <c r="AH437" s="146">
        <v>5</v>
      </c>
      <c r="AI437" s="146"/>
      <c r="AJ437" s="146"/>
      <c r="AK437" s="146"/>
      <c r="AL437" s="146"/>
      <c r="AM437" s="146"/>
      <c r="AN437" s="146"/>
      <c r="AO437" s="146"/>
      <c r="AP437" s="146"/>
      <c r="AQ437" s="146"/>
      <c r="AR437" s="146"/>
      <c r="AS437" s="146"/>
      <c r="AT437" s="146"/>
      <c r="AU437" s="146"/>
      <c r="AV437" s="146"/>
      <c r="AW437" s="146"/>
      <c r="AX437" s="146"/>
      <c r="AY437" s="146"/>
      <c r="AZ437" s="146"/>
      <c r="BA437" s="146"/>
      <c r="BB437" s="146"/>
      <c r="BC437" s="146"/>
      <c r="BD437" s="146"/>
      <c r="BE437" s="146"/>
      <c r="BF437" s="146"/>
      <c r="BG437" s="146"/>
      <c r="BH437" s="146"/>
    </row>
    <row r="438" spans="1:60" outlineLevel="1" x14ac:dyDescent="0.25">
      <c r="A438" s="174">
        <v>66</v>
      </c>
      <c r="B438" s="175" t="s">
        <v>470</v>
      </c>
      <c r="C438" s="190" t="s">
        <v>471</v>
      </c>
      <c r="D438" s="176" t="s">
        <v>197</v>
      </c>
      <c r="E438" s="177">
        <v>4</v>
      </c>
      <c r="F438" s="178"/>
      <c r="G438" s="179">
        <f>ROUND(E438*F438,2)</f>
        <v>0</v>
      </c>
      <c r="H438" s="178"/>
      <c r="I438" s="179">
        <f>ROUND(E438*H438,2)</f>
        <v>0</v>
      </c>
      <c r="J438" s="178"/>
      <c r="K438" s="179">
        <f>ROUND(E438*J438,2)</f>
        <v>0</v>
      </c>
      <c r="L438" s="179">
        <v>21</v>
      </c>
      <c r="M438" s="179">
        <f>G438*(1+L438/100)</f>
        <v>0</v>
      </c>
      <c r="N438" s="177">
        <v>3.0699999999999998E-3</v>
      </c>
      <c r="O438" s="177">
        <f>ROUND(E438*N438,2)</f>
        <v>0.01</v>
      </c>
      <c r="P438" s="177">
        <v>0</v>
      </c>
      <c r="Q438" s="177">
        <f>ROUND(E438*P438,2)</f>
        <v>0</v>
      </c>
      <c r="R438" s="179" t="s">
        <v>275</v>
      </c>
      <c r="S438" s="179" t="s">
        <v>160</v>
      </c>
      <c r="T438" s="180" t="s">
        <v>160</v>
      </c>
      <c r="U438" s="156">
        <v>0</v>
      </c>
      <c r="V438" s="156">
        <f>ROUND(E438*U438,2)</f>
        <v>0</v>
      </c>
      <c r="W438" s="156"/>
      <c r="X438" s="156" t="s">
        <v>276</v>
      </c>
      <c r="Y438" s="156" t="s">
        <v>162</v>
      </c>
      <c r="Z438" s="146"/>
      <c r="AA438" s="146"/>
      <c r="AB438" s="146"/>
      <c r="AC438" s="146"/>
      <c r="AD438" s="146"/>
      <c r="AE438" s="146"/>
      <c r="AF438" s="146"/>
      <c r="AG438" s="146" t="s">
        <v>277</v>
      </c>
      <c r="AH438" s="146"/>
      <c r="AI438" s="146"/>
      <c r="AJ438" s="146"/>
      <c r="AK438" s="146"/>
      <c r="AL438" s="146"/>
      <c r="AM438" s="146"/>
      <c r="AN438" s="146"/>
      <c r="AO438" s="146"/>
      <c r="AP438" s="146"/>
      <c r="AQ438" s="146"/>
      <c r="AR438" s="146"/>
      <c r="AS438" s="146"/>
      <c r="AT438" s="146"/>
      <c r="AU438" s="146"/>
      <c r="AV438" s="146"/>
      <c r="AW438" s="146"/>
      <c r="AX438" s="146"/>
      <c r="AY438" s="146"/>
      <c r="AZ438" s="146"/>
      <c r="BA438" s="146"/>
      <c r="BB438" s="146"/>
      <c r="BC438" s="146"/>
      <c r="BD438" s="146"/>
      <c r="BE438" s="146"/>
      <c r="BF438" s="146"/>
      <c r="BG438" s="146"/>
      <c r="BH438" s="146"/>
    </row>
    <row r="439" spans="1:60" outlineLevel="2" x14ac:dyDescent="0.25">
      <c r="A439" s="153"/>
      <c r="B439" s="154"/>
      <c r="C439" s="191" t="s">
        <v>472</v>
      </c>
      <c r="D439" s="157"/>
      <c r="E439" s="158">
        <v>4</v>
      </c>
      <c r="F439" s="156"/>
      <c r="G439" s="156"/>
      <c r="H439" s="156"/>
      <c r="I439" s="156"/>
      <c r="J439" s="156"/>
      <c r="K439" s="156"/>
      <c r="L439" s="156"/>
      <c r="M439" s="156"/>
      <c r="N439" s="155"/>
      <c r="O439" s="155"/>
      <c r="P439" s="155"/>
      <c r="Q439" s="155"/>
      <c r="R439" s="156"/>
      <c r="S439" s="156"/>
      <c r="T439" s="156"/>
      <c r="U439" s="156"/>
      <c r="V439" s="156"/>
      <c r="W439" s="156"/>
      <c r="X439" s="156"/>
      <c r="Y439" s="156"/>
      <c r="Z439" s="146"/>
      <c r="AA439" s="146"/>
      <c r="AB439" s="146"/>
      <c r="AC439" s="146"/>
      <c r="AD439" s="146"/>
      <c r="AE439" s="146"/>
      <c r="AF439" s="146"/>
      <c r="AG439" s="146" t="s">
        <v>167</v>
      </c>
      <c r="AH439" s="146">
        <v>5</v>
      </c>
      <c r="AI439" s="146"/>
      <c r="AJ439" s="146"/>
      <c r="AK439" s="146"/>
      <c r="AL439" s="146"/>
      <c r="AM439" s="146"/>
      <c r="AN439" s="146"/>
      <c r="AO439" s="146"/>
      <c r="AP439" s="146"/>
      <c r="AQ439" s="146"/>
      <c r="AR439" s="146"/>
      <c r="AS439" s="146"/>
      <c r="AT439" s="146"/>
      <c r="AU439" s="146"/>
      <c r="AV439" s="146"/>
      <c r="AW439" s="146"/>
      <c r="AX439" s="146"/>
      <c r="AY439" s="146"/>
      <c r="AZ439" s="146"/>
      <c r="BA439" s="146"/>
      <c r="BB439" s="146"/>
      <c r="BC439" s="146"/>
      <c r="BD439" s="146"/>
      <c r="BE439" s="146"/>
      <c r="BF439" s="146"/>
      <c r="BG439" s="146"/>
      <c r="BH439" s="146"/>
    </row>
    <row r="440" spans="1:60" ht="30.6" outlineLevel="1" x14ac:dyDescent="0.25">
      <c r="A440" s="174">
        <v>67</v>
      </c>
      <c r="B440" s="175" t="s">
        <v>473</v>
      </c>
      <c r="C440" s="190" t="s">
        <v>474</v>
      </c>
      <c r="D440" s="176" t="s">
        <v>197</v>
      </c>
      <c r="E440" s="177">
        <v>2</v>
      </c>
      <c r="F440" s="178"/>
      <c r="G440" s="179">
        <f>ROUND(E440*F440,2)</f>
        <v>0</v>
      </c>
      <c r="H440" s="178"/>
      <c r="I440" s="179">
        <f>ROUND(E440*H440,2)</f>
        <v>0</v>
      </c>
      <c r="J440" s="178"/>
      <c r="K440" s="179">
        <f>ROUND(E440*J440,2)</f>
        <v>0</v>
      </c>
      <c r="L440" s="179">
        <v>21</v>
      </c>
      <c r="M440" s="179">
        <f>G440*(1+L440/100)</f>
        <v>0</v>
      </c>
      <c r="N440" s="177">
        <v>2.5000000000000001E-2</v>
      </c>
      <c r="O440" s="177">
        <f>ROUND(E440*N440,2)</f>
        <v>0.05</v>
      </c>
      <c r="P440" s="177">
        <v>0</v>
      </c>
      <c r="Q440" s="177">
        <f>ROUND(E440*P440,2)</f>
        <v>0</v>
      </c>
      <c r="R440" s="179" t="s">
        <v>275</v>
      </c>
      <c r="S440" s="179" t="s">
        <v>160</v>
      </c>
      <c r="T440" s="180" t="s">
        <v>160</v>
      </c>
      <c r="U440" s="156">
        <v>0</v>
      </c>
      <c r="V440" s="156">
        <f>ROUND(E440*U440,2)</f>
        <v>0</v>
      </c>
      <c r="W440" s="156"/>
      <c r="X440" s="156" t="s">
        <v>276</v>
      </c>
      <c r="Y440" s="156" t="s">
        <v>162</v>
      </c>
      <c r="Z440" s="146"/>
      <c r="AA440" s="146"/>
      <c r="AB440" s="146"/>
      <c r="AC440" s="146"/>
      <c r="AD440" s="146"/>
      <c r="AE440" s="146"/>
      <c r="AF440" s="146"/>
      <c r="AG440" s="146" t="s">
        <v>277</v>
      </c>
      <c r="AH440" s="146"/>
      <c r="AI440" s="146"/>
      <c r="AJ440" s="146"/>
      <c r="AK440" s="146"/>
      <c r="AL440" s="146"/>
      <c r="AM440" s="146"/>
      <c r="AN440" s="146"/>
      <c r="AO440" s="146"/>
      <c r="AP440" s="146"/>
      <c r="AQ440" s="146"/>
      <c r="AR440" s="146"/>
      <c r="AS440" s="146"/>
      <c r="AT440" s="146"/>
      <c r="AU440" s="146"/>
      <c r="AV440" s="146"/>
      <c r="AW440" s="146"/>
      <c r="AX440" s="146"/>
      <c r="AY440" s="146"/>
      <c r="AZ440" s="146"/>
      <c r="BA440" s="146"/>
      <c r="BB440" s="146"/>
      <c r="BC440" s="146"/>
      <c r="BD440" s="146"/>
      <c r="BE440" s="146"/>
      <c r="BF440" s="146"/>
      <c r="BG440" s="146"/>
      <c r="BH440" s="146"/>
    </row>
    <row r="441" spans="1:60" outlineLevel="2" x14ac:dyDescent="0.25">
      <c r="A441" s="153"/>
      <c r="B441" s="154"/>
      <c r="C441" s="191" t="s">
        <v>456</v>
      </c>
      <c r="D441" s="157"/>
      <c r="E441" s="158"/>
      <c r="F441" s="156"/>
      <c r="G441" s="156"/>
      <c r="H441" s="156"/>
      <c r="I441" s="156"/>
      <c r="J441" s="156"/>
      <c r="K441" s="156"/>
      <c r="L441" s="156"/>
      <c r="M441" s="156"/>
      <c r="N441" s="155"/>
      <c r="O441" s="155"/>
      <c r="P441" s="155"/>
      <c r="Q441" s="155"/>
      <c r="R441" s="156"/>
      <c r="S441" s="156"/>
      <c r="T441" s="156"/>
      <c r="U441" s="156"/>
      <c r="V441" s="156"/>
      <c r="W441" s="156"/>
      <c r="X441" s="156"/>
      <c r="Y441" s="156"/>
      <c r="Z441" s="146"/>
      <c r="AA441" s="146"/>
      <c r="AB441" s="146"/>
      <c r="AC441" s="146"/>
      <c r="AD441" s="146"/>
      <c r="AE441" s="146"/>
      <c r="AF441" s="146"/>
      <c r="AG441" s="146" t="s">
        <v>167</v>
      </c>
      <c r="AH441" s="146">
        <v>0</v>
      </c>
      <c r="AI441" s="146"/>
      <c r="AJ441" s="146"/>
      <c r="AK441" s="146"/>
      <c r="AL441" s="146"/>
      <c r="AM441" s="146"/>
      <c r="AN441" s="146"/>
      <c r="AO441" s="146"/>
      <c r="AP441" s="146"/>
      <c r="AQ441" s="146"/>
      <c r="AR441" s="146"/>
      <c r="AS441" s="146"/>
      <c r="AT441" s="146"/>
      <c r="AU441" s="146"/>
      <c r="AV441" s="146"/>
      <c r="AW441" s="146"/>
      <c r="AX441" s="146"/>
      <c r="AY441" s="146"/>
      <c r="AZ441" s="146"/>
      <c r="BA441" s="146"/>
      <c r="BB441" s="146"/>
      <c r="BC441" s="146"/>
      <c r="BD441" s="146"/>
      <c r="BE441" s="146"/>
      <c r="BF441" s="146"/>
      <c r="BG441" s="146"/>
      <c r="BH441" s="146"/>
    </row>
    <row r="442" spans="1:60" outlineLevel="3" x14ac:dyDescent="0.25">
      <c r="A442" s="153"/>
      <c r="B442" s="154"/>
      <c r="C442" s="191" t="s">
        <v>457</v>
      </c>
      <c r="D442" s="157"/>
      <c r="E442" s="158">
        <v>2</v>
      </c>
      <c r="F442" s="156"/>
      <c r="G442" s="156"/>
      <c r="H442" s="156"/>
      <c r="I442" s="156"/>
      <c r="J442" s="156"/>
      <c r="K442" s="156"/>
      <c r="L442" s="156"/>
      <c r="M442" s="156"/>
      <c r="N442" s="155"/>
      <c r="O442" s="155"/>
      <c r="P442" s="155"/>
      <c r="Q442" s="155"/>
      <c r="R442" s="156"/>
      <c r="S442" s="156"/>
      <c r="T442" s="156"/>
      <c r="U442" s="156"/>
      <c r="V442" s="156"/>
      <c r="W442" s="156"/>
      <c r="X442" s="156"/>
      <c r="Y442" s="156"/>
      <c r="Z442" s="146"/>
      <c r="AA442" s="146"/>
      <c r="AB442" s="146"/>
      <c r="AC442" s="146"/>
      <c r="AD442" s="146"/>
      <c r="AE442" s="146"/>
      <c r="AF442" s="146"/>
      <c r="AG442" s="146" t="s">
        <v>167</v>
      </c>
      <c r="AH442" s="146">
        <v>0</v>
      </c>
      <c r="AI442" s="146"/>
      <c r="AJ442" s="146"/>
      <c r="AK442" s="146"/>
      <c r="AL442" s="146"/>
      <c r="AM442" s="146"/>
      <c r="AN442" s="146"/>
      <c r="AO442" s="146"/>
      <c r="AP442" s="146"/>
      <c r="AQ442" s="146"/>
      <c r="AR442" s="146"/>
      <c r="AS442" s="146"/>
      <c r="AT442" s="146"/>
      <c r="AU442" s="146"/>
      <c r="AV442" s="146"/>
      <c r="AW442" s="146"/>
      <c r="AX442" s="146"/>
      <c r="AY442" s="146"/>
      <c r="AZ442" s="146"/>
      <c r="BA442" s="146"/>
      <c r="BB442" s="146"/>
      <c r="BC442" s="146"/>
      <c r="BD442" s="146"/>
      <c r="BE442" s="146"/>
      <c r="BF442" s="146"/>
      <c r="BG442" s="146"/>
      <c r="BH442" s="146"/>
    </row>
    <row r="443" spans="1:60" ht="30.6" outlineLevel="1" x14ac:dyDescent="0.25">
      <c r="A443" s="174">
        <v>68</v>
      </c>
      <c r="B443" s="175" t="s">
        <v>475</v>
      </c>
      <c r="C443" s="190" t="s">
        <v>476</v>
      </c>
      <c r="D443" s="176" t="s">
        <v>197</v>
      </c>
      <c r="E443" s="177">
        <v>2</v>
      </c>
      <c r="F443" s="178"/>
      <c r="G443" s="179">
        <f>ROUND(E443*F443,2)</f>
        <v>0</v>
      </c>
      <c r="H443" s="178"/>
      <c r="I443" s="179">
        <f>ROUND(E443*H443,2)</f>
        <v>0</v>
      </c>
      <c r="J443" s="178"/>
      <c r="K443" s="179">
        <f>ROUND(E443*J443,2)</f>
        <v>0</v>
      </c>
      <c r="L443" s="179">
        <v>21</v>
      </c>
      <c r="M443" s="179">
        <f>G443*(1+L443/100)</f>
        <v>0</v>
      </c>
      <c r="N443" s="177">
        <v>2.7E-2</v>
      </c>
      <c r="O443" s="177">
        <f>ROUND(E443*N443,2)</f>
        <v>0.05</v>
      </c>
      <c r="P443" s="177">
        <v>0</v>
      </c>
      <c r="Q443" s="177">
        <f>ROUND(E443*P443,2)</f>
        <v>0</v>
      </c>
      <c r="R443" s="179" t="s">
        <v>275</v>
      </c>
      <c r="S443" s="179" t="s">
        <v>160</v>
      </c>
      <c r="T443" s="180" t="s">
        <v>160</v>
      </c>
      <c r="U443" s="156">
        <v>0</v>
      </c>
      <c r="V443" s="156">
        <f>ROUND(E443*U443,2)</f>
        <v>0</v>
      </c>
      <c r="W443" s="156"/>
      <c r="X443" s="156" t="s">
        <v>276</v>
      </c>
      <c r="Y443" s="156" t="s">
        <v>162</v>
      </c>
      <c r="Z443" s="146"/>
      <c r="AA443" s="146"/>
      <c r="AB443" s="146"/>
      <c r="AC443" s="146"/>
      <c r="AD443" s="146"/>
      <c r="AE443" s="146"/>
      <c r="AF443" s="146"/>
      <c r="AG443" s="146" t="s">
        <v>277</v>
      </c>
      <c r="AH443" s="146"/>
      <c r="AI443" s="146"/>
      <c r="AJ443" s="146"/>
      <c r="AK443" s="146"/>
      <c r="AL443" s="146"/>
      <c r="AM443" s="146"/>
      <c r="AN443" s="146"/>
      <c r="AO443" s="146"/>
      <c r="AP443" s="146"/>
      <c r="AQ443" s="146"/>
      <c r="AR443" s="146"/>
      <c r="AS443" s="146"/>
      <c r="AT443" s="146"/>
      <c r="AU443" s="146"/>
      <c r="AV443" s="146"/>
      <c r="AW443" s="146"/>
      <c r="AX443" s="146"/>
      <c r="AY443" s="146"/>
      <c r="AZ443" s="146"/>
      <c r="BA443" s="146"/>
      <c r="BB443" s="146"/>
      <c r="BC443" s="146"/>
      <c r="BD443" s="146"/>
      <c r="BE443" s="146"/>
      <c r="BF443" s="146"/>
      <c r="BG443" s="146"/>
      <c r="BH443" s="146"/>
    </row>
    <row r="444" spans="1:60" outlineLevel="2" x14ac:dyDescent="0.25">
      <c r="A444" s="153"/>
      <c r="B444" s="154"/>
      <c r="C444" s="191" t="s">
        <v>456</v>
      </c>
      <c r="D444" s="157"/>
      <c r="E444" s="158"/>
      <c r="F444" s="156"/>
      <c r="G444" s="156"/>
      <c r="H444" s="156"/>
      <c r="I444" s="156"/>
      <c r="J444" s="156"/>
      <c r="K444" s="156"/>
      <c r="L444" s="156"/>
      <c r="M444" s="156"/>
      <c r="N444" s="155"/>
      <c r="O444" s="155"/>
      <c r="P444" s="155"/>
      <c r="Q444" s="155"/>
      <c r="R444" s="156"/>
      <c r="S444" s="156"/>
      <c r="T444" s="156"/>
      <c r="U444" s="156"/>
      <c r="V444" s="156"/>
      <c r="W444" s="156"/>
      <c r="X444" s="156"/>
      <c r="Y444" s="156"/>
      <c r="Z444" s="146"/>
      <c r="AA444" s="146"/>
      <c r="AB444" s="146"/>
      <c r="AC444" s="146"/>
      <c r="AD444" s="146"/>
      <c r="AE444" s="146"/>
      <c r="AF444" s="146"/>
      <c r="AG444" s="146" t="s">
        <v>167</v>
      </c>
      <c r="AH444" s="146">
        <v>0</v>
      </c>
      <c r="AI444" s="146"/>
      <c r="AJ444" s="146"/>
      <c r="AK444" s="146"/>
      <c r="AL444" s="146"/>
      <c r="AM444" s="146"/>
      <c r="AN444" s="146"/>
      <c r="AO444" s="146"/>
      <c r="AP444" s="146"/>
      <c r="AQ444" s="146"/>
      <c r="AR444" s="146"/>
      <c r="AS444" s="146"/>
      <c r="AT444" s="146"/>
      <c r="AU444" s="146"/>
      <c r="AV444" s="146"/>
      <c r="AW444" s="146"/>
      <c r="AX444" s="146"/>
      <c r="AY444" s="146"/>
      <c r="AZ444" s="146"/>
      <c r="BA444" s="146"/>
      <c r="BB444" s="146"/>
      <c r="BC444" s="146"/>
      <c r="BD444" s="146"/>
      <c r="BE444" s="146"/>
      <c r="BF444" s="146"/>
      <c r="BG444" s="146"/>
      <c r="BH444" s="146"/>
    </row>
    <row r="445" spans="1:60" outlineLevel="3" x14ac:dyDescent="0.25">
      <c r="A445" s="153"/>
      <c r="B445" s="154"/>
      <c r="C445" s="191" t="s">
        <v>458</v>
      </c>
      <c r="D445" s="157"/>
      <c r="E445" s="158">
        <v>2</v>
      </c>
      <c r="F445" s="156"/>
      <c r="G445" s="156"/>
      <c r="H445" s="156"/>
      <c r="I445" s="156"/>
      <c r="J445" s="156"/>
      <c r="K445" s="156"/>
      <c r="L445" s="156"/>
      <c r="M445" s="156"/>
      <c r="N445" s="155"/>
      <c r="O445" s="155"/>
      <c r="P445" s="155"/>
      <c r="Q445" s="155"/>
      <c r="R445" s="156"/>
      <c r="S445" s="156"/>
      <c r="T445" s="156"/>
      <c r="U445" s="156"/>
      <c r="V445" s="156"/>
      <c r="W445" s="156"/>
      <c r="X445" s="156"/>
      <c r="Y445" s="156"/>
      <c r="Z445" s="146"/>
      <c r="AA445" s="146"/>
      <c r="AB445" s="146"/>
      <c r="AC445" s="146"/>
      <c r="AD445" s="146"/>
      <c r="AE445" s="146"/>
      <c r="AF445" s="146"/>
      <c r="AG445" s="146" t="s">
        <v>167</v>
      </c>
      <c r="AH445" s="146">
        <v>0</v>
      </c>
      <c r="AI445" s="146"/>
      <c r="AJ445" s="146"/>
      <c r="AK445" s="146"/>
      <c r="AL445" s="146"/>
      <c r="AM445" s="146"/>
      <c r="AN445" s="146"/>
      <c r="AO445" s="146"/>
      <c r="AP445" s="146"/>
      <c r="AQ445" s="146"/>
      <c r="AR445" s="146"/>
      <c r="AS445" s="146"/>
      <c r="AT445" s="146"/>
      <c r="AU445" s="146"/>
      <c r="AV445" s="146"/>
      <c r="AW445" s="146"/>
      <c r="AX445" s="146"/>
      <c r="AY445" s="146"/>
      <c r="AZ445" s="146"/>
      <c r="BA445" s="146"/>
      <c r="BB445" s="146"/>
      <c r="BC445" s="146"/>
      <c r="BD445" s="146"/>
      <c r="BE445" s="146"/>
      <c r="BF445" s="146"/>
      <c r="BG445" s="146"/>
      <c r="BH445" s="146"/>
    </row>
    <row r="446" spans="1:60" outlineLevel="1" x14ac:dyDescent="0.25">
      <c r="A446" s="174">
        <v>69</v>
      </c>
      <c r="B446" s="175" t="s">
        <v>477</v>
      </c>
      <c r="C446" s="190" t="s">
        <v>478</v>
      </c>
      <c r="D446" s="176" t="s">
        <v>228</v>
      </c>
      <c r="E446" s="177">
        <v>4</v>
      </c>
      <c r="F446" s="178"/>
      <c r="G446" s="179">
        <f>ROUND(E446*F446,2)</f>
        <v>0</v>
      </c>
      <c r="H446" s="178"/>
      <c r="I446" s="179">
        <f>ROUND(E446*H446,2)</f>
        <v>0</v>
      </c>
      <c r="J446" s="178"/>
      <c r="K446" s="179">
        <f>ROUND(E446*J446,2)</f>
        <v>0</v>
      </c>
      <c r="L446" s="179">
        <v>21</v>
      </c>
      <c r="M446" s="179">
        <f>G446*(1+L446/100)</f>
        <v>0</v>
      </c>
      <c r="N446" s="177">
        <v>1E-3</v>
      </c>
      <c r="O446" s="177">
        <f>ROUND(E446*N446,2)</f>
        <v>0</v>
      </c>
      <c r="P446" s="177">
        <v>0</v>
      </c>
      <c r="Q446" s="177">
        <f>ROUND(E446*P446,2)</f>
        <v>0</v>
      </c>
      <c r="R446" s="179" t="s">
        <v>275</v>
      </c>
      <c r="S446" s="179" t="s">
        <v>160</v>
      </c>
      <c r="T446" s="180" t="s">
        <v>160</v>
      </c>
      <c r="U446" s="156">
        <v>0</v>
      </c>
      <c r="V446" s="156">
        <f>ROUND(E446*U446,2)</f>
        <v>0</v>
      </c>
      <c r="W446" s="156"/>
      <c r="X446" s="156" t="s">
        <v>276</v>
      </c>
      <c r="Y446" s="156" t="s">
        <v>162</v>
      </c>
      <c r="Z446" s="146"/>
      <c r="AA446" s="146"/>
      <c r="AB446" s="146"/>
      <c r="AC446" s="146"/>
      <c r="AD446" s="146"/>
      <c r="AE446" s="146"/>
      <c r="AF446" s="146"/>
      <c r="AG446" s="146" t="s">
        <v>277</v>
      </c>
      <c r="AH446" s="146"/>
      <c r="AI446" s="146"/>
      <c r="AJ446" s="146"/>
      <c r="AK446" s="146"/>
      <c r="AL446" s="146"/>
      <c r="AM446" s="146"/>
      <c r="AN446" s="146"/>
      <c r="AO446" s="146"/>
      <c r="AP446" s="146"/>
      <c r="AQ446" s="146"/>
      <c r="AR446" s="146"/>
      <c r="AS446" s="146"/>
      <c r="AT446" s="146"/>
      <c r="AU446" s="146"/>
      <c r="AV446" s="146"/>
      <c r="AW446" s="146"/>
      <c r="AX446" s="146"/>
      <c r="AY446" s="146"/>
      <c r="AZ446" s="146"/>
      <c r="BA446" s="146"/>
      <c r="BB446" s="146"/>
      <c r="BC446" s="146"/>
      <c r="BD446" s="146"/>
      <c r="BE446" s="146"/>
      <c r="BF446" s="146"/>
      <c r="BG446" s="146"/>
      <c r="BH446" s="146"/>
    </row>
    <row r="447" spans="1:60" outlineLevel="2" x14ac:dyDescent="0.25">
      <c r="A447" s="153"/>
      <c r="B447" s="154"/>
      <c r="C447" s="191" t="s">
        <v>479</v>
      </c>
      <c r="D447" s="157"/>
      <c r="E447" s="158">
        <v>4</v>
      </c>
      <c r="F447" s="156"/>
      <c r="G447" s="156"/>
      <c r="H447" s="156"/>
      <c r="I447" s="156"/>
      <c r="J447" s="156"/>
      <c r="K447" s="156"/>
      <c r="L447" s="156"/>
      <c r="M447" s="156"/>
      <c r="N447" s="155"/>
      <c r="O447" s="155"/>
      <c r="P447" s="155"/>
      <c r="Q447" s="155"/>
      <c r="R447" s="156"/>
      <c r="S447" s="156"/>
      <c r="T447" s="156"/>
      <c r="U447" s="156"/>
      <c r="V447" s="156"/>
      <c r="W447" s="156"/>
      <c r="X447" s="156"/>
      <c r="Y447" s="156"/>
      <c r="Z447" s="146"/>
      <c r="AA447" s="146"/>
      <c r="AB447" s="146"/>
      <c r="AC447" s="146"/>
      <c r="AD447" s="146"/>
      <c r="AE447" s="146"/>
      <c r="AF447" s="146"/>
      <c r="AG447" s="146" t="s">
        <v>167</v>
      </c>
      <c r="AH447" s="146">
        <v>5</v>
      </c>
      <c r="AI447" s="146"/>
      <c r="AJ447" s="146"/>
      <c r="AK447" s="146"/>
      <c r="AL447" s="146"/>
      <c r="AM447" s="146"/>
      <c r="AN447" s="146"/>
      <c r="AO447" s="146"/>
      <c r="AP447" s="146"/>
      <c r="AQ447" s="146"/>
      <c r="AR447" s="146"/>
      <c r="AS447" s="146"/>
      <c r="AT447" s="146"/>
      <c r="AU447" s="146"/>
      <c r="AV447" s="146"/>
      <c r="AW447" s="146"/>
      <c r="AX447" s="146"/>
      <c r="AY447" s="146"/>
      <c r="AZ447" s="146"/>
      <c r="BA447" s="146"/>
      <c r="BB447" s="146"/>
      <c r="BC447" s="146"/>
      <c r="BD447" s="146"/>
      <c r="BE447" s="146"/>
      <c r="BF447" s="146"/>
      <c r="BG447" s="146"/>
      <c r="BH447" s="146"/>
    </row>
    <row r="448" spans="1:60" outlineLevel="1" x14ac:dyDescent="0.25">
      <c r="A448" s="174">
        <v>70</v>
      </c>
      <c r="B448" s="175" t="s">
        <v>480</v>
      </c>
      <c r="C448" s="190" t="s">
        <v>481</v>
      </c>
      <c r="D448" s="176" t="s">
        <v>197</v>
      </c>
      <c r="E448" s="177">
        <v>4</v>
      </c>
      <c r="F448" s="178"/>
      <c r="G448" s="179">
        <f>ROUND(E448*F448,2)</f>
        <v>0</v>
      </c>
      <c r="H448" s="178"/>
      <c r="I448" s="179">
        <f>ROUND(E448*H448,2)</f>
        <v>0</v>
      </c>
      <c r="J448" s="178"/>
      <c r="K448" s="179">
        <f>ROUND(E448*J448,2)</f>
        <v>0</v>
      </c>
      <c r="L448" s="179">
        <v>21</v>
      </c>
      <c r="M448" s="179">
        <f>G448*(1+L448/100)</f>
        <v>0</v>
      </c>
      <c r="N448" s="177">
        <v>0</v>
      </c>
      <c r="O448" s="177">
        <f>ROUND(E448*N448,2)</f>
        <v>0</v>
      </c>
      <c r="P448" s="177">
        <v>0</v>
      </c>
      <c r="Q448" s="177">
        <f>ROUND(E448*P448,2)</f>
        <v>0</v>
      </c>
      <c r="R448" s="179"/>
      <c r="S448" s="179" t="s">
        <v>204</v>
      </c>
      <c r="T448" s="180" t="s">
        <v>205</v>
      </c>
      <c r="U448" s="156">
        <v>0</v>
      </c>
      <c r="V448" s="156">
        <f>ROUND(E448*U448,2)</f>
        <v>0</v>
      </c>
      <c r="W448" s="156"/>
      <c r="X448" s="156" t="s">
        <v>276</v>
      </c>
      <c r="Y448" s="156" t="s">
        <v>162</v>
      </c>
      <c r="Z448" s="146"/>
      <c r="AA448" s="146"/>
      <c r="AB448" s="146"/>
      <c r="AC448" s="146"/>
      <c r="AD448" s="146"/>
      <c r="AE448" s="146"/>
      <c r="AF448" s="146"/>
      <c r="AG448" s="146" t="s">
        <v>277</v>
      </c>
      <c r="AH448" s="146"/>
      <c r="AI448" s="146"/>
      <c r="AJ448" s="146"/>
      <c r="AK448" s="146"/>
      <c r="AL448" s="146"/>
      <c r="AM448" s="146"/>
      <c r="AN448" s="146"/>
      <c r="AO448" s="146"/>
      <c r="AP448" s="146"/>
      <c r="AQ448" s="146"/>
      <c r="AR448" s="146"/>
      <c r="AS448" s="146"/>
      <c r="AT448" s="146"/>
      <c r="AU448" s="146"/>
      <c r="AV448" s="146"/>
      <c r="AW448" s="146"/>
      <c r="AX448" s="146"/>
      <c r="AY448" s="146"/>
      <c r="AZ448" s="146"/>
      <c r="BA448" s="146"/>
      <c r="BB448" s="146"/>
      <c r="BC448" s="146"/>
      <c r="BD448" s="146"/>
      <c r="BE448" s="146"/>
      <c r="BF448" s="146"/>
      <c r="BG448" s="146"/>
      <c r="BH448" s="146"/>
    </row>
    <row r="449" spans="1:60" outlineLevel="2" x14ac:dyDescent="0.25">
      <c r="A449" s="153"/>
      <c r="B449" s="154"/>
      <c r="C449" s="191" t="s">
        <v>482</v>
      </c>
      <c r="D449" s="157"/>
      <c r="E449" s="158">
        <v>4</v>
      </c>
      <c r="F449" s="156"/>
      <c r="G449" s="156"/>
      <c r="H449" s="156"/>
      <c r="I449" s="156"/>
      <c r="J449" s="156"/>
      <c r="K449" s="156"/>
      <c r="L449" s="156"/>
      <c r="M449" s="156"/>
      <c r="N449" s="155"/>
      <c r="O449" s="155"/>
      <c r="P449" s="155"/>
      <c r="Q449" s="155"/>
      <c r="R449" s="156"/>
      <c r="S449" s="156"/>
      <c r="T449" s="156"/>
      <c r="U449" s="156"/>
      <c r="V449" s="156"/>
      <c r="W449" s="156"/>
      <c r="X449" s="156"/>
      <c r="Y449" s="156"/>
      <c r="Z449" s="146"/>
      <c r="AA449" s="146"/>
      <c r="AB449" s="146"/>
      <c r="AC449" s="146"/>
      <c r="AD449" s="146"/>
      <c r="AE449" s="146"/>
      <c r="AF449" s="146"/>
      <c r="AG449" s="146" t="s">
        <v>167</v>
      </c>
      <c r="AH449" s="146">
        <v>5</v>
      </c>
      <c r="AI449" s="146"/>
      <c r="AJ449" s="146"/>
      <c r="AK449" s="146"/>
      <c r="AL449" s="146"/>
      <c r="AM449" s="146"/>
      <c r="AN449" s="146"/>
      <c r="AO449" s="146"/>
      <c r="AP449" s="146"/>
      <c r="AQ449" s="146"/>
      <c r="AR449" s="146"/>
      <c r="AS449" s="146"/>
      <c r="AT449" s="146"/>
      <c r="AU449" s="146"/>
      <c r="AV449" s="146"/>
      <c r="AW449" s="146"/>
      <c r="AX449" s="146"/>
      <c r="AY449" s="146"/>
      <c r="AZ449" s="146"/>
      <c r="BA449" s="146"/>
      <c r="BB449" s="146"/>
      <c r="BC449" s="146"/>
      <c r="BD449" s="146"/>
      <c r="BE449" s="146"/>
      <c r="BF449" s="146"/>
      <c r="BG449" s="146"/>
      <c r="BH449" s="146"/>
    </row>
    <row r="450" spans="1:60" outlineLevel="1" x14ac:dyDescent="0.25">
      <c r="A450" s="174">
        <v>71</v>
      </c>
      <c r="B450" s="175" t="s">
        <v>483</v>
      </c>
      <c r="C450" s="190" t="s">
        <v>484</v>
      </c>
      <c r="D450" s="176" t="s">
        <v>178</v>
      </c>
      <c r="E450" s="177">
        <v>0.12352</v>
      </c>
      <c r="F450" s="178"/>
      <c r="G450" s="179">
        <f>ROUND(E450*F450,2)</f>
        <v>0</v>
      </c>
      <c r="H450" s="178"/>
      <c r="I450" s="179">
        <f>ROUND(E450*H450,2)</f>
        <v>0</v>
      </c>
      <c r="J450" s="178"/>
      <c r="K450" s="179">
        <f>ROUND(E450*J450,2)</f>
        <v>0</v>
      </c>
      <c r="L450" s="179">
        <v>21</v>
      </c>
      <c r="M450" s="179">
        <f>G450*(1+L450/100)</f>
        <v>0</v>
      </c>
      <c r="N450" s="177">
        <v>0</v>
      </c>
      <c r="O450" s="177">
        <f>ROUND(E450*N450,2)</f>
        <v>0</v>
      </c>
      <c r="P450" s="177">
        <v>0</v>
      </c>
      <c r="Q450" s="177">
        <f>ROUND(E450*P450,2)</f>
        <v>0</v>
      </c>
      <c r="R450" s="179" t="s">
        <v>455</v>
      </c>
      <c r="S450" s="179" t="s">
        <v>160</v>
      </c>
      <c r="T450" s="180" t="s">
        <v>160</v>
      </c>
      <c r="U450" s="156">
        <v>2.2549999999999999</v>
      </c>
      <c r="V450" s="156">
        <f>ROUND(E450*U450,2)</f>
        <v>0.28000000000000003</v>
      </c>
      <c r="W450" s="156"/>
      <c r="X450" s="156" t="s">
        <v>420</v>
      </c>
      <c r="Y450" s="156" t="s">
        <v>162</v>
      </c>
      <c r="Z450" s="146"/>
      <c r="AA450" s="146"/>
      <c r="AB450" s="146"/>
      <c r="AC450" s="146"/>
      <c r="AD450" s="146"/>
      <c r="AE450" s="146"/>
      <c r="AF450" s="146"/>
      <c r="AG450" s="146" t="s">
        <v>421</v>
      </c>
      <c r="AH450" s="146"/>
      <c r="AI450" s="146"/>
      <c r="AJ450" s="146"/>
      <c r="AK450" s="146"/>
      <c r="AL450" s="146"/>
      <c r="AM450" s="146"/>
      <c r="AN450" s="146"/>
      <c r="AO450" s="146"/>
      <c r="AP450" s="146"/>
      <c r="AQ450" s="146"/>
      <c r="AR450" s="146"/>
      <c r="AS450" s="146"/>
      <c r="AT450" s="146"/>
      <c r="AU450" s="146"/>
      <c r="AV450" s="146"/>
      <c r="AW450" s="146"/>
      <c r="AX450" s="146"/>
      <c r="AY450" s="146"/>
      <c r="AZ450" s="146"/>
      <c r="BA450" s="146"/>
      <c r="BB450" s="146"/>
      <c r="BC450" s="146"/>
      <c r="BD450" s="146"/>
      <c r="BE450" s="146"/>
      <c r="BF450" s="146"/>
      <c r="BG450" s="146"/>
      <c r="BH450" s="146"/>
    </row>
    <row r="451" spans="1:60" outlineLevel="2" x14ac:dyDescent="0.25">
      <c r="A451" s="153"/>
      <c r="B451" s="154"/>
      <c r="C451" s="259" t="s">
        <v>444</v>
      </c>
      <c r="D451" s="260"/>
      <c r="E451" s="260"/>
      <c r="F451" s="260"/>
      <c r="G451" s="260"/>
      <c r="H451" s="156"/>
      <c r="I451" s="156"/>
      <c r="J451" s="156"/>
      <c r="K451" s="156"/>
      <c r="L451" s="156"/>
      <c r="M451" s="156"/>
      <c r="N451" s="155"/>
      <c r="O451" s="155"/>
      <c r="P451" s="155"/>
      <c r="Q451" s="155"/>
      <c r="R451" s="156"/>
      <c r="S451" s="156"/>
      <c r="T451" s="156"/>
      <c r="U451" s="156"/>
      <c r="V451" s="156"/>
      <c r="W451" s="156"/>
      <c r="X451" s="156"/>
      <c r="Y451" s="156"/>
      <c r="Z451" s="146"/>
      <c r="AA451" s="146"/>
      <c r="AB451" s="146"/>
      <c r="AC451" s="146"/>
      <c r="AD451" s="146"/>
      <c r="AE451" s="146"/>
      <c r="AF451" s="146"/>
      <c r="AG451" s="146" t="s">
        <v>165</v>
      </c>
      <c r="AH451" s="146"/>
      <c r="AI451" s="146"/>
      <c r="AJ451" s="146"/>
      <c r="AK451" s="146"/>
      <c r="AL451" s="146"/>
      <c r="AM451" s="146"/>
      <c r="AN451" s="146"/>
      <c r="AO451" s="146"/>
      <c r="AP451" s="146"/>
      <c r="AQ451" s="146"/>
      <c r="AR451" s="146"/>
      <c r="AS451" s="146"/>
      <c r="AT451" s="146"/>
      <c r="AU451" s="146"/>
      <c r="AV451" s="146"/>
      <c r="AW451" s="146"/>
      <c r="AX451" s="146"/>
      <c r="AY451" s="146"/>
      <c r="AZ451" s="146"/>
      <c r="BA451" s="146"/>
      <c r="BB451" s="146"/>
      <c r="BC451" s="146"/>
      <c r="BD451" s="146"/>
      <c r="BE451" s="146"/>
      <c r="BF451" s="146"/>
      <c r="BG451" s="146"/>
      <c r="BH451" s="146"/>
    </row>
    <row r="452" spans="1:60" outlineLevel="2" x14ac:dyDescent="0.25">
      <c r="A452" s="153"/>
      <c r="B452" s="154"/>
      <c r="C452" s="191" t="s">
        <v>423</v>
      </c>
      <c r="D452" s="157"/>
      <c r="E452" s="158"/>
      <c r="F452" s="156"/>
      <c r="G452" s="156"/>
      <c r="H452" s="156"/>
      <c r="I452" s="156"/>
      <c r="J452" s="156"/>
      <c r="K452" s="156"/>
      <c r="L452" s="156"/>
      <c r="M452" s="156"/>
      <c r="N452" s="155"/>
      <c r="O452" s="155"/>
      <c r="P452" s="155"/>
      <c r="Q452" s="155"/>
      <c r="R452" s="156"/>
      <c r="S452" s="156"/>
      <c r="T452" s="156"/>
      <c r="U452" s="156"/>
      <c r="V452" s="156"/>
      <c r="W452" s="156"/>
      <c r="X452" s="156"/>
      <c r="Y452" s="156"/>
      <c r="Z452" s="146"/>
      <c r="AA452" s="146"/>
      <c r="AB452" s="146"/>
      <c r="AC452" s="146"/>
      <c r="AD452" s="146"/>
      <c r="AE452" s="146"/>
      <c r="AF452" s="146"/>
      <c r="AG452" s="146" t="s">
        <v>167</v>
      </c>
      <c r="AH452" s="146">
        <v>0</v>
      </c>
      <c r="AI452" s="146"/>
      <c r="AJ452" s="146"/>
      <c r="AK452" s="146"/>
      <c r="AL452" s="146"/>
      <c r="AM452" s="146"/>
      <c r="AN452" s="146"/>
      <c r="AO452" s="146"/>
      <c r="AP452" s="146"/>
      <c r="AQ452" s="146"/>
      <c r="AR452" s="146"/>
      <c r="AS452" s="146"/>
      <c r="AT452" s="146"/>
      <c r="AU452" s="146"/>
      <c r="AV452" s="146"/>
      <c r="AW452" s="146"/>
      <c r="AX452" s="146"/>
      <c r="AY452" s="146"/>
      <c r="AZ452" s="146"/>
      <c r="BA452" s="146"/>
      <c r="BB452" s="146"/>
      <c r="BC452" s="146"/>
      <c r="BD452" s="146"/>
      <c r="BE452" s="146"/>
      <c r="BF452" s="146"/>
      <c r="BG452" s="146"/>
      <c r="BH452" s="146"/>
    </row>
    <row r="453" spans="1:60" outlineLevel="3" x14ac:dyDescent="0.25">
      <c r="A453" s="153"/>
      <c r="B453" s="154"/>
      <c r="C453" s="191" t="s">
        <v>485</v>
      </c>
      <c r="D453" s="157"/>
      <c r="E453" s="158"/>
      <c r="F453" s="156"/>
      <c r="G453" s="156"/>
      <c r="H453" s="156"/>
      <c r="I453" s="156"/>
      <c r="J453" s="156"/>
      <c r="K453" s="156"/>
      <c r="L453" s="156"/>
      <c r="M453" s="156"/>
      <c r="N453" s="155"/>
      <c r="O453" s="155"/>
      <c r="P453" s="155"/>
      <c r="Q453" s="155"/>
      <c r="R453" s="156"/>
      <c r="S453" s="156"/>
      <c r="T453" s="156"/>
      <c r="U453" s="156"/>
      <c r="V453" s="156"/>
      <c r="W453" s="156"/>
      <c r="X453" s="156"/>
      <c r="Y453" s="156"/>
      <c r="Z453" s="146"/>
      <c r="AA453" s="146"/>
      <c r="AB453" s="146"/>
      <c r="AC453" s="146"/>
      <c r="AD453" s="146"/>
      <c r="AE453" s="146"/>
      <c r="AF453" s="146"/>
      <c r="AG453" s="146" t="s">
        <v>167</v>
      </c>
      <c r="AH453" s="146">
        <v>0</v>
      </c>
      <c r="AI453" s="146"/>
      <c r="AJ453" s="146"/>
      <c r="AK453" s="146"/>
      <c r="AL453" s="146"/>
      <c r="AM453" s="146"/>
      <c r="AN453" s="146"/>
      <c r="AO453" s="146"/>
      <c r="AP453" s="146"/>
      <c r="AQ453" s="146"/>
      <c r="AR453" s="146"/>
      <c r="AS453" s="146"/>
      <c r="AT453" s="146"/>
      <c r="AU453" s="146"/>
      <c r="AV453" s="146"/>
      <c r="AW453" s="146"/>
      <c r="AX453" s="146"/>
      <c r="AY453" s="146"/>
      <c r="AZ453" s="146"/>
      <c r="BA453" s="146"/>
      <c r="BB453" s="146"/>
      <c r="BC453" s="146"/>
      <c r="BD453" s="146"/>
      <c r="BE453" s="146"/>
      <c r="BF453" s="146"/>
      <c r="BG453" s="146"/>
      <c r="BH453" s="146"/>
    </row>
    <row r="454" spans="1:60" outlineLevel="3" x14ac:dyDescent="0.25">
      <c r="A454" s="153"/>
      <c r="B454" s="154"/>
      <c r="C454" s="191" t="s">
        <v>486</v>
      </c>
      <c r="D454" s="157"/>
      <c r="E454" s="158">
        <v>0.12352</v>
      </c>
      <c r="F454" s="156"/>
      <c r="G454" s="156"/>
      <c r="H454" s="156"/>
      <c r="I454" s="156"/>
      <c r="J454" s="156"/>
      <c r="K454" s="156"/>
      <c r="L454" s="156"/>
      <c r="M454" s="156"/>
      <c r="N454" s="155"/>
      <c r="O454" s="155"/>
      <c r="P454" s="155"/>
      <c r="Q454" s="155"/>
      <c r="R454" s="156"/>
      <c r="S454" s="156"/>
      <c r="T454" s="156"/>
      <c r="U454" s="156"/>
      <c r="V454" s="156"/>
      <c r="W454" s="156"/>
      <c r="X454" s="156"/>
      <c r="Y454" s="156"/>
      <c r="Z454" s="146"/>
      <c r="AA454" s="146"/>
      <c r="AB454" s="146"/>
      <c r="AC454" s="146"/>
      <c r="AD454" s="146"/>
      <c r="AE454" s="146"/>
      <c r="AF454" s="146"/>
      <c r="AG454" s="146" t="s">
        <v>167</v>
      </c>
      <c r="AH454" s="146">
        <v>0</v>
      </c>
      <c r="AI454" s="146"/>
      <c r="AJ454" s="146"/>
      <c r="AK454" s="146"/>
      <c r="AL454" s="146"/>
      <c r="AM454" s="146"/>
      <c r="AN454" s="146"/>
      <c r="AO454" s="146"/>
      <c r="AP454" s="146"/>
      <c r="AQ454" s="146"/>
      <c r="AR454" s="146"/>
      <c r="AS454" s="146"/>
      <c r="AT454" s="146"/>
      <c r="AU454" s="146"/>
      <c r="AV454" s="146"/>
      <c r="AW454" s="146"/>
      <c r="AX454" s="146"/>
      <c r="AY454" s="146"/>
      <c r="AZ454" s="146"/>
      <c r="BA454" s="146"/>
      <c r="BB454" s="146"/>
      <c r="BC454" s="146"/>
      <c r="BD454" s="146"/>
      <c r="BE454" s="146"/>
      <c r="BF454" s="146"/>
      <c r="BG454" s="146"/>
      <c r="BH454" s="146"/>
    </row>
    <row r="455" spans="1:60" x14ac:dyDescent="0.25">
      <c r="A455" s="167" t="s">
        <v>154</v>
      </c>
      <c r="B455" s="168" t="s">
        <v>110</v>
      </c>
      <c r="C455" s="189" t="s">
        <v>111</v>
      </c>
      <c r="D455" s="169"/>
      <c r="E455" s="170"/>
      <c r="F455" s="171"/>
      <c r="G455" s="171">
        <f>SUMIF(AG456:AG459,"&lt;&gt;NOR",G456:G459)</f>
        <v>0</v>
      </c>
      <c r="H455" s="171"/>
      <c r="I455" s="171">
        <f>SUM(I456:I459)</f>
        <v>0</v>
      </c>
      <c r="J455" s="171"/>
      <c r="K455" s="171">
        <f>SUM(K456:K459)</f>
        <v>0</v>
      </c>
      <c r="L455" s="171"/>
      <c r="M455" s="171">
        <f>SUM(M456:M459)</f>
        <v>0</v>
      </c>
      <c r="N455" s="170"/>
      <c r="O455" s="170">
        <f>SUM(O456:O459)</f>
        <v>0</v>
      </c>
      <c r="P455" s="170"/>
      <c r="Q455" s="170">
        <f>SUM(Q456:Q459)</f>
        <v>0</v>
      </c>
      <c r="R455" s="171"/>
      <c r="S455" s="171"/>
      <c r="T455" s="172"/>
      <c r="U455" s="166"/>
      <c r="V455" s="166">
        <f>SUM(V456:V459)</f>
        <v>0</v>
      </c>
      <c r="W455" s="166"/>
      <c r="X455" s="166"/>
      <c r="Y455" s="166"/>
      <c r="AG455" t="s">
        <v>155</v>
      </c>
    </row>
    <row r="456" spans="1:60" ht="20.399999999999999" outlineLevel="1" x14ac:dyDescent="0.25">
      <c r="A456" s="174">
        <v>72</v>
      </c>
      <c r="B456" s="175" t="s">
        <v>487</v>
      </c>
      <c r="C456" s="190" t="s">
        <v>488</v>
      </c>
      <c r="D456" s="176" t="s">
        <v>197</v>
      </c>
      <c r="E456" s="177">
        <v>1</v>
      </c>
      <c r="F456" s="178"/>
      <c r="G456" s="179">
        <f>ROUND(E456*F456,2)</f>
        <v>0</v>
      </c>
      <c r="H456" s="178"/>
      <c r="I456" s="179">
        <f>ROUND(E456*H456,2)</f>
        <v>0</v>
      </c>
      <c r="J456" s="178"/>
      <c r="K456" s="179">
        <f>ROUND(E456*J456,2)</f>
        <v>0</v>
      </c>
      <c r="L456" s="179">
        <v>21</v>
      </c>
      <c r="M456" s="179">
        <f>G456*(1+L456/100)</f>
        <v>0</v>
      </c>
      <c r="N456" s="177">
        <v>0</v>
      </c>
      <c r="O456" s="177">
        <f>ROUND(E456*N456,2)</f>
        <v>0</v>
      </c>
      <c r="P456" s="177">
        <v>0</v>
      </c>
      <c r="Q456" s="177">
        <f>ROUND(E456*P456,2)</f>
        <v>0</v>
      </c>
      <c r="R456" s="179"/>
      <c r="S456" s="179" t="s">
        <v>204</v>
      </c>
      <c r="T456" s="180" t="s">
        <v>205</v>
      </c>
      <c r="U456" s="156">
        <v>0</v>
      </c>
      <c r="V456" s="156">
        <f>ROUND(E456*U456,2)</f>
        <v>0</v>
      </c>
      <c r="W456" s="156"/>
      <c r="X456" s="156" t="s">
        <v>161</v>
      </c>
      <c r="Y456" s="156" t="s">
        <v>162</v>
      </c>
      <c r="Z456" s="146"/>
      <c r="AA456" s="146"/>
      <c r="AB456" s="146"/>
      <c r="AC456" s="146"/>
      <c r="AD456" s="146"/>
      <c r="AE456" s="146"/>
      <c r="AF456" s="146"/>
      <c r="AG456" s="146" t="s">
        <v>163</v>
      </c>
      <c r="AH456" s="146"/>
      <c r="AI456" s="146"/>
      <c r="AJ456" s="146"/>
      <c r="AK456" s="146"/>
      <c r="AL456" s="146"/>
      <c r="AM456" s="146"/>
      <c r="AN456" s="146"/>
      <c r="AO456" s="146"/>
      <c r="AP456" s="146"/>
      <c r="AQ456" s="146"/>
      <c r="AR456" s="146"/>
      <c r="AS456" s="146"/>
      <c r="AT456" s="146"/>
      <c r="AU456" s="146"/>
      <c r="AV456" s="146"/>
      <c r="AW456" s="146"/>
      <c r="AX456" s="146"/>
      <c r="AY456" s="146"/>
      <c r="AZ456" s="146"/>
      <c r="BA456" s="146"/>
      <c r="BB456" s="146"/>
      <c r="BC456" s="146"/>
      <c r="BD456" s="146"/>
      <c r="BE456" s="146"/>
      <c r="BF456" s="146"/>
      <c r="BG456" s="146"/>
      <c r="BH456" s="146"/>
    </row>
    <row r="457" spans="1:60" ht="21" outlineLevel="2" x14ac:dyDescent="0.25">
      <c r="A457" s="153"/>
      <c r="B457" s="154"/>
      <c r="C457" s="257" t="s">
        <v>489</v>
      </c>
      <c r="D457" s="258"/>
      <c r="E457" s="258"/>
      <c r="F457" s="258"/>
      <c r="G457" s="258"/>
      <c r="H457" s="156"/>
      <c r="I457" s="156"/>
      <c r="J457" s="156"/>
      <c r="K457" s="156"/>
      <c r="L457" s="156"/>
      <c r="M457" s="156"/>
      <c r="N457" s="155"/>
      <c r="O457" s="155"/>
      <c r="P457" s="155"/>
      <c r="Q457" s="155"/>
      <c r="R457" s="156"/>
      <c r="S457" s="156"/>
      <c r="T457" s="156"/>
      <c r="U457" s="156"/>
      <c r="V457" s="156"/>
      <c r="W457" s="156"/>
      <c r="X457" s="156"/>
      <c r="Y457" s="156"/>
      <c r="Z457" s="146"/>
      <c r="AA457" s="146"/>
      <c r="AB457" s="146"/>
      <c r="AC457" s="146"/>
      <c r="AD457" s="146"/>
      <c r="AE457" s="146"/>
      <c r="AF457" s="146"/>
      <c r="AG457" s="146" t="s">
        <v>279</v>
      </c>
      <c r="AH457" s="146"/>
      <c r="AI457" s="146"/>
      <c r="AJ457" s="146"/>
      <c r="AK457" s="146"/>
      <c r="AL457" s="146"/>
      <c r="AM457" s="146"/>
      <c r="AN457" s="146"/>
      <c r="AO457" s="146"/>
      <c r="AP457" s="146"/>
      <c r="AQ457" s="146"/>
      <c r="AR457" s="146"/>
      <c r="AS457" s="146"/>
      <c r="AT457" s="146"/>
      <c r="AU457" s="146"/>
      <c r="AV457" s="146"/>
      <c r="AW457" s="146"/>
      <c r="AX457" s="146"/>
      <c r="AY457" s="146"/>
      <c r="AZ457" s="146"/>
      <c r="BA457" s="181" t="str">
        <f>C457</f>
        <v>Veškeré nátěry - ochranný systém povrchové úpravy bude splňovat stupeň korozní agresivity ČSN ISO 9223, C4 – vysoká, životnost – vysoká, nad 15 let.</v>
      </c>
      <c r="BB457" s="146"/>
      <c r="BC457" s="146"/>
      <c r="BD457" s="146"/>
      <c r="BE457" s="146"/>
      <c r="BF457" s="146"/>
      <c r="BG457" s="146"/>
      <c r="BH457" s="146"/>
    </row>
    <row r="458" spans="1:60" outlineLevel="2" x14ac:dyDescent="0.25">
      <c r="A458" s="153"/>
      <c r="B458" s="154"/>
      <c r="C458" s="191" t="s">
        <v>490</v>
      </c>
      <c r="D458" s="157"/>
      <c r="E458" s="158"/>
      <c r="F458" s="156"/>
      <c r="G458" s="156"/>
      <c r="H458" s="156"/>
      <c r="I458" s="156"/>
      <c r="J458" s="156"/>
      <c r="K458" s="156"/>
      <c r="L458" s="156"/>
      <c r="M458" s="156"/>
      <c r="N458" s="155"/>
      <c r="O458" s="155"/>
      <c r="P458" s="155"/>
      <c r="Q458" s="155"/>
      <c r="R458" s="156"/>
      <c r="S458" s="156"/>
      <c r="T458" s="156"/>
      <c r="U458" s="156"/>
      <c r="V458" s="156"/>
      <c r="W458" s="156"/>
      <c r="X458" s="156"/>
      <c r="Y458" s="156"/>
      <c r="Z458" s="146"/>
      <c r="AA458" s="146"/>
      <c r="AB458" s="146"/>
      <c r="AC458" s="146"/>
      <c r="AD458" s="146"/>
      <c r="AE458" s="146"/>
      <c r="AF458" s="146"/>
      <c r="AG458" s="146" t="s">
        <v>167</v>
      </c>
      <c r="AH458" s="146">
        <v>0</v>
      </c>
      <c r="AI458" s="146"/>
      <c r="AJ458" s="146"/>
      <c r="AK458" s="146"/>
      <c r="AL458" s="146"/>
      <c r="AM458" s="146"/>
      <c r="AN458" s="146"/>
      <c r="AO458" s="146"/>
      <c r="AP458" s="146"/>
      <c r="AQ458" s="146"/>
      <c r="AR458" s="146"/>
      <c r="AS458" s="146"/>
      <c r="AT458" s="146"/>
      <c r="AU458" s="146"/>
      <c r="AV458" s="146"/>
      <c r="AW458" s="146"/>
      <c r="AX458" s="146"/>
      <c r="AY458" s="146"/>
      <c r="AZ458" s="146"/>
      <c r="BA458" s="146"/>
      <c r="BB458" s="146"/>
      <c r="BC458" s="146"/>
      <c r="BD458" s="146"/>
      <c r="BE458" s="146"/>
      <c r="BF458" s="146"/>
      <c r="BG458" s="146"/>
      <c r="BH458" s="146"/>
    </row>
    <row r="459" spans="1:60" outlineLevel="3" x14ac:dyDescent="0.25">
      <c r="A459" s="153"/>
      <c r="B459" s="154"/>
      <c r="C459" s="191" t="s">
        <v>491</v>
      </c>
      <c r="D459" s="157"/>
      <c r="E459" s="158">
        <v>1</v>
      </c>
      <c r="F459" s="156"/>
      <c r="G459" s="156"/>
      <c r="H459" s="156"/>
      <c r="I459" s="156"/>
      <c r="J459" s="156"/>
      <c r="K459" s="156"/>
      <c r="L459" s="156"/>
      <c r="M459" s="156"/>
      <c r="N459" s="155"/>
      <c r="O459" s="155"/>
      <c r="P459" s="155"/>
      <c r="Q459" s="155"/>
      <c r="R459" s="156"/>
      <c r="S459" s="156"/>
      <c r="T459" s="156"/>
      <c r="U459" s="156"/>
      <c r="V459" s="156"/>
      <c r="W459" s="156"/>
      <c r="X459" s="156"/>
      <c r="Y459" s="156"/>
      <c r="Z459" s="146"/>
      <c r="AA459" s="146"/>
      <c r="AB459" s="146"/>
      <c r="AC459" s="146"/>
      <c r="AD459" s="146"/>
      <c r="AE459" s="146"/>
      <c r="AF459" s="146"/>
      <c r="AG459" s="146" t="s">
        <v>167</v>
      </c>
      <c r="AH459" s="146">
        <v>0</v>
      </c>
      <c r="AI459" s="146"/>
      <c r="AJ459" s="146"/>
      <c r="AK459" s="146"/>
      <c r="AL459" s="146"/>
      <c r="AM459" s="146"/>
      <c r="AN459" s="146"/>
      <c r="AO459" s="146"/>
      <c r="AP459" s="146"/>
      <c r="AQ459" s="146"/>
      <c r="AR459" s="146"/>
      <c r="AS459" s="146"/>
      <c r="AT459" s="146"/>
      <c r="AU459" s="146"/>
      <c r="AV459" s="146"/>
      <c r="AW459" s="146"/>
      <c r="AX459" s="146"/>
      <c r="AY459" s="146"/>
      <c r="AZ459" s="146"/>
      <c r="BA459" s="146"/>
      <c r="BB459" s="146"/>
      <c r="BC459" s="146"/>
      <c r="BD459" s="146"/>
      <c r="BE459" s="146"/>
      <c r="BF459" s="146"/>
      <c r="BG459" s="146"/>
      <c r="BH459" s="146"/>
    </row>
    <row r="460" spans="1:60" x14ac:dyDescent="0.25">
      <c r="A460" s="167" t="s">
        <v>154</v>
      </c>
      <c r="B460" s="168" t="s">
        <v>112</v>
      </c>
      <c r="C460" s="189" t="s">
        <v>113</v>
      </c>
      <c r="D460" s="169"/>
      <c r="E460" s="170"/>
      <c r="F460" s="171"/>
      <c r="G460" s="171">
        <f>SUMIF(AG461:AG513,"&lt;&gt;NOR",G461:G513)</f>
        <v>0</v>
      </c>
      <c r="H460" s="171"/>
      <c r="I460" s="171">
        <f>SUM(I461:I513)</f>
        <v>0</v>
      </c>
      <c r="J460" s="171"/>
      <c r="K460" s="171">
        <f>SUM(K461:K513)</f>
        <v>0</v>
      </c>
      <c r="L460" s="171"/>
      <c r="M460" s="171">
        <f>SUM(M461:M513)</f>
        <v>0</v>
      </c>
      <c r="N460" s="170"/>
      <c r="O460" s="170">
        <f>SUM(O461:O513)</f>
        <v>1.9200000000000002</v>
      </c>
      <c r="P460" s="170"/>
      <c r="Q460" s="170">
        <f>SUM(Q461:Q513)</f>
        <v>0</v>
      </c>
      <c r="R460" s="171"/>
      <c r="S460" s="171"/>
      <c r="T460" s="172"/>
      <c r="U460" s="166"/>
      <c r="V460" s="166">
        <f>SUM(V461:V513)</f>
        <v>79.75</v>
      </c>
      <c r="W460" s="166"/>
      <c r="X460" s="166"/>
      <c r="Y460" s="166"/>
      <c r="AG460" t="s">
        <v>155</v>
      </c>
    </row>
    <row r="461" spans="1:60" outlineLevel="1" x14ac:dyDescent="0.25">
      <c r="A461" s="174">
        <v>73</v>
      </c>
      <c r="B461" s="175" t="s">
        <v>492</v>
      </c>
      <c r="C461" s="190" t="s">
        <v>493</v>
      </c>
      <c r="D461" s="176" t="s">
        <v>183</v>
      </c>
      <c r="E461" s="177">
        <v>92.263999999999996</v>
      </c>
      <c r="F461" s="178"/>
      <c r="G461" s="179">
        <f>ROUND(E461*F461,2)</f>
        <v>0</v>
      </c>
      <c r="H461" s="178"/>
      <c r="I461" s="179">
        <f>ROUND(E461*H461,2)</f>
        <v>0</v>
      </c>
      <c r="J461" s="178"/>
      <c r="K461" s="179">
        <f>ROUND(E461*J461,2)</f>
        <v>0</v>
      </c>
      <c r="L461" s="179">
        <v>21</v>
      </c>
      <c r="M461" s="179">
        <f>G461*(1+L461/100)</f>
        <v>0</v>
      </c>
      <c r="N461" s="177">
        <v>0</v>
      </c>
      <c r="O461" s="177">
        <f>ROUND(E461*N461,2)</f>
        <v>0</v>
      </c>
      <c r="P461" s="177">
        <v>0</v>
      </c>
      <c r="Q461" s="177">
        <f>ROUND(E461*P461,2)</f>
        <v>0</v>
      </c>
      <c r="R461" s="179" t="s">
        <v>494</v>
      </c>
      <c r="S461" s="179" t="s">
        <v>160</v>
      </c>
      <c r="T461" s="180" t="s">
        <v>160</v>
      </c>
      <c r="U461" s="156">
        <v>0.55000000000000004</v>
      </c>
      <c r="V461" s="156">
        <f>ROUND(E461*U461,2)</f>
        <v>50.75</v>
      </c>
      <c r="W461" s="156"/>
      <c r="X461" s="156" t="s">
        <v>161</v>
      </c>
      <c r="Y461" s="156" t="s">
        <v>162</v>
      </c>
      <c r="Z461" s="146"/>
      <c r="AA461" s="146"/>
      <c r="AB461" s="146"/>
      <c r="AC461" s="146"/>
      <c r="AD461" s="146"/>
      <c r="AE461" s="146"/>
      <c r="AF461" s="146"/>
      <c r="AG461" s="146" t="s">
        <v>163</v>
      </c>
      <c r="AH461" s="146"/>
      <c r="AI461" s="146"/>
      <c r="AJ461" s="146"/>
      <c r="AK461" s="146"/>
      <c r="AL461" s="146"/>
      <c r="AM461" s="146"/>
      <c r="AN461" s="146"/>
      <c r="AO461" s="146"/>
      <c r="AP461" s="146"/>
      <c r="AQ461" s="146"/>
      <c r="AR461" s="146"/>
      <c r="AS461" s="146"/>
      <c r="AT461" s="146"/>
      <c r="AU461" s="146"/>
      <c r="AV461" s="146"/>
      <c r="AW461" s="146"/>
      <c r="AX461" s="146"/>
      <c r="AY461" s="146"/>
      <c r="AZ461" s="146"/>
      <c r="BA461" s="146"/>
      <c r="BB461" s="146"/>
      <c r="BC461" s="146"/>
      <c r="BD461" s="146"/>
      <c r="BE461" s="146"/>
      <c r="BF461" s="146"/>
      <c r="BG461" s="146"/>
      <c r="BH461" s="146"/>
    </row>
    <row r="462" spans="1:60" outlineLevel="2" x14ac:dyDescent="0.25">
      <c r="A462" s="153"/>
      <c r="B462" s="154"/>
      <c r="C462" s="191" t="s">
        <v>166</v>
      </c>
      <c r="D462" s="157"/>
      <c r="E462" s="158"/>
      <c r="F462" s="156"/>
      <c r="G462" s="156"/>
      <c r="H462" s="156"/>
      <c r="I462" s="156"/>
      <c r="J462" s="156"/>
      <c r="K462" s="156"/>
      <c r="L462" s="156"/>
      <c r="M462" s="156"/>
      <c r="N462" s="155"/>
      <c r="O462" s="155"/>
      <c r="P462" s="155"/>
      <c r="Q462" s="155"/>
      <c r="R462" s="156"/>
      <c r="S462" s="156"/>
      <c r="T462" s="156"/>
      <c r="U462" s="156"/>
      <c r="V462" s="156"/>
      <c r="W462" s="156"/>
      <c r="X462" s="156"/>
      <c r="Y462" s="156"/>
      <c r="Z462" s="146"/>
      <c r="AA462" s="146"/>
      <c r="AB462" s="146"/>
      <c r="AC462" s="146"/>
      <c r="AD462" s="146"/>
      <c r="AE462" s="146"/>
      <c r="AF462" s="146"/>
      <c r="AG462" s="146" t="s">
        <v>167</v>
      </c>
      <c r="AH462" s="146">
        <v>0</v>
      </c>
      <c r="AI462" s="146"/>
      <c r="AJ462" s="146"/>
      <c r="AK462" s="146"/>
      <c r="AL462" s="146"/>
      <c r="AM462" s="146"/>
      <c r="AN462" s="146"/>
      <c r="AO462" s="146"/>
      <c r="AP462" s="146"/>
      <c r="AQ462" s="146"/>
      <c r="AR462" s="146"/>
      <c r="AS462" s="146"/>
      <c r="AT462" s="146"/>
      <c r="AU462" s="146"/>
      <c r="AV462" s="146"/>
      <c r="AW462" s="146"/>
      <c r="AX462" s="146"/>
      <c r="AY462" s="146"/>
      <c r="AZ462" s="146"/>
      <c r="BA462" s="146"/>
      <c r="BB462" s="146"/>
      <c r="BC462" s="146"/>
      <c r="BD462" s="146"/>
      <c r="BE462" s="146"/>
      <c r="BF462" s="146"/>
      <c r="BG462" s="146"/>
      <c r="BH462" s="146"/>
    </row>
    <row r="463" spans="1:60" outlineLevel="3" x14ac:dyDescent="0.25">
      <c r="A463" s="153"/>
      <c r="B463" s="154"/>
      <c r="C463" s="191" t="s">
        <v>208</v>
      </c>
      <c r="D463" s="157"/>
      <c r="E463" s="158"/>
      <c r="F463" s="156"/>
      <c r="G463" s="156"/>
      <c r="H463" s="156"/>
      <c r="I463" s="156"/>
      <c r="J463" s="156"/>
      <c r="K463" s="156"/>
      <c r="L463" s="156"/>
      <c r="M463" s="156"/>
      <c r="N463" s="155"/>
      <c r="O463" s="155"/>
      <c r="P463" s="155"/>
      <c r="Q463" s="155"/>
      <c r="R463" s="156"/>
      <c r="S463" s="156"/>
      <c r="T463" s="156"/>
      <c r="U463" s="156"/>
      <c r="V463" s="156"/>
      <c r="W463" s="156"/>
      <c r="X463" s="156"/>
      <c r="Y463" s="156"/>
      <c r="Z463" s="146"/>
      <c r="AA463" s="146"/>
      <c r="AB463" s="146"/>
      <c r="AC463" s="146"/>
      <c r="AD463" s="146"/>
      <c r="AE463" s="146"/>
      <c r="AF463" s="146"/>
      <c r="AG463" s="146" t="s">
        <v>167</v>
      </c>
      <c r="AH463" s="146">
        <v>0</v>
      </c>
      <c r="AI463" s="146"/>
      <c r="AJ463" s="146"/>
      <c r="AK463" s="146"/>
      <c r="AL463" s="146"/>
      <c r="AM463" s="146"/>
      <c r="AN463" s="146"/>
      <c r="AO463" s="146"/>
      <c r="AP463" s="146"/>
      <c r="AQ463" s="146"/>
      <c r="AR463" s="146"/>
      <c r="AS463" s="146"/>
      <c r="AT463" s="146"/>
      <c r="AU463" s="146"/>
      <c r="AV463" s="146"/>
      <c r="AW463" s="146"/>
      <c r="AX463" s="146"/>
      <c r="AY463" s="146"/>
      <c r="AZ463" s="146"/>
      <c r="BA463" s="146"/>
      <c r="BB463" s="146"/>
      <c r="BC463" s="146"/>
      <c r="BD463" s="146"/>
      <c r="BE463" s="146"/>
      <c r="BF463" s="146"/>
      <c r="BG463" s="146"/>
      <c r="BH463" s="146"/>
    </row>
    <row r="464" spans="1:60" outlineLevel="3" x14ac:dyDescent="0.25">
      <c r="A464" s="153"/>
      <c r="B464" s="154"/>
      <c r="C464" s="191" t="s">
        <v>209</v>
      </c>
      <c r="D464" s="157"/>
      <c r="E464" s="158"/>
      <c r="F464" s="156"/>
      <c r="G464" s="156"/>
      <c r="H464" s="156"/>
      <c r="I464" s="156"/>
      <c r="J464" s="156"/>
      <c r="K464" s="156"/>
      <c r="L464" s="156"/>
      <c r="M464" s="156"/>
      <c r="N464" s="155"/>
      <c r="O464" s="155"/>
      <c r="P464" s="155"/>
      <c r="Q464" s="155"/>
      <c r="R464" s="156"/>
      <c r="S464" s="156"/>
      <c r="T464" s="156"/>
      <c r="U464" s="156"/>
      <c r="V464" s="156"/>
      <c r="W464" s="156"/>
      <c r="X464" s="156"/>
      <c r="Y464" s="156"/>
      <c r="Z464" s="146"/>
      <c r="AA464" s="146"/>
      <c r="AB464" s="146"/>
      <c r="AC464" s="146"/>
      <c r="AD464" s="146"/>
      <c r="AE464" s="146"/>
      <c r="AF464" s="146"/>
      <c r="AG464" s="146" t="s">
        <v>167</v>
      </c>
      <c r="AH464" s="146">
        <v>0</v>
      </c>
      <c r="AI464" s="146"/>
      <c r="AJ464" s="146"/>
      <c r="AK464" s="146"/>
      <c r="AL464" s="146"/>
      <c r="AM464" s="146"/>
      <c r="AN464" s="146"/>
      <c r="AO464" s="146"/>
      <c r="AP464" s="146"/>
      <c r="AQ464" s="146"/>
      <c r="AR464" s="146"/>
      <c r="AS464" s="146"/>
      <c r="AT464" s="146"/>
      <c r="AU464" s="146"/>
      <c r="AV464" s="146"/>
      <c r="AW464" s="146"/>
      <c r="AX464" s="146"/>
      <c r="AY464" s="146"/>
      <c r="AZ464" s="146"/>
      <c r="BA464" s="146"/>
      <c r="BB464" s="146"/>
      <c r="BC464" s="146"/>
      <c r="BD464" s="146"/>
      <c r="BE464" s="146"/>
      <c r="BF464" s="146"/>
      <c r="BG464" s="146"/>
      <c r="BH464" s="146"/>
    </row>
    <row r="465" spans="1:60" outlineLevel="3" x14ac:dyDescent="0.25">
      <c r="A465" s="153"/>
      <c r="B465" s="154"/>
      <c r="C465" s="191" t="s">
        <v>221</v>
      </c>
      <c r="D465" s="157"/>
      <c r="E465" s="158"/>
      <c r="F465" s="156"/>
      <c r="G465" s="156"/>
      <c r="H465" s="156"/>
      <c r="I465" s="156"/>
      <c r="J465" s="156"/>
      <c r="K465" s="156"/>
      <c r="L465" s="156"/>
      <c r="M465" s="156"/>
      <c r="N465" s="155"/>
      <c r="O465" s="155"/>
      <c r="P465" s="155"/>
      <c r="Q465" s="155"/>
      <c r="R465" s="156"/>
      <c r="S465" s="156"/>
      <c r="T465" s="156"/>
      <c r="U465" s="156"/>
      <c r="V465" s="156"/>
      <c r="W465" s="156"/>
      <c r="X465" s="156"/>
      <c r="Y465" s="156"/>
      <c r="Z465" s="146"/>
      <c r="AA465" s="146"/>
      <c r="AB465" s="146"/>
      <c r="AC465" s="146"/>
      <c r="AD465" s="146"/>
      <c r="AE465" s="146"/>
      <c r="AF465" s="146"/>
      <c r="AG465" s="146" t="s">
        <v>167</v>
      </c>
      <c r="AH465" s="146">
        <v>0</v>
      </c>
      <c r="AI465" s="146"/>
      <c r="AJ465" s="146"/>
      <c r="AK465" s="146"/>
      <c r="AL465" s="146"/>
      <c r="AM465" s="146"/>
      <c r="AN465" s="146"/>
      <c r="AO465" s="146"/>
      <c r="AP465" s="146"/>
      <c r="AQ465" s="146"/>
      <c r="AR465" s="146"/>
      <c r="AS465" s="146"/>
      <c r="AT465" s="146"/>
      <c r="AU465" s="146"/>
      <c r="AV465" s="146"/>
      <c r="AW465" s="146"/>
      <c r="AX465" s="146"/>
      <c r="AY465" s="146"/>
      <c r="AZ465" s="146"/>
      <c r="BA465" s="146"/>
      <c r="BB465" s="146"/>
      <c r="BC465" s="146"/>
      <c r="BD465" s="146"/>
      <c r="BE465" s="146"/>
      <c r="BF465" s="146"/>
      <c r="BG465" s="146"/>
      <c r="BH465" s="146"/>
    </row>
    <row r="466" spans="1:60" outlineLevel="3" x14ac:dyDescent="0.25">
      <c r="A466" s="153"/>
      <c r="B466" s="154"/>
      <c r="C466" s="191" t="s">
        <v>222</v>
      </c>
      <c r="D466" s="157"/>
      <c r="E466" s="158"/>
      <c r="F466" s="156"/>
      <c r="G466" s="156"/>
      <c r="H466" s="156"/>
      <c r="I466" s="156"/>
      <c r="J466" s="156"/>
      <c r="K466" s="156"/>
      <c r="L466" s="156"/>
      <c r="M466" s="156"/>
      <c r="N466" s="155"/>
      <c r="O466" s="155"/>
      <c r="P466" s="155"/>
      <c r="Q466" s="155"/>
      <c r="R466" s="156"/>
      <c r="S466" s="156"/>
      <c r="T466" s="156"/>
      <c r="U466" s="156"/>
      <c r="V466" s="156"/>
      <c r="W466" s="156"/>
      <c r="X466" s="156"/>
      <c r="Y466" s="156"/>
      <c r="Z466" s="146"/>
      <c r="AA466" s="146"/>
      <c r="AB466" s="146"/>
      <c r="AC466" s="146"/>
      <c r="AD466" s="146"/>
      <c r="AE466" s="146"/>
      <c r="AF466" s="146"/>
      <c r="AG466" s="146" t="s">
        <v>167</v>
      </c>
      <c r="AH466" s="146">
        <v>0</v>
      </c>
      <c r="AI466" s="146"/>
      <c r="AJ466" s="146"/>
      <c r="AK466" s="146"/>
      <c r="AL466" s="146"/>
      <c r="AM466" s="146"/>
      <c r="AN466" s="146"/>
      <c r="AO466" s="146"/>
      <c r="AP466" s="146"/>
      <c r="AQ466" s="146"/>
      <c r="AR466" s="146"/>
      <c r="AS466" s="146"/>
      <c r="AT466" s="146"/>
      <c r="AU466" s="146"/>
      <c r="AV466" s="146"/>
      <c r="AW466" s="146"/>
      <c r="AX466" s="146"/>
      <c r="AY466" s="146"/>
      <c r="AZ466" s="146"/>
      <c r="BA466" s="146"/>
      <c r="BB466" s="146"/>
      <c r="BC466" s="146"/>
      <c r="BD466" s="146"/>
      <c r="BE466" s="146"/>
      <c r="BF466" s="146"/>
      <c r="BG466" s="146"/>
      <c r="BH466" s="146"/>
    </row>
    <row r="467" spans="1:60" outlineLevel="3" x14ac:dyDescent="0.25">
      <c r="A467" s="153"/>
      <c r="B467" s="154"/>
      <c r="C467" s="191" t="s">
        <v>495</v>
      </c>
      <c r="D467" s="157"/>
      <c r="E467" s="158"/>
      <c r="F467" s="156"/>
      <c r="G467" s="156"/>
      <c r="H467" s="156"/>
      <c r="I467" s="156"/>
      <c r="J467" s="156"/>
      <c r="K467" s="156"/>
      <c r="L467" s="156"/>
      <c r="M467" s="156"/>
      <c r="N467" s="155"/>
      <c r="O467" s="155"/>
      <c r="P467" s="155"/>
      <c r="Q467" s="155"/>
      <c r="R467" s="156"/>
      <c r="S467" s="156"/>
      <c r="T467" s="156"/>
      <c r="U467" s="156"/>
      <c r="V467" s="156"/>
      <c r="W467" s="156"/>
      <c r="X467" s="156"/>
      <c r="Y467" s="156"/>
      <c r="Z467" s="146"/>
      <c r="AA467" s="146"/>
      <c r="AB467" s="146"/>
      <c r="AC467" s="146"/>
      <c r="AD467" s="146"/>
      <c r="AE467" s="146"/>
      <c r="AF467" s="146"/>
      <c r="AG467" s="146" t="s">
        <v>167</v>
      </c>
      <c r="AH467" s="146">
        <v>0</v>
      </c>
      <c r="AI467" s="146"/>
      <c r="AJ467" s="146"/>
      <c r="AK467" s="146"/>
      <c r="AL467" s="146"/>
      <c r="AM467" s="146"/>
      <c r="AN467" s="146"/>
      <c r="AO467" s="146"/>
      <c r="AP467" s="146"/>
      <c r="AQ467" s="146"/>
      <c r="AR467" s="146"/>
      <c r="AS467" s="146"/>
      <c r="AT467" s="146"/>
      <c r="AU467" s="146"/>
      <c r="AV467" s="146"/>
      <c r="AW467" s="146"/>
      <c r="AX467" s="146"/>
      <c r="AY467" s="146"/>
      <c r="AZ467" s="146"/>
      <c r="BA467" s="146"/>
      <c r="BB467" s="146"/>
      <c r="BC467" s="146"/>
      <c r="BD467" s="146"/>
      <c r="BE467" s="146"/>
      <c r="BF467" s="146"/>
      <c r="BG467" s="146"/>
      <c r="BH467" s="146"/>
    </row>
    <row r="468" spans="1:60" outlineLevel="3" x14ac:dyDescent="0.25">
      <c r="A468" s="153"/>
      <c r="B468" s="154"/>
      <c r="C468" s="191" t="s">
        <v>496</v>
      </c>
      <c r="D468" s="157"/>
      <c r="E468" s="158">
        <v>18.414000000000001</v>
      </c>
      <c r="F468" s="156"/>
      <c r="G468" s="156"/>
      <c r="H468" s="156"/>
      <c r="I468" s="156"/>
      <c r="J468" s="156"/>
      <c r="K468" s="156"/>
      <c r="L468" s="156"/>
      <c r="M468" s="156"/>
      <c r="N468" s="155"/>
      <c r="O468" s="155"/>
      <c r="P468" s="155"/>
      <c r="Q468" s="155"/>
      <c r="R468" s="156"/>
      <c r="S468" s="156"/>
      <c r="T468" s="156"/>
      <c r="U468" s="156"/>
      <c r="V468" s="156"/>
      <c r="W468" s="156"/>
      <c r="X468" s="156"/>
      <c r="Y468" s="156"/>
      <c r="Z468" s="146"/>
      <c r="AA468" s="146"/>
      <c r="AB468" s="146"/>
      <c r="AC468" s="146"/>
      <c r="AD468" s="146"/>
      <c r="AE468" s="146"/>
      <c r="AF468" s="146"/>
      <c r="AG468" s="146" t="s">
        <v>167</v>
      </c>
      <c r="AH468" s="146">
        <v>0</v>
      </c>
      <c r="AI468" s="146"/>
      <c r="AJ468" s="146"/>
      <c r="AK468" s="146"/>
      <c r="AL468" s="146"/>
      <c r="AM468" s="146"/>
      <c r="AN468" s="146"/>
      <c r="AO468" s="146"/>
      <c r="AP468" s="146"/>
      <c r="AQ468" s="146"/>
      <c r="AR468" s="146"/>
      <c r="AS468" s="146"/>
      <c r="AT468" s="146"/>
      <c r="AU468" s="146"/>
      <c r="AV468" s="146"/>
      <c r="AW468" s="146"/>
      <c r="AX468" s="146"/>
      <c r="AY468" s="146"/>
      <c r="AZ468" s="146"/>
      <c r="BA468" s="146"/>
      <c r="BB468" s="146"/>
      <c r="BC468" s="146"/>
      <c r="BD468" s="146"/>
      <c r="BE468" s="146"/>
      <c r="BF468" s="146"/>
      <c r="BG468" s="146"/>
      <c r="BH468" s="146"/>
    </row>
    <row r="469" spans="1:60" outlineLevel="3" x14ac:dyDescent="0.25">
      <c r="A469" s="153"/>
      <c r="B469" s="154"/>
      <c r="C469" s="193" t="s">
        <v>289</v>
      </c>
      <c r="D469" s="164"/>
      <c r="E469" s="165">
        <v>18.414000000000001</v>
      </c>
      <c r="F469" s="156"/>
      <c r="G469" s="156"/>
      <c r="H469" s="156"/>
      <c r="I469" s="156"/>
      <c r="J469" s="156"/>
      <c r="K469" s="156"/>
      <c r="L469" s="156"/>
      <c r="M469" s="156"/>
      <c r="N469" s="155"/>
      <c r="O469" s="155"/>
      <c r="P469" s="155"/>
      <c r="Q469" s="155"/>
      <c r="R469" s="156"/>
      <c r="S469" s="156"/>
      <c r="T469" s="156"/>
      <c r="U469" s="156"/>
      <c r="V469" s="156"/>
      <c r="W469" s="156"/>
      <c r="X469" s="156"/>
      <c r="Y469" s="156"/>
      <c r="Z469" s="146"/>
      <c r="AA469" s="146"/>
      <c r="AB469" s="146"/>
      <c r="AC469" s="146"/>
      <c r="AD469" s="146"/>
      <c r="AE469" s="146"/>
      <c r="AF469" s="146"/>
      <c r="AG469" s="146" t="s">
        <v>167</v>
      </c>
      <c r="AH469" s="146">
        <v>1</v>
      </c>
      <c r="AI469" s="146"/>
      <c r="AJ469" s="146"/>
      <c r="AK469" s="146"/>
      <c r="AL469" s="146"/>
      <c r="AM469" s="146"/>
      <c r="AN469" s="146"/>
      <c r="AO469" s="146"/>
      <c r="AP469" s="146"/>
      <c r="AQ469" s="146"/>
      <c r="AR469" s="146"/>
      <c r="AS469" s="146"/>
      <c r="AT469" s="146"/>
      <c r="AU469" s="146"/>
      <c r="AV469" s="146"/>
      <c r="AW469" s="146"/>
      <c r="AX469" s="146"/>
      <c r="AY469" s="146"/>
      <c r="AZ469" s="146"/>
      <c r="BA469" s="146"/>
      <c r="BB469" s="146"/>
      <c r="BC469" s="146"/>
      <c r="BD469" s="146"/>
      <c r="BE469" s="146"/>
      <c r="BF469" s="146"/>
      <c r="BG469" s="146"/>
      <c r="BH469" s="146"/>
    </row>
    <row r="470" spans="1:60" outlineLevel="3" x14ac:dyDescent="0.25">
      <c r="A470" s="153"/>
      <c r="B470" s="154"/>
      <c r="C470" s="191" t="s">
        <v>166</v>
      </c>
      <c r="D470" s="157"/>
      <c r="E470" s="158"/>
      <c r="F470" s="156"/>
      <c r="G470" s="156"/>
      <c r="H470" s="156"/>
      <c r="I470" s="156"/>
      <c r="J470" s="156"/>
      <c r="K470" s="156"/>
      <c r="L470" s="156"/>
      <c r="M470" s="156"/>
      <c r="N470" s="155"/>
      <c r="O470" s="155"/>
      <c r="P470" s="155"/>
      <c r="Q470" s="155"/>
      <c r="R470" s="156"/>
      <c r="S470" s="156"/>
      <c r="T470" s="156"/>
      <c r="U470" s="156"/>
      <c r="V470" s="156"/>
      <c r="W470" s="156"/>
      <c r="X470" s="156"/>
      <c r="Y470" s="156"/>
      <c r="Z470" s="146"/>
      <c r="AA470" s="146"/>
      <c r="AB470" s="146"/>
      <c r="AC470" s="146"/>
      <c r="AD470" s="146"/>
      <c r="AE470" s="146"/>
      <c r="AF470" s="146"/>
      <c r="AG470" s="146" t="s">
        <v>167</v>
      </c>
      <c r="AH470" s="146">
        <v>0</v>
      </c>
      <c r="AI470" s="146"/>
      <c r="AJ470" s="146"/>
      <c r="AK470" s="146"/>
      <c r="AL470" s="146"/>
      <c r="AM470" s="146"/>
      <c r="AN470" s="146"/>
      <c r="AO470" s="146"/>
      <c r="AP470" s="146"/>
      <c r="AQ470" s="146"/>
      <c r="AR470" s="146"/>
      <c r="AS470" s="146"/>
      <c r="AT470" s="146"/>
      <c r="AU470" s="146"/>
      <c r="AV470" s="146"/>
      <c r="AW470" s="146"/>
      <c r="AX470" s="146"/>
      <c r="AY470" s="146"/>
      <c r="AZ470" s="146"/>
      <c r="BA470" s="146"/>
      <c r="BB470" s="146"/>
      <c r="BC470" s="146"/>
      <c r="BD470" s="146"/>
      <c r="BE470" s="146"/>
      <c r="BF470" s="146"/>
      <c r="BG470" s="146"/>
      <c r="BH470" s="146"/>
    </row>
    <row r="471" spans="1:60" outlineLevel="3" x14ac:dyDescent="0.25">
      <c r="A471" s="153"/>
      <c r="B471" s="154"/>
      <c r="C471" s="191" t="s">
        <v>342</v>
      </c>
      <c r="D471" s="157"/>
      <c r="E471" s="158"/>
      <c r="F471" s="156"/>
      <c r="G471" s="156"/>
      <c r="H471" s="156"/>
      <c r="I471" s="156"/>
      <c r="J471" s="156"/>
      <c r="K471" s="156"/>
      <c r="L471" s="156"/>
      <c r="M471" s="156"/>
      <c r="N471" s="155"/>
      <c r="O471" s="155"/>
      <c r="P471" s="155"/>
      <c r="Q471" s="155"/>
      <c r="R471" s="156"/>
      <c r="S471" s="156"/>
      <c r="T471" s="156"/>
      <c r="U471" s="156"/>
      <c r="V471" s="156"/>
      <c r="W471" s="156"/>
      <c r="X471" s="156"/>
      <c r="Y471" s="156"/>
      <c r="Z471" s="146"/>
      <c r="AA471" s="146"/>
      <c r="AB471" s="146"/>
      <c r="AC471" s="146"/>
      <c r="AD471" s="146"/>
      <c r="AE471" s="146"/>
      <c r="AF471" s="146"/>
      <c r="AG471" s="146" t="s">
        <v>167</v>
      </c>
      <c r="AH471" s="146">
        <v>0</v>
      </c>
      <c r="AI471" s="146"/>
      <c r="AJ471" s="146"/>
      <c r="AK471" s="146"/>
      <c r="AL471" s="146"/>
      <c r="AM471" s="146"/>
      <c r="AN471" s="146"/>
      <c r="AO471" s="146"/>
      <c r="AP471" s="146"/>
      <c r="AQ471" s="146"/>
      <c r="AR471" s="146"/>
      <c r="AS471" s="146"/>
      <c r="AT471" s="146"/>
      <c r="AU471" s="146"/>
      <c r="AV471" s="146"/>
      <c r="AW471" s="146"/>
      <c r="AX471" s="146"/>
      <c r="AY471" s="146"/>
      <c r="AZ471" s="146"/>
      <c r="BA471" s="146"/>
      <c r="BB471" s="146"/>
      <c r="BC471" s="146"/>
      <c r="BD471" s="146"/>
      <c r="BE471" s="146"/>
      <c r="BF471" s="146"/>
      <c r="BG471" s="146"/>
      <c r="BH471" s="146"/>
    </row>
    <row r="472" spans="1:60" outlineLevel="3" x14ac:dyDescent="0.25">
      <c r="A472" s="153"/>
      <c r="B472" s="154"/>
      <c r="C472" s="191" t="s">
        <v>495</v>
      </c>
      <c r="D472" s="157"/>
      <c r="E472" s="158"/>
      <c r="F472" s="156"/>
      <c r="G472" s="156"/>
      <c r="H472" s="156"/>
      <c r="I472" s="156"/>
      <c r="J472" s="156"/>
      <c r="K472" s="156"/>
      <c r="L472" s="156"/>
      <c r="M472" s="156"/>
      <c r="N472" s="155"/>
      <c r="O472" s="155"/>
      <c r="P472" s="155"/>
      <c r="Q472" s="155"/>
      <c r="R472" s="156"/>
      <c r="S472" s="156"/>
      <c r="T472" s="156"/>
      <c r="U472" s="156"/>
      <c r="V472" s="156"/>
      <c r="W472" s="156"/>
      <c r="X472" s="156"/>
      <c r="Y472" s="156"/>
      <c r="Z472" s="146"/>
      <c r="AA472" s="146"/>
      <c r="AB472" s="146"/>
      <c r="AC472" s="146"/>
      <c r="AD472" s="146"/>
      <c r="AE472" s="146"/>
      <c r="AF472" s="146"/>
      <c r="AG472" s="146" t="s">
        <v>167</v>
      </c>
      <c r="AH472" s="146">
        <v>0</v>
      </c>
      <c r="AI472" s="146"/>
      <c r="AJ472" s="146"/>
      <c r="AK472" s="146"/>
      <c r="AL472" s="146"/>
      <c r="AM472" s="146"/>
      <c r="AN472" s="146"/>
      <c r="AO472" s="146"/>
      <c r="AP472" s="146"/>
      <c r="AQ472" s="146"/>
      <c r="AR472" s="146"/>
      <c r="AS472" s="146"/>
      <c r="AT472" s="146"/>
      <c r="AU472" s="146"/>
      <c r="AV472" s="146"/>
      <c r="AW472" s="146"/>
      <c r="AX472" s="146"/>
      <c r="AY472" s="146"/>
      <c r="AZ472" s="146"/>
      <c r="BA472" s="146"/>
      <c r="BB472" s="146"/>
      <c r="BC472" s="146"/>
      <c r="BD472" s="146"/>
      <c r="BE472" s="146"/>
      <c r="BF472" s="146"/>
      <c r="BG472" s="146"/>
      <c r="BH472" s="146"/>
    </row>
    <row r="473" spans="1:60" outlineLevel="3" x14ac:dyDescent="0.25">
      <c r="A473" s="153"/>
      <c r="B473" s="154"/>
      <c r="C473" s="191" t="s">
        <v>292</v>
      </c>
      <c r="D473" s="157"/>
      <c r="E473" s="158">
        <v>12.51</v>
      </c>
      <c r="F473" s="156"/>
      <c r="G473" s="156"/>
      <c r="H473" s="156"/>
      <c r="I473" s="156"/>
      <c r="J473" s="156"/>
      <c r="K473" s="156"/>
      <c r="L473" s="156"/>
      <c r="M473" s="156"/>
      <c r="N473" s="155"/>
      <c r="O473" s="155"/>
      <c r="P473" s="155"/>
      <c r="Q473" s="155"/>
      <c r="R473" s="156"/>
      <c r="S473" s="156"/>
      <c r="T473" s="156"/>
      <c r="U473" s="156"/>
      <c r="V473" s="156"/>
      <c r="W473" s="156"/>
      <c r="X473" s="156"/>
      <c r="Y473" s="156"/>
      <c r="Z473" s="146"/>
      <c r="AA473" s="146"/>
      <c r="AB473" s="146"/>
      <c r="AC473" s="146"/>
      <c r="AD473" s="146"/>
      <c r="AE473" s="146"/>
      <c r="AF473" s="146"/>
      <c r="AG473" s="146" t="s">
        <v>167</v>
      </c>
      <c r="AH473" s="146">
        <v>0</v>
      </c>
      <c r="AI473" s="146"/>
      <c r="AJ473" s="146"/>
      <c r="AK473" s="146"/>
      <c r="AL473" s="146"/>
      <c r="AM473" s="146"/>
      <c r="AN473" s="146"/>
      <c r="AO473" s="146"/>
      <c r="AP473" s="146"/>
      <c r="AQ473" s="146"/>
      <c r="AR473" s="146"/>
      <c r="AS473" s="146"/>
      <c r="AT473" s="146"/>
      <c r="AU473" s="146"/>
      <c r="AV473" s="146"/>
      <c r="AW473" s="146"/>
      <c r="AX473" s="146"/>
      <c r="AY473" s="146"/>
      <c r="AZ473" s="146"/>
      <c r="BA473" s="146"/>
      <c r="BB473" s="146"/>
      <c r="BC473" s="146"/>
      <c r="BD473" s="146"/>
      <c r="BE473" s="146"/>
      <c r="BF473" s="146"/>
      <c r="BG473" s="146"/>
      <c r="BH473" s="146"/>
    </row>
    <row r="474" spans="1:60" outlineLevel="3" x14ac:dyDescent="0.25">
      <c r="A474" s="153"/>
      <c r="B474" s="154"/>
      <c r="C474" s="191" t="s">
        <v>293</v>
      </c>
      <c r="D474" s="157"/>
      <c r="E474" s="158">
        <v>31.82</v>
      </c>
      <c r="F474" s="156"/>
      <c r="G474" s="156"/>
      <c r="H474" s="156"/>
      <c r="I474" s="156"/>
      <c r="J474" s="156"/>
      <c r="K474" s="156"/>
      <c r="L474" s="156"/>
      <c r="M474" s="156"/>
      <c r="N474" s="155"/>
      <c r="O474" s="155"/>
      <c r="P474" s="155"/>
      <c r="Q474" s="155"/>
      <c r="R474" s="156"/>
      <c r="S474" s="156"/>
      <c r="T474" s="156"/>
      <c r="U474" s="156"/>
      <c r="V474" s="156"/>
      <c r="W474" s="156"/>
      <c r="X474" s="156"/>
      <c r="Y474" s="156"/>
      <c r="Z474" s="146"/>
      <c r="AA474" s="146"/>
      <c r="AB474" s="146"/>
      <c r="AC474" s="146"/>
      <c r="AD474" s="146"/>
      <c r="AE474" s="146"/>
      <c r="AF474" s="146"/>
      <c r="AG474" s="146" t="s">
        <v>167</v>
      </c>
      <c r="AH474" s="146">
        <v>0</v>
      </c>
      <c r="AI474" s="146"/>
      <c r="AJ474" s="146"/>
      <c r="AK474" s="146"/>
      <c r="AL474" s="146"/>
      <c r="AM474" s="146"/>
      <c r="AN474" s="146"/>
      <c r="AO474" s="146"/>
      <c r="AP474" s="146"/>
      <c r="AQ474" s="146"/>
      <c r="AR474" s="146"/>
      <c r="AS474" s="146"/>
      <c r="AT474" s="146"/>
      <c r="AU474" s="146"/>
      <c r="AV474" s="146"/>
      <c r="AW474" s="146"/>
      <c r="AX474" s="146"/>
      <c r="AY474" s="146"/>
      <c r="AZ474" s="146"/>
      <c r="BA474" s="146"/>
      <c r="BB474" s="146"/>
      <c r="BC474" s="146"/>
      <c r="BD474" s="146"/>
      <c r="BE474" s="146"/>
      <c r="BF474" s="146"/>
      <c r="BG474" s="146"/>
      <c r="BH474" s="146"/>
    </row>
    <row r="475" spans="1:60" outlineLevel="3" x14ac:dyDescent="0.25">
      <c r="A475" s="153"/>
      <c r="B475" s="154"/>
      <c r="C475" s="191" t="s">
        <v>304</v>
      </c>
      <c r="D475" s="157"/>
      <c r="E475" s="158">
        <v>29.52</v>
      </c>
      <c r="F475" s="156"/>
      <c r="G475" s="156"/>
      <c r="H475" s="156"/>
      <c r="I475" s="156"/>
      <c r="J475" s="156"/>
      <c r="K475" s="156"/>
      <c r="L475" s="156"/>
      <c r="M475" s="156"/>
      <c r="N475" s="155"/>
      <c r="O475" s="155"/>
      <c r="P475" s="155"/>
      <c r="Q475" s="155"/>
      <c r="R475" s="156"/>
      <c r="S475" s="156"/>
      <c r="T475" s="156"/>
      <c r="U475" s="156"/>
      <c r="V475" s="156"/>
      <c r="W475" s="156"/>
      <c r="X475" s="156"/>
      <c r="Y475" s="156"/>
      <c r="Z475" s="146"/>
      <c r="AA475" s="146"/>
      <c r="AB475" s="146"/>
      <c r="AC475" s="146"/>
      <c r="AD475" s="146"/>
      <c r="AE475" s="146"/>
      <c r="AF475" s="146"/>
      <c r="AG475" s="146" t="s">
        <v>167</v>
      </c>
      <c r="AH475" s="146">
        <v>0</v>
      </c>
      <c r="AI475" s="146"/>
      <c r="AJ475" s="146"/>
      <c r="AK475" s="146"/>
      <c r="AL475" s="146"/>
      <c r="AM475" s="146"/>
      <c r="AN475" s="146"/>
      <c r="AO475" s="146"/>
      <c r="AP475" s="146"/>
      <c r="AQ475" s="146"/>
      <c r="AR475" s="146"/>
      <c r="AS475" s="146"/>
      <c r="AT475" s="146"/>
      <c r="AU475" s="146"/>
      <c r="AV475" s="146"/>
      <c r="AW475" s="146"/>
      <c r="AX475" s="146"/>
      <c r="AY475" s="146"/>
      <c r="AZ475" s="146"/>
      <c r="BA475" s="146"/>
      <c r="BB475" s="146"/>
      <c r="BC475" s="146"/>
      <c r="BD475" s="146"/>
      <c r="BE475" s="146"/>
      <c r="BF475" s="146"/>
      <c r="BG475" s="146"/>
      <c r="BH475" s="146"/>
    </row>
    <row r="476" spans="1:60" outlineLevel="3" x14ac:dyDescent="0.25">
      <c r="A476" s="153"/>
      <c r="B476" s="154"/>
      <c r="C476" s="193" t="s">
        <v>289</v>
      </c>
      <c r="D476" s="164"/>
      <c r="E476" s="165">
        <v>73.849999999999994</v>
      </c>
      <c r="F476" s="156"/>
      <c r="G476" s="156"/>
      <c r="H476" s="156"/>
      <c r="I476" s="156"/>
      <c r="J476" s="156"/>
      <c r="K476" s="156"/>
      <c r="L476" s="156"/>
      <c r="M476" s="156"/>
      <c r="N476" s="155"/>
      <c r="O476" s="155"/>
      <c r="P476" s="155"/>
      <c r="Q476" s="155"/>
      <c r="R476" s="156"/>
      <c r="S476" s="156"/>
      <c r="T476" s="156"/>
      <c r="U476" s="156"/>
      <c r="V476" s="156"/>
      <c r="W476" s="156"/>
      <c r="X476" s="156"/>
      <c r="Y476" s="156"/>
      <c r="Z476" s="146"/>
      <c r="AA476" s="146"/>
      <c r="AB476" s="146"/>
      <c r="AC476" s="146"/>
      <c r="AD476" s="146"/>
      <c r="AE476" s="146"/>
      <c r="AF476" s="146"/>
      <c r="AG476" s="146" t="s">
        <v>167</v>
      </c>
      <c r="AH476" s="146">
        <v>1</v>
      </c>
      <c r="AI476" s="146"/>
      <c r="AJ476" s="146"/>
      <c r="AK476" s="146"/>
      <c r="AL476" s="146"/>
      <c r="AM476" s="146"/>
      <c r="AN476" s="146"/>
      <c r="AO476" s="146"/>
      <c r="AP476" s="146"/>
      <c r="AQ476" s="146"/>
      <c r="AR476" s="146"/>
      <c r="AS476" s="146"/>
      <c r="AT476" s="146"/>
      <c r="AU476" s="146"/>
      <c r="AV476" s="146"/>
      <c r="AW476" s="146"/>
      <c r="AX476" s="146"/>
      <c r="AY476" s="146"/>
      <c r="AZ476" s="146"/>
      <c r="BA476" s="146"/>
      <c r="BB476" s="146"/>
      <c r="BC476" s="146"/>
      <c r="BD476" s="146"/>
      <c r="BE476" s="146"/>
      <c r="BF476" s="146"/>
      <c r="BG476" s="146"/>
      <c r="BH476" s="146"/>
    </row>
    <row r="477" spans="1:60" outlineLevel="1" x14ac:dyDescent="0.25">
      <c r="A477" s="174">
        <v>74</v>
      </c>
      <c r="B477" s="175" t="s">
        <v>497</v>
      </c>
      <c r="C477" s="190" t="s">
        <v>498</v>
      </c>
      <c r="D477" s="176" t="s">
        <v>183</v>
      </c>
      <c r="E477" s="177">
        <v>92.263999999999996</v>
      </c>
      <c r="F477" s="178"/>
      <c r="G477" s="179">
        <f>ROUND(E477*F477,2)</f>
        <v>0</v>
      </c>
      <c r="H477" s="178"/>
      <c r="I477" s="179">
        <f>ROUND(E477*H477,2)</f>
        <v>0</v>
      </c>
      <c r="J477" s="178"/>
      <c r="K477" s="179">
        <f>ROUND(E477*J477,2)</f>
        <v>0</v>
      </c>
      <c r="L477" s="179">
        <v>21</v>
      </c>
      <c r="M477" s="179">
        <f>G477*(1+L477/100)</f>
        <v>0</v>
      </c>
      <c r="N477" s="177">
        <v>0</v>
      </c>
      <c r="O477" s="177">
        <f>ROUND(E477*N477,2)</f>
        <v>0</v>
      </c>
      <c r="P477" s="177">
        <v>0</v>
      </c>
      <c r="Q477" s="177">
        <f>ROUND(E477*P477,2)</f>
        <v>0</v>
      </c>
      <c r="R477" s="179" t="s">
        <v>494</v>
      </c>
      <c r="S477" s="179" t="s">
        <v>160</v>
      </c>
      <c r="T477" s="180" t="s">
        <v>160</v>
      </c>
      <c r="U477" s="156">
        <v>0.02</v>
      </c>
      <c r="V477" s="156">
        <f>ROUND(E477*U477,2)</f>
        <v>1.85</v>
      </c>
      <c r="W477" s="156"/>
      <c r="X477" s="156" t="s">
        <v>161</v>
      </c>
      <c r="Y477" s="156" t="s">
        <v>162</v>
      </c>
      <c r="Z477" s="146"/>
      <c r="AA477" s="146"/>
      <c r="AB477" s="146"/>
      <c r="AC477" s="146"/>
      <c r="AD477" s="146"/>
      <c r="AE477" s="146"/>
      <c r="AF477" s="146"/>
      <c r="AG477" s="146" t="s">
        <v>163</v>
      </c>
      <c r="AH477" s="146"/>
      <c r="AI477" s="146"/>
      <c r="AJ477" s="146"/>
      <c r="AK477" s="146"/>
      <c r="AL477" s="146"/>
      <c r="AM477" s="146"/>
      <c r="AN477" s="146"/>
      <c r="AO477" s="146"/>
      <c r="AP477" s="146"/>
      <c r="AQ477" s="146"/>
      <c r="AR477" s="146"/>
      <c r="AS477" s="146"/>
      <c r="AT477" s="146"/>
      <c r="AU477" s="146"/>
      <c r="AV477" s="146"/>
      <c r="AW477" s="146"/>
      <c r="AX477" s="146"/>
      <c r="AY477" s="146"/>
      <c r="AZ477" s="146"/>
      <c r="BA477" s="146"/>
      <c r="BB477" s="146"/>
      <c r="BC477" s="146"/>
      <c r="BD477" s="146"/>
      <c r="BE477" s="146"/>
      <c r="BF477" s="146"/>
      <c r="BG477" s="146"/>
      <c r="BH477" s="146"/>
    </row>
    <row r="478" spans="1:60" outlineLevel="2" x14ac:dyDescent="0.25">
      <c r="A478" s="153"/>
      <c r="B478" s="154"/>
      <c r="C478" s="259" t="s">
        <v>499</v>
      </c>
      <c r="D478" s="260"/>
      <c r="E478" s="260"/>
      <c r="F478" s="260"/>
      <c r="G478" s="260"/>
      <c r="H478" s="156"/>
      <c r="I478" s="156"/>
      <c r="J478" s="156"/>
      <c r="K478" s="156"/>
      <c r="L478" s="156"/>
      <c r="M478" s="156"/>
      <c r="N478" s="155"/>
      <c r="O478" s="155"/>
      <c r="P478" s="155"/>
      <c r="Q478" s="155"/>
      <c r="R478" s="156"/>
      <c r="S478" s="156"/>
      <c r="T478" s="156"/>
      <c r="U478" s="156"/>
      <c r="V478" s="156"/>
      <c r="W478" s="156"/>
      <c r="X478" s="156"/>
      <c r="Y478" s="156"/>
      <c r="Z478" s="146"/>
      <c r="AA478" s="146"/>
      <c r="AB478" s="146"/>
      <c r="AC478" s="146"/>
      <c r="AD478" s="146"/>
      <c r="AE478" s="146"/>
      <c r="AF478" s="146"/>
      <c r="AG478" s="146" t="s">
        <v>165</v>
      </c>
      <c r="AH478" s="146"/>
      <c r="AI478" s="146"/>
      <c r="AJ478" s="146"/>
      <c r="AK478" s="146"/>
      <c r="AL478" s="146"/>
      <c r="AM478" s="146"/>
      <c r="AN478" s="146"/>
      <c r="AO478" s="146"/>
      <c r="AP478" s="146"/>
      <c r="AQ478" s="146"/>
      <c r="AR478" s="146"/>
      <c r="AS478" s="146"/>
      <c r="AT478" s="146"/>
      <c r="AU478" s="146"/>
      <c r="AV478" s="146"/>
      <c r="AW478" s="146"/>
      <c r="AX478" s="146"/>
      <c r="AY478" s="146"/>
      <c r="AZ478" s="146"/>
      <c r="BA478" s="146"/>
      <c r="BB478" s="146"/>
      <c r="BC478" s="146"/>
      <c r="BD478" s="146"/>
      <c r="BE478" s="146"/>
      <c r="BF478" s="146"/>
      <c r="BG478" s="146"/>
      <c r="BH478" s="146"/>
    </row>
    <row r="479" spans="1:60" outlineLevel="2" x14ac:dyDescent="0.25">
      <c r="A479" s="153"/>
      <c r="B479" s="154"/>
      <c r="C479" s="191" t="s">
        <v>500</v>
      </c>
      <c r="D479" s="157"/>
      <c r="E479" s="158">
        <v>92.263999999999996</v>
      </c>
      <c r="F479" s="156"/>
      <c r="G479" s="156"/>
      <c r="H479" s="156"/>
      <c r="I479" s="156"/>
      <c r="J479" s="156"/>
      <c r="K479" s="156"/>
      <c r="L479" s="156"/>
      <c r="M479" s="156"/>
      <c r="N479" s="155"/>
      <c r="O479" s="155"/>
      <c r="P479" s="155"/>
      <c r="Q479" s="155"/>
      <c r="R479" s="156"/>
      <c r="S479" s="156"/>
      <c r="T479" s="156"/>
      <c r="U479" s="156"/>
      <c r="V479" s="156"/>
      <c r="W479" s="156"/>
      <c r="X479" s="156"/>
      <c r="Y479" s="156"/>
      <c r="Z479" s="146"/>
      <c r="AA479" s="146"/>
      <c r="AB479" s="146"/>
      <c r="AC479" s="146"/>
      <c r="AD479" s="146"/>
      <c r="AE479" s="146"/>
      <c r="AF479" s="146"/>
      <c r="AG479" s="146" t="s">
        <v>167</v>
      </c>
      <c r="AH479" s="146">
        <v>5</v>
      </c>
      <c r="AI479" s="146"/>
      <c r="AJ479" s="146"/>
      <c r="AK479" s="146"/>
      <c r="AL479" s="146"/>
      <c r="AM479" s="146"/>
      <c r="AN479" s="146"/>
      <c r="AO479" s="146"/>
      <c r="AP479" s="146"/>
      <c r="AQ479" s="146"/>
      <c r="AR479" s="146"/>
      <c r="AS479" s="146"/>
      <c r="AT479" s="146"/>
      <c r="AU479" s="146"/>
      <c r="AV479" s="146"/>
      <c r="AW479" s="146"/>
      <c r="AX479" s="146"/>
      <c r="AY479" s="146"/>
      <c r="AZ479" s="146"/>
      <c r="BA479" s="146"/>
      <c r="BB479" s="146"/>
      <c r="BC479" s="146"/>
      <c r="BD479" s="146"/>
      <c r="BE479" s="146"/>
      <c r="BF479" s="146"/>
      <c r="BG479" s="146"/>
      <c r="BH479" s="146"/>
    </row>
    <row r="480" spans="1:60" outlineLevel="1" x14ac:dyDescent="0.25">
      <c r="A480" s="174">
        <v>75</v>
      </c>
      <c r="B480" s="175" t="s">
        <v>501</v>
      </c>
      <c r="C480" s="190" t="s">
        <v>502</v>
      </c>
      <c r="D480" s="176" t="s">
        <v>183</v>
      </c>
      <c r="E480" s="177">
        <v>92.263999999999996</v>
      </c>
      <c r="F480" s="178"/>
      <c r="G480" s="179">
        <f>ROUND(E480*F480,2)</f>
        <v>0</v>
      </c>
      <c r="H480" s="178"/>
      <c r="I480" s="179">
        <f>ROUND(E480*H480,2)</f>
        <v>0</v>
      </c>
      <c r="J480" s="178"/>
      <c r="K480" s="179">
        <f>ROUND(E480*J480,2)</f>
        <v>0</v>
      </c>
      <c r="L480" s="179">
        <v>21</v>
      </c>
      <c r="M480" s="179">
        <f>G480*(1+L480/100)</f>
        <v>0</v>
      </c>
      <c r="N480" s="177">
        <v>0</v>
      </c>
      <c r="O480" s="177">
        <f>ROUND(E480*N480,2)</f>
        <v>0</v>
      </c>
      <c r="P480" s="177">
        <v>0</v>
      </c>
      <c r="Q480" s="177">
        <f>ROUND(E480*P480,2)</f>
        <v>0</v>
      </c>
      <c r="R480" s="179" t="s">
        <v>494</v>
      </c>
      <c r="S480" s="179" t="s">
        <v>160</v>
      </c>
      <c r="T480" s="180" t="s">
        <v>160</v>
      </c>
      <c r="U480" s="156">
        <v>0.15</v>
      </c>
      <c r="V480" s="156">
        <f>ROUND(E480*U480,2)</f>
        <v>13.84</v>
      </c>
      <c r="W480" s="156"/>
      <c r="X480" s="156" t="s">
        <v>161</v>
      </c>
      <c r="Y480" s="156" t="s">
        <v>162</v>
      </c>
      <c r="Z480" s="146"/>
      <c r="AA480" s="146"/>
      <c r="AB480" s="146"/>
      <c r="AC480" s="146"/>
      <c r="AD480" s="146"/>
      <c r="AE480" s="146"/>
      <c r="AF480" s="146"/>
      <c r="AG480" s="146" t="s">
        <v>163</v>
      </c>
      <c r="AH480" s="146"/>
      <c r="AI480" s="146"/>
      <c r="AJ480" s="146"/>
      <c r="AK480" s="146"/>
      <c r="AL480" s="146"/>
      <c r="AM480" s="146"/>
      <c r="AN480" s="146"/>
      <c r="AO480" s="146"/>
      <c r="AP480" s="146"/>
      <c r="AQ480" s="146"/>
      <c r="AR480" s="146"/>
      <c r="AS480" s="146"/>
      <c r="AT480" s="146"/>
      <c r="AU480" s="146"/>
      <c r="AV480" s="146"/>
      <c r="AW480" s="146"/>
      <c r="AX480" s="146"/>
      <c r="AY480" s="146"/>
      <c r="AZ480" s="146"/>
      <c r="BA480" s="146"/>
      <c r="BB480" s="146"/>
      <c r="BC480" s="146"/>
      <c r="BD480" s="146"/>
      <c r="BE480" s="146"/>
      <c r="BF480" s="146"/>
      <c r="BG480" s="146"/>
      <c r="BH480" s="146"/>
    </row>
    <row r="481" spans="1:60" outlineLevel="2" x14ac:dyDescent="0.25">
      <c r="A481" s="153"/>
      <c r="B481" s="154"/>
      <c r="C481" s="259" t="s">
        <v>499</v>
      </c>
      <c r="D481" s="260"/>
      <c r="E481" s="260"/>
      <c r="F481" s="260"/>
      <c r="G481" s="260"/>
      <c r="H481" s="156"/>
      <c r="I481" s="156"/>
      <c r="J481" s="156"/>
      <c r="K481" s="156"/>
      <c r="L481" s="156"/>
      <c r="M481" s="156"/>
      <c r="N481" s="155"/>
      <c r="O481" s="155"/>
      <c r="P481" s="155"/>
      <c r="Q481" s="155"/>
      <c r="R481" s="156"/>
      <c r="S481" s="156"/>
      <c r="T481" s="156"/>
      <c r="U481" s="156"/>
      <c r="V481" s="156"/>
      <c r="W481" s="156"/>
      <c r="X481" s="156"/>
      <c r="Y481" s="156"/>
      <c r="Z481" s="146"/>
      <c r="AA481" s="146"/>
      <c r="AB481" s="146"/>
      <c r="AC481" s="146"/>
      <c r="AD481" s="146"/>
      <c r="AE481" s="146"/>
      <c r="AF481" s="146"/>
      <c r="AG481" s="146" t="s">
        <v>165</v>
      </c>
      <c r="AH481" s="146"/>
      <c r="AI481" s="146"/>
      <c r="AJ481" s="146"/>
      <c r="AK481" s="146"/>
      <c r="AL481" s="146"/>
      <c r="AM481" s="146"/>
      <c r="AN481" s="146"/>
      <c r="AO481" s="146"/>
      <c r="AP481" s="146"/>
      <c r="AQ481" s="146"/>
      <c r="AR481" s="146"/>
      <c r="AS481" s="146"/>
      <c r="AT481" s="146"/>
      <c r="AU481" s="146"/>
      <c r="AV481" s="146"/>
      <c r="AW481" s="146"/>
      <c r="AX481" s="146"/>
      <c r="AY481" s="146"/>
      <c r="AZ481" s="146"/>
      <c r="BA481" s="146"/>
      <c r="BB481" s="146"/>
      <c r="BC481" s="146"/>
      <c r="BD481" s="146"/>
      <c r="BE481" s="146"/>
      <c r="BF481" s="146"/>
      <c r="BG481" s="146"/>
      <c r="BH481" s="146"/>
    </row>
    <row r="482" spans="1:60" outlineLevel="2" x14ac:dyDescent="0.25">
      <c r="A482" s="153"/>
      <c r="B482" s="154"/>
      <c r="C482" s="191" t="s">
        <v>166</v>
      </c>
      <c r="D482" s="157"/>
      <c r="E482" s="158"/>
      <c r="F482" s="156"/>
      <c r="G482" s="156"/>
      <c r="H482" s="156"/>
      <c r="I482" s="156"/>
      <c r="J482" s="156"/>
      <c r="K482" s="156"/>
      <c r="L482" s="156"/>
      <c r="M482" s="156"/>
      <c r="N482" s="155"/>
      <c r="O482" s="155"/>
      <c r="P482" s="155"/>
      <c r="Q482" s="155"/>
      <c r="R482" s="156"/>
      <c r="S482" s="156"/>
      <c r="T482" s="156"/>
      <c r="U482" s="156"/>
      <c r="V482" s="156"/>
      <c r="W482" s="156"/>
      <c r="X482" s="156"/>
      <c r="Y482" s="156"/>
      <c r="Z482" s="146"/>
      <c r="AA482" s="146"/>
      <c r="AB482" s="146"/>
      <c r="AC482" s="146"/>
      <c r="AD482" s="146"/>
      <c r="AE482" s="146"/>
      <c r="AF482" s="146"/>
      <c r="AG482" s="146" t="s">
        <v>167</v>
      </c>
      <c r="AH482" s="146">
        <v>0</v>
      </c>
      <c r="AI482" s="146"/>
      <c r="AJ482" s="146"/>
      <c r="AK482" s="146"/>
      <c r="AL482" s="146"/>
      <c r="AM482" s="146"/>
      <c r="AN482" s="146"/>
      <c r="AO482" s="146"/>
      <c r="AP482" s="146"/>
      <c r="AQ482" s="146"/>
      <c r="AR482" s="146"/>
      <c r="AS482" s="146"/>
      <c r="AT482" s="146"/>
      <c r="AU482" s="146"/>
      <c r="AV482" s="146"/>
      <c r="AW482" s="146"/>
      <c r="AX482" s="146"/>
      <c r="AY482" s="146"/>
      <c r="AZ482" s="146"/>
      <c r="BA482" s="146"/>
      <c r="BB482" s="146"/>
      <c r="BC482" s="146"/>
      <c r="BD482" s="146"/>
      <c r="BE482" s="146"/>
      <c r="BF482" s="146"/>
      <c r="BG482" s="146"/>
      <c r="BH482" s="146"/>
    </row>
    <row r="483" spans="1:60" outlineLevel="3" x14ac:dyDescent="0.25">
      <c r="A483" s="153"/>
      <c r="B483" s="154"/>
      <c r="C483" s="191" t="s">
        <v>222</v>
      </c>
      <c r="D483" s="157"/>
      <c r="E483" s="158"/>
      <c r="F483" s="156"/>
      <c r="G483" s="156"/>
      <c r="H483" s="156"/>
      <c r="I483" s="156"/>
      <c r="J483" s="156"/>
      <c r="K483" s="156"/>
      <c r="L483" s="156"/>
      <c r="M483" s="156"/>
      <c r="N483" s="155"/>
      <c r="O483" s="155"/>
      <c r="P483" s="155"/>
      <c r="Q483" s="155"/>
      <c r="R483" s="156"/>
      <c r="S483" s="156"/>
      <c r="T483" s="156"/>
      <c r="U483" s="156"/>
      <c r="V483" s="156"/>
      <c r="W483" s="156"/>
      <c r="X483" s="156"/>
      <c r="Y483" s="156"/>
      <c r="Z483" s="146"/>
      <c r="AA483" s="146"/>
      <c r="AB483" s="146"/>
      <c r="AC483" s="146"/>
      <c r="AD483" s="146"/>
      <c r="AE483" s="146"/>
      <c r="AF483" s="146"/>
      <c r="AG483" s="146" t="s">
        <v>167</v>
      </c>
      <c r="AH483" s="146">
        <v>0</v>
      </c>
      <c r="AI483" s="146"/>
      <c r="AJ483" s="146"/>
      <c r="AK483" s="146"/>
      <c r="AL483" s="146"/>
      <c r="AM483" s="146"/>
      <c r="AN483" s="146"/>
      <c r="AO483" s="146"/>
      <c r="AP483" s="146"/>
      <c r="AQ483" s="146"/>
      <c r="AR483" s="146"/>
      <c r="AS483" s="146"/>
      <c r="AT483" s="146"/>
      <c r="AU483" s="146"/>
      <c r="AV483" s="146"/>
      <c r="AW483" s="146"/>
      <c r="AX483" s="146"/>
      <c r="AY483" s="146"/>
      <c r="AZ483" s="146"/>
      <c r="BA483" s="146"/>
      <c r="BB483" s="146"/>
      <c r="BC483" s="146"/>
      <c r="BD483" s="146"/>
      <c r="BE483" s="146"/>
      <c r="BF483" s="146"/>
      <c r="BG483" s="146"/>
      <c r="BH483" s="146"/>
    </row>
    <row r="484" spans="1:60" outlineLevel="3" x14ac:dyDescent="0.25">
      <c r="A484" s="153"/>
      <c r="B484" s="154"/>
      <c r="C484" s="191" t="s">
        <v>503</v>
      </c>
      <c r="D484" s="157"/>
      <c r="E484" s="158"/>
      <c r="F484" s="156"/>
      <c r="G484" s="156"/>
      <c r="H484" s="156"/>
      <c r="I484" s="156"/>
      <c r="J484" s="156"/>
      <c r="K484" s="156"/>
      <c r="L484" s="156"/>
      <c r="M484" s="156"/>
      <c r="N484" s="155"/>
      <c r="O484" s="155"/>
      <c r="P484" s="155"/>
      <c r="Q484" s="155"/>
      <c r="R484" s="156"/>
      <c r="S484" s="156"/>
      <c r="T484" s="156"/>
      <c r="U484" s="156"/>
      <c r="V484" s="156"/>
      <c r="W484" s="156"/>
      <c r="X484" s="156"/>
      <c r="Y484" s="156"/>
      <c r="Z484" s="146"/>
      <c r="AA484" s="146"/>
      <c r="AB484" s="146"/>
      <c r="AC484" s="146"/>
      <c r="AD484" s="146"/>
      <c r="AE484" s="146"/>
      <c r="AF484" s="146"/>
      <c r="AG484" s="146" t="s">
        <v>167</v>
      </c>
      <c r="AH484" s="146">
        <v>0</v>
      </c>
      <c r="AI484" s="146"/>
      <c r="AJ484" s="146"/>
      <c r="AK484" s="146"/>
      <c r="AL484" s="146"/>
      <c r="AM484" s="146"/>
      <c r="AN484" s="146"/>
      <c r="AO484" s="146"/>
      <c r="AP484" s="146"/>
      <c r="AQ484" s="146"/>
      <c r="AR484" s="146"/>
      <c r="AS484" s="146"/>
      <c r="AT484" s="146"/>
      <c r="AU484" s="146"/>
      <c r="AV484" s="146"/>
      <c r="AW484" s="146"/>
      <c r="AX484" s="146"/>
      <c r="AY484" s="146"/>
      <c r="AZ484" s="146"/>
      <c r="BA484" s="146"/>
      <c r="BB484" s="146"/>
      <c r="BC484" s="146"/>
      <c r="BD484" s="146"/>
      <c r="BE484" s="146"/>
      <c r="BF484" s="146"/>
      <c r="BG484" s="146"/>
      <c r="BH484" s="146"/>
    </row>
    <row r="485" spans="1:60" outlineLevel="3" x14ac:dyDescent="0.25">
      <c r="A485" s="153"/>
      <c r="B485" s="154"/>
      <c r="C485" s="191" t="s">
        <v>496</v>
      </c>
      <c r="D485" s="157"/>
      <c r="E485" s="158">
        <v>18.414000000000001</v>
      </c>
      <c r="F485" s="156"/>
      <c r="G485" s="156"/>
      <c r="H485" s="156"/>
      <c r="I485" s="156"/>
      <c r="J485" s="156"/>
      <c r="K485" s="156"/>
      <c r="L485" s="156"/>
      <c r="M485" s="156"/>
      <c r="N485" s="155"/>
      <c r="O485" s="155"/>
      <c r="P485" s="155"/>
      <c r="Q485" s="155"/>
      <c r="R485" s="156"/>
      <c r="S485" s="156"/>
      <c r="T485" s="156"/>
      <c r="U485" s="156"/>
      <c r="V485" s="156"/>
      <c r="W485" s="156"/>
      <c r="X485" s="156"/>
      <c r="Y485" s="156"/>
      <c r="Z485" s="146"/>
      <c r="AA485" s="146"/>
      <c r="AB485" s="146"/>
      <c r="AC485" s="146"/>
      <c r="AD485" s="146"/>
      <c r="AE485" s="146"/>
      <c r="AF485" s="146"/>
      <c r="AG485" s="146" t="s">
        <v>167</v>
      </c>
      <c r="AH485" s="146">
        <v>0</v>
      </c>
      <c r="AI485" s="146"/>
      <c r="AJ485" s="146"/>
      <c r="AK485" s="146"/>
      <c r="AL485" s="146"/>
      <c r="AM485" s="146"/>
      <c r="AN485" s="146"/>
      <c r="AO485" s="146"/>
      <c r="AP485" s="146"/>
      <c r="AQ485" s="146"/>
      <c r="AR485" s="146"/>
      <c r="AS485" s="146"/>
      <c r="AT485" s="146"/>
      <c r="AU485" s="146"/>
      <c r="AV485" s="146"/>
      <c r="AW485" s="146"/>
      <c r="AX485" s="146"/>
      <c r="AY485" s="146"/>
      <c r="AZ485" s="146"/>
      <c r="BA485" s="146"/>
      <c r="BB485" s="146"/>
      <c r="BC485" s="146"/>
      <c r="BD485" s="146"/>
      <c r="BE485" s="146"/>
      <c r="BF485" s="146"/>
      <c r="BG485" s="146"/>
      <c r="BH485" s="146"/>
    </row>
    <row r="486" spans="1:60" outlineLevel="3" x14ac:dyDescent="0.25">
      <c r="A486" s="153"/>
      <c r="B486" s="154"/>
      <c r="C486" s="193" t="s">
        <v>289</v>
      </c>
      <c r="D486" s="164"/>
      <c r="E486" s="165">
        <v>18.414000000000001</v>
      </c>
      <c r="F486" s="156"/>
      <c r="G486" s="156"/>
      <c r="H486" s="156"/>
      <c r="I486" s="156"/>
      <c r="J486" s="156"/>
      <c r="K486" s="156"/>
      <c r="L486" s="156"/>
      <c r="M486" s="156"/>
      <c r="N486" s="155"/>
      <c r="O486" s="155"/>
      <c r="P486" s="155"/>
      <c r="Q486" s="155"/>
      <c r="R486" s="156"/>
      <c r="S486" s="156"/>
      <c r="T486" s="156"/>
      <c r="U486" s="156"/>
      <c r="V486" s="156"/>
      <c r="W486" s="156"/>
      <c r="X486" s="156"/>
      <c r="Y486" s="156"/>
      <c r="Z486" s="146"/>
      <c r="AA486" s="146"/>
      <c r="AB486" s="146"/>
      <c r="AC486" s="146"/>
      <c r="AD486" s="146"/>
      <c r="AE486" s="146"/>
      <c r="AF486" s="146"/>
      <c r="AG486" s="146" t="s">
        <v>167</v>
      </c>
      <c r="AH486" s="146">
        <v>1</v>
      </c>
      <c r="AI486" s="146"/>
      <c r="AJ486" s="146"/>
      <c r="AK486" s="146"/>
      <c r="AL486" s="146"/>
      <c r="AM486" s="146"/>
      <c r="AN486" s="146"/>
      <c r="AO486" s="146"/>
      <c r="AP486" s="146"/>
      <c r="AQ486" s="146"/>
      <c r="AR486" s="146"/>
      <c r="AS486" s="146"/>
      <c r="AT486" s="146"/>
      <c r="AU486" s="146"/>
      <c r="AV486" s="146"/>
      <c r="AW486" s="146"/>
      <c r="AX486" s="146"/>
      <c r="AY486" s="146"/>
      <c r="AZ486" s="146"/>
      <c r="BA486" s="146"/>
      <c r="BB486" s="146"/>
      <c r="BC486" s="146"/>
      <c r="BD486" s="146"/>
      <c r="BE486" s="146"/>
      <c r="BF486" s="146"/>
      <c r="BG486" s="146"/>
      <c r="BH486" s="146"/>
    </row>
    <row r="487" spans="1:60" outlineLevel="3" x14ac:dyDescent="0.25">
      <c r="A487" s="153"/>
      <c r="B487" s="154"/>
      <c r="C487" s="191" t="s">
        <v>166</v>
      </c>
      <c r="D487" s="157"/>
      <c r="E487" s="158"/>
      <c r="F487" s="156"/>
      <c r="G487" s="156"/>
      <c r="H487" s="156"/>
      <c r="I487" s="156"/>
      <c r="J487" s="156"/>
      <c r="K487" s="156"/>
      <c r="L487" s="156"/>
      <c r="M487" s="156"/>
      <c r="N487" s="155"/>
      <c r="O487" s="155"/>
      <c r="P487" s="155"/>
      <c r="Q487" s="155"/>
      <c r="R487" s="156"/>
      <c r="S487" s="156"/>
      <c r="T487" s="156"/>
      <c r="U487" s="156"/>
      <c r="V487" s="156"/>
      <c r="W487" s="156"/>
      <c r="X487" s="156"/>
      <c r="Y487" s="156"/>
      <c r="Z487" s="146"/>
      <c r="AA487" s="146"/>
      <c r="AB487" s="146"/>
      <c r="AC487" s="146"/>
      <c r="AD487" s="146"/>
      <c r="AE487" s="146"/>
      <c r="AF487" s="146"/>
      <c r="AG487" s="146" t="s">
        <v>167</v>
      </c>
      <c r="AH487" s="146">
        <v>0</v>
      </c>
      <c r="AI487" s="146"/>
      <c r="AJ487" s="146"/>
      <c r="AK487" s="146"/>
      <c r="AL487" s="146"/>
      <c r="AM487" s="146"/>
      <c r="AN487" s="146"/>
      <c r="AO487" s="146"/>
      <c r="AP487" s="146"/>
      <c r="AQ487" s="146"/>
      <c r="AR487" s="146"/>
      <c r="AS487" s="146"/>
      <c r="AT487" s="146"/>
      <c r="AU487" s="146"/>
      <c r="AV487" s="146"/>
      <c r="AW487" s="146"/>
      <c r="AX487" s="146"/>
      <c r="AY487" s="146"/>
      <c r="AZ487" s="146"/>
      <c r="BA487" s="146"/>
      <c r="BB487" s="146"/>
      <c r="BC487" s="146"/>
      <c r="BD487" s="146"/>
      <c r="BE487" s="146"/>
      <c r="BF487" s="146"/>
      <c r="BG487" s="146"/>
      <c r="BH487" s="146"/>
    </row>
    <row r="488" spans="1:60" outlineLevel="3" x14ac:dyDescent="0.25">
      <c r="A488" s="153"/>
      <c r="B488" s="154"/>
      <c r="C488" s="191" t="s">
        <v>342</v>
      </c>
      <c r="D488" s="157"/>
      <c r="E488" s="158"/>
      <c r="F488" s="156"/>
      <c r="G488" s="156"/>
      <c r="H488" s="156"/>
      <c r="I488" s="156"/>
      <c r="J488" s="156"/>
      <c r="K488" s="156"/>
      <c r="L488" s="156"/>
      <c r="M488" s="156"/>
      <c r="N488" s="155"/>
      <c r="O488" s="155"/>
      <c r="P488" s="155"/>
      <c r="Q488" s="155"/>
      <c r="R488" s="156"/>
      <c r="S488" s="156"/>
      <c r="T488" s="156"/>
      <c r="U488" s="156"/>
      <c r="V488" s="156"/>
      <c r="W488" s="156"/>
      <c r="X488" s="156"/>
      <c r="Y488" s="156"/>
      <c r="Z488" s="146"/>
      <c r="AA488" s="146"/>
      <c r="AB488" s="146"/>
      <c r="AC488" s="146"/>
      <c r="AD488" s="146"/>
      <c r="AE488" s="146"/>
      <c r="AF488" s="146"/>
      <c r="AG488" s="146" t="s">
        <v>167</v>
      </c>
      <c r="AH488" s="146">
        <v>0</v>
      </c>
      <c r="AI488" s="146"/>
      <c r="AJ488" s="146"/>
      <c r="AK488" s="146"/>
      <c r="AL488" s="146"/>
      <c r="AM488" s="146"/>
      <c r="AN488" s="146"/>
      <c r="AO488" s="146"/>
      <c r="AP488" s="146"/>
      <c r="AQ488" s="146"/>
      <c r="AR488" s="146"/>
      <c r="AS488" s="146"/>
      <c r="AT488" s="146"/>
      <c r="AU488" s="146"/>
      <c r="AV488" s="146"/>
      <c r="AW488" s="146"/>
      <c r="AX488" s="146"/>
      <c r="AY488" s="146"/>
      <c r="AZ488" s="146"/>
      <c r="BA488" s="146"/>
      <c r="BB488" s="146"/>
      <c r="BC488" s="146"/>
      <c r="BD488" s="146"/>
      <c r="BE488" s="146"/>
      <c r="BF488" s="146"/>
      <c r="BG488" s="146"/>
      <c r="BH488" s="146"/>
    </row>
    <row r="489" spans="1:60" outlineLevel="3" x14ac:dyDescent="0.25">
      <c r="A489" s="153"/>
      <c r="B489" s="154"/>
      <c r="C489" s="191" t="s">
        <v>504</v>
      </c>
      <c r="D489" s="157"/>
      <c r="E489" s="158"/>
      <c r="F489" s="156"/>
      <c r="G489" s="156"/>
      <c r="H489" s="156"/>
      <c r="I489" s="156"/>
      <c r="J489" s="156"/>
      <c r="K489" s="156"/>
      <c r="L489" s="156"/>
      <c r="M489" s="156"/>
      <c r="N489" s="155"/>
      <c r="O489" s="155"/>
      <c r="P489" s="155"/>
      <c r="Q489" s="155"/>
      <c r="R489" s="156"/>
      <c r="S489" s="156"/>
      <c r="T489" s="156"/>
      <c r="U489" s="156"/>
      <c r="V489" s="156"/>
      <c r="W489" s="156"/>
      <c r="X489" s="156"/>
      <c r="Y489" s="156"/>
      <c r="Z489" s="146"/>
      <c r="AA489" s="146"/>
      <c r="AB489" s="146"/>
      <c r="AC489" s="146"/>
      <c r="AD489" s="146"/>
      <c r="AE489" s="146"/>
      <c r="AF489" s="146"/>
      <c r="AG489" s="146" t="s">
        <v>167</v>
      </c>
      <c r="AH489" s="146">
        <v>0</v>
      </c>
      <c r="AI489" s="146"/>
      <c r="AJ489" s="146"/>
      <c r="AK489" s="146"/>
      <c r="AL489" s="146"/>
      <c r="AM489" s="146"/>
      <c r="AN489" s="146"/>
      <c r="AO489" s="146"/>
      <c r="AP489" s="146"/>
      <c r="AQ489" s="146"/>
      <c r="AR489" s="146"/>
      <c r="AS489" s="146"/>
      <c r="AT489" s="146"/>
      <c r="AU489" s="146"/>
      <c r="AV489" s="146"/>
      <c r="AW489" s="146"/>
      <c r="AX489" s="146"/>
      <c r="AY489" s="146"/>
      <c r="AZ489" s="146"/>
      <c r="BA489" s="146"/>
      <c r="BB489" s="146"/>
      <c r="BC489" s="146"/>
      <c r="BD489" s="146"/>
      <c r="BE489" s="146"/>
      <c r="BF489" s="146"/>
      <c r="BG489" s="146"/>
      <c r="BH489" s="146"/>
    </row>
    <row r="490" spans="1:60" outlineLevel="3" x14ac:dyDescent="0.25">
      <c r="A490" s="153"/>
      <c r="B490" s="154"/>
      <c r="C490" s="191" t="s">
        <v>292</v>
      </c>
      <c r="D490" s="157"/>
      <c r="E490" s="158">
        <v>12.51</v>
      </c>
      <c r="F490" s="156"/>
      <c r="G490" s="156"/>
      <c r="H490" s="156"/>
      <c r="I490" s="156"/>
      <c r="J490" s="156"/>
      <c r="K490" s="156"/>
      <c r="L490" s="156"/>
      <c r="M490" s="156"/>
      <c r="N490" s="155"/>
      <c r="O490" s="155"/>
      <c r="P490" s="155"/>
      <c r="Q490" s="155"/>
      <c r="R490" s="156"/>
      <c r="S490" s="156"/>
      <c r="T490" s="156"/>
      <c r="U490" s="156"/>
      <c r="V490" s="156"/>
      <c r="W490" s="156"/>
      <c r="X490" s="156"/>
      <c r="Y490" s="156"/>
      <c r="Z490" s="146"/>
      <c r="AA490" s="146"/>
      <c r="AB490" s="146"/>
      <c r="AC490" s="146"/>
      <c r="AD490" s="146"/>
      <c r="AE490" s="146"/>
      <c r="AF490" s="146"/>
      <c r="AG490" s="146" t="s">
        <v>167</v>
      </c>
      <c r="AH490" s="146">
        <v>0</v>
      </c>
      <c r="AI490" s="146"/>
      <c r="AJ490" s="146"/>
      <c r="AK490" s="146"/>
      <c r="AL490" s="146"/>
      <c r="AM490" s="146"/>
      <c r="AN490" s="146"/>
      <c r="AO490" s="146"/>
      <c r="AP490" s="146"/>
      <c r="AQ490" s="146"/>
      <c r="AR490" s="146"/>
      <c r="AS490" s="146"/>
      <c r="AT490" s="146"/>
      <c r="AU490" s="146"/>
      <c r="AV490" s="146"/>
      <c r="AW490" s="146"/>
      <c r="AX490" s="146"/>
      <c r="AY490" s="146"/>
      <c r="AZ490" s="146"/>
      <c r="BA490" s="146"/>
      <c r="BB490" s="146"/>
      <c r="BC490" s="146"/>
      <c r="BD490" s="146"/>
      <c r="BE490" s="146"/>
      <c r="BF490" s="146"/>
      <c r="BG490" s="146"/>
      <c r="BH490" s="146"/>
    </row>
    <row r="491" spans="1:60" outlineLevel="3" x14ac:dyDescent="0.25">
      <c r="A491" s="153"/>
      <c r="B491" s="154"/>
      <c r="C491" s="191" t="s">
        <v>293</v>
      </c>
      <c r="D491" s="157"/>
      <c r="E491" s="158">
        <v>31.82</v>
      </c>
      <c r="F491" s="156"/>
      <c r="G491" s="156"/>
      <c r="H491" s="156"/>
      <c r="I491" s="156"/>
      <c r="J491" s="156"/>
      <c r="K491" s="156"/>
      <c r="L491" s="156"/>
      <c r="M491" s="156"/>
      <c r="N491" s="155"/>
      <c r="O491" s="155"/>
      <c r="P491" s="155"/>
      <c r="Q491" s="155"/>
      <c r="R491" s="156"/>
      <c r="S491" s="156"/>
      <c r="T491" s="156"/>
      <c r="U491" s="156"/>
      <c r="V491" s="156"/>
      <c r="W491" s="156"/>
      <c r="X491" s="156"/>
      <c r="Y491" s="156"/>
      <c r="Z491" s="146"/>
      <c r="AA491" s="146"/>
      <c r="AB491" s="146"/>
      <c r="AC491" s="146"/>
      <c r="AD491" s="146"/>
      <c r="AE491" s="146"/>
      <c r="AF491" s="146"/>
      <c r="AG491" s="146" t="s">
        <v>167</v>
      </c>
      <c r="AH491" s="146">
        <v>0</v>
      </c>
      <c r="AI491" s="146"/>
      <c r="AJ491" s="146"/>
      <c r="AK491" s="146"/>
      <c r="AL491" s="146"/>
      <c r="AM491" s="146"/>
      <c r="AN491" s="146"/>
      <c r="AO491" s="146"/>
      <c r="AP491" s="146"/>
      <c r="AQ491" s="146"/>
      <c r="AR491" s="146"/>
      <c r="AS491" s="146"/>
      <c r="AT491" s="146"/>
      <c r="AU491" s="146"/>
      <c r="AV491" s="146"/>
      <c r="AW491" s="146"/>
      <c r="AX491" s="146"/>
      <c r="AY491" s="146"/>
      <c r="AZ491" s="146"/>
      <c r="BA491" s="146"/>
      <c r="BB491" s="146"/>
      <c r="BC491" s="146"/>
      <c r="BD491" s="146"/>
      <c r="BE491" s="146"/>
      <c r="BF491" s="146"/>
      <c r="BG491" s="146"/>
      <c r="BH491" s="146"/>
    </row>
    <row r="492" spans="1:60" outlineLevel="3" x14ac:dyDescent="0.25">
      <c r="A492" s="153"/>
      <c r="B492" s="154"/>
      <c r="C492" s="191" t="s">
        <v>304</v>
      </c>
      <c r="D492" s="157"/>
      <c r="E492" s="158">
        <v>29.52</v>
      </c>
      <c r="F492" s="156"/>
      <c r="G492" s="156"/>
      <c r="H492" s="156"/>
      <c r="I492" s="156"/>
      <c r="J492" s="156"/>
      <c r="K492" s="156"/>
      <c r="L492" s="156"/>
      <c r="M492" s="156"/>
      <c r="N492" s="155"/>
      <c r="O492" s="155"/>
      <c r="P492" s="155"/>
      <c r="Q492" s="155"/>
      <c r="R492" s="156"/>
      <c r="S492" s="156"/>
      <c r="T492" s="156"/>
      <c r="U492" s="156"/>
      <c r="V492" s="156"/>
      <c r="W492" s="156"/>
      <c r="X492" s="156"/>
      <c r="Y492" s="156"/>
      <c r="Z492" s="146"/>
      <c r="AA492" s="146"/>
      <c r="AB492" s="146"/>
      <c r="AC492" s="146"/>
      <c r="AD492" s="146"/>
      <c r="AE492" s="146"/>
      <c r="AF492" s="146"/>
      <c r="AG492" s="146" t="s">
        <v>167</v>
      </c>
      <c r="AH492" s="146">
        <v>0</v>
      </c>
      <c r="AI492" s="146"/>
      <c r="AJ492" s="146"/>
      <c r="AK492" s="146"/>
      <c r="AL492" s="146"/>
      <c r="AM492" s="146"/>
      <c r="AN492" s="146"/>
      <c r="AO492" s="146"/>
      <c r="AP492" s="146"/>
      <c r="AQ492" s="146"/>
      <c r="AR492" s="146"/>
      <c r="AS492" s="146"/>
      <c r="AT492" s="146"/>
      <c r="AU492" s="146"/>
      <c r="AV492" s="146"/>
      <c r="AW492" s="146"/>
      <c r="AX492" s="146"/>
      <c r="AY492" s="146"/>
      <c r="AZ492" s="146"/>
      <c r="BA492" s="146"/>
      <c r="BB492" s="146"/>
      <c r="BC492" s="146"/>
      <c r="BD492" s="146"/>
      <c r="BE492" s="146"/>
      <c r="BF492" s="146"/>
      <c r="BG492" s="146"/>
      <c r="BH492" s="146"/>
    </row>
    <row r="493" spans="1:60" outlineLevel="3" x14ac:dyDescent="0.25">
      <c r="A493" s="153"/>
      <c r="B493" s="154"/>
      <c r="C493" s="193" t="s">
        <v>289</v>
      </c>
      <c r="D493" s="164"/>
      <c r="E493" s="165">
        <v>73.849999999999994</v>
      </c>
      <c r="F493" s="156"/>
      <c r="G493" s="156"/>
      <c r="H493" s="156"/>
      <c r="I493" s="156"/>
      <c r="J493" s="156"/>
      <c r="K493" s="156"/>
      <c r="L493" s="156"/>
      <c r="M493" s="156"/>
      <c r="N493" s="155"/>
      <c r="O493" s="155"/>
      <c r="P493" s="155"/>
      <c r="Q493" s="155"/>
      <c r="R493" s="156"/>
      <c r="S493" s="156"/>
      <c r="T493" s="156"/>
      <c r="U493" s="156"/>
      <c r="V493" s="156"/>
      <c r="W493" s="156"/>
      <c r="X493" s="156"/>
      <c r="Y493" s="156"/>
      <c r="Z493" s="146"/>
      <c r="AA493" s="146"/>
      <c r="AB493" s="146"/>
      <c r="AC493" s="146"/>
      <c r="AD493" s="146"/>
      <c r="AE493" s="146"/>
      <c r="AF493" s="146"/>
      <c r="AG493" s="146" t="s">
        <v>167</v>
      </c>
      <c r="AH493" s="146">
        <v>1</v>
      </c>
      <c r="AI493" s="146"/>
      <c r="AJ493" s="146"/>
      <c r="AK493" s="146"/>
      <c r="AL493" s="146"/>
      <c r="AM493" s="146"/>
      <c r="AN493" s="146"/>
      <c r="AO493" s="146"/>
      <c r="AP493" s="146"/>
      <c r="AQ493" s="146"/>
      <c r="AR493" s="146"/>
      <c r="AS493" s="146"/>
      <c r="AT493" s="146"/>
      <c r="AU493" s="146"/>
      <c r="AV493" s="146"/>
      <c r="AW493" s="146"/>
      <c r="AX493" s="146"/>
      <c r="AY493" s="146"/>
      <c r="AZ493" s="146"/>
      <c r="BA493" s="146"/>
      <c r="BB493" s="146"/>
      <c r="BC493" s="146"/>
      <c r="BD493" s="146"/>
      <c r="BE493" s="146"/>
      <c r="BF493" s="146"/>
      <c r="BG493" s="146"/>
      <c r="BH493" s="146"/>
    </row>
    <row r="494" spans="1:60" ht="20.399999999999999" outlineLevel="1" x14ac:dyDescent="0.25">
      <c r="A494" s="174">
        <v>76</v>
      </c>
      <c r="B494" s="175" t="s">
        <v>505</v>
      </c>
      <c r="C494" s="190" t="s">
        <v>506</v>
      </c>
      <c r="D494" s="176" t="s">
        <v>228</v>
      </c>
      <c r="E494" s="177">
        <v>80.085999999999999</v>
      </c>
      <c r="F494" s="178"/>
      <c r="G494" s="179">
        <f>ROUND(E494*F494,2)</f>
        <v>0</v>
      </c>
      <c r="H494" s="178"/>
      <c r="I494" s="179">
        <f>ROUND(E494*H494,2)</f>
        <v>0</v>
      </c>
      <c r="J494" s="178"/>
      <c r="K494" s="179">
        <f>ROUND(E494*J494,2)</f>
        <v>0</v>
      </c>
      <c r="L494" s="179">
        <v>21</v>
      </c>
      <c r="M494" s="179">
        <f>G494*(1+L494/100)</f>
        <v>0</v>
      </c>
      <c r="N494" s="177">
        <v>3.0000000000000001E-5</v>
      </c>
      <c r="O494" s="177">
        <f>ROUND(E494*N494,2)</f>
        <v>0</v>
      </c>
      <c r="P494" s="177">
        <v>0</v>
      </c>
      <c r="Q494" s="177">
        <f>ROUND(E494*P494,2)</f>
        <v>0</v>
      </c>
      <c r="R494" s="179" t="s">
        <v>494</v>
      </c>
      <c r="S494" s="179" t="s">
        <v>160</v>
      </c>
      <c r="T494" s="180" t="s">
        <v>160</v>
      </c>
      <c r="U494" s="156">
        <v>0.14000000000000001</v>
      </c>
      <c r="V494" s="156">
        <f>ROUND(E494*U494,2)</f>
        <v>11.21</v>
      </c>
      <c r="W494" s="156"/>
      <c r="X494" s="156" t="s">
        <v>161</v>
      </c>
      <c r="Y494" s="156" t="s">
        <v>162</v>
      </c>
      <c r="Z494" s="146"/>
      <c r="AA494" s="146"/>
      <c r="AB494" s="146"/>
      <c r="AC494" s="146"/>
      <c r="AD494" s="146"/>
      <c r="AE494" s="146"/>
      <c r="AF494" s="146"/>
      <c r="AG494" s="146" t="s">
        <v>163</v>
      </c>
      <c r="AH494" s="146"/>
      <c r="AI494" s="146"/>
      <c r="AJ494" s="146"/>
      <c r="AK494" s="146"/>
      <c r="AL494" s="146"/>
      <c r="AM494" s="146"/>
      <c r="AN494" s="146"/>
      <c r="AO494" s="146"/>
      <c r="AP494" s="146"/>
      <c r="AQ494" s="146"/>
      <c r="AR494" s="146"/>
      <c r="AS494" s="146"/>
      <c r="AT494" s="146"/>
      <c r="AU494" s="146"/>
      <c r="AV494" s="146"/>
      <c r="AW494" s="146"/>
      <c r="AX494" s="146"/>
      <c r="AY494" s="146"/>
      <c r="AZ494" s="146"/>
      <c r="BA494" s="146"/>
      <c r="BB494" s="146"/>
      <c r="BC494" s="146"/>
      <c r="BD494" s="146"/>
      <c r="BE494" s="146"/>
      <c r="BF494" s="146"/>
      <c r="BG494" s="146"/>
      <c r="BH494" s="146"/>
    </row>
    <row r="495" spans="1:60" outlineLevel="2" x14ac:dyDescent="0.25">
      <c r="A495" s="153"/>
      <c r="B495" s="154"/>
      <c r="C495" s="191" t="s">
        <v>166</v>
      </c>
      <c r="D495" s="157"/>
      <c r="E495" s="158"/>
      <c r="F495" s="156"/>
      <c r="G495" s="156"/>
      <c r="H495" s="156"/>
      <c r="I495" s="156"/>
      <c r="J495" s="156"/>
      <c r="K495" s="156"/>
      <c r="L495" s="156"/>
      <c r="M495" s="156"/>
      <c r="N495" s="155"/>
      <c r="O495" s="155"/>
      <c r="P495" s="155"/>
      <c r="Q495" s="155"/>
      <c r="R495" s="156"/>
      <c r="S495" s="156"/>
      <c r="T495" s="156"/>
      <c r="U495" s="156"/>
      <c r="V495" s="156"/>
      <c r="W495" s="156"/>
      <c r="X495" s="156"/>
      <c r="Y495" s="156"/>
      <c r="Z495" s="146"/>
      <c r="AA495" s="146"/>
      <c r="AB495" s="146"/>
      <c r="AC495" s="146"/>
      <c r="AD495" s="146"/>
      <c r="AE495" s="146"/>
      <c r="AF495" s="146"/>
      <c r="AG495" s="146" t="s">
        <v>167</v>
      </c>
      <c r="AH495" s="146">
        <v>0</v>
      </c>
      <c r="AI495" s="146"/>
      <c r="AJ495" s="146"/>
      <c r="AK495" s="146"/>
      <c r="AL495" s="146"/>
      <c r="AM495" s="146"/>
      <c r="AN495" s="146"/>
      <c r="AO495" s="146"/>
      <c r="AP495" s="146"/>
      <c r="AQ495" s="146"/>
      <c r="AR495" s="146"/>
      <c r="AS495" s="146"/>
      <c r="AT495" s="146"/>
      <c r="AU495" s="146"/>
      <c r="AV495" s="146"/>
      <c r="AW495" s="146"/>
      <c r="AX495" s="146"/>
      <c r="AY495" s="146"/>
      <c r="AZ495" s="146"/>
      <c r="BA495" s="146"/>
      <c r="BB495" s="146"/>
      <c r="BC495" s="146"/>
      <c r="BD495" s="146"/>
      <c r="BE495" s="146"/>
      <c r="BF495" s="146"/>
      <c r="BG495" s="146"/>
      <c r="BH495" s="146"/>
    </row>
    <row r="496" spans="1:60" outlineLevel="3" x14ac:dyDescent="0.25">
      <c r="A496" s="153"/>
      <c r="B496" s="154"/>
      <c r="C496" s="191" t="s">
        <v>507</v>
      </c>
      <c r="D496" s="157"/>
      <c r="E496" s="158">
        <v>17.97</v>
      </c>
      <c r="F496" s="156"/>
      <c r="G496" s="156"/>
      <c r="H496" s="156"/>
      <c r="I496" s="156"/>
      <c r="J496" s="156"/>
      <c r="K496" s="156"/>
      <c r="L496" s="156"/>
      <c r="M496" s="156"/>
      <c r="N496" s="155"/>
      <c r="O496" s="155"/>
      <c r="P496" s="155"/>
      <c r="Q496" s="155"/>
      <c r="R496" s="156"/>
      <c r="S496" s="156"/>
      <c r="T496" s="156"/>
      <c r="U496" s="156"/>
      <c r="V496" s="156"/>
      <c r="W496" s="156"/>
      <c r="X496" s="156"/>
      <c r="Y496" s="156"/>
      <c r="Z496" s="146"/>
      <c r="AA496" s="146"/>
      <c r="AB496" s="146"/>
      <c r="AC496" s="146"/>
      <c r="AD496" s="146"/>
      <c r="AE496" s="146"/>
      <c r="AF496" s="146"/>
      <c r="AG496" s="146" t="s">
        <v>167</v>
      </c>
      <c r="AH496" s="146">
        <v>0</v>
      </c>
      <c r="AI496" s="146"/>
      <c r="AJ496" s="146"/>
      <c r="AK496" s="146"/>
      <c r="AL496" s="146"/>
      <c r="AM496" s="146"/>
      <c r="AN496" s="146"/>
      <c r="AO496" s="146"/>
      <c r="AP496" s="146"/>
      <c r="AQ496" s="146"/>
      <c r="AR496" s="146"/>
      <c r="AS496" s="146"/>
      <c r="AT496" s="146"/>
      <c r="AU496" s="146"/>
      <c r="AV496" s="146"/>
      <c r="AW496" s="146"/>
      <c r="AX496" s="146"/>
      <c r="AY496" s="146"/>
      <c r="AZ496" s="146"/>
      <c r="BA496" s="146"/>
      <c r="BB496" s="146"/>
      <c r="BC496" s="146"/>
      <c r="BD496" s="146"/>
      <c r="BE496" s="146"/>
      <c r="BF496" s="146"/>
      <c r="BG496" s="146"/>
      <c r="BH496" s="146"/>
    </row>
    <row r="497" spans="1:60" outlineLevel="3" x14ac:dyDescent="0.25">
      <c r="A497" s="153"/>
      <c r="B497" s="154"/>
      <c r="C497" s="191" t="s">
        <v>508</v>
      </c>
      <c r="D497" s="157"/>
      <c r="E497" s="158">
        <v>12.036</v>
      </c>
      <c r="F497" s="156"/>
      <c r="G497" s="156"/>
      <c r="H497" s="156"/>
      <c r="I497" s="156"/>
      <c r="J497" s="156"/>
      <c r="K497" s="156"/>
      <c r="L497" s="156"/>
      <c r="M497" s="156"/>
      <c r="N497" s="155"/>
      <c r="O497" s="155"/>
      <c r="P497" s="155"/>
      <c r="Q497" s="155"/>
      <c r="R497" s="156"/>
      <c r="S497" s="156"/>
      <c r="T497" s="156"/>
      <c r="U497" s="156"/>
      <c r="V497" s="156"/>
      <c r="W497" s="156"/>
      <c r="X497" s="156"/>
      <c r="Y497" s="156"/>
      <c r="Z497" s="146"/>
      <c r="AA497" s="146"/>
      <c r="AB497" s="146"/>
      <c r="AC497" s="146"/>
      <c r="AD497" s="146"/>
      <c r="AE497" s="146"/>
      <c r="AF497" s="146"/>
      <c r="AG497" s="146" t="s">
        <v>167</v>
      </c>
      <c r="AH497" s="146">
        <v>0</v>
      </c>
      <c r="AI497" s="146"/>
      <c r="AJ497" s="146"/>
      <c r="AK497" s="146"/>
      <c r="AL497" s="146"/>
      <c r="AM497" s="146"/>
      <c r="AN497" s="146"/>
      <c r="AO497" s="146"/>
      <c r="AP497" s="146"/>
      <c r="AQ497" s="146"/>
      <c r="AR497" s="146"/>
      <c r="AS497" s="146"/>
      <c r="AT497" s="146"/>
      <c r="AU497" s="146"/>
      <c r="AV497" s="146"/>
      <c r="AW497" s="146"/>
      <c r="AX497" s="146"/>
      <c r="AY497" s="146"/>
      <c r="AZ497" s="146"/>
      <c r="BA497" s="146"/>
      <c r="BB497" s="146"/>
      <c r="BC497" s="146"/>
      <c r="BD497" s="146"/>
      <c r="BE497" s="146"/>
      <c r="BF497" s="146"/>
      <c r="BG497" s="146"/>
      <c r="BH497" s="146"/>
    </row>
    <row r="498" spans="1:60" outlineLevel="3" x14ac:dyDescent="0.25">
      <c r="A498" s="153"/>
      <c r="B498" s="154"/>
      <c r="C498" s="191" t="s">
        <v>509</v>
      </c>
      <c r="D498" s="157"/>
      <c r="E498" s="158">
        <v>25.52</v>
      </c>
      <c r="F498" s="156"/>
      <c r="G498" s="156"/>
      <c r="H498" s="156"/>
      <c r="I498" s="156"/>
      <c r="J498" s="156"/>
      <c r="K498" s="156"/>
      <c r="L498" s="156"/>
      <c r="M498" s="156"/>
      <c r="N498" s="155"/>
      <c r="O498" s="155"/>
      <c r="P498" s="155"/>
      <c r="Q498" s="155"/>
      <c r="R498" s="156"/>
      <c r="S498" s="156"/>
      <c r="T498" s="156"/>
      <c r="U498" s="156"/>
      <c r="V498" s="156"/>
      <c r="W498" s="156"/>
      <c r="X498" s="156"/>
      <c r="Y498" s="156"/>
      <c r="Z498" s="146"/>
      <c r="AA498" s="146"/>
      <c r="AB498" s="146"/>
      <c r="AC498" s="146"/>
      <c r="AD498" s="146"/>
      <c r="AE498" s="146"/>
      <c r="AF498" s="146"/>
      <c r="AG498" s="146" t="s">
        <v>167</v>
      </c>
      <c r="AH498" s="146">
        <v>0</v>
      </c>
      <c r="AI498" s="146"/>
      <c r="AJ498" s="146"/>
      <c r="AK498" s="146"/>
      <c r="AL498" s="146"/>
      <c r="AM498" s="146"/>
      <c r="AN498" s="146"/>
      <c r="AO498" s="146"/>
      <c r="AP498" s="146"/>
      <c r="AQ498" s="146"/>
      <c r="AR498" s="146"/>
      <c r="AS498" s="146"/>
      <c r="AT498" s="146"/>
      <c r="AU498" s="146"/>
      <c r="AV498" s="146"/>
      <c r="AW498" s="146"/>
      <c r="AX498" s="146"/>
      <c r="AY498" s="146"/>
      <c r="AZ498" s="146"/>
      <c r="BA498" s="146"/>
      <c r="BB498" s="146"/>
      <c r="BC498" s="146"/>
      <c r="BD498" s="146"/>
      <c r="BE498" s="146"/>
      <c r="BF498" s="146"/>
      <c r="BG498" s="146"/>
      <c r="BH498" s="146"/>
    </row>
    <row r="499" spans="1:60" outlineLevel="3" x14ac:dyDescent="0.25">
      <c r="A499" s="153"/>
      <c r="B499" s="154"/>
      <c r="C499" s="191" t="s">
        <v>510</v>
      </c>
      <c r="D499" s="157"/>
      <c r="E499" s="158">
        <v>24.56</v>
      </c>
      <c r="F499" s="156"/>
      <c r="G499" s="156"/>
      <c r="H499" s="156"/>
      <c r="I499" s="156"/>
      <c r="J499" s="156"/>
      <c r="K499" s="156"/>
      <c r="L499" s="156"/>
      <c r="M499" s="156"/>
      <c r="N499" s="155"/>
      <c r="O499" s="155"/>
      <c r="P499" s="155"/>
      <c r="Q499" s="155"/>
      <c r="R499" s="156"/>
      <c r="S499" s="156"/>
      <c r="T499" s="156"/>
      <c r="U499" s="156"/>
      <c r="V499" s="156"/>
      <c r="W499" s="156"/>
      <c r="X499" s="156"/>
      <c r="Y499" s="156"/>
      <c r="Z499" s="146"/>
      <c r="AA499" s="146"/>
      <c r="AB499" s="146"/>
      <c r="AC499" s="146"/>
      <c r="AD499" s="146"/>
      <c r="AE499" s="146"/>
      <c r="AF499" s="146"/>
      <c r="AG499" s="146" t="s">
        <v>167</v>
      </c>
      <c r="AH499" s="146">
        <v>0</v>
      </c>
      <c r="AI499" s="146"/>
      <c r="AJ499" s="146"/>
      <c r="AK499" s="146"/>
      <c r="AL499" s="146"/>
      <c r="AM499" s="146"/>
      <c r="AN499" s="146"/>
      <c r="AO499" s="146"/>
      <c r="AP499" s="146"/>
      <c r="AQ499" s="146"/>
      <c r="AR499" s="146"/>
      <c r="AS499" s="146"/>
      <c r="AT499" s="146"/>
      <c r="AU499" s="146"/>
      <c r="AV499" s="146"/>
      <c r="AW499" s="146"/>
      <c r="AX499" s="146"/>
      <c r="AY499" s="146"/>
      <c r="AZ499" s="146"/>
      <c r="BA499" s="146"/>
      <c r="BB499" s="146"/>
      <c r="BC499" s="146"/>
      <c r="BD499" s="146"/>
      <c r="BE499" s="146"/>
      <c r="BF499" s="146"/>
      <c r="BG499" s="146"/>
      <c r="BH499" s="146"/>
    </row>
    <row r="500" spans="1:60" outlineLevel="1" x14ac:dyDescent="0.25">
      <c r="A500" s="174">
        <v>77</v>
      </c>
      <c r="B500" s="175" t="s">
        <v>511</v>
      </c>
      <c r="C500" s="190" t="s">
        <v>512</v>
      </c>
      <c r="D500" s="176" t="s">
        <v>228</v>
      </c>
      <c r="E500" s="177">
        <v>88.0946</v>
      </c>
      <c r="F500" s="178"/>
      <c r="G500" s="179">
        <f>ROUND(E500*F500,2)</f>
        <v>0</v>
      </c>
      <c r="H500" s="178"/>
      <c r="I500" s="179">
        <f>ROUND(E500*H500,2)</f>
        <v>0</v>
      </c>
      <c r="J500" s="178"/>
      <c r="K500" s="179">
        <f>ROUND(E500*J500,2)</f>
        <v>0</v>
      </c>
      <c r="L500" s="179">
        <v>21</v>
      </c>
      <c r="M500" s="179">
        <f>G500*(1+L500/100)</f>
        <v>0</v>
      </c>
      <c r="N500" s="177">
        <v>5.0000000000000001E-4</v>
      </c>
      <c r="O500" s="177">
        <f>ROUND(E500*N500,2)</f>
        <v>0.04</v>
      </c>
      <c r="P500" s="177">
        <v>0</v>
      </c>
      <c r="Q500" s="177">
        <f>ROUND(E500*P500,2)</f>
        <v>0</v>
      </c>
      <c r="R500" s="179" t="s">
        <v>275</v>
      </c>
      <c r="S500" s="179" t="s">
        <v>160</v>
      </c>
      <c r="T500" s="180" t="s">
        <v>160</v>
      </c>
      <c r="U500" s="156">
        <v>0</v>
      </c>
      <c r="V500" s="156">
        <f>ROUND(E500*U500,2)</f>
        <v>0</v>
      </c>
      <c r="W500" s="156"/>
      <c r="X500" s="156" t="s">
        <v>276</v>
      </c>
      <c r="Y500" s="156" t="s">
        <v>162</v>
      </c>
      <c r="Z500" s="146"/>
      <c r="AA500" s="146"/>
      <c r="AB500" s="146"/>
      <c r="AC500" s="146"/>
      <c r="AD500" s="146"/>
      <c r="AE500" s="146"/>
      <c r="AF500" s="146"/>
      <c r="AG500" s="146" t="s">
        <v>277</v>
      </c>
      <c r="AH500" s="146"/>
      <c r="AI500" s="146"/>
      <c r="AJ500" s="146"/>
      <c r="AK500" s="146"/>
      <c r="AL500" s="146"/>
      <c r="AM500" s="146"/>
      <c r="AN500" s="146"/>
      <c r="AO500" s="146"/>
      <c r="AP500" s="146"/>
      <c r="AQ500" s="146"/>
      <c r="AR500" s="146"/>
      <c r="AS500" s="146"/>
      <c r="AT500" s="146"/>
      <c r="AU500" s="146"/>
      <c r="AV500" s="146"/>
      <c r="AW500" s="146"/>
      <c r="AX500" s="146"/>
      <c r="AY500" s="146"/>
      <c r="AZ500" s="146"/>
      <c r="BA500" s="146"/>
      <c r="BB500" s="146"/>
      <c r="BC500" s="146"/>
      <c r="BD500" s="146"/>
      <c r="BE500" s="146"/>
      <c r="BF500" s="146"/>
      <c r="BG500" s="146"/>
      <c r="BH500" s="146"/>
    </row>
    <row r="501" spans="1:60" outlineLevel="2" x14ac:dyDescent="0.25">
      <c r="A501" s="153"/>
      <c r="B501" s="154"/>
      <c r="C501" s="191" t="s">
        <v>513</v>
      </c>
      <c r="D501" s="157"/>
      <c r="E501" s="158">
        <v>80.085999999999999</v>
      </c>
      <c r="F501" s="156"/>
      <c r="G501" s="156"/>
      <c r="H501" s="156"/>
      <c r="I501" s="156"/>
      <c r="J501" s="156"/>
      <c r="K501" s="156"/>
      <c r="L501" s="156"/>
      <c r="M501" s="156"/>
      <c r="N501" s="155"/>
      <c r="O501" s="155"/>
      <c r="P501" s="155"/>
      <c r="Q501" s="155"/>
      <c r="R501" s="156"/>
      <c r="S501" s="156"/>
      <c r="T501" s="156"/>
      <c r="U501" s="156"/>
      <c r="V501" s="156"/>
      <c r="W501" s="156"/>
      <c r="X501" s="156"/>
      <c r="Y501" s="156"/>
      <c r="Z501" s="146"/>
      <c r="AA501" s="146"/>
      <c r="AB501" s="146"/>
      <c r="AC501" s="146"/>
      <c r="AD501" s="146"/>
      <c r="AE501" s="146"/>
      <c r="AF501" s="146"/>
      <c r="AG501" s="146" t="s">
        <v>167</v>
      </c>
      <c r="AH501" s="146">
        <v>5</v>
      </c>
      <c r="AI501" s="146"/>
      <c r="AJ501" s="146"/>
      <c r="AK501" s="146"/>
      <c r="AL501" s="146"/>
      <c r="AM501" s="146"/>
      <c r="AN501" s="146"/>
      <c r="AO501" s="146"/>
      <c r="AP501" s="146"/>
      <c r="AQ501" s="146"/>
      <c r="AR501" s="146"/>
      <c r="AS501" s="146"/>
      <c r="AT501" s="146"/>
      <c r="AU501" s="146"/>
      <c r="AV501" s="146"/>
      <c r="AW501" s="146"/>
      <c r="AX501" s="146"/>
      <c r="AY501" s="146"/>
      <c r="AZ501" s="146"/>
      <c r="BA501" s="146"/>
      <c r="BB501" s="146"/>
      <c r="BC501" s="146"/>
      <c r="BD501" s="146"/>
      <c r="BE501" s="146"/>
      <c r="BF501" s="146"/>
      <c r="BG501" s="146"/>
      <c r="BH501" s="146"/>
    </row>
    <row r="502" spans="1:60" outlineLevel="3" x14ac:dyDescent="0.25">
      <c r="A502" s="153"/>
      <c r="B502" s="154"/>
      <c r="C502" s="192" t="s">
        <v>281</v>
      </c>
      <c r="D502" s="159"/>
      <c r="E502" s="160">
        <v>8.0085999999999995</v>
      </c>
      <c r="F502" s="156"/>
      <c r="G502" s="156"/>
      <c r="H502" s="156"/>
      <c r="I502" s="156"/>
      <c r="J502" s="156"/>
      <c r="K502" s="156"/>
      <c r="L502" s="156"/>
      <c r="M502" s="156"/>
      <c r="N502" s="155"/>
      <c r="O502" s="155"/>
      <c r="P502" s="155"/>
      <c r="Q502" s="155"/>
      <c r="R502" s="156"/>
      <c r="S502" s="156"/>
      <c r="T502" s="156"/>
      <c r="U502" s="156"/>
      <c r="V502" s="156"/>
      <c r="W502" s="156"/>
      <c r="X502" s="156"/>
      <c r="Y502" s="156"/>
      <c r="Z502" s="146"/>
      <c r="AA502" s="146"/>
      <c r="AB502" s="146"/>
      <c r="AC502" s="146"/>
      <c r="AD502" s="146"/>
      <c r="AE502" s="146"/>
      <c r="AF502" s="146"/>
      <c r="AG502" s="146" t="s">
        <v>167</v>
      </c>
      <c r="AH502" s="146">
        <v>4</v>
      </c>
      <c r="AI502" s="146"/>
      <c r="AJ502" s="146"/>
      <c r="AK502" s="146"/>
      <c r="AL502" s="146"/>
      <c r="AM502" s="146"/>
      <c r="AN502" s="146"/>
      <c r="AO502" s="146"/>
      <c r="AP502" s="146"/>
      <c r="AQ502" s="146"/>
      <c r="AR502" s="146"/>
      <c r="AS502" s="146"/>
      <c r="AT502" s="146"/>
      <c r="AU502" s="146"/>
      <c r="AV502" s="146"/>
      <c r="AW502" s="146"/>
      <c r="AX502" s="146"/>
      <c r="AY502" s="146"/>
      <c r="AZ502" s="146"/>
      <c r="BA502" s="146"/>
      <c r="BB502" s="146"/>
      <c r="BC502" s="146"/>
      <c r="BD502" s="146"/>
      <c r="BE502" s="146"/>
      <c r="BF502" s="146"/>
      <c r="BG502" s="146"/>
      <c r="BH502" s="146"/>
    </row>
    <row r="503" spans="1:60" ht="20.399999999999999" outlineLevel="1" x14ac:dyDescent="0.25">
      <c r="A503" s="174">
        <v>78</v>
      </c>
      <c r="B503" s="175" t="s">
        <v>514</v>
      </c>
      <c r="C503" s="190" t="s">
        <v>515</v>
      </c>
      <c r="D503" s="176" t="s">
        <v>516</v>
      </c>
      <c r="E503" s="177">
        <v>784.24400000000003</v>
      </c>
      <c r="F503" s="178"/>
      <c r="G503" s="179">
        <f>ROUND(E503*F503,2)</f>
        <v>0</v>
      </c>
      <c r="H503" s="178"/>
      <c r="I503" s="179">
        <f>ROUND(E503*H503,2)</f>
        <v>0</v>
      </c>
      <c r="J503" s="178"/>
      <c r="K503" s="179">
        <f>ROUND(E503*J503,2)</f>
        <v>0</v>
      </c>
      <c r="L503" s="179">
        <v>21</v>
      </c>
      <c r="M503" s="179">
        <f>G503*(1+L503/100)</f>
        <v>0</v>
      </c>
      <c r="N503" s="177">
        <v>1E-3</v>
      </c>
      <c r="O503" s="177">
        <f>ROUND(E503*N503,2)</f>
        <v>0.78</v>
      </c>
      <c r="P503" s="177">
        <v>0</v>
      </c>
      <c r="Q503" s="177">
        <f>ROUND(E503*P503,2)</f>
        <v>0</v>
      </c>
      <c r="R503" s="179" t="s">
        <v>275</v>
      </c>
      <c r="S503" s="179" t="s">
        <v>160</v>
      </c>
      <c r="T503" s="180" t="s">
        <v>160</v>
      </c>
      <c r="U503" s="156">
        <v>0</v>
      </c>
      <c r="V503" s="156">
        <f>ROUND(E503*U503,2)</f>
        <v>0</v>
      </c>
      <c r="W503" s="156"/>
      <c r="X503" s="156" t="s">
        <v>276</v>
      </c>
      <c r="Y503" s="156" t="s">
        <v>162</v>
      </c>
      <c r="Z503" s="146"/>
      <c r="AA503" s="146"/>
      <c r="AB503" s="146"/>
      <c r="AC503" s="146"/>
      <c r="AD503" s="146"/>
      <c r="AE503" s="146"/>
      <c r="AF503" s="146"/>
      <c r="AG503" s="146" t="s">
        <v>277</v>
      </c>
      <c r="AH503" s="146"/>
      <c r="AI503" s="146"/>
      <c r="AJ503" s="146"/>
      <c r="AK503" s="146"/>
      <c r="AL503" s="146"/>
      <c r="AM503" s="146"/>
      <c r="AN503" s="146"/>
      <c r="AO503" s="146"/>
      <c r="AP503" s="146"/>
      <c r="AQ503" s="146"/>
      <c r="AR503" s="146"/>
      <c r="AS503" s="146"/>
      <c r="AT503" s="146"/>
      <c r="AU503" s="146"/>
      <c r="AV503" s="146"/>
      <c r="AW503" s="146"/>
      <c r="AX503" s="146"/>
      <c r="AY503" s="146"/>
      <c r="AZ503" s="146"/>
      <c r="BA503" s="146"/>
      <c r="BB503" s="146"/>
      <c r="BC503" s="146"/>
      <c r="BD503" s="146"/>
      <c r="BE503" s="146"/>
      <c r="BF503" s="146"/>
      <c r="BG503" s="146"/>
      <c r="BH503" s="146"/>
    </row>
    <row r="504" spans="1:60" outlineLevel="2" x14ac:dyDescent="0.25">
      <c r="A504" s="153"/>
      <c r="B504" s="154"/>
      <c r="C504" s="191" t="s">
        <v>517</v>
      </c>
      <c r="D504" s="157"/>
      <c r="E504" s="158"/>
      <c r="F504" s="156"/>
      <c r="G504" s="156"/>
      <c r="H504" s="156"/>
      <c r="I504" s="156"/>
      <c r="J504" s="156"/>
      <c r="K504" s="156"/>
      <c r="L504" s="156"/>
      <c r="M504" s="156"/>
      <c r="N504" s="155"/>
      <c r="O504" s="155"/>
      <c r="P504" s="155"/>
      <c r="Q504" s="155"/>
      <c r="R504" s="156"/>
      <c r="S504" s="156"/>
      <c r="T504" s="156"/>
      <c r="U504" s="156"/>
      <c r="V504" s="156"/>
      <c r="W504" s="156"/>
      <c r="X504" s="156"/>
      <c r="Y504" s="156"/>
      <c r="Z504" s="146"/>
      <c r="AA504" s="146"/>
      <c r="AB504" s="146"/>
      <c r="AC504" s="146"/>
      <c r="AD504" s="146"/>
      <c r="AE504" s="146"/>
      <c r="AF504" s="146"/>
      <c r="AG504" s="146" t="s">
        <v>167</v>
      </c>
      <c r="AH504" s="146">
        <v>0</v>
      </c>
      <c r="AI504" s="146"/>
      <c r="AJ504" s="146"/>
      <c r="AK504" s="146"/>
      <c r="AL504" s="146"/>
      <c r="AM504" s="146"/>
      <c r="AN504" s="146"/>
      <c r="AO504" s="146"/>
      <c r="AP504" s="146"/>
      <c r="AQ504" s="146"/>
      <c r="AR504" s="146"/>
      <c r="AS504" s="146"/>
      <c r="AT504" s="146"/>
      <c r="AU504" s="146"/>
      <c r="AV504" s="146"/>
      <c r="AW504" s="146"/>
      <c r="AX504" s="146"/>
      <c r="AY504" s="146"/>
      <c r="AZ504" s="146"/>
      <c r="BA504" s="146"/>
      <c r="BB504" s="146"/>
      <c r="BC504" s="146"/>
      <c r="BD504" s="146"/>
      <c r="BE504" s="146"/>
      <c r="BF504" s="146"/>
      <c r="BG504" s="146"/>
      <c r="BH504" s="146"/>
    </row>
    <row r="505" spans="1:60" outlineLevel="3" x14ac:dyDescent="0.25">
      <c r="A505" s="153"/>
      <c r="B505" s="154"/>
      <c r="C505" s="191" t="s">
        <v>518</v>
      </c>
      <c r="D505" s="157"/>
      <c r="E505" s="158">
        <v>784.24400000000003</v>
      </c>
      <c r="F505" s="156"/>
      <c r="G505" s="156"/>
      <c r="H505" s="156"/>
      <c r="I505" s="156"/>
      <c r="J505" s="156"/>
      <c r="K505" s="156"/>
      <c r="L505" s="156"/>
      <c r="M505" s="156"/>
      <c r="N505" s="155"/>
      <c r="O505" s="155"/>
      <c r="P505" s="155"/>
      <c r="Q505" s="155"/>
      <c r="R505" s="156"/>
      <c r="S505" s="156"/>
      <c r="T505" s="156"/>
      <c r="U505" s="156"/>
      <c r="V505" s="156"/>
      <c r="W505" s="156"/>
      <c r="X505" s="156"/>
      <c r="Y505" s="156"/>
      <c r="Z505" s="146"/>
      <c r="AA505" s="146"/>
      <c r="AB505" s="146"/>
      <c r="AC505" s="146"/>
      <c r="AD505" s="146"/>
      <c r="AE505" s="146"/>
      <c r="AF505" s="146"/>
      <c r="AG505" s="146" t="s">
        <v>167</v>
      </c>
      <c r="AH505" s="146">
        <v>5</v>
      </c>
      <c r="AI505" s="146"/>
      <c r="AJ505" s="146"/>
      <c r="AK505" s="146"/>
      <c r="AL505" s="146"/>
      <c r="AM505" s="146"/>
      <c r="AN505" s="146"/>
      <c r="AO505" s="146"/>
      <c r="AP505" s="146"/>
      <c r="AQ505" s="146"/>
      <c r="AR505" s="146"/>
      <c r="AS505" s="146"/>
      <c r="AT505" s="146"/>
      <c r="AU505" s="146"/>
      <c r="AV505" s="146"/>
      <c r="AW505" s="146"/>
      <c r="AX505" s="146"/>
      <c r="AY505" s="146"/>
      <c r="AZ505" s="146"/>
      <c r="BA505" s="146"/>
      <c r="BB505" s="146"/>
      <c r="BC505" s="146"/>
      <c r="BD505" s="146"/>
      <c r="BE505" s="146"/>
      <c r="BF505" s="146"/>
      <c r="BG505" s="146"/>
      <c r="BH505" s="146"/>
    </row>
    <row r="506" spans="1:60" ht="40.799999999999997" outlineLevel="1" x14ac:dyDescent="0.25">
      <c r="A506" s="174">
        <v>79</v>
      </c>
      <c r="B506" s="175" t="s">
        <v>519</v>
      </c>
      <c r="C506" s="190" t="s">
        <v>520</v>
      </c>
      <c r="D506" s="176" t="s">
        <v>183</v>
      </c>
      <c r="E506" s="177">
        <v>101.49039999999999</v>
      </c>
      <c r="F506" s="178"/>
      <c r="G506" s="179">
        <f>ROUND(E506*F506,2)</f>
        <v>0</v>
      </c>
      <c r="H506" s="178"/>
      <c r="I506" s="179">
        <f>ROUND(E506*H506,2)</f>
        <v>0</v>
      </c>
      <c r="J506" s="178"/>
      <c r="K506" s="179">
        <f>ROUND(E506*J506,2)</f>
        <v>0</v>
      </c>
      <c r="L506" s="179">
        <v>21</v>
      </c>
      <c r="M506" s="179">
        <f>G506*(1+L506/100)</f>
        <v>0</v>
      </c>
      <c r="N506" s="177">
        <v>1.0800000000000001E-2</v>
      </c>
      <c r="O506" s="177">
        <f>ROUND(E506*N506,2)</f>
        <v>1.1000000000000001</v>
      </c>
      <c r="P506" s="177">
        <v>0</v>
      </c>
      <c r="Q506" s="177">
        <f>ROUND(E506*P506,2)</f>
        <v>0</v>
      </c>
      <c r="R506" s="179" t="s">
        <v>275</v>
      </c>
      <c r="S506" s="179" t="s">
        <v>160</v>
      </c>
      <c r="T506" s="180" t="s">
        <v>160</v>
      </c>
      <c r="U506" s="156">
        <v>0</v>
      </c>
      <c r="V506" s="156">
        <f>ROUND(E506*U506,2)</f>
        <v>0</v>
      </c>
      <c r="W506" s="156"/>
      <c r="X506" s="156" t="s">
        <v>276</v>
      </c>
      <c r="Y506" s="156" t="s">
        <v>162</v>
      </c>
      <c r="Z506" s="146"/>
      <c r="AA506" s="146"/>
      <c r="AB506" s="146"/>
      <c r="AC506" s="146"/>
      <c r="AD506" s="146"/>
      <c r="AE506" s="146"/>
      <c r="AF506" s="146"/>
      <c r="AG506" s="146" t="s">
        <v>277</v>
      </c>
      <c r="AH506" s="146"/>
      <c r="AI506" s="146"/>
      <c r="AJ506" s="146"/>
      <c r="AK506" s="146"/>
      <c r="AL506" s="146"/>
      <c r="AM506" s="146"/>
      <c r="AN506" s="146"/>
      <c r="AO506" s="146"/>
      <c r="AP506" s="146"/>
      <c r="AQ506" s="146"/>
      <c r="AR506" s="146"/>
      <c r="AS506" s="146"/>
      <c r="AT506" s="146"/>
      <c r="AU506" s="146"/>
      <c r="AV506" s="146"/>
      <c r="AW506" s="146"/>
      <c r="AX506" s="146"/>
      <c r="AY506" s="146"/>
      <c r="AZ506" s="146"/>
      <c r="BA506" s="146"/>
      <c r="BB506" s="146"/>
      <c r="BC506" s="146"/>
      <c r="BD506" s="146"/>
      <c r="BE506" s="146"/>
      <c r="BF506" s="146"/>
      <c r="BG506" s="146"/>
      <c r="BH506" s="146"/>
    </row>
    <row r="507" spans="1:60" outlineLevel="2" x14ac:dyDescent="0.25">
      <c r="A507" s="153"/>
      <c r="B507" s="154"/>
      <c r="C507" s="191" t="s">
        <v>500</v>
      </c>
      <c r="D507" s="157"/>
      <c r="E507" s="158">
        <v>92.263999999999996</v>
      </c>
      <c r="F507" s="156"/>
      <c r="G507" s="156"/>
      <c r="H507" s="156"/>
      <c r="I507" s="156"/>
      <c r="J507" s="156"/>
      <c r="K507" s="156"/>
      <c r="L507" s="156"/>
      <c r="M507" s="156"/>
      <c r="N507" s="155"/>
      <c r="O507" s="155"/>
      <c r="P507" s="155"/>
      <c r="Q507" s="155"/>
      <c r="R507" s="156"/>
      <c r="S507" s="156"/>
      <c r="T507" s="156"/>
      <c r="U507" s="156"/>
      <c r="V507" s="156"/>
      <c r="W507" s="156"/>
      <c r="X507" s="156"/>
      <c r="Y507" s="156"/>
      <c r="Z507" s="146"/>
      <c r="AA507" s="146"/>
      <c r="AB507" s="146"/>
      <c r="AC507" s="146"/>
      <c r="AD507" s="146"/>
      <c r="AE507" s="146"/>
      <c r="AF507" s="146"/>
      <c r="AG507" s="146" t="s">
        <v>167</v>
      </c>
      <c r="AH507" s="146">
        <v>5</v>
      </c>
      <c r="AI507" s="146"/>
      <c r="AJ507" s="146"/>
      <c r="AK507" s="146"/>
      <c r="AL507" s="146"/>
      <c r="AM507" s="146"/>
      <c r="AN507" s="146"/>
      <c r="AO507" s="146"/>
      <c r="AP507" s="146"/>
      <c r="AQ507" s="146"/>
      <c r="AR507" s="146"/>
      <c r="AS507" s="146"/>
      <c r="AT507" s="146"/>
      <c r="AU507" s="146"/>
      <c r="AV507" s="146"/>
      <c r="AW507" s="146"/>
      <c r="AX507" s="146"/>
      <c r="AY507" s="146"/>
      <c r="AZ507" s="146"/>
      <c r="BA507" s="146"/>
      <c r="BB507" s="146"/>
      <c r="BC507" s="146"/>
      <c r="BD507" s="146"/>
      <c r="BE507" s="146"/>
      <c r="BF507" s="146"/>
      <c r="BG507" s="146"/>
      <c r="BH507" s="146"/>
    </row>
    <row r="508" spans="1:60" outlineLevel="3" x14ac:dyDescent="0.25">
      <c r="A508" s="153"/>
      <c r="B508" s="154"/>
      <c r="C508" s="192" t="s">
        <v>281</v>
      </c>
      <c r="D508" s="159"/>
      <c r="E508" s="160">
        <v>9.2263999999999999</v>
      </c>
      <c r="F508" s="156"/>
      <c r="G508" s="156"/>
      <c r="H508" s="156"/>
      <c r="I508" s="156"/>
      <c r="J508" s="156"/>
      <c r="K508" s="156"/>
      <c r="L508" s="156"/>
      <c r="M508" s="156"/>
      <c r="N508" s="155"/>
      <c r="O508" s="155"/>
      <c r="P508" s="155"/>
      <c r="Q508" s="155"/>
      <c r="R508" s="156"/>
      <c r="S508" s="156"/>
      <c r="T508" s="156"/>
      <c r="U508" s="156"/>
      <c r="V508" s="156"/>
      <c r="W508" s="156"/>
      <c r="X508" s="156"/>
      <c r="Y508" s="156"/>
      <c r="Z508" s="146"/>
      <c r="AA508" s="146"/>
      <c r="AB508" s="146"/>
      <c r="AC508" s="146"/>
      <c r="AD508" s="146"/>
      <c r="AE508" s="146"/>
      <c r="AF508" s="146"/>
      <c r="AG508" s="146" t="s">
        <v>167</v>
      </c>
      <c r="AH508" s="146">
        <v>4</v>
      </c>
      <c r="AI508" s="146"/>
      <c r="AJ508" s="146"/>
      <c r="AK508" s="146"/>
      <c r="AL508" s="146"/>
      <c r="AM508" s="146"/>
      <c r="AN508" s="146"/>
      <c r="AO508" s="146"/>
      <c r="AP508" s="146"/>
      <c r="AQ508" s="146"/>
      <c r="AR508" s="146"/>
      <c r="AS508" s="146"/>
      <c r="AT508" s="146"/>
      <c r="AU508" s="146"/>
      <c r="AV508" s="146"/>
      <c r="AW508" s="146"/>
      <c r="AX508" s="146"/>
      <c r="AY508" s="146"/>
      <c r="AZ508" s="146"/>
      <c r="BA508" s="146"/>
      <c r="BB508" s="146"/>
      <c r="BC508" s="146"/>
      <c r="BD508" s="146"/>
      <c r="BE508" s="146"/>
      <c r="BF508" s="146"/>
      <c r="BG508" s="146"/>
      <c r="BH508" s="146"/>
    </row>
    <row r="509" spans="1:60" outlineLevel="1" x14ac:dyDescent="0.25">
      <c r="A509" s="174">
        <v>80</v>
      </c>
      <c r="B509" s="175" t="s">
        <v>521</v>
      </c>
      <c r="C509" s="190" t="s">
        <v>522</v>
      </c>
      <c r="D509" s="176" t="s">
        <v>178</v>
      </c>
      <c r="E509" s="177">
        <v>1.92679</v>
      </c>
      <c r="F509" s="178"/>
      <c r="G509" s="179">
        <f>ROUND(E509*F509,2)</f>
        <v>0</v>
      </c>
      <c r="H509" s="178"/>
      <c r="I509" s="179">
        <f>ROUND(E509*H509,2)</f>
        <v>0</v>
      </c>
      <c r="J509" s="178"/>
      <c r="K509" s="179">
        <f>ROUND(E509*J509,2)</f>
        <v>0</v>
      </c>
      <c r="L509" s="179">
        <v>21</v>
      </c>
      <c r="M509" s="179">
        <f>G509*(1+L509/100)</f>
        <v>0</v>
      </c>
      <c r="N509" s="177">
        <v>0</v>
      </c>
      <c r="O509" s="177">
        <f>ROUND(E509*N509,2)</f>
        <v>0</v>
      </c>
      <c r="P509" s="177">
        <v>0</v>
      </c>
      <c r="Q509" s="177">
        <f>ROUND(E509*P509,2)</f>
        <v>0</v>
      </c>
      <c r="R509" s="179" t="s">
        <v>494</v>
      </c>
      <c r="S509" s="179" t="s">
        <v>160</v>
      </c>
      <c r="T509" s="180" t="s">
        <v>160</v>
      </c>
      <c r="U509" s="156">
        <v>1.091</v>
      </c>
      <c r="V509" s="156">
        <f>ROUND(E509*U509,2)</f>
        <v>2.1</v>
      </c>
      <c r="W509" s="156"/>
      <c r="X509" s="156" t="s">
        <v>420</v>
      </c>
      <c r="Y509" s="156" t="s">
        <v>162</v>
      </c>
      <c r="Z509" s="146"/>
      <c r="AA509" s="146"/>
      <c r="AB509" s="146"/>
      <c r="AC509" s="146"/>
      <c r="AD509" s="146"/>
      <c r="AE509" s="146"/>
      <c r="AF509" s="146"/>
      <c r="AG509" s="146" t="s">
        <v>421</v>
      </c>
      <c r="AH509" s="146"/>
      <c r="AI509" s="146"/>
      <c r="AJ509" s="146"/>
      <c r="AK509" s="146"/>
      <c r="AL509" s="146"/>
      <c r="AM509" s="146"/>
      <c r="AN509" s="146"/>
      <c r="AO509" s="146"/>
      <c r="AP509" s="146"/>
      <c r="AQ509" s="146"/>
      <c r="AR509" s="146"/>
      <c r="AS509" s="146"/>
      <c r="AT509" s="146"/>
      <c r="AU509" s="146"/>
      <c r="AV509" s="146"/>
      <c r="AW509" s="146"/>
      <c r="AX509" s="146"/>
      <c r="AY509" s="146"/>
      <c r="AZ509" s="146"/>
      <c r="BA509" s="146"/>
      <c r="BB509" s="146"/>
      <c r="BC509" s="146"/>
      <c r="BD509" s="146"/>
      <c r="BE509" s="146"/>
      <c r="BF509" s="146"/>
      <c r="BG509" s="146"/>
      <c r="BH509" s="146"/>
    </row>
    <row r="510" spans="1:60" outlineLevel="2" x14ac:dyDescent="0.25">
      <c r="A510" s="153"/>
      <c r="B510" s="154"/>
      <c r="C510" s="259" t="s">
        <v>523</v>
      </c>
      <c r="D510" s="260"/>
      <c r="E510" s="260"/>
      <c r="F510" s="260"/>
      <c r="G510" s="260"/>
      <c r="H510" s="156"/>
      <c r="I510" s="156"/>
      <c r="J510" s="156"/>
      <c r="K510" s="156"/>
      <c r="L510" s="156"/>
      <c r="M510" s="156"/>
      <c r="N510" s="155"/>
      <c r="O510" s="155"/>
      <c r="P510" s="155"/>
      <c r="Q510" s="155"/>
      <c r="R510" s="156"/>
      <c r="S510" s="156"/>
      <c r="T510" s="156"/>
      <c r="U510" s="156"/>
      <c r="V510" s="156"/>
      <c r="W510" s="156"/>
      <c r="X510" s="156"/>
      <c r="Y510" s="156"/>
      <c r="Z510" s="146"/>
      <c r="AA510" s="146"/>
      <c r="AB510" s="146"/>
      <c r="AC510" s="146"/>
      <c r="AD510" s="146"/>
      <c r="AE510" s="146"/>
      <c r="AF510" s="146"/>
      <c r="AG510" s="146" t="s">
        <v>165</v>
      </c>
      <c r="AH510" s="146"/>
      <c r="AI510" s="146"/>
      <c r="AJ510" s="146"/>
      <c r="AK510" s="146"/>
      <c r="AL510" s="146"/>
      <c r="AM510" s="146"/>
      <c r="AN510" s="146"/>
      <c r="AO510" s="146"/>
      <c r="AP510" s="146"/>
      <c r="AQ510" s="146"/>
      <c r="AR510" s="146"/>
      <c r="AS510" s="146"/>
      <c r="AT510" s="146"/>
      <c r="AU510" s="146"/>
      <c r="AV510" s="146"/>
      <c r="AW510" s="146"/>
      <c r="AX510" s="146"/>
      <c r="AY510" s="146"/>
      <c r="AZ510" s="146"/>
      <c r="BA510" s="146"/>
      <c r="BB510" s="146"/>
      <c r="BC510" s="146"/>
      <c r="BD510" s="146"/>
      <c r="BE510" s="146"/>
      <c r="BF510" s="146"/>
      <c r="BG510" s="146"/>
      <c r="BH510" s="146"/>
    </row>
    <row r="511" spans="1:60" outlineLevel="2" x14ac:dyDescent="0.25">
      <c r="A511" s="153"/>
      <c r="B511" s="154"/>
      <c r="C511" s="191" t="s">
        <v>423</v>
      </c>
      <c r="D511" s="157"/>
      <c r="E511" s="158"/>
      <c r="F511" s="156"/>
      <c r="G511" s="156"/>
      <c r="H511" s="156"/>
      <c r="I511" s="156"/>
      <c r="J511" s="156"/>
      <c r="K511" s="156"/>
      <c r="L511" s="156"/>
      <c r="M511" s="156"/>
      <c r="N511" s="155"/>
      <c r="O511" s="155"/>
      <c r="P511" s="155"/>
      <c r="Q511" s="155"/>
      <c r="R511" s="156"/>
      <c r="S511" s="156"/>
      <c r="T511" s="156"/>
      <c r="U511" s="156"/>
      <c r="V511" s="156"/>
      <c r="W511" s="156"/>
      <c r="X511" s="156"/>
      <c r="Y511" s="156"/>
      <c r="Z511" s="146"/>
      <c r="AA511" s="146"/>
      <c r="AB511" s="146"/>
      <c r="AC511" s="146"/>
      <c r="AD511" s="146"/>
      <c r="AE511" s="146"/>
      <c r="AF511" s="146"/>
      <c r="AG511" s="146" t="s">
        <v>167</v>
      </c>
      <c r="AH511" s="146">
        <v>0</v>
      </c>
      <c r="AI511" s="146"/>
      <c r="AJ511" s="146"/>
      <c r="AK511" s="146"/>
      <c r="AL511" s="146"/>
      <c r="AM511" s="146"/>
      <c r="AN511" s="146"/>
      <c r="AO511" s="146"/>
      <c r="AP511" s="146"/>
      <c r="AQ511" s="146"/>
      <c r="AR511" s="146"/>
      <c r="AS511" s="146"/>
      <c r="AT511" s="146"/>
      <c r="AU511" s="146"/>
      <c r="AV511" s="146"/>
      <c r="AW511" s="146"/>
      <c r="AX511" s="146"/>
      <c r="AY511" s="146"/>
      <c r="AZ511" s="146"/>
      <c r="BA511" s="146"/>
      <c r="BB511" s="146"/>
      <c r="BC511" s="146"/>
      <c r="BD511" s="146"/>
      <c r="BE511" s="146"/>
      <c r="BF511" s="146"/>
      <c r="BG511" s="146"/>
      <c r="BH511" s="146"/>
    </row>
    <row r="512" spans="1:60" outlineLevel="3" x14ac:dyDescent="0.25">
      <c r="A512" s="153"/>
      <c r="B512" s="154"/>
      <c r="C512" s="191" t="s">
        <v>524</v>
      </c>
      <c r="D512" s="157"/>
      <c r="E512" s="158"/>
      <c r="F512" s="156"/>
      <c r="G512" s="156"/>
      <c r="H512" s="156"/>
      <c r="I512" s="156"/>
      <c r="J512" s="156"/>
      <c r="K512" s="156"/>
      <c r="L512" s="156"/>
      <c r="M512" s="156"/>
      <c r="N512" s="155"/>
      <c r="O512" s="155"/>
      <c r="P512" s="155"/>
      <c r="Q512" s="155"/>
      <c r="R512" s="156"/>
      <c r="S512" s="156"/>
      <c r="T512" s="156"/>
      <c r="U512" s="156"/>
      <c r="V512" s="156"/>
      <c r="W512" s="156"/>
      <c r="X512" s="156"/>
      <c r="Y512" s="156"/>
      <c r="Z512" s="146"/>
      <c r="AA512" s="146"/>
      <c r="AB512" s="146"/>
      <c r="AC512" s="146"/>
      <c r="AD512" s="146"/>
      <c r="AE512" s="146"/>
      <c r="AF512" s="146"/>
      <c r="AG512" s="146" t="s">
        <v>167</v>
      </c>
      <c r="AH512" s="146">
        <v>0</v>
      </c>
      <c r="AI512" s="146"/>
      <c r="AJ512" s="146"/>
      <c r="AK512" s="146"/>
      <c r="AL512" s="146"/>
      <c r="AM512" s="146"/>
      <c r="AN512" s="146"/>
      <c r="AO512" s="146"/>
      <c r="AP512" s="146"/>
      <c r="AQ512" s="146"/>
      <c r="AR512" s="146"/>
      <c r="AS512" s="146"/>
      <c r="AT512" s="146"/>
      <c r="AU512" s="146"/>
      <c r="AV512" s="146"/>
      <c r="AW512" s="146"/>
      <c r="AX512" s="146"/>
      <c r="AY512" s="146"/>
      <c r="AZ512" s="146"/>
      <c r="BA512" s="146"/>
      <c r="BB512" s="146"/>
      <c r="BC512" s="146"/>
      <c r="BD512" s="146"/>
      <c r="BE512" s="146"/>
      <c r="BF512" s="146"/>
      <c r="BG512" s="146"/>
      <c r="BH512" s="146"/>
    </row>
    <row r="513" spans="1:60" outlineLevel="3" x14ac:dyDescent="0.25">
      <c r="A513" s="153"/>
      <c r="B513" s="154"/>
      <c r="C513" s="191" t="s">
        <v>525</v>
      </c>
      <c r="D513" s="157"/>
      <c r="E513" s="158">
        <v>1.92679</v>
      </c>
      <c r="F513" s="156"/>
      <c r="G513" s="156"/>
      <c r="H513" s="156"/>
      <c r="I513" s="156"/>
      <c r="J513" s="156"/>
      <c r="K513" s="156"/>
      <c r="L513" s="156"/>
      <c r="M513" s="156"/>
      <c r="N513" s="155"/>
      <c r="O513" s="155"/>
      <c r="P513" s="155"/>
      <c r="Q513" s="155"/>
      <c r="R513" s="156"/>
      <c r="S513" s="156"/>
      <c r="T513" s="156"/>
      <c r="U513" s="156"/>
      <c r="V513" s="156"/>
      <c r="W513" s="156"/>
      <c r="X513" s="156"/>
      <c r="Y513" s="156"/>
      <c r="Z513" s="146"/>
      <c r="AA513" s="146"/>
      <c r="AB513" s="146"/>
      <c r="AC513" s="146"/>
      <c r="AD513" s="146"/>
      <c r="AE513" s="146"/>
      <c r="AF513" s="146"/>
      <c r="AG513" s="146" t="s">
        <v>167</v>
      </c>
      <c r="AH513" s="146">
        <v>0</v>
      </c>
      <c r="AI513" s="146"/>
      <c r="AJ513" s="146"/>
      <c r="AK513" s="146"/>
      <c r="AL513" s="146"/>
      <c r="AM513" s="146"/>
      <c r="AN513" s="146"/>
      <c r="AO513" s="146"/>
      <c r="AP513" s="146"/>
      <c r="AQ513" s="146"/>
      <c r="AR513" s="146"/>
      <c r="AS513" s="146"/>
      <c r="AT513" s="146"/>
      <c r="AU513" s="146"/>
      <c r="AV513" s="146"/>
      <c r="AW513" s="146"/>
      <c r="AX513" s="146"/>
      <c r="AY513" s="146"/>
      <c r="AZ513" s="146"/>
      <c r="BA513" s="146"/>
      <c r="BB513" s="146"/>
      <c r="BC513" s="146"/>
      <c r="BD513" s="146"/>
      <c r="BE513" s="146"/>
      <c r="BF513" s="146"/>
      <c r="BG513" s="146"/>
      <c r="BH513" s="146"/>
    </row>
    <row r="514" spans="1:60" x14ac:dyDescent="0.25">
      <c r="A514" s="167" t="s">
        <v>154</v>
      </c>
      <c r="B514" s="168" t="s">
        <v>114</v>
      </c>
      <c r="C514" s="189" t="s">
        <v>115</v>
      </c>
      <c r="D514" s="169"/>
      <c r="E514" s="170"/>
      <c r="F514" s="171"/>
      <c r="G514" s="171">
        <f>SUMIF(AG515:AG527,"&lt;&gt;NOR",G515:G527)</f>
        <v>0</v>
      </c>
      <c r="H514" s="171"/>
      <c r="I514" s="171">
        <f>SUM(I515:I527)</f>
        <v>0</v>
      </c>
      <c r="J514" s="171"/>
      <c r="K514" s="171">
        <f>SUM(K515:K527)</f>
        <v>0</v>
      </c>
      <c r="L514" s="171"/>
      <c r="M514" s="171">
        <f>SUM(M515:M527)</f>
        <v>0</v>
      </c>
      <c r="N514" s="170"/>
      <c r="O514" s="170">
        <f>SUM(O515:O527)</f>
        <v>0.16</v>
      </c>
      <c r="P514" s="170"/>
      <c r="Q514" s="170">
        <f>SUM(Q515:Q527)</f>
        <v>0</v>
      </c>
      <c r="R514" s="171"/>
      <c r="S514" s="171"/>
      <c r="T514" s="172"/>
      <c r="U514" s="166"/>
      <c r="V514" s="166">
        <f>SUM(V515:V527)</f>
        <v>9.5299999999999994</v>
      </c>
      <c r="W514" s="166"/>
      <c r="X514" s="166"/>
      <c r="Y514" s="166"/>
      <c r="AG514" t="s">
        <v>155</v>
      </c>
    </row>
    <row r="515" spans="1:60" ht="20.399999999999999" outlineLevel="1" x14ac:dyDescent="0.25">
      <c r="A515" s="174">
        <v>81</v>
      </c>
      <c r="B515" s="175" t="s">
        <v>526</v>
      </c>
      <c r="C515" s="190" t="s">
        <v>527</v>
      </c>
      <c r="D515" s="176" t="s">
        <v>183</v>
      </c>
      <c r="E515" s="177">
        <v>8.64</v>
      </c>
      <c r="F515" s="178"/>
      <c r="G515" s="179">
        <f>ROUND(E515*F515,2)</f>
        <v>0</v>
      </c>
      <c r="H515" s="178"/>
      <c r="I515" s="179">
        <f>ROUND(E515*H515,2)</f>
        <v>0</v>
      </c>
      <c r="J515" s="178"/>
      <c r="K515" s="179">
        <f>ROUND(E515*J515,2)</f>
        <v>0</v>
      </c>
      <c r="L515" s="179">
        <v>21</v>
      </c>
      <c r="M515" s="179">
        <f>G515*(1+L515/100)</f>
        <v>0</v>
      </c>
      <c r="N515" s="177">
        <v>5.0299999999999997E-3</v>
      </c>
      <c r="O515" s="177">
        <f>ROUND(E515*N515,2)</f>
        <v>0.04</v>
      </c>
      <c r="P515" s="177">
        <v>0</v>
      </c>
      <c r="Q515" s="177">
        <f>ROUND(E515*P515,2)</f>
        <v>0</v>
      </c>
      <c r="R515" s="179" t="s">
        <v>528</v>
      </c>
      <c r="S515" s="179" t="s">
        <v>160</v>
      </c>
      <c r="T515" s="180" t="s">
        <v>160</v>
      </c>
      <c r="U515" s="156">
        <v>1.0746</v>
      </c>
      <c r="V515" s="156">
        <f>ROUND(E515*U515,2)</f>
        <v>9.2799999999999994</v>
      </c>
      <c r="W515" s="156"/>
      <c r="X515" s="156" t="s">
        <v>161</v>
      </c>
      <c r="Y515" s="156" t="s">
        <v>162</v>
      </c>
      <c r="Z515" s="146"/>
      <c r="AA515" s="146"/>
      <c r="AB515" s="146"/>
      <c r="AC515" s="146"/>
      <c r="AD515" s="146"/>
      <c r="AE515" s="146"/>
      <c r="AF515" s="146"/>
      <c r="AG515" s="146" t="s">
        <v>163</v>
      </c>
      <c r="AH515" s="146"/>
      <c r="AI515" s="146"/>
      <c r="AJ515" s="146"/>
      <c r="AK515" s="146"/>
      <c r="AL515" s="146"/>
      <c r="AM515" s="146"/>
      <c r="AN515" s="146"/>
      <c r="AO515" s="146"/>
      <c r="AP515" s="146"/>
      <c r="AQ515" s="146"/>
      <c r="AR515" s="146"/>
      <c r="AS515" s="146"/>
      <c r="AT515" s="146"/>
      <c r="AU515" s="146"/>
      <c r="AV515" s="146"/>
      <c r="AW515" s="146"/>
      <c r="AX515" s="146"/>
      <c r="AY515" s="146"/>
      <c r="AZ515" s="146"/>
      <c r="BA515" s="146"/>
      <c r="BB515" s="146"/>
      <c r="BC515" s="146"/>
      <c r="BD515" s="146"/>
      <c r="BE515" s="146"/>
      <c r="BF515" s="146"/>
      <c r="BG515" s="146"/>
      <c r="BH515" s="146"/>
    </row>
    <row r="516" spans="1:60" outlineLevel="2" x14ac:dyDescent="0.25">
      <c r="A516" s="153"/>
      <c r="B516" s="154"/>
      <c r="C516" s="191" t="s">
        <v>166</v>
      </c>
      <c r="D516" s="157"/>
      <c r="E516" s="158"/>
      <c r="F516" s="156"/>
      <c r="G516" s="156"/>
      <c r="H516" s="156"/>
      <c r="I516" s="156"/>
      <c r="J516" s="156"/>
      <c r="K516" s="156"/>
      <c r="L516" s="156"/>
      <c r="M516" s="156"/>
      <c r="N516" s="155"/>
      <c r="O516" s="155"/>
      <c r="P516" s="155"/>
      <c r="Q516" s="155"/>
      <c r="R516" s="156"/>
      <c r="S516" s="156"/>
      <c r="T516" s="156"/>
      <c r="U516" s="156"/>
      <c r="V516" s="156"/>
      <c r="W516" s="156"/>
      <c r="X516" s="156"/>
      <c r="Y516" s="156"/>
      <c r="Z516" s="146"/>
      <c r="AA516" s="146"/>
      <c r="AB516" s="146"/>
      <c r="AC516" s="146"/>
      <c r="AD516" s="146"/>
      <c r="AE516" s="146"/>
      <c r="AF516" s="146"/>
      <c r="AG516" s="146" t="s">
        <v>167</v>
      </c>
      <c r="AH516" s="146">
        <v>0</v>
      </c>
      <c r="AI516" s="146"/>
      <c r="AJ516" s="146"/>
      <c r="AK516" s="146"/>
      <c r="AL516" s="146"/>
      <c r="AM516" s="146"/>
      <c r="AN516" s="146"/>
      <c r="AO516" s="146"/>
      <c r="AP516" s="146"/>
      <c r="AQ516" s="146"/>
      <c r="AR516" s="146"/>
      <c r="AS516" s="146"/>
      <c r="AT516" s="146"/>
      <c r="AU516" s="146"/>
      <c r="AV516" s="146"/>
      <c r="AW516" s="146"/>
      <c r="AX516" s="146"/>
      <c r="AY516" s="146"/>
      <c r="AZ516" s="146"/>
      <c r="BA516" s="146"/>
      <c r="BB516" s="146"/>
      <c r="BC516" s="146"/>
      <c r="BD516" s="146"/>
      <c r="BE516" s="146"/>
      <c r="BF516" s="146"/>
      <c r="BG516" s="146"/>
      <c r="BH516" s="146"/>
    </row>
    <row r="517" spans="1:60" outlineLevel="3" x14ac:dyDescent="0.25">
      <c r="A517" s="153"/>
      <c r="B517" s="154"/>
      <c r="C517" s="191" t="s">
        <v>529</v>
      </c>
      <c r="D517" s="157"/>
      <c r="E517" s="158"/>
      <c r="F517" s="156"/>
      <c r="G517" s="156"/>
      <c r="H517" s="156"/>
      <c r="I517" s="156"/>
      <c r="J517" s="156"/>
      <c r="K517" s="156"/>
      <c r="L517" s="156"/>
      <c r="M517" s="156"/>
      <c r="N517" s="155"/>
      <c r="O517" s="155"/>
      <c r="P517" s="155"/>
      <c r="Q517" s="155"/>
      <c r="R517" s="156"/>
      <c r="S517" s="156"/>
      <c r="T517" s="156"/>
      <c r="U517" s="156"/>
      <c r="V517" s="156"/>
      <c r="W517" s="156"/>
      <c r="X517" s="156"/>
      <c r="Y517" s="156"/>
      <c r="Z517" s="146"/>
      <c r="AA517" s="146"/>
      <c r="AB517" s="146"/>
      <c r="AC517" s="146"/>
      <c r="AD517" s="146"/>
      <c r="AE517" s="146"/>
      <c r="AF517" s="146"/>
      <c r="AG517" s="146" t="s">
        <v>167</v>
      </c>
      <c r="AH517" s="146">
        <v>0</v>
      </c>
      <c r="AI517" s="146"/>
      <c r="AJ517" s="146"/>
      <c r="AK517" s="146"/>
      <c r="AL517" s="146"/>
      <c r="AM517" s="146"/>
      <c r="AN517" s="146"/>
      <c r="AO517" s="146"/>
      <c r="AP517" s="146"/>
      <c r="AQ517" s="146"/>
      <c r="AR517" s="146"/>
      <c r="AS517" s="146"/>
      <c r="AT517" s="146"/>
      <c r="AU517" s="146"/>
      <c r="AV517" s="146"/>
      <c r="AW517" s="146"/>
      <c r="AX517" s="146"/>
      <c r="AY517" s="146"/>
      <c r="AZ517" s="146"/>
      <c r="BA517" s="146"/>
      <c r="BB517" s="146"/>
      <c r="BC517" s="146"/>
      <c r="BD517" s="146"/>
      <c r="BE517" s="146"/>
      <c r="BF517" s="146"/>
      <c r="BG517" s="146"/>
      <c r="BH517" s="146"/>
    </row>
    <row r="518" spans="1:60" outlineLevel="3" x14ac:dyDescent="0.25">
      <c r="A518" s="153"/>
      <c r="B518" s="154"/>
      <c r="C518" s="191" t="s">
        <v>530</v>
      </c>
      <c r="D518" s="157"/>
      <c r="E518" s="158">
        <v>2.88</v>
      </c>
      <c r="F518" s="156"/>
      <c r="G518" s="156"/>
      <c r="H518" s="156"/>
      <c r="I518" s="156"/>
      <c r="J518" s="156"/>
      <c r="K518" s="156"/>
      <c r="L518" s="156"/>
      <c r="M518" s="156"/>
      <c r="N518" s="155"/>
      <c r="O518" s="155"/>
      <c r="P518" s="155"/>
      <c r="Q518" s="155"/>
      <c r="R518" s="156"/>
      <c r="S518" s="156"/>
      <c r="T518" s="156"/>
      <c r="U518" s="156"/>
      <c r="V518" s="156"/>
      <c r="W518" s="156"/>
      <c r="X518" s="156"/>
      <c r="Y518" s="156"/>
      <c r="Z518" s="146"/>
      <c r="AA518" s="146"/>
      <c r="AB518" s="146"/>
      <c r="AC518" s="146"/>
      <c r="AD518" s="146"/>
      <c r="AE518" s="146"/>
      <c r="AF518" s="146"/>
      <c r="AG518" s="146" t="s">
        <v>167</v>
      </c>
      <c r="AH518" s="146">
        <v>0</v>
      </c>
      <c r="AI518" s="146"/>
      <c r="AJ518" s="146"/>
      <c r="AK518" s="146"/>
      <c r="AL518" s="146"/>
      <c r="AM518" s="146"/>
      <c r="AN518" s="146"/>
      <c r="AO518" s="146"/>
      <c r="AP518" s="146"/>
      <c r="AQ518" s="146"/>
      <c r="AR518" s="146"/>
      <c r="AS518" s="146"/>
      <c r="AT518" s="146"/>
      <c r="AU518" s="146"/>
      <c r="AV518" s="146"/>
      <c r="AW518" s="146"/>
      <c r="AX518" s="146"/>
      <c r="AY518" s="146"/>
      <c r="AZ518" s="146"/>
      <c r="BA518" s="146"/>
      <c r="BB518" s="146"/>
      <c r="BC518" s="146"/>
      <c r="BD518" s="146"/>
      <c r="BE518" s="146"/>
      <c r="BF518" s="146"/>
      <c r="BG518" s="146"/>
      <c r="BH518" s="146"/>
    </row>
    <row r="519" spans="1:60" outlineLevel="3" x14ac:dyDescent="0.25">
      <c r="A519" s="153"/>
      <c r="B519" s="154"/>
      <c r="C519" s="191" t="s">
        <v>531</v>
      </c>
      <c r="D519" s="157"/>
      <c r="E519" s="158">
        <v>2.88</v>
      </c>
      <c r="F519" s="156"/>
      <c r="G519" s="156"/>
      <c r="H519" s="156"/>
      <c r="I519" s="156"/>
      <c r="J519" s="156"/>
      <c r="K519" s="156"/>
      <c r="L519" s="156"/>
      <c r="M519" s="156"/>
      <c r="N519" s="155"/>
      <c r="O519" s="155"/>
      <c r="P519" s="155"/>
      <c r="Q519" s="155"/>
      <c r="R519" s="156"/>
      <c r="S519" s="156"/>
      <c r="T519" s="156"/>
      <c r="U519" s="156"/>
      <c r="V519" s="156"/>
      <c r="W519" s="156"/>
      <c r="X519" s="156"/>
      <c r="Y519" s="156"/>
      <c r="Z519" s="146"/>
      <c r="AA519" s="146"/>
      <c r="AB519" s="146"/>
      <c r="AC519" s="146"/>
      <c r="AD519" s="146"/>
      <c r="AE519" s="146"/>
      <c r="AF519" s="146"/>
      <c r="AG519" s="146" t="s">
        <v>167</v>
      </c>
      <c r="AH519" s="146">
        <v>0</v>
      </c>
      <c r="AI519" s="146"/>
      <c r="AJ519" s="146"/>
      <c r="AK519" s="146"/>
      <c r="AL519" s="146"/>
      <c r="AM519" s="146"/>
      <c r="AN519" s="146"/>
      <c r="AO519" s="146"/>
      <c r="AP519" s="146"/>
      <c r="AQ519" s="146"/>
      <c r="AR519" s="146"/>
      <c r="AS519" s="146"/>
      <c r="AT519" s="146"/>
      <c r="AU519" s="146"/>
      <c r="AV519" s="146"/>
      <c r="AW519" s="146"/>
      <c r="AX519" s="146"/>
      <c r="AY519" s="146"/>
      <c r="AZ519" s="146"/>
      <c r="BA519" s="146"/>
      <c r="BB519" s="146"/>
      <c r="BC519" s="146"/>
      <c r="BD519" s="146"/>
      <c r="BE519" s="146"/>
      <c r="BF519" s="146"/>
      <c r="BG519" s="146"/>
      <c r="BH519" s="146"/>
    </row>
    <row r="520" spans="1:60" outlineLevel="3" x14ac:dyDescent="0.25">
      <c r="A520" s="153"/>
      <c r="B520" s="154"/>
      <c r="C520" s="191" t="s">
        <v>532</v>
      </c>
      <c r="D520" s="157"/>
      <c r="E520" s="158">
        <v>2.88</v>
      </c>
      <c r="F520" s="156"/>
      <c r="G520" s="156"/>
      <c r="H520" s="156"/>
      <c r="I520" s="156"/>
      <c r="J520" s="156"/>
      <c r="K520" s="156"/>
      <c r="L520" s="156"/>
      <c r="M520" s="156"/>
      <c r="N520" s="155"/>
      <c r="O520" s="155"/>
      <c r="P520" s="155"/>
      <c r="Q520" s="155"/>
      <c r="R520" s="156"/>
      <c r="S520" s="156"/>
      <c r="T520" s="156"/>
      <c r="U520" s="156"/>
      <c r="V520" s="156"/>
      <c r="W520" s="156"/>
      <c r="X520" s="156"/>
      <c r="Y520" s="156"/>
      <c r="Z520" s="146"/>
      <c r="AA520" s="146"/>
      <c r="AB520" s="146"/>
      <c r="AC520" s="146"/>
      <c r="AD520" s="146"/>
      <c r="AE520" s="146"/>
      <c r="AF520" s="146"/>
      <c r="AG520" s="146" t="s">
        <v>167</v>
      </c>
      <c r="AH520" s="146">
        <v>0</v>
      </c>
      <c r="AI520" s="146"/>
      <c r="AJ520" s="146"/>
      <c r="AK520" s="146"/>
      <c r="AL520" s="146"/>
      <c r="AM520" s="146"/>
      <c r="AN520" s="146"/>
      <c r="AO520" s="146"/>
      <c r="AP520" s="146"/>
      <c r="AQ520" s="146"/>
      <c r="AR520" s="146"/>
      <c r="AS520" s="146"/>
      <c r="AT520" s="146"/>
      <c r="AU520" s="146"/>
      <c r="AV520" s="146"/>
      <c r="AW520" s="146"/>
      <c r="AX520" s="146"/>
      <c r="AY520" s="146"/>
      <c r="AZ520" s="146"/>
      <c r="BA520" s="146"/>
      <c r="BB520" s="146"/>
      <c r="BC520" s="146"/>
      <c r="BD520" s="146"/>
      <c r="BE520" s="146"/>
      <c r="BF520" s="146"/>
      <c r="BG520" s="146"/>
      <c r="BH520" s="146"/>
    </row>
    <row r="521" spans="1:60" ht="20.399999999999999" outlineLevel="1" x14ac:dyDescent="0.25">
      <c r="A521" s="174">
        <v>82</v>
      </c>
      <c r="B521" s="175" t="s">
        <v>533</v>
      </c>
      <c r="C521" s="190" t="s">
        <v>534</v>
      </c>
      <c r="D521" s="176" t="s">
        <v>183</v>
      </c>
      <c r="E521" s="177">
        <v>9.5039999999999996</v>
      </c>
      <c r="F521" s="178"/>
      <c r="G521" s="179">
        <f>ROUND(E521*F521,2)</f>
        <v>0</v>
      </c>
      <c r="H521" s="178"/>
      <c r="I521" s="179">
        <f>ROUND(E521*H521,2)</f>
        <v>0</v>
      </c>
      <c r="J521" s="178"/>
      <c r="K521" s="179">
        <f>ROUND(E521*J521,2)</f>
        <v>0</v>
      </c>
      <c r="L521" s="179">
        <v>21</v>
      </c>
      <c r="M521" s="179">
        <f>G521*(1+L521/100)</f>
        <v>0</v>
      </c>
      <c r="N521" s="177">
        <v>1.2200000000000001E-2</v>
      </c>
      <c r="O521" s="177">
        <f>ROUND(E521*N521,2)</f>
        <v>0.12</v>
      </c>
      <c r="P521" s="177">
        <v>0</v>
      </c>
      <c r="Q521" s="177">
        <f>ROUND(E521*P521,2)</f>
        <v>0</v>
      </c>
      <c r="R521" s="179" t="s">
        <v>275</v>
      </c>
      <c r="S521" s="179" t="s">
        <v>160</v>
      </c>
      <c r="T521" s="180" t="s">
        <v>160</v>
      </c>
      <c r="U521" s="156">
        <v>0</v>
      </c>
      <c r="V521" s="156">
        <f>ROUND(E521*U521,2)</f>
        <v>0</v>
      </c>
      <c r="W521" s="156"/>
      <c r="X521" s="156" t="s">
        <v>276</v>
      </c>
      <c r="Y521" s="156" t="s">
        <v>162</v>
      </c>
      <c r="Z521" s="146"/>
      <c r="AA521" s="146"/>
      <c r="AB521" s="146"/>
      <c r="AC521" s="146"/>
      <c r="AD521" s="146"/>
      <c r="AE521" s="146"/>
      <c r="AF521" s="146"/>
      <c r="AG521" s="146" t="s">
        <v>277</v>
      </c>
      <c r="AH521" s="146"/>
      <c r="AI521" s="146"/>
      <c r="AJ521" s="146"/>
      <c r="AK521" s="146"/>
      <c r="AL521" s="146"/>
      <c r="AM521" s="146"/>
      <c r="AN521" s="146"/>
      <c r="AO521" s="146"/>
      <c r="AP521" s="146"/>
      <c r="AQ521" s="146"/>
      <c r="AR521" s="146"/>
      <c r="AS521" s="146"/>
      <c r="AT521" s="146"/>
      <c r="AU521" s="146"/>
      <c r="AV521" s="146"/>
      <c r="AW521" s="146"/>
      <c r="AX521" s="146"/>
      <c r="AY521" s="146"/>
      <c r="AZ521" s="146"/>
      <c r="BA521" s="146"/>
      <c r="BB521" s="146"/>
      <c r="BC521" s="146"/>
      <c r="BD521" s="146"/>
      <c r="BE521" s="146"/>
      <c r="BF521" s="146"/>
      <c r="BG521" s="146"/>
      <c r="BH521" s="146"/>
    </row>
    <row r="522" spans="1:60" outlineLevel="2" x14ac:dyDescent="0.25">
      <c r="A522" s="153"/>
      <c r="B522" s="154"/>
      <c r="C522" s="191" t="s">
        <v>434</v>
      </c>
      <c r="D522" s="157"/>
      <c r="E522" s="158">
        <v>8.64</v>
      </c>
      <c r="F522" s="156"/>
      <c r="G522" s="156"/>
      <c r="H522" s="156"/>
      <c r="I522" s="156"/>
      <c r="J522" s="156"/>
      <c r="K522" s="156"/>
      <c r="L522" s="156"/>
      <c r="M522" s="156"/>
      <c r="N522" s="155"/>
      <c r="O522" s="155"/>
      <c r="P522" s="155"/>
      <c r="Q522" s="155"/>
      <c r="R522" s="156"/>
      <c r="S522" s="156"/>
      <c r="T522" s="156"/>
      <c r="U522" s="156"/>
      <c r="V522" s="156"/>
      <c r="W522" s="156"/>
      <c r="X522" s="156"/>
      <c r="Y522" s="156"/>
      <c r="Z522" s="146"/>
      <c r="AA522" s="146"/>
      <c r="AB522" s="146"/>
      <c r="AC522" s="146"/>
      <c r="AD522" s="146"/>
      <c r="AE522" s="146"/>
      <c r="AF522" s="146"/>
      <c r="AG522" s="146" t="s">
        <v>167</v>
      </c>
      <c r="AH522" s="146">
        <v>5</v>
      </c>
      <c r="AI522" s="146"/>
      <c r="AJ522" s="146"/>
      <c r="AK522" s="146"/>
      <c r="AL522" s="146"/>
      <c r="AM522" s="146"/>
      <c r="AN522" s="146"/>
      <c r="AO522" s="146"/>
      <c r="AP522" s="146"/>
      <c r="AQ522" s="146"/>
      <c r="AR522" s="146"/>
      <c r="AS522" s="146"/>
      <c r="AT522" s="146"/>
      <c r="AU522" s="146"/>
      <c r="AV522" s="146"/>
      <c r="AW522" s="146"/>
      <c r="AX522" s="146"/>
      <c r="AY522" s="146"/>
      <c r="AZ522" s="146"/>
      <c r="BA522" s="146"/>
      <c r="BB522" s="146"/>
      <c r="BC522" s="146"/>
      <c r="BD522" s="146"/>
      <c r="BE522" s="146"/>
      <c r="BF522" s="146"/>
      <c r="BG522" s="146"/>
      <c r="BH522" s="146"/>
    </row>
    <row r="523" spans="1:60" outlineLevel="3" x14ac:dyDescent="0.25">
      <c r="A523" s="153"/>
      <c r="B523" s="154"/>
      <c r="C523" s="192" t="s">
        <v>281</v>
      </c>
      <c r="D523" s="159"/>
      <c r="E523" s="160">
        <v>0.86399999999999999</v>
      </c>
      <c r="F523" s="156"/>
      <c r="G523" s="156"/>
      <c r="H523" s="156"/>
      <c r="I523" s="156"/>
      <c r="J523" s="156"/>
      <c r="K523" s="156"/>
      <c r="L523" s="156"/>
      <c r="M523" s="156"/>
      <c r="N523" s="155"/>
      <c r="O523" s="155"/>
      <c r="P523" s="155"/>
      <c r="Q523" s="155"/>
      <c r="R523" s="156"/>
      <c r="S523" s="156"/>
      <c r="T523" s="156"/>
      <c r="U523" s="156"/>
      <c r="V523" s="156"/>
      <c r="W523" s="156"/>
      <c r="X523" s="156"/>
      <c r="Y523" s="156"/>
      <c r="Z523" s="146"/>
      <c r="AA523" s="146"/>
      <c r="AB523" s="146"/>
      <c r="AC523" s="146"/>
      <c r="AD523" s="146"/>
      <c r="AE523" s="146"/>
      <c r="AF523" s="146"/>
      <c r="AG523" s="146" t="s">
        <v>167</v>
      </c>
      <c r="AH523" s="146">
        <v>4</v>
      </c>
      <c r="AI523" s="146"/>
      <c r="AJ523" s="146"/>
      <c r="AK523" s="146"/>
      <c r="AL523" s="146"/>
      <c r="AM523" s="146"/>
      <c r="AN523" s="146"/>
      <c r="AO523" s="146"/>
      <c r="AP523" s="146"/>
      <c r="AQ523" s="146"/>
      <c r="AR523" s="146"/>
      <c r="AS523" s="146"/>
      <c r="AT523" s="146"/>
      <c r="AU523" s="146"/>
      <c r="AV523" s="146"/>
      <c r="AW523" s="146"/>
      <c r="AX523" s="146"/>
      <c r="AY523" s="146"/>
      <c r="AZ523" s="146"/>
      <c r="BA523" s="146"/>
      <c r="BB523" s="146"/>
      <c r="BC523" s="146"/>
      <c r="BD523" s="146"/>
      <c r="BE523" s="146"/>
      <c r="BF523" s="146"/>
      <c r="BG523" s="146"/>
      <c r="BH523" s="146"/>
    </row>
    <row r="524" spans="1:60" outlineLevel="1" x14ac:dyDescent="0.25">
      <c r="A524" s="174">
        <v>83</v>
      </c>
      <c r="B524" s="175" t="s">
        <v>535</v>
      </c>
      <c r="C524" s="190" t="s">
        <v>536</v>
      </c>
      <c r="D524" s="176" t="s">
        <v>178</v>
      </c>
      <c r="E524" s="177">
        <v>0.15941</v>
      </c>
      <c r="F524" s="178"/>
      <c r="G524" s="179">
        <f>ROUND(E524*F524,2)</f>
        <v>0</v>
      </c>
      <c r="H524" s="178"/>
      <c r="I524" s="179">
        <f>ROUND(E524*H524,2)</f>
        <v>0</v>
      </c>
      <c r="J524" s="178"/>
      <c r="K524" s="179">
        <f>ROUND(E524*J524,2)</f>
        <v>0</v>
      </c>
      <c r="L524" s="179">
        <v>21</v>
      </c>
      <c r="M524" s="179">
        <f>G524*(1+L524/100)</f>
        <v>0</v>
      </c>
      <c r="N524" s="177">
        <v>0</v>
      </c>
      <c r="O524" s="177">
        <f>ROUND(E524*N524,2)</f>
        <v>0</v>
      </c>
      <c r="P524" s="177">
        <v>0</v>
      </c>
      <c r="Q524" s="177">
        <f>ROUND(E524*P524,2)</f>
        <v>0</v>
      </c>
      <c r="R524" s="179" t="s">
        <v>528</v>
      </c>
      <c r="S524" s="179" t="s">
        <v>160</v>
      </c>
      <c r="T524" s="180" t="s">
        <v>160</v>
      </c>
      <c r="U524" s="156">
        <v>1.5980000000000001</v>
      </c>
      <c r="V524" s="156">
        <f>ROUND(E524*U524,2)</f>
        <v>0.25</v>
      </c>
      <c r="W524" s="156"/>
      <c r="X524" s="156" t="s">
        <v>420</v>
      </c>
      <c r="Y524" s="156" t="s">
        <v>162</v>
      </c>
      <c r="Z524" s="146"/>
      <c r="AA524" s="146"/>
      <c r="AB524" s="146"/>
      <c r="AC524" s="146"/>
      <c r="AD524" s="146"/>
      <c r="AE524" s="146"/>
      <c r="AF524" s="146"/>
      <c r="AG524" s="146" t="s">
        <v>421</v>
      </c>
      <c r="AH524" s="146"/>
      <c r="AI524" s="146"/>
      <c r="AJ524" s="146"/>
      <c r="AK524" s="146"/>
      <c r="AL524" s="146"/>
      <c r="AM524" s="146"/>
      <c r="AN524" s="146"/>
      <c r="AO524" s="146"/>
      <c r="AP524" s="146"/>
      <c r="AQ524" s="146"/>
      <c r="AR524" s="146"/>
      <c r="AS524" s="146"/>
      <c r="AT524" s="146"/>
      <c r="AU524" s="146"/>
      <c r="AV524" s="146"/>
      <c r="AW524" s="146"/>
      <c r="AX524" s="146"/>
      <c r="AY524" s="146"/>
      <c r="AZ524" s="146"/>
      <c r="BA524" s="146"/>
      <c r="BB524" s="146"/>
      <c r="BC524" s="146"/>
      <c r="BD524" s="146"/>
      <c r="BE524" s="146"/>
      <c r="BF524" s="146"/>
      <c r="BG524" s="146"/>
      <c r="BH524" s="146"/>
    </row>
    <row r="525" spans="1:60" outlineLevel="2" x14ac:dyDescent="0.25">
      <c r="A525" s="153"/>
      <c r="B525" s="154"/>
      <c r="C525" s="191" t="s">
        <v>423</v>
      </c>
      <c r="D525" s="157"/>
      <c r="E525" s="158"/>
      <c r="F525" s="156"/>
      <c r="G525" s="156"/>
      <c r="H525" s="156"/>
      <c r="I525" s="156"/>
      <c r="J525" s="156"/>
      <c r="K525" s="156"/>
      <c r="L525" s="156"/>
      <c r="M525" s="156"/>
      <c r="N525" s="155"/>
      <c r="O525" s="155"/>
      <c r="P525" s="155"/>
      <c r="Q525" s="155"/>
      <c r="R525" s="156"/>
      <c r="S525" s="156"/>
      <c r="T525" s="156"/>
      <c r="U525" s="156"/>
      <c r="V525" s="156"/>
      <c r="W525" s="156"/>
      <c r="X525" s="156"/>
      <c r="Y525" s="156"/>
      <c r="Z525" s="146"/>
      <c r="AA525" s="146"/>
      <c r="AB525" s="146"/>
      <c r="AC525" s="146"/>
      <c r="AD525" s="146"/>
      <c r="AE525" s="146"/>
      <c r="AF525" s="146"/>
      <c r="AG525" s="146" t="s">
        <v>167</v>
      </c>
      <c r="AH525" s="146">
        <v>0</v>
      </c>
      <c r="AI525" s="146"/>
      <c r="AJ525" s="146"/>
      <c r="AK525" s="146"/>
      <c r="AL525" s="146"/>
      <c r="AM525" s="146"/>
      <c r="AN525" s="146"/>
      <c r="AO525" s="146"/>
      <c r="AP525" s="146"/>
      <c r="AQ525" s="146"/>
      <c r="AR525" s="146"/>
      <c r="AS525" s="146"/>
      <c r="AT525" s="146"/>
      <c r="AU525" s="146"/>
      <c r="AV525" s="146"/>
      <c r="AW525" s="146"/>
      <c r="AX525" s="146"/>
      <c r="AY525" s="146"/>
      <c r="AZ525" s="146"/>
      <c r="BA525" s="146"/>
      <c r="BB525" s="146"/>
      <c r="BC525" s="146"/>
      <c r="BD525" s="146"/>
      <c r="BE525" s="146"/>
      <c r="BF525" s="146"/>
      <c r="BG525" s="146"/>
      <c r="BH525" s="146"/>
    </row>
    <row r="526" spans="1:60" outlineLevel="3" x14ac:dyDescent="0.25">
      <c r="A526" s="153"/>
      <c r="B526" s="154"/>
      <c r="C526" s="191" t="s">
        <v>537</v>
      </c>
      <c r="D526" s="157"/>
      <c r="E526" s="158"/>
      <c r="F526" s="156"/>
      <c r="G526" s="156"/>
      <c r="H526" s="156"/>
      <c r="I526" s="156"/>
      <c r="J526" s="156"/>
      <c r="K526" s="156"/>
      <c r="L526" s="156"/>
      <c r="M526" s="156"/>
      <c r="N526" s="155"/>
      <c r="O526" s="155"/>
      <c r="P526" s="155"/>
      <c r="Q526" s="155"/>
      <c r="R526" s="156"/>
      <c r="S526" s="156"/>
      <c r="T526" s="156"/>
      <c r="U526" s="156"/>
      <c r="V526" s="156"/>
      <c r="W526" s="156"/>
      <c r="X526" s="156"/>
      <c r="Y526" s="156"/>
      <c r="Z526" s="146"/>
      <c r="AA526" s="146"/>
      <c r="AB526" s="146"/>
      <c r="AC526" s="146"/>
      <c r="AD526" s="146"/>
      <c r="AE526" s="146"/>
      <c r="AF526" s="146"/>
      <c r="AG526" s="146" t="s">
        <v>167</v>
      </c>
      <c r="AH526" s="146">
        <v>0</v>
      </c>
      <c r="AI526" s="146"/>
      <c r="AJ526" s="146"/>
      <c r="AK526" s="146"/>
      <c r="AL526" s="146"/>
      <c r="AM526" s="146"/>
      <c r="AN526" s="146"/>
      <c r="AO526" s="146"/>
      <c r="AP526" s="146"/>
      <c r="AQ526" s="146"/>
      <c r="AR526" s="146"/>
      <c r="AS526" s="146"/>
      <c r="AT526" s="146"/>
      <c r="AU526" s="146"/>
      <c r="AV526" s="146"/>
      <c r="AW526" s="146"/>
      <c r="AX526" s="146"/>
      <c r="AY526" s="146"/>
      <c r="AZ526" s="146"/>
      <c r="BA526" s="146"/>
      <c r="BB526" s="146"/>
      <c r="BC526" s="146"/>
      <c r="BD526" s="146"/>
      <c r="BE526" s="146"/>
      <c r="BF526" s="146"/>
      <c r="BG526" s="146"/>
      <c r="BH526" s="146"/>
    </row>
    <row r="527" spans="1:60" outlineLevel="3" x14ac:dyDescent="0.25">
      <c r="A527" s="153"/>
      <c r="B527" s="154"/>
      <c r="C527" s="191" t="s">
        <v>538</v>
      </c>
      <c r="D527" s="157"/>
      <c r="E527" s="158">
        <v>0.15941</v>
      </c>
      <c r="F527" s="156"/>
      <c r="G527" s="156"/>
      <c r="H527" s="156"/>
      <c r="I527" s="156"/>
      <c r="J527" s="156"/>
      <c r="K527" s="156"/>
      <c r="L527" s="156"/>
      <c r="M527" s="156"/>
      <c r="N527" s="155"/>
      <c r="O527" s="155"/>
      <c r="P527" s="155"/>
      <c r="Q527" s="155"/>
      <c r="R527" s="156"/>
      <c r="S527" s="156"/>
      <c r="T527" s="156"/>
      <c r="U527" s="156"/>
      <c r="V527" s="156"/>
      <c r="W527" s="156"/>
      <c r="X527" s="156"/>
      <c r="Y527" s="156"/>
      <c r="Z527" s="146"/>
      <c r="AA527" s="146"/>
      <c r="AB527" s="146"/>
      <c r="AC527" s="146"/>
      <c r="AD527" s="146"/>
      <c r="AE527" s="146"/>
      <c r="AF527" s="146"/>
      <c r="AG527" s="146" t="s">
        <v>167</v>
      </c>
      <c r="AH527" s="146">
        <v>0</v>
      </c>
      <c r="AI527" s="146"/>
      <c r="AJ527" s="146"/>
      <c r="AK527" s="146"/>
      <c r="AL527" s="146"/>
      <c r="AM527" s="146"/>
      <c r="AN527" s="146"/>
      <c r="AO527" s="146"/>
      <c r="AP527" s="146"/>
      <c r="AQ527" s="146"/>
      <c r="AR527" s="146"/>
      <c r="AS527" s="146"/>
      <c r="AT527" s="146"/>
      <c r="AU527" s="146"/>
      <c r="AV527" s="146"/>
      <c r="AW527" s="146"/>
      <c r="AX527" s="146"/>
      <c r="AY527" s="146"/>
      <c r="AZ527" s="146"/>
      <c r="BA527" s="146"/>
      <c r="BB527" s="146"/>
      <c r="BC527" s="146"/>
      <c r="BD527" s="146"/>
      <c r="BE527" s="146"/>
      <c r="BF527" s="146"/>
      <c r="BG527" s="146"/>
      <c r="BH527" s="146"/>
    </row>
    <row r="528" spans="1:60" x14ac:dyDescent="0.25">
      <c r="A528" s="167" t="s">
        <v>154</v>
      </c>
      <c r="B528" s="168" t="s">
        <v>116</v>
      </c>
      <c r="C528" s="189" t="s">
        <v>117</v>
      </c>
      <c r="D528" s="169"/>
      <c r="E528" s="170"/>
      <c r="F528" s="171"/>
      <c r="G528" s="171">
        <f>SUMIF(AG529:AG532,"&lt;&gt;NOR",G529:G532)</f>
        <v>0</v>
      </c>
      <c r="H528" s="171"/>
      <c r="I528" s="171">
        <f>SUM(I529:I532)</f>
        <v>0</v>
      </c>
      <c r="J528" s="171"/>
      <c r="K528" s="171">
        <f>SUM(K529:K532)</f>
        <v>0</v>
      </c>
      <c r="L528" s="171"/>
      <c r="M528" s="171">
        <f>SUM(M529:M532)</f>
        <v>0</v>
      </c>
      <c r="N528" s="170"/>
      <c r="O528" s="170">
        <f>SUM(O529:O532)</f>
        <v>0</v>
      </c>
      <c r="P528" s="170"/>
      <c r="Q528" s="170">
        <f>SUM(Q529:Q532)</f>
        <v>0</v>
      </c>
      <c r="R528" s="171"/>
      <c r="S528" s="171"/>
      <c r="T528" s="172"/>
      <c r="U528" s="166"/>
      <c r="V528" s="166">
        <f>SUM(V529:V532)</f>
        <v>0</v>
      </c>
      <c r="W528" s="166"/>
      <c r="X528" s="166"/>
      <c r="Y528" s="166"/>
      <c r="AG528" t="s">
        <v>155</v>
      </c>
    </row>
    <row r="529" spans="1:60" outlineLevel="1" x14ac:dyDescent="0.25">
      <c r="A529" s="174">
        <v>84</v>
      </c>
      <c r="B529" s="175" t="s">
        <v>539</v>
      </c>
      <c r="C529" s="190" t="s">
        <v>540</v>
      </c>
      <c r="D529" s="176" t="s">
        <v>183</v>
      </c>
      <c r="E529" s="177">
        <v>6.0750000000000002</v>
      </c>
      <c r="F529" s="178"/>
      <c r="G529" s="179">
        <f>ROUND(E529*F529,2)</f>
        <v>0</v>
      </c>
      <c r="H529" s="178"/>
      <c r="I529" s="179">
        <f>ROUND(E529*H529,2)</f>
        <v>0</v>
      </c>
      <c r="J529" s="178"/>
      <c r="K529" s="179">
        <f>ROUND(E529*J529,2)</f>
        <v>0</v>
      </c>
      <c r="L529" s="179">
        <v>21</v>
      </c>
      <c r="M529" s="179">
        <f>G529*(1+L529/100)</f>
        <v>0</v>
      </c>
      <c r="N529" s="177">
        <v>2.5999999999999998E-4</v>
      </c>
      <c r="O529" s="177">
        <f>ROUND(E529*N529,2)</f>
        <v>0</v>
      </c>
      <c r="P529" s="177">
        <v>0</v>
      </c>
      <c r="Q529" s="177">
        <f>ROUND(E529*P529,2)</f>
        <v>0</v>
      </c>
      <c r="R529" s="179" t="s">
        <v>429</v>
      </c>
      <c r="S529" s="179" t="s">
        <v>160</v>
      </c>
      <c r="T529" s="180" t="s">
        <v>160</v>
      </c>
      <c r="U529" s="156">
        <v>0</v>
      </c>
      <c r="V529" s="156">
        <f>ROUND(E529*U529,2)</f>
        <v>0</v>
      </c>
      <c r="W529" s="156"/>
      <c r="X529" s="156" t="s">
        <v>430</v>
      </c>
      <c r="Y529" s="156" t="s">
        <v>162</v>
      </c>
      <c r="Z529" s="146"/>
      <c r="AA529" s="146"/>
      <c r="AB529" s="146"/>
      <c r="AC529" s="146"/>
      <c r="AD529" s="146"/>
      <c r="AE529" s="146"/>
      <c r="AF529" s="146"/>
      <c r="AG529" s="146" t="s">
        <v>431</v>
      </c>
      <c r="AH529" s="146"/>
      <c r="AI529" s="146"/>
      <c r="AJ529" s="146"/>
      <c r="AK529" s="146"/>
      <c r="AL529" s="146"/>
      <c r="AM529" s="146"/>
      <c r="AN529" s="146"/>
      <c r="AO529" s="146"/>
      <c r="AP529" s="146"/>
      <c r="AQ529" s="146"/>
      <c r="AR529" s="146"/>
      <c r="AS529" s="146"/>
      <c r="AT529" s="146"/>
      <c r="AU529" s="146"/>
      <c r="AV529" s="146"/>
      <c r="AW529" s="146"/>
      <c r="AX529" s="146"/>
      <c r="AY529" s="146"/>
      <c r="AZ529" s="146"/>
      <c r="BA529" s="146"/>
      <c r="BB529" s="146"/>
      <c r="BC529" s="146"/>
      <c r="BD529" s="146"/>
      <c r="BE529" s="146"/>
      <c r="BF529" s="146"/>
      <c r="BG529" s="146"/>
      <c r="BH529" s="146"/>
    </row>
    <row r="530" spans="1:60" outlineLevel="2" x14ac:dyDescent="0.25">
      <c r="A530" s="153"/>
      <c r="B530" s="154"/>
      <c r="C530" s="191" t="s">
        <v>541</v>
      </c>
      <c r="D530" s="157"/>
      <c r="E530" s="158"/>
      <c r="F530" s="156"/>
      <c r="G530" s="156"/>
      <c r="H530" s="156"/>
      <c r="I530" s="156"/>
      <c r="J530" s="156"/>
      <c r="K530" s="156"/>
      <c r="L530" s="156"/>
      <c r="M530" s="156"/>
      <c r="N530" s="155"/>
      <c r="O530" s="155"/>
      <c r="P530" s="155"/>
      <c r="Q530" s="155"/>
      <c r="R530" s="156"/>
      <c r="S530" s="156"/>
      <c r="T530" s="156"/>
      <c r="U530" s="156"/>
      <c r="V530" s="156"/>
      <c r="W530" s="156"/>
      <c r="X530" s="156"/>
      <c r="Y530" s="156"/>
      <c r="Z530" s="146"/>
      <c r="AA530" s="146"/>
      <c r="AB530" s="146"/>
      <c r="AC530" s="146"/>
      <c r="AD530" s="146"/>
      <c r="AE530" s="146"/>
      <c r="AF530" s="146"/>
      <c r="AG530" s="146" t="s">
        <v>167</v>
      </c>
      <c r="AH530" s="146">
        <v>0</v>
      </c>
      <c r="AI530" s="146"/>
      <c r="AJ530" s="146"/>
      <c r="AK530" s="146"/>
      <c r="AL530" s="146"/>
      <c r="AM530" s="146"/>
      <c r="AN530" s="146"/>
      <c r="AO530" s="146"/>
      <c r="AP530" s="146"/>
      <c r="AQ530" s="146"/>
      <c r="AR530" s="146"/>
      <c r="AS530" s="146"/>
      <c r="AT530" s="146"/>
      <c r="AU530" s="146"/>
      <c r="AV530" s="146"/>
      <c r="AW530" s="146"/>
      <c r="AX530" s="146"/>
      <c r="AY530" s="146"/>
      <c r="AZ530" s="146"/>
      <c r="BA530" s="146"/>
      <c r="BB530" s="146"/>
      <c r="BC530" s="146"/>
      <c r="BD530" s="146"/>
      <c r="BE530" s="146"/>
      <c r="BF530" s="146"/>
      <c r="BG530" s="146"/>
      <c r="BH530" s="146"/>
    </row>
    <row r="531" spans="1:60" ht="20.399999999999999" outlineLevel="3" x14ac:dyDescent="0.25">
      <c r="A531" s="153"/>
      <c r="B531" s="154"/>
      <c r="C531" s="191" t="s">
        <v>542</v>
      </c>
      <c r="D531" s="157"/>
      <c r="E531" s="158">
        <v>1.2250000000000001</v>
      </c>
      <c r="F531" s="156"/>
      <c r="G531" s="156"/>
      <c r="H531" s="156"/>
      <c r="I531" s="156"/>
      <c r="J531" s="156"/>
      <c r="K531" s="156"/>
      <c r="L531" s="156"/>
      <c r="M531" s="156"/>
      <c r="N531" s="155"/>
      <c r="O531" s="155"/>
      <c r="P531" s="155"/>
      <c r="Q531" s="155"/>
      <c r="R531" s="156"/>
      <c r="S531" s="156"/>
      <c r="T531" s="156"/>
      <c r="U531" s="156"/>
      <c r="V531" s="156"/>
      <c r="W531" s="156"/>
      <c r="X531" s="156"/>
      <c r="Y531" s="156"/>
      <c r="Z531" s="146"/>
      <c r="AA531" s="146"/>
      <c r="AB531" s="146"/>
      <c r="AC531" s="146"/>
      <c r="AD531" s="146"/>
      <c r="AE531" s="146"/>
      <c r="AF531" s="146"/>
      <c r="AG531" s="146" t="s">
        <v>167</v>
      </c>
      <c r="AH531" s="146">
        <v>0</v>
      </c>
      <c r="AI531" s="146"/>
      <c r="AJ531" s="146"/>
      <c r="AK531" s="146"/>
      <c r="AL531" s="146"/>
      <c r="AM531" s="146"/>
      <c r="AN531" s="146"/>
      <c r="AO531" s="146"/>
      <c r="AP531" s="146"/>
      <c r="AQ531" s="146"/>
      <c r="AR531" s="146"/>
      <c r="AS531" s="146"/>
      <c r="AT531" s="146"/>
      <c r="AU531" s="146"/>
      <c r="AV531" s="146"/>
      <c r="AW531" s="146"/>
      <c r="AX531" s="146"/>
      <c r="AY531" s="146"/>
      <c r="AZ531" s="146"/>
      <c r="BA531" s="146"/>
      <c r="BB531" s="146"/>
      <c r="BC531" s="146"/>
      <c r="BD531" s="146"/>
      <c r="BE531" s="146"/>
      <c r="BF531" s="146"/>
      <c r="BG531" s="146"/>
      <c r="BH531" s="146"/>
    </row>
    <row r="532" spans="1:60" outlineLevel="3" x14ac:dyDescent="0.25">
      <c r="A532" s="153"/>
      <c r="B532" s="154"/>
      <c r="C532" s="191" t="s">
        <v>543</v>
      </c>
      <c r="D532" s="157"/>
      <c r="E532" s="158">
        <v>4.8499999999999996</v>
      </c>
      <c r="F532" s="156"/>
      <c r="G532" s="156"/>
      <c r="H532" s="156"/>
      <c r="I532" s="156"/>
      <c r="J532" s="156"/>
      <c r="K532" s="156"/>
      <c r="L532" s="156"/>
      <c r="M532" s="156"/>
      <c r="N532" s="155"/>
      <c r="O532" s="155"/>
      <c r="P532" s="155"/>
      <c r="Q532" s="155"/>
      <c r="R532" s="156"/>
      <c r="S532" s="156"/>
      <c r="T532" s="156"/>
      <c r="U532" s="156"/>
      <c r="V532" s="156"/>
      <c r="W532" s="156"/>
      <c r="X532" s="156"/>
      <c r="Y532" s="156"/>
      <c r="Z532" s="146"/>
      <c r="AA532" s="146"/>
      <c r="AB532" s="146"/>
      <c r="AC532" s="146"/>
      <c r="AD532" s="146"/>
      <c r="AE532" s="146"/>
      <c r="AF532" s="146"/>
      <c r="AG532" s="146" t="s">
        <v>167</v>
      </c>
      <c r="AH532" s="146">
        <v>0</v>
      </c>
      <c r="AI532" s="146"/>
      <c r="AJ532" s="146"/>
      <c r="AK532" s="146"/>
      <c r="AL532" s="146"/>
      <c r="AM532" s="146"/>
      <c r="AN532" s="146"/>
      <c r="AO532" s="146"/>
      <c r="AP532" s="146"/>
      <c r="AQ532" s="146"/>
      <c r="AR532" s="146"/>
      <c r="AS532" s="146"/>
      <c r="AT532" s="146"/>
      <c r="AU532" s="146"/>
      <c r="AV532" s="146"/>
      <c r="AW532" s="146"/>
      <c r="AX532" s="146"/>
      <c r="AY532" s="146"/>
      <c r="AZ532" s="146"/>
      <c r="BA532" s="146"/>
      <c r="BB532" s="146"/>
      <c r="BC532" s="146"/>
      <c r="BD532" s="146"/>
      <c r="BE532" s="146"/>
      <c r="BF532" s="146"/>
      <c r="BG532" s="146"/>
      <c r="BH532" s="146"/>
    </row>
    <row r="533" spans="1:60" x14ac:dyDescent="0.25">
      <c r="A533" s="167" t="s">
        <v>154</v>
      </c>
      <c r="B533" s="168" t="s">
        <v>118</v>
      </c>
      <c r="C533" s="189" t="s">
        <v>119</v>
      </c>
      <c r="D533" s="169"/>
      <c r="E533" s="170"/>
      <c r="F533" s="171"/>
      <c r="G533" s="171">
        <f>SUMIF(AG534:AG556,"&lt;&gt;NOR",G534:G556)</f>
        <v>0</v>
      </c>
      <c r="H533" s="171"/>
      <c r="I533" s="171">
        <f>SUM(I534:I556)</f>
        <v>0</v>
      </c>
      <c r="J533" s="171"/>
      <c r="K533" s="171">
        <f>SUM(K534:K556)</f>
        <v>0</v>
      </c>
      <c r="L533" s="171"/>
      <c r="M533" s="171">
        <f>SUM(M534:M556)</f>
        <v>0</v>
      </c>
      <c r="N533" s="170"/>
      <c r="O533" s="170">
        <f>SUM(O534:O556)</f>
        <v>0.08</v>
      </c>
      <c r="P533" s="170"/>
      <c r="Q533" s="170">
        <f>SUM(Q534:Q556)</f>
        <v>0.17</v>
      </c>
      <c r="R533" s="171"/>
      <c r="S533" s="171"/>
      <c r="T533" s="172"/>
      <c r="U533" s="166"/>
      <c r="V533" s="166">
        <f>SUM(V534:V556)</f>
        <v>15.29</v>
      </c>
      <c r="W533" s="166"/>
      <c r="X533" s="166"/>
      <c r="Y533" s="166"/>
      <c r="AG533" t="s">
        <v>155</v>
      </c>
    </row>
    <row r="534" spans="1:60" outlineLevel="1" x14ac:dyDescent="0.25">
      <c r="A534" s="174">
        <v>85</v>
      </c>
      <c r="B534" s="175" t="s">
        <v>544</v>
      </c>
      <c r="C534" s="190" t="s">
        <v>545</v>
      </c>
      <c r="D534" s="176" t="s">
        <v>183</v>
      </c>
      <c r="E534" s="177">
        <v>191.1369</v>
      </c>
      <c r="F534" s="178"/>
      <c r="G534" s="179">
        <f>ROUND(E534*F534,2)</f>
        <v>0</v>
      </c>
      <c r="H534" s="178"/>
      <c r="I534" s="179">
        <f>ROUND(E534*H534,2)</f>
        <v>0</v>
      </c>
      <c r="J534" s="178"/>
      <c r="K534" s="179">
        <f>ROUND(E534*J534,2)</f>
        <v>0</v>
      </c>
      <c r="L534" s="179">
        <v>21</v>
      </c>
      <c r="M534" s="179">
        <f>G534*(1+L534/100)</f>
        <v>0</v>
      </c>
      <c r="N534" s="177">
        <v>0</v>
      </c>
      <c r="O534" s="177">
        <f>ROUND(E534*N534,2)</f>
        <v>0</v>
      </c>
      <c r="P534" s="177">
        <v>8.9999999999999998E-4</v>
      </c>
      <c r="Q534" s="177">
        <f>ROUND(E534*P534,2)</f>
        <v>0.17</v>
      </c>
      <c r="R534" s="179" t="s">
        <v>546</v>
      </c>
      <c r="S534" s="179" t="s">
        <v>160</v>
      </c>
      <c r="T534" s="180" t="s">
        <v>160</v>
      </c>
      <c r="U534" s="156">
        <v>0.08</v>
      </c>
      <c r="V534" s="156">
        <f>ROUND(E534*U534,2)</f>
        <v>15.29</v>
      </c>
      <c r="W534" s="156"/>
      <c r="X534" s="156" t="s">
        <v>161</v>
      </c>
      <c r="Y534" s="156" t="s">
        <v>162</v>
      </c>
      <c r="Z534" s="146"/>
      <c r="AA534" s="146"/>
      <c r="AB534" s="146"/>
      <c r="AC534" s="146"/>
      <c r="AD534" s="146"/>
      <c r="AE534" s="146"/>
      <c r="AF534" s="146"/>
      <c r="AG534" s="146" t="s">
        <v>163</v>
      </c>
      <c r="AH534" s="146"/>
      <c r="AI534" s="146"/>
      <c r="AJ534" s="146"/>
      <c r="AK534" s="146"/>
      <c r="AL534" s="146"/>
      <c r="AM534" s="146"/>
      <c r="AN534" s="146"/>
      <c r="AO534" s="146"/>
      <c r="AP534" s="146"/>
      <c r="AQ534" s="146"/>
      <c r="AR534" s="146"/>
      <c r="AS534" s="146"/>
      <c r="AT534" s="146"/>
      <c r="AU534" s="146"/>
      <c r="AV534" s="146"/>
      <c r="AW534" s="146"/>
      <c r="AX534" s="146"/>
      <c r="AY534" s="146"/>
      <c r="AZ534" s="146"/>
      <c r="BA534" s="146"/>
      <c r="BB534" s="146"/>
      <c r="BC534" s="146"/>
      <c r="BD534" s="146"/>
      <c r="BE534" s="146"/>
      <c r="BF534" s="146"/>
      <c r="BG534" s="146"/>
      <c r="BH534" s="146"/>
    </row>
    <row r="535" spans="1:60" outlineLevel="2" x14ac:dyDescent="0.25">
      <c r="A535" s="153"/>
      <c r="B535" s="154"/>
      <c r="C535" s="191" t="s">
        <v>547</v>
      </c>
      <c r="D535" s="157"/>
      <c r="E535" s="158">
        <v>47.93</v>
      </c>
      <c r="F535" s="156"/>
      <c r="G535" s="156"/>
      <c r="H535" s="156"/>
      <c r="I535" s="156"/>
      <c r="J535" s="156"/>
      <c r="K535" s="156"/>
      <c r="L535" s="156"/>
      <c r="M535" s="156"/>
      <c r="N535" s="155"/>
      <c r="O535" s="155"/>
      <c r="P535" s="155"/>
      <c r="Q535" s="155"/>
      <c r="R535" s="156"/>
      <c r="S535" s="156"/>
      <c r="T535" s="156"/>
      <c r="U535" s="156"/>
      <c r="V535" s="156"/>
      <c r="W535" s="156"/>
      <c r="X535" s="156"/>
      <c r="Y535" s="156"/>
      <c r="Z535" s="146"/>
      <c r="AA535" s="146"/>
      <c r="AB535" s="146"/>
      <c r="AC535" s="146"/>
      <c r="AD535" s="146"/>
      <c r="AE535" s="146"/>
      <c r="AF535" s="146"/>
      <c r="AG535" s="146" t="s">
        <v>167</v>
      </c>
      <c r="AH535" s="146">
        <v>5</v>
      </c>
      <c r="AI535" s="146"/>
      <c r="AJ535" s="146"/>
      <c r="AK535" s="146"/>
      <c r="AL535" s="146"/>
      <c r="AM535" s="146"/>
      <c r="AN535" s="146"/>
      <c r="AO535" s="146"/>
      <c r="AP535" s="146"/>
      <c r="AQ535" s="146"/>
      <c r="AR535" s="146"/>
      <c r="AS535" s="146"/>
      <c r="AT535" s="146"/>
      <c r="AU535" s="146"/>
      <c r="AV535" s="146"/>
      <c r="AW535" s="146"/>
      <c r="AX535" s="146"/>
      <c r="AY535" s="146"/>
      <c r="AZ535" s="146"/>
      <c r="BA535" s="146"/>
      <c r="BB535" s="146"/>
      <c r="BC535" s="146"/>
      <c r="BD535" s="146"/>
      <c r="BE535" s="146"/>
      <c r="BF535" s="146"/>
      <c r="BG535" s="146"/>
      <c r="BH535" s="146"/>
    </row>
    <row r="536" spans="1:60" outlineLevel="3" x14ac:dyDescent="0.25">
      <c r="A536" s="153"/>
      <c r="B536" s="154"/>
      <c r="C536" s="191" t="s">
        <v>548</v>
      </c>
      <c r="D536" s="157"/>
      <c r="E536" s="158">
        <v>143.20689999999999</v>
      </c>
      <c r="F536" s="156"/>
      <c r="G536" s="156"/>
      <c r="H536" s="156"/>
      <c r="I536" s="156"/>
      <c r="J536" s="156"/>
      <c r="K536" s="156"/>
      <c r="L536" s="156"/>
      <c r="M536" s="156"/>
      <c r="N536" s="155"/>
      <c r="O536" s="155"/>
      <c r="P536" s="155"/>
      <c r="Q536" s="155"/>
      <c r="R536" s="156"/>
      <c r="S536" s="156"/>
      <c r="T536" s="156"/>
      <c r="U536" s="156"/>
      <c r="V536" s="156"/>
      <c r="W536" s="156"/>
      <c r="X536" s="156"/>
      <c r="Y536" s="156"/>
      <c r="Z536" s="146"/>
      <c r="AA536" s="146"/>
      <c r="AB536" s="146"/>
      <c r="AC536" s="146"/>
      <c r="AD536" s="146"/>
      <c r="AE536" s="146"/>
      <c r="AF536" s="146"/>
      <c r="AG536" s="146" t="s">
        <v>167</v>
      </c>
      <c r="AH536" s="146">
        <v>5</v>
      </c>
      <c r="AI536" s="146"/>
      <c r="AJ536" s="146"/>
      <c r="AK536" s="146"/>
      <c r="AL536" s="146"/>
      <c r="AM536" s="146"/>
      <c r="AN536" s="146"/>
      <c r="AO536" s="146"/>
      <c r="AP536" s="146"/>
      <c r="AQ536" s="146"/>
      <c r="AR536" s="146"/>
      <c r="AS536" s="146"/>
      <c r="AT536" s="146"/>
      <c r="AU536" s="146"/>
      <c r="AV536" s="146"/>
      <c r="AW536" s="146"/>
      <c r="AX536" s="146"/>
      <c r="AY536" s="146"/>
      <c r="AZ536" s="146"/>
      <c r="BA536" s="146"/>
      <c r="BB536" s="146"/>
      <c r="BC536" s="146"/>
      <c r="BD536" s="146"/>
      <c r="BE536" s="146"/>
      <c r="BF536" s="146"/>
      <c r="BG536" s="146"/>
      <c r="BH536" s="146"/>
    </row>
    <row r="537" spans="1:60" outlineLevel="1" x14ac:dyDescent="0.25">
      <c r="A537" s="174">
        <v>86</v>
      </c>
      <c r="B537" s="175" t="s">
        <v>549</v>
      </c>
      <c r="C537" s="190" t="s">
        <v>550</v>
      </c>
      <c r="D537" s="176" t="s">
        <v>183</v>
      </c>
      <c r="E537" s="177">
        <v>365.15</v>
      </c>
      <c r="F537" s="178"/>
      <c r="G537" s="179">
        <f>ROUND(E537*F537,2)</f>
        <v>0</v>
      </c>
      <c r="H537" s="178"/>
      <c r="I537" s="179">
        <f>ROUND(E537*H537,2)</f>
        <v>0</v>
      </c>
      <c r="J537" s="178"/>
      <c r="K537" s="179">
        <f>ROUND(E537*J537,2)</f>
        <v>0</v>
      </c>
      <c r="L537" s="179">
        <v>21</v>
      </c>
      <c r="M537" s="179">
        <f>G537*(1+L537/100)</f>
        <v>0</v>
      </c>
      <c r="N537" s="177">
        <v>2.2000000000000001E-4</v>
      </c>
      <c r="O537" s="177">
        <f>ROUND(E537*N537,2)</f>
        <v>0.08</v>
      </c>
      <c r="P537" s="177">
        <v>0</v>
      </c>
      <c r="Q537" s="177">
        <f>ROUND(E537*P537,2)</f>
        <v>0</v>
      </c>
      <c r="R537" s="179" t="s">
        <v>429</v>
      </c>
      <c r="S537" s="179" t="s">
        <v>160</v>
      </c>
      <c r="T537" s="180" t="s">
        <v>160</v>
      </c>
      <c r="U537" s="156">
        <v>0</v>
      </c>
      <c r="V537" s="156">
        <f>ROUND(E537*U537,2)</f>
        <v>0</v>
      </c>
      <c r="W537" s="156"/>
      <c r="X537" s="156" t="s">
        <v>430</v>
      </c>
      <c r="Y537" s="156" t="s">
        <v>162</v>
      </c>
      <c r="Z537" s="146"/>
      <c r="AA537" s="146"/>
      <c r="AB537" s="146"/>
      <c r="AC537" s="146"/>
      <c r="AD537" s="146"/>
      <c r="AE537" s="146"/>
      <c r="AF537" s="146"/>
      <c r="AG537" s="146" t="s">
        <v>431</v>
      </c>
      <c r="AH537" s="146"/>
      <c r="AI537" s="146"/>
      <c r="AJ537" s="146"/>
      <c r="AK537" s="146"/>
      <c r="AL537" s="146"/>
      <c r="AM537" s="146"/>
      <c r="AN537" s="146"/>
      <c r="AO537" s="146"/>
      <c r="AP537" s="146"/>
      <c r="AQ537" s="146"/>
      <c r="AR537" s="146"/>
      <c r="AS537" s="146"/>
      <c r="AT537" s="146"/>
      <c r="AU537" s="146"/>
      <c r="AV537" s="146"/>
      <c r="AW537" s="146"/>
      <c r="AX537" s="146"/>
      <c r="AY537" s="146"/>
      <c r="AZ537" s="146"/>
      <c r="BA537" s="146"/>
      <c r="BB537" s="146"/>
      <c r="BC537" s="146"/>
      <c r="BD537" s="146"/>
      <c r="BE537" s="146"/>
      <c r="BF537" s="146"/>
      <c r="BG537" s="146"/>
      <c r="BH537" s="146"/>
    </row>
    <row r="538" spans="1:60" outlineLevel="2" x14ac:dyDescent="0.25">
      <c r="A538" s="153"/>
      <c r="B538" s="154"/>
      <c r="C538" s="257" t="s">
        <v>551</v>
      </c>
      <c r="D538" s="258"/>
      <c r="E538" s="258"/>
      <c r="F538" s="258"/>
      <c r="G538" s="258"/>
      <c r="H538" s="156"/>
      <c r="I538" s="156"/>
      <c r="J538" s="156"/>
      <c r="K538" s="156"/>
      <c r="L538" s="156"/>
      <c r="M538" s="156"/>
      <c r="N538" s="155"/>
      <c r="O538" s="155"/>
      <c r="P538" s="155"/>
      <c r="Q538" s="155"/>
      <c r="R538" s="156"/>
      <c r="S538" s="156"/>
      <c r="T538" s="156"/>
      <c r="U538" s="156"/>
      <c r="V538" s="156"/>
      <c r="W538" s="156"/>
      <c r="X538" s="156"/>
      <c r="Y538" s="156"/>
      <c r="Z538" s="146"/>
      <c r="AA538" s="146"/>
      <c r="AB538" s="146"/>
      <c r="AC538" s="146"/>
      <c r="AD538" s="146"/>
      <c r="AE538" s="146"/>
      <c r="AF538" s="146"/>
      <c r="AG538" s="146" t="s">
        <v>279</v>
      </c>
      <c r="AH538" s="146"/>
      <c r="AI538" s="146"/>
      <c r="AJ538" s="146"/>
      <c r="AK538" s="146"/>
      <c r="AL538" s="146"/>
      <c r="AM538" s="146"/>
      <c r="AN538" s="146"/>
      <c r="AO538" s="146"/>
      <c r="AP538" s="146"/>
      <c r="AQ538" s="146"/>
      <c r="AR538" s="146"/>
      <c r="AS538" s="146"/>
      <c r="AT538" s="146"/>
      <c r="AU538" s="146"/>
      <c r="AV538" s="146"/>
      <c r="AW538" s="146"/>
      <c r="AX538" s="146"/>
      <c r="AY538" s="146"/>
      <c r="AZ538" s="146"/>
      <c r="BA538" s="146"/>
      <c r="BB538" s="146"/>
      <c r="BC538" s="146"/>
      <c r="BD538" s="146"/>
      <c r="BE538" s="146"/>
      <c r="BF538" s="146"/>
      <c r="BG538" s="146"/>
      <c r="BH538" s="146"/>
    </row>
    <row r="539" spans="1:60" outlineLevel="2" x14ac:dyDescent="0.25">
      <c r="A539" s="153"/>
      <c r="B539" s="154"/>
      <c r="C539" s="191" t="s">
        <v>314</v>
      </c>
      <c r="D539" s="157"/>
      <c r="E539" s="158"/>
      <c r="F539" s="156"/>
      <c r="G539" s="156"/>
      <c r="H539" s="156"/>
      <c r="I539" s="156"/>
      <c r="J539" s="156"/>
      <c r="K539" s="156"/>
      <c r="L539" s="156"/>
      <c r="M539" s="156"/>
      <c r="N539" s="155"/>
      <c r="O539" s="155"/>
      <c r="P539" s="155"/>
      <c r="Q539" s="155"/>
      <c r="R539" s="156"/>
      <c r="S539" s="156"/>
      <c r="T539" s="156"/>
      <c r="U539" s="156"/>
      <c r="V539" s="156"/>
      <c r="W539" s="156"/>
      <c r="X539" s="156"/>
      <c r="Y539" s="156"/>
      <c r="Z539" s="146"/>
      <c r="AA539" s="146"/>
      <c r="AB539" s="146"/>
      <c r="AC539" s="146"/>
      <c r="AD539" s="146"/>
      <c r="AE539" s="146"/>
      <c r="AF539" s="146"/>
      <c r="AG539" s="146" t="s">
        <v>167</v>
      </c>
      <c r="AH539" s="146">
        <v>0</v>
      </c>
      <c r="AI539" s="146"/>
      <c r="AJ539" s="146"/>
      <c r="AK539" s="146"/>
      <c r="AL539" s="146"/>
      <c r="AM539" s="146"/>
      <c r="AN539" s="146"/>
      <c r="AO539" s="146"/>
      <c r="AP539" s="146"/>
      <c r="AQ539" s="146"/>
      <c r="AR539" s="146"/>
      <c r="AS539" s="146"/>
      <c r="AT539" s="146"/>
      <c r="AU539" s="146"/>
      <c r="AV539" s="146"/>
      <c r="AW539" s="146"/>
      <c r="AX539" s="146"/>
      <c r="AY539" s="146"/>
      <c r="AZ539" s="146"/>
      <c r="BA539" s="146"/>
      <c r="BB539" s="146"/>
      <c r="BC539" s="146"/>
      <c r="BD539" s="146"/>
      <c r="BE539" s="146"/>
      <c r="BF539" s="146"/>
      <c r="BG539" s="146"/>
      <c r="BH539" s="146"/>
    </row>
    <row r="540" spans="1:60" outlineLevel="3" x14ac:dyDescent="0.25">
      <c r="A540" s="153"/>
      <c r="B540" s="154"/>
      <c r="C540" s="191" t="s">
        <v>166</v>
      </c>
      <c r="D540" s="157"/>
      <c r="E540" s="158"/>
      <c r="F540" s="156"/>
      <c r="G540" s="156"/>
      <c r="H540" s="156"/>
      <c r="I540" s="156"/>
      <c r="J540" s="156"/>
      <c r="K540" s="156"/>
      <c r="L540" s="156"/>
      <c r="M540" s="156"/>
      <c r="N540" s="155"/>
      <c r="O540" s="155"/>
      <c r="P540" s="155"/>
      <c r="Q540" s="155"/>
      <c r="R540" s="156"/>
      <c r="S540" s="156"/>
      <c r="T540" s="156"/>
      <c r="U540" s="156"/>
      <c r="V540" s="156"/>
      <c r="W540" s="156"/>
      <c r="X540" s="156"/>
      <c r="Y540" s="156"/>
      <c r="Z540" s="146"/>
      <c r="AA540" s="146"/>
      <c r="AB540" s="146"/>
      <c r="AC540" s="146"/>
      <c r="AD540" s="146"/>
      <c r="AE540" s="146"/>
      <c r="AF540" s="146"/>
      <c r="AG540" s="146" t="s">
        <v>167</v>
      </c>
      <c r="AH540" s="146">
        <v>0</v>
      </c>
      <c r="AI540" s="146"/>
      <c r="AJ540" s="146"/>
      <c r="AK540" s="146"/>
      <c r="AL540" s="146"/>
      <c r="AM540" s="146"/>
      <c r="AN540" s="146"/>
      <c r="AO540" s="146"/>
      <c r="AP540" s="146"/>
      <c r="AQ540" s="146"/>
      <c r="AR540" s="146"/>
      <c r="AS540" s="146"/>
      <c r="AT540" s="146"/>
      <c r="AU540" s="146"/>
      <c r="AV540" s="146"/>
      <c r="AW540" s="146"/>
      <c r="AX540" s="146"/>
      <c r="AY540" s="146"/>
      <c r="AZ540" s="146"/>
      <c r="BA540" s="146"/>
      <c r="BB540" s="146"/>
      <c r="BC540" s="146"/>
      <c r="BD540" s="146"/>
      <c r="BE540" s="146"/>
      <c r="BF540" s="146"/>
      <c r="BG540" s="146"/>
      <c r="BH540" s="146"/>
    </row>
    <row r="541" spans="1:60" outlineLevel="3" x14ac:dyDescent="0.25">
      <c r="A541" s="153"/>
      <c r="B541" s="154"/>
      <c r="C541" s="191" t="s">
        <v>315</v>
      </c>
      <c r="D541" s="157"/>
      <c r="E541" s="158"/>
      <c r="F541" s="156"/>
      <c r="G541" s="156"/>
      <c r="H541" s="156"/>
      <c r="I541" s="156"/>
      <c r="J541" s="156"/>
      <c r="K541" s="156"/>
      <c r="L541" s="156"/>
      <c r="M541" s="156"/>
      <c r="N541" s="155"/>
      <c r="O541" s="155"/>
      <c r="P541" s="155"/>
      <c r="Q541" s="155"/>
      <c r="R541" s="156"/>
      <c r="S541" s="156"/>
      <c r="T541" s="156"/>
      <c r="U541" s="156"/>
      <c r="V541" s="156"/>
      <c r="W541" s="156"/>
      <c r="X541" s="156"/>
      <c r="Y541" s="156"/>
      <c r="Z541" s="146"/>
      <c r="AA541" s="146"/>
      <c r="AB541" s="146"/>
      <c r="AC541" s="146"/>
      <c r="AD541" s="146"/>
      <c r="AE541" s="146"/>
      <c r="AF541" s="146"/>
      <c r="AG541" s="146" t="s">
        <v>167</v>
      </c>
      <c r="AH541" s="146">
        <v>0</v>
      </c>
      <c r="AI541" s="146"/>
      <c r="AJ541" s="146"/>
      <c r="AK541" s="146"/>
      <c r="AL541" s="146"/>
      <c r="AM541" s="146"/>
      <c r="AN541" s="146"/>
      <c r="AO541" s="146"/>
      <c r="AP541" s="146"/>
      <c r="AQ541" s="146"/>
      <c r="AR541" s="146"/>
      <c r="AS541" s="146"/>
      <c r="AT541" s="146"/>
      <c r="AU541" s="146"/>
      <c r="AV541" s="146"/>
      <c r="AW541" s="146"/>
      <c r="AX541" s="146"/>
      <c r="AY541" s="146"/>
      <c r="AZ541" s="146"/>
      <c r="BA541" s="146"/>
      <c r="BB541" s="146"/>
      <c r="BC541" s="146"/>
      <c r="BD541" s="146"/>
      <c r="BE541" s="146"/>
      <c r="BF541" s="146"/>
      <c r="BG541" s="146"/>
      <c r="BH541" s="146"/>
    </row>
    <row r="542" spans="1:60" outlineLevel="3" x14ac:dyDescent="0.25">
      <c r="A542" s="153"/>
      <c r="B542" s="154"/>
      <c r="C542" s="191" t="s">
        <v>552</v>
      </c>
      <c r="D542" s="157"/>
      <c r="E542" s="158">
        <v>3.6</v>
      </c>
      <c r="F542" s="156"/>
      <c r="G542" s="156"/>
      <c r="H542" s="156"/>
      <c r="I542" s="156"/>
      <c r="J542" s="156"/>
      <c r="K542" s="156"/>
      <c r="L542" s="156"/>
      <c r="M542" s="156"/>
      <c r="N542" s="155"/>
      <c r="O542" s="155"/>
      <c r="P542" s="155"/>
      <c r="Q542" s="155"/>
      <c r="R542" s="156"/>
      <c r="S542" s="156"/>
      <c r="T542" s="156"/>
      <c r="U542" s="156"/>
      <c r="V542" s="156"/>
      <c r="W542" s="156"/>
      <c r="X542" s="156"/>
      <c r="Y542" s="156"/>
      <c r="Z542" s="146"/>
      <c r="AA542" s="146"/>
      <c r="AB542" s="146"/>
      <c r="AC542" s="146"/>
      <c r="AD542" s="146"/>
      <c r="AE542" s="146"/>
      <c r="AF542" s="146"/>
      <c r="AG542" s="146" t="s">
        <v>167</v>
      </c>
      <c r="AH542" s="146">
        <v>0</v>
      </c>
      <c r="AI542" s="146"/>
      <c r="AJ542" s="146"/>
      <c r="AK542" s="146"/>
      <c r="AL542" s="146"/>
      <c r="AM542" s="146"/>
      <c r="AN542" s="146"/>
      <c r="AO542" s="146"/>
      <c r="AP542" s="146"/>
      <c r="AQ542" s="146"/>
      <c r="AR542" s="146"/>
      <c r="AS542" s="146"/>
      <c r="AT542" s="146"/>
      <c r="AU542" s="146"/>
      <c r="AV542" s="146"/>
      <c r="AW542" s="146"/>
      <c r="AX542" s="146"/>
      <c r="AY542" s="146"/>
      <c r="AZ542" s="146"/>
      <c r="BA542" s="146"/>
      <c r="BB542" s="146"/>
      <c r="BC542" s="146"/>
      <c r="BD542" s="146"/>
      <c r="BE542" s="146"/>
      <c r="BF542" s="146"/>
      <c r="BG542" s="146"/>
      <c r="BH542" s="146"/>
    </row>
    <row r="543" spans="1:60" outlineLevel="3" x14ac:dyDescent="0.25">
      <c r="A543" s="153"/>
      <c r="B543" s="154"/>
      <c r="C543" s="193" t="s">
        <v>289</v>
      </c>
      <c r="D543" s="164"/>
      <c r="E543" s="165">
        <v>3.6</v>
      </c>
      <c r="F543" s="156"/>
      <c r="G543" s="156"/>
      <c r="H543" s="156"/>
      <c r="I543" s="156"/>
      <c r="J543" s="156"/>
      <c r="K543" s="156"/>
      <c r="L543" s="156"/>
      <c r="M543" s="156"/>
      <c r="N543" s="155"/>
      <c r="O543" s="155"/>
      <c r="P543" s="155"/>
      <c r="Q543" s="155"/>
      <c r="R543" s="156"/>
      <c r="S543" s="156"/>
      <c r="T543" s="156"/>
      <c r="U543" s="156"/>
      <c r="V543" s="156"/>
      <c r="W543" s="156"/>
      <c r="X543" s="156"/>
      <c r="Y543" s="156"/>
      <c r="Z543" s="146"/>
      <c r="AA543" s="146"/>
      <c r="AB543" s="146"/>
      <c r="AC543" s="146"/>
      <c r="AD543" s="146"/>
      <c r="AE543" s="146"/>
      <c r="AF543" s="146"/>
      <c r="AG543" s="146" t="s">
        <v>167</v>
      </c>
      <c r="AH543" s="146">
        <v>1</v>
      </c>
      <c r="AI543" s="146"/>
      <c r="AJ543" s="146"/>
      <c r="AK543" s="146"/>
      <c r="AL543" s="146"/>
      <c r="AM543" s="146"/>
      <c r="AN543" s="146"/>
      <c r="AO543" s="146"/>
      <c r="AP543" s="146"/>
      <c r="AQ543" s="146"/>
      <c r="AR543" s="146"/>
      <c r="AS543" s="146"/>
      <c r="AT543" s="146"/>
      <c r="AU543" s="146"/>
      <c r="AV543" s="146"/>
      <c r="AW543" s="146"/>
      <c r="AX543" s="146"/>
      <c r="AY543" s="146"/>
      <c r="AZ543" s="146"/>
      <c r="BA543" s="146"/>
      <c r="BB543" s="146"/>
      <c r="BC543" s="146"/>
      <c r="BD543" s="146"/>
      <c r="BE543" s="146"/>
      <c r="BF543" s="146"/>
      <c r="BG543" s="146"/>
      <c r="BH543" s="146"/>
    </row>
    <row r="544" spans="1:60" outlineLevel="3" x14ac:dyDescent="0.25">
      <c r="A544" s="153"/>
      <c r="B544" s="154"/>
      <c r="C544" s="191" t="s">
        <v>553</v>
      </c>
      <c r="D544" s="157"/>
      <c r="E544" s="158"/>
      <c r="F544" s="156"/>
      <c r="G544" s="156"/>
      <c r="H544" s="156"/>
      <c r="I544" s="156"/>
      <c r="J544" s="156"/>
      <c r="K544" s="156"/>
      <c r="L544" s="156"/>
      <c r="M544" s="156"/>
      <c r="N544" s="155"/>
      <c r="O544" s="155"/>
      <c r="P544" s="155"/>
      <c r="Q544" s="155"/>
      <c r="R544" s="156"/>
      <c r="S544" s="156"/>
      <c r="T544" s="156"/>
      <c r="U544" s="156"/>
      <c r="V544" s="156"/>
      <c r="W544" s="156"/>
      <c r="X544" s="156"/>
      <c r="Y544" s="156"/>
      <c r="Z544" s="146"/>
      <c r="AA544" s="146"/>
      <c r="AB544" s="146"/>
      <c r="AC544" s="146"/>
      <c r="AD544" s="146"/>
      <c r="AE544" s="146"/>
      <c r="AF544" s="146"/>
      <c r="AG544" s="146" t="s">
        <v>167</v>
      </c>
      <c r="AH544" s="146">
        <v>0</v>
      </c>
      <c r="AI544" s="146"/>
      <c r="AJ544" s="146"/>
      <c r="AK544" s="146"/>
      <c r="AL544" s="146"/>
      <c r="AM544" s="146"/>
      <c r="AN544" s="146"/>
      <c r="AO544" s="146"/>
      <c r="AP544" s="146"/>
      <c r="AQ544" s="146"/>
      <c r="AR544" s="146"/>
      <c r="AS544" s="146"/>
      <c r="AT544" s="146"/>
      <c r="AU544" s="146"/>
      <c r="AV544" s="146"/>
      <c r="AW544" s="146"/>
      <c r="AX544" s="146"/>
      <c r="AY544" s="146"/>
      <c r="AZ544" s="146"/>
      <c r="BA544" s="146"/>
      <c r="BB544" s="146"/>
      <c r="BC544" s="146"/>
      <c r="BD544" s="146"/>
      <c r="BE544" s="146"/>
      <c r="BF544" s="146"/>
      <c r="BG544" s="146"/>
      <c r="BH544" s="146"/>
    </row>
    <row r="545" spans="1:60" outlineLevel="3" x14ac:dyDescent="0.25">
      <c r="A545" s="153"/>
      <c r="B545" s="154"/>
      <c r="C545" s="191" t="s">
        <v>554</v>
      </c>
      <c r="D545" s="157"/>
      <c r="E545" s="158">
        <v>19.47</v>
      </c>
      <c r="F545" s="156"/>
      <c r="G545" s="156"/>
      <c r="H545" s="156"/>
      <c r="I545" s="156"/>
      <c r="J545" s="156"/>
      <c r="K545" s="156"/>
      <c r="L545" s="156"/>
      <c r="M545" s="156"/>
      <c r="N545" s="155"/>
      <c r="O545" s="155"/>
      <c r="P545" s="155"/>
      <c r="Q545" s="155"/>
      <c r="R545" s="156"/>
      <c r="S545" s="156"/>
      <c r="T545" s="156"/>
      <c r="U545" s="156"/>
      <c r="V545" s="156"/>
      <c r="W545" s="156"/>
      <c r="X545" s="156"/>
      <c r="Y545" s="156"/>
      <c r="Z545" s="146"/>
      <c r="AA545" s="146"/>
      <c r="AB545" s="146"/>
      <c r="AC545" s="146"/>
      <c r="AD545" s="146"/>
      <c r="AE545" s="146"/>
      <c r="AF545" s="146"/>
      <c r="AG545" s="146" t="s">
        <v>167</v>
      </c>
      <c r="AH545" s="146">
        <v>0</v>
      </c>
      <c r="AI545" s="146"/>
      <c r="AJ545" s="146"/>
      <c r="AK545" s="146"/>
      <c r="AL545" s="146"/>
      <c r="AM545" s="146"/>
      <c r="AN545" s="146"/>
      <c r="AO545" s="146"/>
      <c r="AP545" s="146"/>
      <c r="AQ545" s="146"/>
      <c r="AR545" s="146"/>
      <c r="AS545" s="146"/>
      <c r="AT545" s="146"/>
      <c r="AU545" s="146"/>
      <c r="AV545" s="146"/>
      <c r="AW545" s="146"/>
      <c r="AX545" s="146"/>
      <c r="AY545" s="146"/>
      <c r="AZ545" s="146"/>
      <c r="BA545" s="146"/>
      <c r="BB545" s="146"/>
      <c r="BC545" s="146"/>
      <c r="BD545" s="146"/>
      <c r="BE545" s="146"/>
      <c r="BF545" s="146"/>
      <c r="BG545" s="146"/>
      <c r="BH545" s="146"/>
    </row>
    <row r="546" spans="1:60" outlineLevel="3" x14ac:dyDescent="0.25">
      <c r="A546" s="153"/>
      <c r="B546" s="154"/>
      <c r="C546" s="191" t="s">
        <v>555</v>
      </c>
      <c r="D546" s="157"/>
      <c r="E546" s="158">
        <v>44.33</v>
      </c>
      <c r="F546" s="156"/>
      <c r="G546" s="156"/>
      <c r="H546" s="156"/>
      <c r="I546" s="156"/>
      <c r="J546" s="156"/>
      <c r="K546" s="156"/>
      <c r="L546" s="156"/>
      <c r="M546" s="156"/>
      <c r="N546" s="155"/>
      <c r="O546" s="155"/>
      <c r="P546" s="155"/>
      <c r="Q546" s="155"/>
      <c r="R546" s="156"/>
      <c r="S546" s="156"/>
      <c r="T546" s="156"/>
      <c r="U546" s="156"/>
      <c r="V546" s="156"/>
      <c r="W546" s="156"/>
      <c r="X546" s="156"/>
      <c r="Y546" s="156"/>
      <c r="Z546" s="146"/>
      <c r="AA546" s="146"/>
      <c r="AB546" s="146"/>
      <c r="AC546" s="146"/>
      <c r="AD546" s="146"/>
      <c r="AE546" s="146"/>
      <c r="AF546" s="146"/>
      <c r="AG546" s="146" t="s">
        <v>167</v>
      </c>
      <c r="AH546" s="146">
        <v>0</v>
      </c>
      <c r="AI546" s="146"/>
      <c r="AJ546" s="146"/>
      <c r="AK546" s="146"/>
      <c r="AL546" s="146"/>
      <c r="AM546" s="146"/>
      <c r="AN546" s="146"/>
      <c r="AO546" s="146"/>
      <c r="AP546" s="146"/>
      <c r="AQ546" s="146"/>
      <c r="AR546" s="146"/>
      <c r="AS546" s="146"/>
      <c r="AT546" s="146"/>
      <c r="AU546" s="146"/>
      <c r="AV546" s="146"/>
      <c r="AW546" s="146"/>
      <c r="AX546" s="146"/>
      <c r="AY546" s="146"/>
      <c r="AZ546" s="146"/>
      <c r="BA546" s="146"/>
      <c r="BB546" s="146"/>
      <c r="BC546" s="146"/>
      <c r="BD546" s="146"/>
      <c r="BE546" s="146"/>
      <c r="BF546" s="146"/>
      <c r="BG546" s="146"/>
      <c r="BH546" s="146"/>
    </row>
    <row r="547" spans="1:60" outlineLevel="3" x14ac:dyDescent="0.25">
      <c r="A547" s="153"/>
      <c r="B547" s="154"/>
      <c r="C547" s="191" t="s">
        <v>556</v>
      </c>
      <c r="D547" s="157"/>
      <c r="E547" s="158">
        <v>2.38</v>
      </c>
      <c r="F547" s="156"/>
      <c r="G547" s="156"/>
      <c r="H547" s="156"/>
      <c r="I547" s="156"/>
      <c r="J547" s="156"/>
      <c r="K547" s="156"/>
      <c r="L547" s="156"/>
      <c r="M547" s="156"/>
      <c r="N547" s="155"/>
      <c r="O547" s="155"/>
      <c r="P547" s="155"/>
      <c r="Q547" s="155"/>
      <c r="R547" s="156"/>
      <c r="S547" s="156"/>
      <c r="T547" s="156"/>
      <c r="U547" s="156"/>
      <c r="V547" s="156"/>
      <c r="W547" s="156"/>
      <c r="X547" s="156"/>
      <c r="Y547" s="156"/>
      <c r="Z547" s="146"/>
      <c r="AA547" s="146"/>
      <c r="AB547" s="146"/>
      <c r="AC547" s="146"/>
      <c r="AD547" s="146"/>
      <c r="AE547" s="146"/>
      <c r="AF547" s="146"/>
      <c r="AG547" s="146" t="s">
        <v>167</v>
      </c>
      <c r="AH547" s="146">
        <v>0</v>
      </c>
      <c r="AI547" s="146"/>
      <c r="AJ547" s="146"/>
      <c r="AK547" s="146"/>
      <c r="AL547" s="146"/>
      <c r="AM547" s="146"/>
      <c r="AN547" s="146"/>
      <c r="AO547" s="146"/>
      <c r="AP547" s="146"/>
      <c r="AQ547" s="146"/>
      <c r="AR547" s="146"/>
      <c r="AS547" s="146"/>
      <c r="AT547" s="146"/>
      <c r="AU547" s="146"/>
      <c r="AV547" s="146"/>
      <c r="AW547" s="146"/>
      <c r="AX547" s="146"/>
      <c r="AY547" s="146"/>
      <c r="AZ547" s="146"/>
      <c r="BA547" s="146"/>
      <c r="BB547" s="146"/>
      <c r="BC547" s="146"/>
      <c r="BD547" s="146"/>
      <c r="BE547" s="146"/>
      <c r="BF547" s="146"/>
      <c r="BG547" s="146"/>
      <c r="BH547" s="146"/>
    </row>
    <row r="548" spans="1:60" outlineLevel="3" x14ac:dyDescent="0.25">
      <c r="A548" s="153"/>
      <c r="B548" s="154"/>
      <c r="C548" s="191" t="s">
        <v>557</v>
      </c>
      <c r="D548" s="157"/>
      <c r="E548" s="158">
        <v>47.93</v>
      </c>
      <c r="F548" s="156"/>
      <c r="G548" s="156"/>
      <c r="H548" s="156"/>
      <c r="I548" s="156"/>
      <c r="J548" s="156"/>
      <c r="K548" s="156"/>
      <c r="L548" s="156"/>
      <c r="M548" s="156"/>
      <c r="N548" s="155"/>
      <c r="O548" s="155"/>
      <c r="P548" s="155"/>
      <c r="Q548" s="155"/>
      <c r="R548" s="156"/>
      <c r="S548" s="156"/>
      <c r="T548" s="156"/>
      <c r="U548" s="156"/>
      <c r="V548" s="156"/>
      <c r="W548" s="156"/>
      <c r="X548" s="156"/>
      <c r="Y548" s="156"/>
      <c r="Z548" s="146"/>
      <c r="AA548" s="146"/>
      <c r="AB548" s="146"/>
      <c r="AC548" s="146"/>
      <c r="AD548" s="146"/>
      <c r="AE548" s="146"/>
      <c r="AF548" s="146"/>
      <c r="AG548" s="146" t="s">
        <v>167</v>
      </c>
      <c r="AH548" s="146">
        <v>0</v>
      </c>
      <c r="AI548" s="146"/>
      <c r="AJ548" s="146"/>
      <c r="AK548" s="146"/>
      <c r="AL548" s="146"/>
      <c r="AM548" s="146"/>
      <c r="AN548" s="146"/>
      <c r="AO548" s="146"/>
      <c r="AP548" s="146"/>
      <c r="AQ548" s="146"/>
      <c r="AR548" s="146"/>
      <c r="AS548" s="146"/>
      <c r="AT548" s="146"/>
      <c r="AU548" s="146"/>
      <c r="AV548" s="146"/>
      <c r="AW548" s="146"/>
      <c r="AX548" s="146"/>
      <c r="AY548" s="146"/>
      <c r="AZ548" s="146"/>
      <c r="BA548" s="146"/>
      <c r="BB548" s="146"/>
      <c r="BC548" s="146"/>
      <c r="BD548" s="146"/>
      <c r="BE548" s="146"/>
      <c r="BF548" s="146"/>
      <c r="BG548" s="146"/>
      <c r="BH548" s="146"/>
    </row>
    <row r="549" spans="1:60" outlineLevel="3" x14ac:dyDescent="0.25">
      <c r="A549" s="153"/>
      <c r="B549" s="154"/>
      <c r="C549" s="191" t="s">
        <v>558</v>
      </c>
      <c r="D549" s="157"/>
      <c r="E549" s="158">
        <v>134.57</v>
      </c>
      <c r="F549" s="156"/>
      <c r="G549" s="156"/>
      <c r="H549" s="156"/>
      <c r="I549" s="156"/>
      <c r="J549" s="156"/>
      <c r="K549" s="156"/>
      <c r="L549" s="156"/>
      <c r="M549" s="156"/>
      <c r="N549" s="155"/>
      <c r="O549" s="155"/>
      <c r="P549" s="155"/>
      <c r="Q549" s="155"/>
      <c r="R549" s="156"/>
      <c r="S549" s="156"/>
      <c r="T549" s="156"/>
      <c r="U549" s="156"/>
      <c r="V549" s="156"/>
      <c r="W549" s="156"/>
      <c r="X549" s="156"/>
      <c r="Y549" s="156"/>
      <c r="Z549" s="146"/>
      <c r="AA549" s="146"/>
      <c r="AB549" s="146"/>
      <c r="AC549" s="146"/>
      <c r="AD549" s="146"/>
      <c r="AE549" s="146"/>
      <c r="AF549" s="146"/>
      <c r="AG549" s="146" t="s">
        <v>167</v>
      </c>
      <c r="AH549" s="146">
        <v>0</v>
      </c>
      <c r="AI549" s="146"/>
      <c r="AJ549" s="146"/>
      <c r="AK549" s="146"/>
      <c r="AL549" s="146"/>
      <c r="AM549" s="146"/>
      <c r="AN549" s="146"/>
      <c r="AO549" s="146"/>
      <c r="AP549" s="146"/>
      <c r="AQ549" s="146"/>
      <c r="AR549" s="146"/>
      <c r="AS549" s="146"/>
      <c r="AT549" s="146"/>
      <c r="AU549" s="146"/>
      <c r="AV549" s="146"/>
      <c r="AW549" s="146"/>
      <c r="AX549" s="146"/>
      <c r="AY549" s="146"/>
      <c r="AZ549" s="146"/>
      <c r="BA549" s="146"/>
      <c r="BB549" s="146"/>
      <c r="BC549" s="146"/>
      <c r="BD549" s="146"/>
      <c r="BE549" s="146"/>
      <c r="BF549" s="146"/>
      <c r="BG549" s="146"/>
      <c r="BH549" s="146"/>
    </row>
    <row r="550" spans="1:60" outlineLevel="3" x14ac:dyDescent="0.25">
      <c r="A550" s="153"/>
      <c r="B550" s="154"/>
      <c r="C550" s="191" t="s">
        <v>559</v>
      </c>
      <c r="D550" s="157"/>
      <c r="E550" s="158">
        <v>7.2</v>
      </c>
      <c r="F550" s="156"/>
      <c r="G550" s="156"/>
      <c r="H550" s="156"/>
      <c r="I550" s="156"/>
      <c r="J550" s="156"/>
      <c r="K550" s="156"/>
      <c r="L550" s="156"/>
      <c r="M550" s="156"/>
      <c r="N550" s="155"/>
      <c r="O550" s="155"/>
      <c r="P550" s="155"/>
      <c r="Q550" s="155"/>
      <c r="R550" s="156"/>
      <c r="S550" s="156"/>
      <c r="T550" s="156"/>
      <c r="U550" s="156"/>
      <c r="V550" s="156"/>
      <c r="W550" s="156"/>
      <c r="X550" s="156"/>
      <c r="Y550" s="156"/>
      <c r="Z550" s="146"/>
      <c r="AA550" s="146"/>
      <c r="AB550" s="146"/>
      <c r="AC550" s="146"/>
      <c r="AD550" s="146"/>
      <c r="AE550" s="146"/>
      <c r="AF550" s="146"/>
      <c r="AG550" s="146" t="s">
        <v>167</v>
      </c>
      <c r="AH550" s="146">
        <v>0</v>
      </c>
      <c r="AI550" s="146"/>
      <c r="AJ550" s="146"/>
      <c r="AK550" s="146"/>
      <c r="AL550" s="146"/>
      <c r="AM550" s="146"/>
      <c r="AN550" s="146"/>
      <c r="AO550" s="146"/>
      <c r="AP550" s="146"/>
      <c r="AQ550" s="146"/>
      <c r="AR550" s="146"/>
      <c r="AS550" s="146"/>
      <c r="AT550" s="146"/>
      <c r="AU550" s="146"/>
      <c r="AV550" s="146"/>
      <c r="AW550" s="146"/>
      <c r="AX550" s="146"/>
      <c r="AY550" s="146"/>
      <c r="AZ550" s="146"/>
      <c r="BA550" s="146"/>
      <c r="BB550" s="146"/>
      <c r="BC550" s="146"/>
      <c r="BD550" s="146"/>
      <c r="BE550" s="146"/>
      <c r="BF550" s="146"/>
      <c r="BG550" s="146"/>
      <c r="BH550" s="146"/>
    </row>
    <row r="551" spans="1:60" outlineLevel="3" x14ac:dyDescent="0.25">
      <c r="A551" s="153"/>
      <c r="B551" s="154"/>
      <c r="C551" s="191" t="s">
        <v>560</v>
      </c>
      <c r="D551" s="157"/>
      <c r="E551" s="158">
        <v>3.77</v>
      </c>
      <c r="F551" s="156"/>
      <c r="G551" s="156"/>
      <c r="H551" s="156"/>
      <c r="I551" s="156"/>
      <c r="J551" s="156"/>
      <c r="K551" s="156"/>
      <c r="L551" s="156"/>
      <c r="M551" s="156"/>
      <c r="N551" s="155"/>
      <c r="O551" s="155"/>
      <c r="P551" s="155"/>
      <c r="Q551" s="155"/>
      <c r="R551" s="156"/>
      <c r="S551" s="156"/>
      <c r="T551" s="156"/>
      <c r="U551" s="156"/>
      <c r="V551" s="156"/>
      <c r="W551" s="156"/>
      <c r="X551" s="156"/>
      <c r="Y551" s="156"/>
      <c r="Z551" s="146"/>
      <c r="AA551" s="146"/>
      <c r="AB551" s="146"/>
      <c r="AC551" s="146"/>
      <c r="AD551" s="146"/>
      <c r="AE551" s="146"/>
      <c r="AF551" s="146"/>
      <c r="AG551" s="146" t="s">
        <v>167</v>
      </c>
      <c r="AH551" s="146">
        <v>0</v>
      </c>
      <c r="AI551" s="146"/>
      <c r="AJ551" s="146"/>
      <c r="AK551" s="146"/>
      <c r="AL551" s="146"/>
      <c r="AM551" s="146"/>
      <c r="AN551" s="146"/>
      <c r="AO551" s="146"/>
      <c r="AP551" s="146"/>
      <c r="AQ551" s="146"/>
      <c r="AR551" s="146"/>
      <c r="AS551" s="146"/>
      <c r="AT551" s="146"/>
      <c r="AU551" s="146"/>
      <c r="AV551" s="146"/>
      <c r="AW551" s="146"/>
      <c r="AX551" s="146"/>
      <c r="AY551" s="146"/>
      <c r="AZ551" s="146"/>
      <c r="BA551" s="146"/>
      <c r="BB551" s="146"/>
      <c r="BC551" s="146"/>
      <c r="BD551" s="146"/>
      <c r="BE551" s="146"/>
      <c r="BF551" s="146"/>
      <c r="BG551" s="146"/>
      <c r="BH551" s="146"/>
    </row>
    <row r="552" spans="1:60" outlineLevel="3" x14ac:dyDescent="0.25">
      <c r="A552" s="153"/>
      <c r="B552" s="154"/>
      <c r="C552" s="193" t="s">
        <v>289</v>
      </c>
      <c r="D552" s="164"/>
      <c r="E552" s="165">
        <v>259.64999999999998</v>
      </c>
      <c r="F552" s="156"/>
      <c r="G552" s="156"/>
      <c r="H552" s="156"/>
      <c r="I552" s="156"/>
      <c r="J552" s="156"/>
      <c r="K552" s="156"/>
      <c r="L552" s="156"/>
      <c r="M552" s="156"/>
      <c r="N552" s="155"/>
      <c r="O552" s="155"/>
      <c r="P552" s="155"/>
      <c r="Q552" s="155"/>
      <c r="R552" s="156"/>
      <c r="S552" s="156"/>
      <c r="T552" s="156"/>
      <c r="U552" s="156"/>
      <c r="V552" s="156"/>
      <c r="W552" s="156"/>
      <c r="X552" s="156"/>
      <c r="Y552" s="156"/>
      <c r="Z552" s="146"/>
      <c r="AA552" s="146"/>
      <c r="AB552" s="146"/>
      <c r="AC552" s="146"/>
      <c r="AD552" s="146"/>
      <c r="AE552" s="146"/>
      <c r="AF552" s="146"/>
      <c r="AG552" s="146" t="s">
        <v>167</v>
      </c>
      <c r="AH552" s="146">
        <v>1</v>
      </c>
      <c r="AI552" s="146"/>
      <c r="AJ552" s="146"/>
      <c r="AK552" s="146"/>
      <c r="AL552" s="146"/>
      <c r="AM552" s="146"/>
      <c r="AN552" s="146"/>
      <c r="AO552" s="146"/>
      <c r="AP552" s="146"/>
      <c r="AQ552" s="146"/>
      <c r="AR552" s="146"/>
      <c r="AS552" s="146"/>
      <c r="AT552" s="146"/>
      <c r="AU552" s="146"/>
      <c r="AV552" s="146"/>
      <c r="AW552" s="146"/>
      <c r="AX552" s="146"/>
      <c r="AY552" s="146"/>
      <c r="AZ552" s="146"/>
      <c r="BA552" s="146"/>
      <c r="BB552" s="146"/>
      <c r="BC552" s="146"/>
      <c r="BD552" s="146"/>
      <c r="BE552" s="146"/>
      <c r="BF552" s="146"/>
      <c r="BG552" s="146"/>
      <c r="BH552" s="146"/>
    </row>
    <row r="553" spans="1:60" outlineLevel="3" x14ac:dyDescent="0.25">
      <c r="A553" s="153"/>
      <c r="B553" s="154"/>
      <c r="C553" s="191" t="s">
        <v>561</v>
      </c>
      <c r="D553" s="157"/>
      <c r="E553" s="158"/>
      <c r="F553" s="156"/>
      <c r="G553" s="156"/>
      <c r="H553" s="156"/>
      <c r="I553" s="156"/>
      <c r="J553" s="156"/>
      <c r="K553" s="156"/>
      <c r="L553" s="156"/>
      <c r="M553" s="156"/>
      <c r="N553" s="155"/>
      <c r="O553" s="155"/>
      <c r="P553" s="155"/>
      <c r="Q553" s="155"/>
      <c r="R553" s="156"/>
      <c r="S553" s="156"/>
      <c r="T553" s="156"/>
      <c r="U553" s="156"/>
      <c r="V553" s="156"/>
      <c r="W553" s="156"/>
      <c r="X553" s="156"/>
      <c r="Y553" s="156"/>
      <c r="Z553" s="146"/>
      <c r="AA553" s="146"/>
      <c r="AB553" s="146"/>
      <c r="AC553" s="146"/>
      <c r="AD553" s="146"/>
      <c r="AE553" s="146"/>
      <c r="AF553" s="146"/>
      <c r="AG553" s="146" t="s">
        <v>167</v>
      </c>
      <c r="AH553" s="146">
        <v>0</v>
      </c>
      <c r="AI553" s="146"/>
      <c r="AJ553" s="146"/>
      <c r="AK553" s="146"/>
      <c r="AL553" s="146"/>
      <c r="AM553" s="146"/>
      <c r="AN553" s="146"/>
      <c r="AO553" s="146"/>
      <c r="AP553" s="146"/>
      <c r="AQ553" s="146"/>
      <c r="AR553" s="146"/>
      <c r="AS553" s="146"/>
      <c r="AT553" s="146"/>
      <c r="AU553" s="146"/>
      <c r="AV553" s="146"/>
      <c r="AW553" s="146"/>
      <c r="AX553" s="146"/>
      <c r="AY553" s="146"/>
      <c r="AZ553" s="146"/>
      <c r="BA553" s="146"/>
      <c r="BB553" s="146"/>
      <c r="BC553" s="146"/>
      <c r="BD553" s="146"/>
      <c r="BE553" s="146"/>
      <c r="BF553" s="146"/>
      <c r="BG553" s="146"/>
      <c r="BH553" s="146"/>
    </row>
    <row r="554" spans="1:60" outlineLevel="3" x14ac:dyDescent="0.25">
      <c r="A554" s="153"/>
      <c r="B554" s="154"/>
      <c r="C554" s="191" t="s">
        <v>562</v>
      </c>
      <c r="D554" s="157"/>
      <c r="E554" s="158">
        <v>19.66</v>
      </c>
      <c r="F554" s="156"/>
      <c r="G554" s="156"/>
      <c r="H554" s="156"/>
      <c r="I554" s="156"/>
      <c r="J554" s="156"/>
      <c r="K554" s="156"/>
      <c r="L554" s="156"/>
      <c r="M554" s="156"/>
      <c r="N554" s="155"/>
      <c r="O554" s="155"/>
      <c r="P554" s="155"/>
      <c r="Q554" s="155"/>
      <c r="R554" s="156"/>
      <c r="S554" s="156"/>
      <c r="T554" s="156"/>
      <c r="U554" s="156"/>
      <c r="V554" s="156"/>
      <c r="W554" s="156"/>
      <c r="X554" s="156"/>
      <c r="Y554" s="156"/>
      <c r="Z554" s="146"/>
      <c r="AA554" s="146"/>
      <c r="AB554" s="146"/>
      <c r="AC554" s="146"/>
      <c r="AD554" s="146"/>
      <c r="AE554" s="146"/>
      <c r="AF554" s="146"/>
      <c r="AG554" s="146" t="s">
        <v>167</v>
      </c>
      <c r="AH554" s="146">
        <v>0</v>
      </c>
      <c r="AI554" s="146"/>
      <c r="AJ554" s="146"/>
      <c r="AK554" s="146"/>
      <c r="AL554" s="146"/>
      <c r="AM554" s="146"/>
      <c r="AN554" s="146"/>
      <c r="AO554" s="146"/>
      <c r="AP554" s="146"/>
      <c r="AQ554" s="146"/>
      <c r="AR554" s="146"/>
      <c r="AS554" s="146"/>
      <c r="AT554" s="146"/>
      <c r="AU554" s="146"/>
      <c r="AV554" s="146"/>
      <c r="AW554" s="146"/>
      <c r="AX554" s="146"/>
      <c r="AY554" s="146"/>
      <c r="AZ554" s="146"/>
      <c r="BA554" s="146"/>
      <c r="BB554" s="146"/>
      <c r="BC554" s="146"/>
      <c r="BD554" s="146"/>
      <c r="BE554" s="146"/>
      <c r="BF554" s="146"/>
      <c r="BG554" s="146"/>
      <c r="BH554" s="146"/>
    </row>
    <row r="555" spans="1:60" outlineLevel="3" x14ac:dyDescent="0.25">
      <c r="A555" s="153"/>
      <c r="B555" s="154"/>
      <c r="C555" s="191" t="s">
        <v>563</v>
      </c>
      <c r="D555" s="157"/>
      <c r="E555" s="158">
        <v>82.24</v>
      </c>
      <c r="F555" s="156"/>
      <c r="G555" s="156"/>
      <c r="H555" s="156"/>
      <c r="I555" s="156"/>
      <c r="J555" s="156"/>
      <c r="K555" s="156"/>
      <c r="L555" s="156"/>
      <c r="M555" s="156"/>
      <c r="N555" s="155"/>
      <c r="O555" s="155"/>
      <c r="P555" s="155"/>
      <c r="Q555" s="155"/>
      <c r="R555" s="156"/>
      <c r="S555" s="156"/>
      <c r="T555" s="156"/>
      <c r="U555" s="156"/>
      <c r="V555" s="156"/>
      <c r="W555" s="156"/>
      <c r="X555" s="156"/>
      <c r="Y555" s="156"/>
      <c r="Z555" s="146"/>
      <c r="AA555" s="146"/>
      <c r="AB555" s="146"/>
      <c r="AC555" s="146"/>
      <c r="AD555" s="146"/>
      <c r="AE555" s="146"/>
      <c r="AF555" s="146"/>
      <c r="AG555" s="146" t="s">
        <v>167</v>
      </c>
      <c r="AH555" s="146">
        <v>0</v>
      </c>
      <c r="AI555" s="146"/>
      <c r="AJ555" s="146"/>
      <c r="AK555" s="146"/>
      <c r="AL555" s="146"/>
      <c r="AM555" s="146"/>
      <c r="AN555" s="146"/>
      <c r="AO555" s="146"/>
      <c r="AP555" s="146"/>
      <c r="AQ555" s="146"/>
      <c r="AR555" s="146"/>
      <c r="AS555" s="146"/>
      <c r="AT555" s="146"/>
      <c r="AU555" s="146"/>
      <c r="AV555" s="146"/>
      <c r="AW555" s="146"/>
      <c r="AX555" s="146"/>
      <c r="AY555" s="146"/>
      <c r="AZ555" s="146"/>
      <c r="BA555" s="146"/>
      <c r="BB555" s="146"/>
      <c r="BC555" s="146"/>
      <c r="BD555" s="146"/>
      <c r="BE555" s="146"/>
      <c r="BF555" s="146"/>
      <c r="BG555" s="146"/>
      <c r="BH555" s="146"/>
    </row>
    <row r="556" spans="1:60" outlineLevel="3" x14ac:dyDescent="0.25">
      <c r="A556" s="153"/>
      <c r="B556" s="154"/>
      <c r="C556" s="193" t="s">
        <v>289</v>
      </c>
      <c r="D556" s="164"/>
      <c r="E556" s="165">
        <v>101.9</v>
      </c>
      <c r="F556" s="156"/>
      <c r="G556" s="156"/>
      <c r="H556" s="156"/>
      <c r="I556" s="156"/>
      <c r="J556" s="156"/>
      <c r="K556" s="156"/>
      <c r="L556" s="156"/>
      <c r="M556" s="156"/>
      <c r="N556" s="155"/>
      <c r="O556" s="155"/>
      <c r="P556" s="155"/>
      <c r="Q556" s="155"/>
      <c r="R556" s="156"/>
      <c r="S556" s="156"/>
      <c r="T556" s="156"/>
      <c r="U556" s="156"/>
      <c r="V556" s="156"/>
      <c r="W556" s="156"/>
      <c r="X556" s="156"/>
      <c r="Y556" s="156"/>
      <c r="Z556" s="146"/>
      <c r="AA556" s="146"/>
      <c r="AB556" s="146"/>
      <c r="AC556" s="146"/>
      <c r="AD556" s="146"/>
      <c r="AE556" s="146"/>
      <c r="AF556" s="146"/>
      <c r="AG556" s="146" t="s">
        <v>167</v>
      </c>
      <c r="AH556" s="146">
        <v>1</v>
      </c>
      <c r="AI556" s="146"/>
      <c r="AJ556" s="146"/>
      <c r="AK556" s="146"/>
      <c r="AL556" s="146"/>
      <c r="AM556" s="146"/>
      <c r="AN556" s="146"/>
      <c r="AO556" s="146"/>
      <c r="AP556" s="146"/>
      <c r="AQ556" s="146"/>
      <c r="AR556" s="146"/>
      <c r="AS556" s="146"/>
      <c r="AT556" s="146"/>
      <c r="AU556" s="146"/>
      <c r="AV556" s="146"/>
      <c r="AW556" s="146"/>
      <c r="AX556" s="146"/>
      <c r="AY556" s="146"/>
      <c r="AZ556" s="146"/>
      <c r="BA556" s="146"/>
      <c r="BB556" s="146"/>
      <c r="BC556" s="146"/>
      <c r="BD556" s="146"/>
      <c r="BE556" s="146"/>
      <c r="BF556" s="146"/>
      <c r="BG556" s="146"/>
      <c r="BH556" s="146"/>
    </row>
    <row r="557" spans="1:60" x14ac:dyDescent="0.25">
      <c r="A557" s="167" t="s">
        <v>154</v>
      </c>
      <c r="B557" s="168" t="s">
        <v>120</v>
      </c>
      <c r="C557" s="189" t="s">
        <v>121</v>
      </c>
      <c r="D557" s="169"/>
      <c r="E557" s="170"/>
      <c r="F557" s="171"/>
      <c r="G557" s="171">
        <f>SUMIF(AG558:AG558,"&lt;&gt;NOR",G558:G558)</f>
        <v>0</v>
      </c>
      <c r="H557" s="171"/>
      <c r="I557" s="171">
        <f>SUM(I558:I558)</f>
        <v>0</v>
      </c>
      <c r="J557" s="171"/>
      <c r="K557" s="171">
        <f>SUM(K558:K558)</f>
        <v>0</v>
      </c>
      <c r="L557" s="171"/>
      <c r="M557" s="171">
        <f>SUM(M558:M558)</f>
        <v>0</v>
      </c>
      <c r="N557" s="170"/>
      <c r="O557" s="170">
        <f>SUM(O558:O558)</f>
        <v>0</v>
      </c>
      <c r="P557" s="170"/>
      <c r="Q557" s="170">
        <f>SUM(Q558:Q558)</f>
        <v>0</v>
      </c>
      <c r="R557" s="171"/>
      <c r="S557" s="171"/>
      <c r="T557" s="172"/>
      <c r="U557" s="166"/>
      <c r="V557" s="166">
        <f>SUM(V558:V558)</f>
        <v>0</v>
      </c>
      <c r="W557" s="166"/>
      <c r="X557" s="166"/>
      <c r="Y557" s="166"/>
      <c r="AG557" t="s">
        <v>155</v>
      </c>
    </row>
    <row r="558" spans="1:60" outlineLevel="1" x14ac:dyDescent="0.25">
      <c r="A558" s="182">
        <v>87</v>
      </c>
      <c r="B558" s="183" t="s">
        <v>564</v>
      </c>
      <c r="C558" s="194" t="s">
        <v>565</v>
      </c>
      <c r="D558" s="184" t="s">
        <v>369</v>
      </c>
      <c r="E558" s="185">
        <v>1</v>
      </c>
      <c r="F558" s="186">
        <f>'Rekapitulace příloh'!E7</f>
        <v>0</v>
      </c>
      <c r="G558" s="187">
        <f>ROUND(E558*F558,2)</f>
        <v>0</v>
      </c>
      <c r="H558" s="186"/>
      <c r="I558" s="187">
        <f>ROUND(E558*H558,2)</f>
        <v>0</v>
      </c>
      <c r="J558" s="186"/>
      <c r="K558" s="187">
        <f>ROUND(E558*J558,2)</f>
        <v>0</v>
      </c>
      <c r="L558" s="187">
        <v>21</v>
      </c>
      <c r="M558" s="187">
        <f>G558*(1+L558/100)</f>
        <v>0</v>
      </c>
      <c r="N558" s="185">
        <v>0</v>
      </c>
      <c r="O558" s="185">
        <f>ROUND(E558*N558,2)</f>
        <v>0</v>
      </c>
      <c r="P558" s="185">
        <v>0</v>
      </c>
      <c r="Q558" s="185">
        <f>ROUND(E558*P558,2)</f>
        <v>0</v>
      </c>
      <c r="R558" s="187"/>
      <c r="S558" s="187" t="s">
        <v>204</v>
      </c>
      <c r="T558" s="188" t="s">
        <v>205</v>
      </c>
      <c r="U558" s="156">
        <v>0</v>
      </c>
      <c r="V558" s="156">
        <f>ROUND(E558*U558,2)</f>
        <v>0</v>
      </c>
      <c r="W558" s="156"/>
      <c r="X558" s="156" t="s">
        <v>430</v>
      </c>
      <c r="Y558" s="156" t="s">
        <v>162</v>
      </c>
      <c r="Z558" s="146"/>
      <c r="AA558" s="146"/>
      <c r="AB558" s="146"/>
      <c r="AC558" s="146"/>
      <c r="AD558" s="146"/>
      <c r="AE558" s="146"/>
      <c r="AF558" s="146"/>
      <c r="AG558" s="146" t="s">
        <v>431</v>
      </c>
      <c r="AH558" s="146"/>
      <c r="AI558" s="146"/>
      <c r="AJ558" s="146"/>
      <c r="AK558" s="146"/>
      <c r="AL558" s="146"/>
      <c r="AM558" s="146"/>
      <c r="AN558" s="146"/>
      <c r="AO558" s="146"/>
      <c r="AP558" s="146"/>
      <c r="AQ558" s="146"/>
      <c r="AR558" s="146"/>
      <c r="AS558" s="146"/>
      <c r="AT558" s="146"/>
      <c r="AU558" s="146"/>
      <c r="AV558" s="146"/>
      <c r="AW558" s="146"/>
      <c r="AX558" s="146"/>
      <c r="AY558" s="146"/>
      <c r="AZ558" s="146"/>
      <c r="BA558" s="146"/>
      <c r="BB558" s="146"/>
      <c r="BC558" s="146"/>
      <c r="BD558" s="146"/>
      <c r="BE558" s="146"/>
      <c r="BF558" s="146"/>
      <c r="BG558" s="146"/>
      <c r="BH558" s="146"/>
    </row>
    <row r="559" spans="1:60" x14ac:dyDescent="0.25">
      <c r="A559" s="167" t="s">
        <v>154</v>
      </c>
      <c r="B559" s="168" t="s">
        <v>122</v>
      </c>
      <c r="C559" s="189" t="s">
        <v>123</v>
      </c>
      <c r="D559" s="169"/>
      <c r="E559" s="170"/>
      <c r="F559" s="171"/>
      <c r="G559" s="171">
        <f>SUMIF(AG560:AG596,"&lt;&gt;NOR",G560:G596)</f>
        <v>0</v>
      </c>
      <c r="H559" s="171"/>
      <c r="I559" s="171">
        <f>SUM(I560:I596)</f>
        <v>0</v>
      </c>
      <c r="J559" s="171"/>
      <c r="K559" s="171">
        <f>SUM(K560:K596)</f>
        <v>0</v>
      </c>
      <c r="L559" s="171"/>
      <c r="M559" s="171">
        <f>SUM(M560:M596)</f>
        <v>0</v>
      </c>
      <c r="N559" s="170"/>
      <c r="O559" s="170">
        <f>SUM(O560:O596)</f>
        <v>0</v>
      </c>
      <c r="P559" s="170"/>
      <c r="Q559" s="170">
        <f>SUM(Q560:Q596)</f>
        <v>0</v>
      </c>
      <c r="R559" s="171"/>
      <c r="S559" s="171"/>
      <c r="T559" s="172"/>
      <c r="U559" s="166"/>
      <c r="V559" s="166">
        <f>SUM(V560:V596)</f>
        <v>28.66</v>
      </c>
      <c r="W559" s="166"/>
      <c r="X559" s="166"/>
      <c r="Y559" s="166"/>
      <c r="AG559" t="s">
        <v>155</v>
      </c>
    </row>
    <row r="560" spans="1:60" outlineLevel="1" x14ac:dyDescent="0.25">
      <c r="A560" s="174">
        <v>88</v>
      </c>
      <c r="B560" s="175" t="s">
        <v>566</v>
      </c>
      <c r="C560" s="190" t="s">
        <v>567</v>
      </c>
      <c r="D560" s="176" t="s">
        <v>178</v>
      </c>
      <c r="E560" s="177">
        <v>0.27</v>
      </c>
      <c r="F560" s="178"/>
      <c r="G560" s="179">
        <f>ROUND(E560*F560,2)</f>
        <v>0</v>
      </c>
      <c r="H560" s="178"/>
      <c r="I560" s="179">
        <f>ROUND(E560*H560,2)</f>
        <v>0</v>
      </c>
      <c r="J560" s="178"/>
      <c r="K560" s="179">
        <f>ROUND(E560*J560,2)</f>
        <v>0</v>
      </c>
      <c r="L560" s="179">
        <v>21</v>
      </c>
      <c r="M560" s="179">
        <f>G560*(1+L560/100)</f>
        <v>0</v>
      </c>
      <c r="N560" s="177">
        <v>0</v>
      </c>
      <c r="O560" s="177">
        <f>ROUND(E560*N560,2)</f>
        <v>0</v>
      </c>
      <c r="P560" s="177">
        <v>0</v>
      </c>
      <c r="Q560" s="177">
        <f>ROUND(E560*P560,2)</f>
        <v>0</v>
      </c>
      <c r="R560" s="179" t="s">
        <v>373</v>
      </c>
      <c r="S560" s="179" t="s">
        <v>160</v>
      </c>
      <c r="T560" s="180" t="s">
        <v>160</v>
      </c>
      <c r="U560" s="156">
        <v>0</v>
      </c>
      <c r="V560" s="156">
        <f>ROUND(E560*U560,2)</f>
        <v>0</v>
      </c>
      <c r="W560" s="156"/>
      <c r="X560" s="156" t="s">
        <v>161</v>
      </c>
      <c r="Y560" s="156" t="s">
        <v>162</v>
      </c>
      <c r="Z560" s="146"/>
      <c r="AA560" s="146"/>
      <c r="AB560" s="146"/>
      <c r="AC560" s="146"/>
      <c r="AD560" s="146"/>
      <c r="AE560" s="146"/>
      <c r="AF560" s="146"/>
      <c r="AG560" s="146" t="s">
        <v>163</v>
      </c>
      <c r="AH560" s="146"/>
      <c r="AI560" s="146"/>
      <c r="AJ560" s="146"/>
      <c r="AK560" s="146"/>
      <c r="AL560" s="146"/>
      <c r="AM560" s="146"/>
      <c r="AN560" s="146"/>
      <c r="AO560" s="146"/>
      <c r="AP560" s="146"/>
      <c r="AQ560" s="146"/>
      <c r="AR560" s="146"/>
      <c r="AS560" s="146"/>
      <c r="AT560" s="146"/>
      <c r="AU560" s="146"/>
      <c r="AV560" s="146"/>
      <c r="AW560" s="146"/>
      <c r="AX560" s="146"/>
      <c r="AY560" s="146"/>
      <c r="AZ560" s="146"/>
      <c r="BA560" s="146"/>
      <c r="BB560" s="146"/>
      <c r="BC560" s="146"/>
      <c r="BD560" s="146"/>
      <c r="BE560" s="146"/>
      <c r="BF560" s="146"/>
      <c r="BG560" s="146"/>
      <c r="BH560" s="146"/>
    </row>
    <row r="561" spans="1:60" outlineLevel="2" x14ac:dyDescent="0.25">
      <c r="A561" s="153"/>
      <c r="B561" s="154"/>
      <c r="C561" s="257" t="s">
        <v>568</v>
      </c>
      <c r="D561" s="258"/>
      <c r="E561" s="258"/>
      <c r="F561" s="258"/>
      <c r="G561" s="258"/>
      <c r="H561" s="156"/>
      <c r="I561" s="156"/>
      <c r="J561" s="156"/>
      <c r="K561" s="156"/>
      <c r="L561" s="156"/>
      <c r="M561" s="156"/>
      <c r="N561" s="155"/>
      <c r="O561" s="155"/>
      <c r="P561" s="155"/>
      <c r="Q561" s="155"/>
      <c r="R561" s="156"/>
      <c r="S561" s="156"/>
      <c r="T561" s="156"/>
      <c r="U561" s="156"/>
      <c r="V561" s="156"/>
      <c r="W561" s="156"/>
      <c r="X561" s="156"/>
      <c r="Y561" s="156"/>
      <c r="Z561" s="146"/>
      <c r="AA561" s="146"/>
      <c r="AB561" s="146"/>
      <c r="AC561" s="146"/>
      <c r="AD561" s="146"/>
      <c r="AE561" s="146"/>
      <c r="AF561" s="146"/>
      <c r="AG561" s="146" t="s">
        <v>279</v>
      </c>
      <c r="AH561" s="146"/>
      <c r="AI561" s="146"/>
      <c r="AJ561" s="146"/>
      <c r="AK561" s="146"/>
      <c r="AL561" s="146"/>
      <c r="AM561" s="146"/>
      <c r="AN561" s="146"/>
      <c r="AO561" s="146"/>
      <c r="AP561" s="146"/>
      <c r="AQ561" s="146"/>
      <c r="AR561" s="146"/>
      <c r="AS561" s="146"/>
      <c r="AT561" s="146"/>
      <c r="AU561" s="146"/>
      <c r="AV561" s="146"/>
      <c r="AW561" s="146"/>
      <c r="AX561" s="146"/>
      <c r="AY561" s="146"/>
      <c r="AZ561" s="146"/>
      <c r="BA561" s="181" t="str">
        <f>C561</f>
        <v>Pro vyjádření výnosu ve prospěch zhotovitele je nutné jednotkovou cenu uvést se záporným znaménkem. (Získaná částka ponižuje náklad stavby.)</v>
      </c>
      <c r="BB561" s="146"/>
      <c r="BC561" s="146"/>
      <c r="BD561" s="146"/>
      <c r="BE561" s="146"/>
      <c r="BF561" s="146"/>
      <c r="BG561" s="146"/>
      <c r="BH561" s="146"/>
    </row>
    <row r="562" spans="1:60" outlineLevel="2" x14ac:dyDescent="0.25">
      <c r="A562" s="153"/>
      <c r="B562" s="154"/>
      <c r="C562" s="191" t="s">
        <v>569</v>
      </c>
      <c r="D562" s="157"/>
      <c r="E562" s="158">
        <v>0.27</v>
      </c>
      <c r="F562" s="156"/>
      <c r="G562" s="156"/>
      <c r="H562" s="156"/>
      <c r="I562" s="156"/>
      <c r="J562" s="156"/>
      <c r="K562" s="156"/>
      <c r="L562" s="156"/>
      <c r="M562" s="156"/>
      <c r="N562" s="155"/>
      <c r="O562" s="155"/>
      <c r="P562" s="155"/>
      <c r="Q562" s="155"/>
      <c r="R562" s="156"/>
      <c r="S562" s="156"/>
      <c r="T562" s="156"/>
      <c r="U562" s="156"/>
      <c r="V562" s="156"/>
      <c r="W562" s="156"/>
      <c r="X562" s="156"/>
      <c r="Y562" s="156"/>
      <c r="Z562" s="146"/>
      <c r="AA562" s="146"/>
      <c r="AB562" s="146"/>
      <c r="AC562" s="146"/>
      <c r="AD562" s="146"/>
      <c r="AE562" s="146"/>
      <c r="AF562" s="146"/>
      <c r="AG562" s="146" t="s">
        <v>167</v>
      </c>
      <c r="AH562" s="146">
        <v>0</v>
      </c>
      <c r="AI562" s="146"/>
      <c r="AJ562" s="146"/>
      <c r="AK562" s="146"/>
      <c r="AL562" s="146"/>
      <c r="AM562" s="146"/>
      <c r="AN562" s="146"/>
      <c r="AO562" s="146"/>
      <c r="AP562" s="146"/>
      <c r="AQ562" s="146"/>
      <c r="AR562" s="146"/>
      <c r="AS562" s="146"/>
      <c r="AT562" s="146"/>
      <c r="AU562" s="146"/>
      <c r="AV562" s="146"/>
      <c r="AW562" s="146"/>
      <c r="AX562" s="146"/>
      <c r="AY562" s="146"/>
      <c r="AZ562" s="146"/>
      <c r="BA562" s="146"/>
      <c r="BB562" s="146"/>
      <c r="BC562" s="146"/>
      <c r="BD562" s="146"/>
      <c r="BE562" s="146"/>
      <c r="BF562" s="146"/>
      <c r="BG562" s="146"/>
      <c r="BH562" s="146"/>
    </row>
    <row r="563" spans="1:60" ht="20.399999999999999" outlineLevel="1" x14ac:dyDescent="0.25">
      <c r="A563" s="174">
        <v>89</v>
      </c>
      <c r="B563" s="175" t="s">
        <v>570</v>
      </c>
      <c r="C563" s="190" t="s">
        <v>571</v>
      </c>
      <c r="D563" s="176" t="s">
        <v>178</v>
      </c>
      <c r="E563" s="177">
        <v>10.119999999999999</v>
      </c>
      <c r="F563" s="178"/>
      <c r="G563" s="179">
        <f>ROUND(E563*F563,2)</f>
        <v>0</v>
      </c>
      <c r="H563" s="178"/>
      <c r="I563" s="179">
        <f>ROUND(E563*H563,2)</f>
        <v>0</v>
      </c>
      <c r="J563" s="178"/>
      <c r="K563" s="179">
        <f>ROUND(E563*J563,2)</f>
        <v>0</v>
      </c>
      <c r="L563" s="179">
        <v>21</v>
      </c>
      <c r="M563" s="179">
        <f>G563*(1+L563/100)</f>
        <v>0</v>
      </c>
      <c r="N563" s="177">
        <v>0</v>
      </c>
      <c r="O563" s="177">
        <f>ROUND(E563*N563,2)</f>
        <v>0</v>
      </c>
      <c r="P563" s="177">
        <v>0</v>
      </c>
      <c r="Q563" s="177">
        <f>ROUND(E563*P563,2)</f>
        <v>0</v>
      </c>
      <c r="R563" s="179" t="s">
        <v>373</v>
      </c>
      <c r="S563" s="179" t="s">
        <v>160</v>
      </c>
      <c r="T563" s="180" t="s">
        <v>160</v>
      </c>
      <c r="U563" s="156">
        <v>0</v>
      </c>
      <c r="V563" s="156">
        <f>ROUND(E563*U563,2)</f>
        <v>0</v>
      </c>
      <c r="W563" s="156"/>
      <c r="X563" s="156" t="s">
        <v>161</v>
      </c>
      <c r="Y563" s="156" t="s">
        <v>162</v>
      </c>
      <c r="Z563" s="146"/>
      <c r="AA563" s="146"/>
      <c r="AB563" s="146"/>
      <c r="AC563" s="146"/>
      <c r="AD563" s="146"/>
      <c r="AE563" s="146"/>
      <c r="AF563" s="146"/>
      <c r="AG563" s="146" t="s">
        <v>163</v>
      </c>
      <c r="AH563" s="146"/>
      <c r="AI563" s="146"/>
      <c r="AJ563" s="146"/>
      <c r="AK563" s="146"/>
      <c r="AL563" s="146"/>
      <c r="AM563" s="146"/>
      <c r="AN563" s="146"/>
      <c r="AO563" s="146"/>
      <c r="AP563" s="146"/>
      <c r="AQ563" s="146"/>
      <c r="AR563" s="146"/>
      <c r="AS563" s="146"/>
      <c r="AT563" s="146"/>
      <c r="AU563" s="146"/>
      <c r="AV563" s="146"/>
      <c r="AW563" s="146"/>
      <c r="AX563" s="146"/>
      <c r="AY563" s="146"/>
      <c r="AZ563" s="146"/>
      <c r="BA563" s="146"/>
      <c r="BB563" s="146"/>
      <c r="BC563" s="146"/>
      <c r="BD563" s="146"/>
      <c r="BE563" s="146"/>
      <c r="BF563" s="146"/>
      <c r="BG563" s="146"/>
      <c r="BH563" s="146"/>
    </row>
    <row r="564" spans="1:60" outlineLevel="2" x14ac:dyDescent="0.25">
      <c r="A564" s="153"/>
      <c r="B564" s="154"/>
      <c r="C564" s="257" t="s">
        <v>572</v>
      </c>
      <c r="D564" s="258"/>
      <c r="E564" s="258"/>
      <c r="F564" s="258"/>
      <c r="G564" s="258"/>
      <c r="H564" s="156"/>
      <c r="I564" s="156"/>
      <c r="J564" s="156"/>
      <c r="K564" s="156"/>
      <c r="L564" s="156"/>
      <c r="M564" s="156"/>
      <c r="N564" s="155"/>
      <c r="O564" s="155"/>
      <c r="P564" s="155"/>
      <c r="Q564" s="155"/>
      <c r="R564" s="156"/>
      <c r="S564" s="156"/>
      <c r="T564" s="156"/>
      <c r="U564" s="156"/>
      <c r="V564" s="156"/>
      <c r="W564" s="156"/>
      <c r="X564" s="156"/>
      <c r="Y564" s="156"/>
      <c r="Z564" s="146"/>
      <c r="AA564" s="146"/>
      <c r="AB564" s="146"/>
      <c r="AC564" s="146"/>
      <c r="AD564" s="146"/>
      <c r="AE564" s="146"/>
      <c r="AF564" s="146"/>
      <c r="AG564" s="146" t="s">
        <v>279</v>
      </c>
      <c r="AH564" s="146"/>
      <c r="AI564" s="146"/>
      <c r="AJ564" s="146"/>
      <c r="AK564" s="146"/>
      <c r="AL564" s="146"/>
      <c r="AM564" s="146"/>
      <c r="AN564" s="146"/>
      <c r="AO564" s="146"/>
      <c r="AP564" s="146"/>
      <c r="AQ564" s="146"/>
      <c r="AR564" s="146"/>
      <c r="AS564" s="146"/>
      <c r="AT564" s="146"/>
      <c r="AU564" s="146"/>
      <c r="AV564" s="146"/>
      <c r="AW564" s="146"/>
      <c r="AX564" s="146"/>
      <c r="AY564" s="146"/>
      <c r="AZ564" s="146"/>
      <c r="BA564" s="146"/>
      <c r="BB564" s="146"/>
      <c r="BC564" s="146"/>
      <c r="BD564" s="146"/>
      <c r="BE564" s="146"/>
      <c r="BF564" s="146"/>
      <c r="BG564" s="146"/>
      <c r="BH564" s="146"/>
    </row>
    <row r="565" spans="1:60" outlineLevel="2" x14ac:dyDescent="0.25">
      <c r="A565" s="153"/>
      <c r="B565" s="154"/>
      <c r="C565" s="191" t="s">
        <v>573</v>
      </c>
      <c r="D565" s="157"/>
      <c r="E565" s="158">
        <v>1.43</v>
      </c>
      <c r="F565" s="156"/>
      <c r="G565" s="156"/>
      <c r="H565" s="156"/>
      <c r="I565" s="156"/>
      <c r="J565" s="156"/>
      <c r="K565" s="156"/>
      <c r="L565" s="156"/>
      <c r="M565" s="156"/>
      <c r="N565" s="155"/>
      <c r="O565" s="155"/>
      <c r="P565" s="155"/>
      <c r="Q565" s="155"/>
      <c r="R565" s="156"/>
      <c r="S565" s="156"/>
      <c r="T565" s="156"/>
      <c r="U565" s="156"/>
      <c r="V565" s="156"/>
      <c r="W565" s="156"/>
      <c r="X565" s="156"/>
      <c r="Y565" s="156"/>
      <c r="Z565" s="146"/>
      <c r="AA565" s="146"/>
      <c r="AB565" s="146"/>
      <c r="AC565" s="146"/>
      <c r="AD565" s="146"/>
      <c r="AE565" s="146"/>
      <c r="AF565" s="146"/>
      <c r="AG565" s="146" t="s">
        <v>167</v>
      </c>
      <c r="AH565" s="146">
        <v>0</v>
      </c>
      <c r="AI565" s="146"/>
      <c r="AJ565" s="146"/>
      <c r="AK565" s="146"/>
      <c r="AL565" s="146"/>
      <c r="AM565" s="146"/>
      <c r="AN565" s="146"/>
      <c r="AO565" s="146"/>
      <c r="AP565" s="146"/>
      <c r="AQ565" s="146"/>
      <c r="AR565" s="146"/>
      <c r="AS565" s="146"/>
      <c r="AT565" s="146"/>
      <c r="AU565" s="146"/>
      <c r="AV565" s="146"/>
      <c r="AW565" s="146"/>
      <c r="AX565" s="146"/>
      <c r="AY565" s="146"/>
      <c r="AZ565" s="146"/>
      <c r="BA565" s="146"/>
      <c r="BB565" s="146"/>
      <c r="BC565" s="146"/>
      <c r="BD565" s="146"/>
      <c r="BE565" s="146"/>
      <c r="BF565" s="146"/>
      <c r="BG565" s="146"/>
      <c r="BH565" s="146"/>
    </row>
    <row r="566" spans="1:60" outlineLevel="3" x14ac:dyDescent="0.25">
      <c r="A566" s="153"/>
      <c r="B566" s="154"/>
      <c r="C566" s="191" t="s">
        <v>574</v>
      </c>
      <c r="D566" s="157"/>
      <c r="E566" s="158">
        <v>4.6900000000000004</v>
      </c>
      <c r="F566" s="156"/>
      <c r="G566" s="156"/>
      <c r="H566" s="156"/>
      <c r="I566" s="156"/>
      <c r="J566" s="156"/>
      <c r="K566" s="156"/>
      <c r="L566" s="156"/>
      <c r="M566" s="156"/>
      <c r="N566" s="155"/>
      <c r="O566" s="155"/>
      <c r="P566" s="155"/>
      <c r="Q566" s="155"/>
      <c r="R566" s="156"/>
      <c r="S566" s="156"/>
      <c r="T566" s="156"/>
      <c r="U566" s="156"/>
      <c r="V566" s="156"/>
      <c r="W566" s="156"/>
      <c r="X566" s="156"/>
      <c r="Y566" s="156"/>
      <c r="Z566" s="146"/>
      <c r="AA566" s="146"/>
      <c r="AB566" s="146"/>
      <c r="AC566" s="146"/>
      <c r="AD566" s="146"/>
      <c r="AE566" s="146"/>
      <c r="AF566" s="146"/>
      <c r="AG566" s="146" t="s">
        <v>167</v>
      </c>
      <c r="AH566" s="146">
        <v>0</v>
      </c>
      <c r="AI566" s="146"/>
      <c r="AJ566" s="146"/>
      <c r="AK566" s="146"/>
      <c r="AL566" s="146"/>
      <c r="AM566" s="146"/>
      <c r="AN566" s="146"/>
      <c r="AO566" s="146"/>
      <c r="AP566" s="146"/>
      <c r="AQ566" s="146"/>
      <c r="AR566" s="146"/>
      <c r="AS566" s="146"/>
      <c r="AT566" s="146"/>
      <c r="AU566" s="146"/>
      <c r="AV566" s="146"/>
      <c r="AW566" s="146"/>
      <c r="AX566" s="146"/>
      <c r="AY566" s="146"/>
      <c r="AZ566" s="146"/>
      <c r="BA566" s="146"/>
      <c r="BB566" s="146"/>
      <c r="BC566" s="146"/>
      <c r="BD566" s="146"/>
      <c r="BE566" s="146"/>
      <c r="BF566" s="146"/>
      <c r="BG566" s="146"/>
      <c r="BH566" s="146"/>
    </row>
    <row r="567" spans="1:60" outlineLevel="3" x14ac:dyDescent="0.25">
      <c r="A567" s="153"/>
      <c r="B567" s="154"/>
      <c r="C567" s="191" t="s">
        <v>575</v>
      </c>
      <c r="D567" s="157"/>
      <c r="E567" s="158">
        <v>2.81</v>
      </c>
      <c r="F567" s="156"/>
      <c r="G567" s="156"/>
      <c r="H567" s="156"/>
      <c r="I567" s="156"/>
      <c r="J567" s="156"/>
      <c r="K567" s="156"/>
      <c r="L567" s="156"/>
      <c r="M567" s="156"/>
      <c r="N567" s="155"/>
      <c r="O567" s="155"/>
      <c r="P567" s="155"/>
      <c r="Q567" s="155"/>
      <c r="R567" s="156"/>
      <c r="S567" s="156"/>
      <c r="T567" s="156"/>
      <c r="U567" s="156"/>
      <c r="V567" s="156"/>
      <c r="W567" s="156"/>
      <c r="X567" s="156"/>
      <c r="Y567" s="156"/>
      <c r="Z567" s="146"/>
      <c r="AA567" s="146"/>
      <c r="AB567" s="146"/>
      <c r="AC567" s="146"/>
      <c r="AD567" s="146"/>
      <c r="AE567" s="146"/>
      <c r="AF567" s="146"/>
      <c r="AG567" s="146" t="s">
        <v>167</v>
      </c>
      <c r="AH567" s="146">
        <v>0</v>
      </c>
      <c r="AI567" s="146"/>
      <c r="AJ567" s="146"/>
      <c r="AK567" s="146"/>
      <c r="AL567" s="146"/>
      <c r="AM567" s="146"/>
      <c r="AN567" s="146"/>
      <c r="AO567" s="146"/>
      <c r="AP567" s="146"/>
      <c r="AQ567" s="146"/>
      <c r="AR567" s="146"/>
      <c r="AS567" s="146"/>
      <c r="AT567" s="146"/>
      <c r="AU567" s="146"/>
      <c r="AV567" s="146"/>
      <c r="AW567" s="146"/>
      <c r="AX567" s="146"/>
      <c r="AY567" s="146"/>
      <c r="AZ567" s="146"/>
      <c r="BA567" s="146"/>
      <c r="BB567" s="146"/>
      <c r="BC567" s="146"/>
      <c r="BD567" s="146"/>
      <c r="BE567" s="146"/>
      <c r="BF567" s="146"/>
      <c r="BG567" s="146"/>
      <c r="BH567" s="146"/>
    </row>
    <row r="568" spans="1:60" outlineLevel="3" x14ac:dyDescent="0.25">
      <c r="A568" s="153"/>
      <c r="B568" s="154"/>
      <c r="C568" s="191" t="s">
        <v>576</v>
      </c>
      <c r="D568" s="157"/>
      <c r="E568" s="158">
        <v>0.19</v>
      </c>
      <c r="F568" s="156"/>
      <c r="G568" s="156"/>
      <c r="H568" s="156"/>
      <c r="I568" s="156"/>
      <c r="J568" s="156"/>
      <c r="K568" s="156"/>
      <c r="L568" s="156"/>
      <c r="M568" s="156"/>
      <c r="N568" s="155"/>
      <c r="O568" s="155"/>
      <c r="P568" s="155"/>
      <c r="Q568" s="155"/>
      <c r="R568" s="156"/>
      <c r="S568" s="156"/>
      <c r="T568" s="156"/>
      <c r="U568" s="156"/>
      <c r="V568" s="156"/>
      <c r="W568" s="156"/>
      <c r="X568" s="156"/>
      <c r="Y568" s="156"/>
      <c r="Z568" s="146"/>
      <c r="AA568" s="146"/>
      <c r="AB568" s="146"/>
      <c r="AC568" s="146"/>
      <c r="AD568" s="146"/>
      <c r="AE568" s="146"/>
      <c r="AF568" s="146"/>
      <c r="AG568" s="146" t="s">
        <v>167</v>
      </c>
      <c r="AH568" s="146">
        <v>0</v>
      </c>
      <c r="AI568" s="146"/>
      <c r="AJ568" s="146"/>
      <c r="AK568" s="146"/>
      <c r="AL568" s="146"/>
      <c r="AM568" s="146"/>
      <c r="AN568" s="146"/>
      <c r="AO568" s="146"/>
      <c r="AP568" s="146"/>
      <c r="AQ568" s="146"/>
      <c r="AR568" s="146"/>
      <c r="AS568" s="146"/>
      <c r="AT568" s="146"/>
      <c r="AU568" s="146"/>
      <c r="AV568" s="146"/>
      <c r="AW568" s="146"/>
      <c r="AX568" s="146"/>
      <c r="AY568" s="146"/>
      <c r="AZ568" s="146"/>
      <c r="BA568" s="146"/>
      <c r="BB568" s="146"/>
      <c r="BC568" s="146"/>
      <c r="BD568" s="146"/>
      <c r="BE568" s="146"/>
      <c r="BF568" s="146"/>
      <c r="BG568" s="146"/>
      <c r="BH568" s="146"/>
    </row>
    <row r="569" spans="1:60" outlineLevel="3" x14ac:dyDescent="0.25">
      <c r="A569" s="153"/>
      <c r="B569" s="154"/>
      <c r="C569" s="191" t="s">
        <v>577</v>
      </c>
      <c r="D569" s="157"/>
      <c r="E569" s="158">
        <v>0.38</v>
      </c>
      <c r="F569" s="156"/>
      <c r="G569" s="156"/>
      <c r="H569" s="156"/>
      <c r="I569" s="156"/>
      <c r="J569" s="156"/>
      <c r="K569" s="156"/>
      <c r="L569" s="156"/>
      <c r="M569" s="156"/>
      <c r="N569" s="155"/>
      <c r="O569" s="155"/>
      <c r="P569" s="155"/>
      <c r="Q569" s="155"/>
      <c r="R569" s="156"/>
      <c r="S569" s="156"/>
      <c r="T569" s="156"/>
      <c r="U569" s="156"/>
      <c r="V569" s="156"/>
      <c r="W569" s="156"/>
      <c r="X569" s="156"/>
      <c r="Y569" s="156"/>
      <c r="Z569" s="146"/>
      <c r="AA569" s="146"/>
      <c r="AB569" s="146"/>
      <c r="AC569" s="146"/>
      <c r="AD569" s="146"/>
      <c r="AE569" s="146"/>
      <c r="AF569" s="146"/>
      <c r="AG569" s="146" t="s">
        <v>167</v>
      </c>
      <c r="AH569" s="146">
        <v>0</v>
      </c>
      <c r="AI569" s="146"/>
      <c r="AJ569" s="146"/>
      <c r="AK569" s="146"/>
      <c r="AL569" s="146"/>
      <c r="AM569" s="146"/>
      <c r="AN569" s="146"/>
      <c r="AO569" s="146"/>
      <c r="AP569" s="146"/>
      <c r="AQ569" s="146"/>
      <c r="AR569" s="146"/>
      <c r="AS569" s="146"/>
      <c r="AT569" s="146"/>
      <c r="AU569" s="146"/>
      <c r="AV569" s="146"/>
      <c r="AW569" s="146"/>
      <c r="AX569" s="146"/>
      <c r="AY569" s="146"/>
      <c r="AZ569" s="146"/>
      <c r="BA569" s="146"/>
      <c r="BB569" s="146"/>
      <c r="BC569" s="146"/>
      <c r="BD569" s="146"/>
      <c r="BE569" s="146"/>
      <c r="BF569" s="146"/>
      <c r="BG569" s="146"/>
      <c r="BH569" s="146"/>
    </row>
    <row r="570" spans="1:60" outlineLevel="3" x14ac:dyDescent="0.25">
      <c r="A570" s="153"/>
      <c r="B570" s="154"/>
      <c r="C570" s="191" t="s">
        <v>578</v>
      </c>
      <c r="D570" s="157"/>
      <c r="E570" s="158">
        <v>0.45</v>
      </c>
      <c r="F570" s="156"/>
      <c r="G570" s="156"/>
      <c r="H570" s="156"/>
      <c r="I570" s="156"/>
      <c r="J570" s="156"/>
      <c r="K570" s="156"/>
      <c r="L570" s="156"/>
      <c r="M570" s="156"/>
      <c r="N570" s="155"/>
      <c r="O570" s="155"/>
      <c r="P570" s="155"/>
      <c r="Q570" s="155"/>
      <c r="R570" s="156"/>
      <c r="S570" s="156"/>
      <c r="T570" s="156"/>
      <c r="U570" s="156"/>
      <c r="V570" s="156"/>
      <c r="W570" s="156"/>
      <c r="X570" s="156"/>
      <c r="Y570" s="156"/>
      <c r="Z570" s="146"/>
      <c r="AA570" s="146"/>
      <c r="AB570" s="146"/>
      <c r="AC570" s="146"/>
      <c r="AD570" s="146"/>
      <c r="AE570" s="146"/>
      <c r="AF570" s="146"/>
      <c r="AG570" s="146" t="s">
        <v>167</v>
      </c>
      <c r="AH570" s="146">
        <v>0</v>
      </c>
      <c r="AI570" s="146"/>
      <c r="AJ570" s="146"/>
      <c r="AK570" s="146"/>
      <c r="AL570" s="146"/>
      <c r="AM570" s="146"/>
      <c r="AN570" s="146"/>
      <c r="AO570" s="146"/>
      <c r="AP570" s="146"/>
      <c r="AQ570" s="146"/>
      <c r="AR570" s="146"/>
      <c r="AS570" s="146"/>
      <c r="AT570" s="146"/>
      <c r="AU570" s="146"/>
      <c r="AV570" s="146"/>
      <c r="AW570" s="146"/>
      <c r="AX570" s="146"/>
      <c r="AY570" s="146"/>
      <c r="AZ570" s="146"/>
      <c r="BA570" s="146"/>
      <c r="BB570" s="146"/>
      <c r="BC570" s="146"/>
      <c r="BD570" s="146"/>
      <c r="BE570" s="146"/>
      <c r="BF570" s="146"/>
      <c r="BG570" s="146"/>
      <c r="BH570" s="146"/>
    </row>
    <row r="571" spans="1:60" outlineLevel="3" x14ac:dyDescent="0.25">
      <c r="A571" s="153"/>
      <c r="B571" s="154"/>
      <c r="C571" s="191" t="s">
        <v>579</v>
      </c>
      <c r="D571" s="157"/>
      <c r="E571" s="158">
        <v>0.17</v>
      </c>
      <c r="F571" s="156"/>
      <c r="G571" s="156"/>
      <c r="H571" s="156"/>
      <c r="I571" s="156"/>
      <c r="J571" s="156"/>
      <c r="K571" s="156"/>
      <c r="L571" s="156"/>
      <c r="M571" s="156"/>
      <c r="N571" s="155"/>
      <c r="O571" s="155"/>
      <c r="P571" s="155"/>
      <c r="Q571" s="155"/>
      <c r="R571" s="156"/>
      <c r="S571" s="156"/>
      <c r="T571" s="156"/>
      <c r="U571" s="156"/>
      <c r="V571" s="156"/>
      <c r="W571" s="156"/>
      <c r="X571" s="156"/>
      <c r="Y571" s="156"/>
      <c r="Z571" s="146"/>
      <c r="AA571" s="146"/>
      <c r="AB571" s="146"/>
      <c r="AC571" s="146"/>
      <c r="AD571" s="146"/>
      <c r="AE571" s="146"/>
      <c r="AF571" s="146"/>
      <c r="AG571" s="146" t="s">
        <v>167</v>
      </c>
      <c r="AH571" s="146">
        <v>0</v>
      </c>
      <c r="AI571" s="146"/>
      <c r="AJ571" s="146"/>
      <c r="AK571" s="146"/>
      <c r="AL571" s="146"/>
      <c r="AM571" s="146"/>
      <c r="AN571" s="146"/>
      <c r="AO571" s="146"/>
      <c r="AP571" s="146"/>
      <c r="AQ571" s="146"/>
      <c r="AR571" s="146"/>
      <c r="AS571" s="146"/>
      <c r="AT571" s="146"/>
      <c r="AU571" s="146"/>
      <c r="AV571" s="146"/>
      <c r="AW571" s="146"/>
      <c r="AX571" s="146"/>
      <c r="AY571" s="146"/>
      <c r="AZ571" s="146"/>
      <c r="BA571" s="146"/>
      <c r="BB571" s="146"/>
      <c r="BC571" s="146"/>
      <c r="BD571" s="146"/>
      <c r="BE571" s="146"/>
      <c r="BF571" s="146"/>
      <c r="BG571" s="146"/>
      <c r="BH571" s="146"/>
    </row>
    <row r="572" spans="1:60" outlineLevel="1" x14ac:dyDescent="0.25">
      <c r="A572" s="174">
        <v>90</v>
      </c>
      <c r="B572" s="175" t="s">
        <v>580</v>
      </c>
      <c r="C572" s="190" t="s">
        <v>581</v>
      </c>
      <c r="D572" s="176" t="s">
        <v>178</v>
      </c>
      <c r="E572" s="177">
        <v>0.54</v>
      </c>
      <c r="F572" s="178"/>
      <c r="G572" s="179">
        <f>ROUND(E572*F572,2)</f>
        <v>0</v>
      </c>
      <c r="H572" s="178"/>
      <c r="I572" s="179">
        <f>ROUND(E572*H572,2)</f>
        <v>0</v>
      </c>
      <c r="J572" s="178"/>
      <c r="K572" s="179">
        <f>ROUND(E572*J572,2)</f>
        <v>0</v>
      </c>
      <c r="L572" s="179">
        <v>21</v>
      </c>
      <c r="M572" s="179">
        <f>G572*(1+L572/100)</f>
        <v>0</v>
      </c>
      <c r="N572" s="177">
        <v>0</v>
      </c>
      <c r="O572" s="177">
        <f>ROUND(E572*N572,2)</f>
        <v>0</v>
      </c>
      <c r="P572" s="177">
        <v>0</v>
      </c>
      <c r="Q572" s="177">
        <f>ROUND(E572*P572,2)</f>
        <v>0</v>
      </c>
      <c r="R572" s="179"/>
      <c r="S572" s="179" t="s">
        <v>204</v>
      </c>
      <c r="T572" s="180" t="s">
        <v>205</v>
      </c>
      <c r="U572" s="156">
        <v>0</v>
      </c>
      <c r="V572" s="156">
        <f>ROUND(E572*U572,2)</f>
        <v>0</v>
      </c>
      <c r="W572" s="156"/>
      <c r="X572" s="156" t="s">
        <v>161</v>
      </c>
      <c r="Y572" s="156" t="s">
        <v>162</v>
      </c>
      <c r="Z572" s="146"/>
      <c r="AA572" s="146"/>
      <c r="AB572" s="146"/>
      <c r="AC572" s="146"/>
      <c r="AD572" s="146"/>
      <c r="AE572" s="146"/>
      <c r="AF572" s="146"/>
      <c r="AG572" s="146" t="s">
        <v>163</v>
      </c>
      <c r="AH572" s="146"/>
      <c r="AI572" s="146"/>
      <c r="AJ572" s="146"/>
      <c r="AK572" s="146"/>
      <c r="AL572" s="146"/>
      <c r="AM572" s="146"/>
      <c r="AN572" s="146"/>
      <c r="AO572" s="146"/>
      <c r="AP572" s="146"/>
      <c r="AQ572" s="146"/>
      <c r="AR572" s="146"/>
      <c r="AS572" s="146"/>
      <c r="AT572" s="146"/>
      <c r="AU572" s="146"/>
      <c r="AV572" s="146"/>
      <c r="AW572" s="146"/>
      <c r="AX572" s="146"/>
      <c r="AY572" s="146"/>
      <c r="AZ572" s="146"/>
      <c r="BA572" s="146"/>
      <c r="BB572" s="146"/>
      <c r="BC572" s="146"/>
      <c r="BD572" s="146"/>
      <c r="BE572" s="146"/>
      <c r="BF572" s="146"/>
      <c r="BG572" s="146"/>
      <c r="BH572" s="146"/>
    </row>
    <row r="573" spans="1:60" outlineLevel="2" x14ac:dyDescent="0.25">
      <c r="A573" s="153"/>
      <c r="B573" s="154"/>
      <c r="C573" s="191" t="s">
        <v>582</v>
      </c>
      <c r="D573" s="157"/>
      <c r="E573" s="158">
        <v>0.24</v>
      </c>
      <c r="F573" s="156"/>
      <c r="G573" s="156"/>
      <c r="H573" s="156"/>
      <c r="I573" s="156"/>
      <c r="J573" s="156"/>
      <c r="K573" s="156"/>
      <c r="L573" s="156"/>
      <c r="M573" s="156"/>
      <c r="N573" s="155"/>
      <c r="O573" s="155"/>
      <c r="P573" s="155"/>
      <c r="Q573" s="155"/>
      <c r="R573" s="156"/>
      <c r="S573" s="156"/>
      <c r="T573" s="156"/>
      <c r="U573" s="156"/>
      <c r="V573" s="156"/>
      <c r="W573" s="156"/>
      <c r="X573" s="156"/>
      <c r="Y573" s="156"/>
      <c r="Z573" s="146"/>
      <c r="AA573" s="146"/>
      <c r="AB573" s="146"/>
      <c r="AC573" s="146"/>
      <c r="AD573" s="146"/>
      <c r="AE573" s="146"/>
      <c r="AF573" s="146"/>
      <c r="AG573" s="146" t="s">
        <v>167</v>
      </c>
      <c r="AH573" s="146">
        <v>0</v>
      </c>
      <c r="AI573" s="146"/>
      <c r="AJ573" s="146"/>
      <c r="AK573" s="146"/>
      <c r="AL573" s="146"/>
      <c r="AM573" s="146"/>
      <c r="AN573" s="146"/>
      <c r="AO573" s="146"/>
      <c r="AP573" s="146"/>
      <c r="AQ573" s="146"/>
      <c r="AR573" s="146"/>
      <c r="AS573" s="146"/>
      <c r="AT573" s="146"/>
      <c r="AU573" s="146"/>
      <c r="AV573" s="146"/>
      <c r="AW573" s="146"/>
      <c r="AX573" s="146"/>
      <c r="AY573" s="146"/>
      <c r="AZ573" s="146"/>
      <c r="BA573" s="146"/>
      <c r="BB573" s="146"/>
      <c r="BC573" s="146"/>
      <c r="BD573" s="146"/>
      <c r="BE573" s="146"/>
      <c r="BF573" s="146"/>
      <c r="BG573" s="146"/>
      <c r="BH573" s="146"/>
    </row>
    <row r="574" spans="1:60" outlineLevel="3" x14ac:dyDescent="0.25">
      <c r="A574" s="153"/>
      <c r="B574" s="154"/>
      <c r="C574" s="191" t="s">
        <v>583</v>
      </c>
      <c r="D574" s="157"/>
      <c r="E574" s="158">
        <v>0.3</v>
      </c>
      <c r="F574" s="156"/>
      <c r="G574" s="156"/>
      <c r="H574" s="156"/>
      <c r="I574" s="156"/>
      <c r="J574" s="156"/>
      <c r="K574" s="156"/>
      <c r="L574" s="156"/>
      <c r="M574" s="156"/>
      <c r="N574" s="155"/>
      <c r="O574" s="155"/>
      <c r="P574" s="155"/>
      <c r="Q574" s="155"/>
      <c r="R574" s="156"/>
      <c r="S574" s="156"/>
      <c r="T574" s="156"/>
      <c r="U574" s="156"/>
      <c r="V574" s="156"/>
      <c r="W574" s="156"/>
      <c r="X574" s="156"/>
      <c r="Y574" s="156"/>
      <c r="Z574" s="146"/>
      <c r="AA574" s="146"/>
      <c r="AB574" s="146"/>
      <c r="AC574" s="146"/>
      <c r="AD574" s="146"/>
      <c r="AE574" s="146"/>
      <c r="AF574" s="146"/>
      <c r="AG574" s="146" t="s">
        <v>167</v>
      </c>
      <c r="AH574" s="146">
        <v>0</v>
      </c>
      <c r="AI574" s="146"/>
      <c r="AJ574" s="146"/>
      <c r="AK574" s="146"/>
      <c r="AL574" s="146"/>
      <c r="AM574" s="146"/>
      <c r="AN574" s="146"/>
      <c r="AO574" s="146"/>
      <c r="AP574" s="146"/>
      <c r="AQ574" s="146"/>
      <c r="AR574" s="146"/>
      <c r="AS574" s="146"/>
      <c r="AT574" s="146"/>
      <c r="AU574" s="146"/>
      <c r="AV574" s="146"/>
      <c r="AW574" s="146"/>
      <c r="AX574" s="146"/>
      <c r="AY574" s="146"/>
      <c r="AZ574" s="146"/>
      <c r="BA574" s="146"/>
      <c r="BB574" s="146"/>
      <c r="BC574" s="146"/>
      <c r="BD574" s="146"/>
      <c r="BE574" s="146"/>
      <c r="BF574" s="146"/>
      <c r="BG574" s="146"/>
      <c r="BH574" s="146"/>
    </row>
    <row r="575" spans="1:60" outlineLevel="1" x14ac:dyDescent="0.25">
      <c r="A575" s="174">
        <v>91</v>
      </c>
      <c r="B575" s="175" t="s">
        <v>584</v>
      </c>
      <c r="C575" s="190" t="s">
        <v>585</v>
      </c>
      <c r="D575" s="176" t="s">
        <v>178</v>
      </c>
      <c r="E575" s="177">
        <v>10.937989999999999</v>
      </c>
      <c r="F575" s="178"/>
      <c r="G575" s="179">
        <f>ROUND(E575*F575,2)</f>
        <v>0</v>
      </c>
      <c r="H575" s="178"/>
      <c r="I575" s="179">
        <f>ROUND(E575*H575,2)</f>
        <v>0</v>
      </c>
      <c r="J575" s="178"/>
      <c r="K575" s="179">
        <f>ROUND(E575*J575,2)</f>
        <v>0</v>
      </c>
      <c r="L575" s="179">
        <v>21</v>
      </c>
      <c r="M575" s="179">
        <f>G575*(1+L575/100)</f>
        <v>0</v>
      </c>
      <c r="N575" s="177">
        <v>0</v>
      </c>
      <c r="O575" s="177">
        <f>ROUND(E575*N575,2)</f>
        <v>0</v>
      </c>
      <c r="P575" s="177">
        <v>0</v>
      </c>
      <c r="Q575" s="177">
        <f>ROUND(E575*P575,2)</f>
        <v>0</v>
      </c>
      <c r="R575" s="179" t="s">
        <v>586</v>
      </c>
      <c r="S575" s="179" t="s">
        <v>160</v>
      </c>
      <c r="T575" s="180" t="s">
        <v>160</v>
      </c>
      <c r="U575" s="156">
        <v>0.749</v>
      </c>
      <c r="V575" s="156">
        <f>ROUND(E575*U575,2)</f>
        <v>8.19</v>
      </c>
      <c r="W575" s="156"/>
      <c r="X575" s="156" t="s">
        <v>587</v>
      </c>
      <c r="Y575" s="156" t="s">
        <v>162</v>
      </c>
      <c r="Z575" s="146"/>
      <c r="AA575" s="146"/>
      <c r="AB575" s="146"/>
      <c r="AC575" s="146"/>
      <c r="AD575" s="146"/>
      <c r="AE575" s="146"/>
      <c r="AF575" s="146"/>
      <c r="AG575" s="146" t="s">
        <v>588</v>
      </c>
      <c r="AH575" s="146"/>
      <c r="AI575" s="146"/>
      <c r="AJ575" s="146"/>
      <c r="AK575" s="146"/>
      <c r="AL575" s="146"/>
      <c r="AM575" s="146"/>
      <c r="AN575" s="146"/>
      <c r="AO575" s="146"/>
      <c r="AP575" s="146"/>
      <c r="AQ575" s="146"/>
      <c r="AR575" s="146"/>
      <c r="AS575" s="146"/>
      <c r="AT575" s="146"/>
      <c r="AU575" s="146"/>
      <c r="AV575" s="146"/>
      <c r="AW575" s="146"/>
      <c r="AX575" s="146"/>
      <c r="AY575" s="146"/>
      <c r="AZ575" s="146"/>
      <c r="BA575" s="146"/>
      <c r="BB575" s="146"/>
      <c r="BC575" s="146"/>
      <c r="BD575" s="146"/>
      <c r="BE575" s="146"/>
      <c r="BF575" s="146"/>
      <c r="BG575" s="146"/>
      <c r="BH575" s="146"/>
    </row>
    <row r="576" spans="1:60" ht="21" outlineLevel="2" x14ac:dyDescent="0.25">
      <c r="A576" s="153"/>
      <c r="B576" s="154"/>
      <c r="C576" s="259" t="s">
        <v>589</v>
      </c>
      <c r="D576" s="260"/>
      <c r="E576" s="260"/>
      <c r="F576" s="260"/>
      <c r="G576" s="260"/>
      <c r="H576" s="156"/>
      <c r="I576" s="156"/>
      <c r="J576" s="156"/>
      <c r="K576" s="156"/>
      <c r="L576" s="156"/>
      <c r="M576" s="156"/>
      <c r="N576" s="155"/>
      <c r="O576" s="155"/>
      <c r="P576" s="155"/>
      <c r="Q576" s="155"/>
      <c r="R576" s="156"/>
      <c r="S576" s="156"/>
      <c r="T576" s="156"/>
      <c r="U576" s="156"/>
      <c r="V576" s="156"/>
      <c r="W576" s="156"/>
      <c r="X576" s="156"/>
      <c r="Y576" s="156"/>
      <c r="Z576" s="146"/>
      <c r="AA576" s="146"/>
      <c r="AB576" s="146"/>
      <c r="AC576" s="146"/>
      <c r="AD576" s="146"/>
      <c r="AE576" s="146"/>
      <c r="AF576" s="146"/>
      <c r="AG576" s="146" t="s">
        <v>165</v>
      </c>
      <c r="AH576" s="146"/>
      <c r="AI576" s="146"/>
      <c r="AJ576" s="146"/>
      <c r="AK576" s="146"/>
      <c r="AL576" s="146"/>
      <c r="AM576" s="146"/>
      <c r="AN576" s="146"/>
      <c r="AO576" s="146"/>
      <c r="AP576" s="146"/>
      <c r="AQ576" s="146"/>
      <c r="AR576" s="146"/>
      <c r="AS576" s="146"/>
      <c r="AT576" s="146"/>
      <c r="AU576" s="146"/>
      <c r="AV576" s="146"/>
      <c r="AW576" s="146"/>
      <c r="AX576" s="146"/>
      <c r="AY576" s="146"/>
      <c r="AZ576" s="146"/>
      <c r="BA576" s="181" t="str">
        <f>C576</f>
        <v>s popřípadným nutným naložením do dopravního zařízení, s vyprázdněním dopravního zařízení na hromadu nebo do dopravního prostředku, vč. příplatku za každých dalších i započatých 3,5 m výšky nad 3,5 m,</v>
      </c>
      <c r="BB576" s="146"/>
      <c r="BC576" s="146"/>
      <c r="BD576" s="146"/>
      <c r="BE576" s="146"/>
      <c r="BF576" s="146"/>
      <c r="BG576" s="146"/>
      <c r="BH576" s="146"/>
    </row>
    <row r="577" spans="1:60" outlineLevel="2" x14ac:dyDescent="0.25">
      <c r="A577" s="153"/>
      <c r="B577" s="154"/>
      <c r="C577" s="191" t="s">
        <v>590</v>
      </c>
      <c r="D577" s="157"/>
      <c r="E577" s="158"/>
      <c r="F577" s="156"/>
      <c r="G577" s="156"/>
      <c r="H577" s="156"/>
      <c r="I577" s="156"/>
      <c r="J577" s="156"/>
      <c r="K577" s="156"/>
      <c r="L577" s="156"/>
      <c r="M577" s="156"/>
      <c r="N577" s="155"/>
      <c r="O577" s="155"/>
      <c r="P577" s="155"/>
      <c r="Q577" s="155"/>
      <c r="R577" s="156"/>
      <c r="S577" s="156"/>
      <c r="T577" s="156"/>
      <c r="U577" s="156"/>
      <c r="V577" s="156"/>
      <c r="W577" s="156"/>
      <c r="X577" s="156"/>
      <c r="Y577" s="156"/>
      <c r="Z577" s="146"/>
      <c r="AA577" s="146"/>
      <c r="AB577" s="146"/>
      <c r="AC577" s="146"/>
      <c r="AD577" s="146"/>
      <c r="AE577" s="146"/>
      <c r="AF577" s="146"/>
      <c r="AG577" s="146" t="s">
        <v>167</v>
      </c>
      <c r="AH577" s="146">
        <v>0</v>
      </c>
      <c r="AI577" s="146"/>
      <c r="AJ577" s="146"/>
      <c r="AK577" s="146"/>
      <c r="AL577" s="146"/>
      <c r="AM577" s="146"/>
      <c r="AN577" s="146"/>
      <c r="AO577" s="146"/>
      <c r="AP577" s="146"/>
      <c r="AQ577" s="146"/>
      <c r="AR577" s="146"/>
      <c r="AS577" s="146"/>
      <c r="AT577" s="146"/>
      <c r="AU577" s="146"/>
      <c r="AV577" s="146"/>
      <c r="AW577" s="146"/>
      <c r="AX577" s="146"/>
      <c r="AY577" s="146"/>
      <c r="AZ577" s="146"/>
      <c r="BA577" s="146"/>
      <c r="BB577" s="146"/>
      <c r="BC577" s="146"/>
      <c r="BD577" s="146"/>
      <c r="BE577" s="146"/>
      <c r="BF577" s="146"/>
      <c r="BG577" s="146"/>
      <c r="BH577" s="146"/>
    </row>
    <row r="578" spans="1:60" outlineLevel="3" x14ac:dyDescent="0.25">
      <c r="A578" s="153"/>
      <c r="B578" s="154"/>
      <c r="C578" s="191" t="s">
        <v>591</v>
      </c>
      <c r="D578" s="157"/>
      <c r="E578" s="158"/>
      <c r="F578" s="156"/>
      <c r="G578" s="156"/>
      <c r="H578" s="156"/>
      <c r="I578" s="156"/>
      <c r="J578" s="156"/>
      <c r="K578" s="156"/>
      <c r="L578" s="156"/>
      <c r="M578" s="156"/>
      <c r="N578" s="155"/>
      <c r="O578" s="155"/>
      <c r="P578" s="155"/>
      <c r="Q578" s="155"/>
      <c r="R578" s="156"/>
      <c r="S578" s="156"/>
      <c r="T578" s="156"/>
      <c r="U578" s="156"/>
      <c r="V578" s="156"/>
      <c r="W578" s="156"/>
      <c r="X578" s="156"/>
      <c r="Y578" s="156"/>
      <c r="Z578" s="146"/>
      <c r="AA578" s="146"/>
      <c r="AB578" s="146"/>
      <c r="AC578" s="146"/>
      <c r="AD578" s="146"/>
      <c r="AE578" s="146"/>
      <c r="AF578" s="146"/>
      <c r="AG578" s="146" t="s">
        <v>167</v>
      </c>
      <c r="AH578" s="146">
        <v>0</v>
      </c>
      <c r="AI578" s="146"/>
      <c r="AJ578" s="146"/>
      <c r="AK578" s="146"/>
      <c r="AL578" s="146"/>
      <c r="AM578" s="146"/>
      <c r="AN578" s="146"/>
      <c r="AO578" s="146"/>
      <c r="AP578" s="146"/>
      <c r="AQ578" s="146"/>
      <c r="AR578" s="146"/>
      <c r="AS578" s="146"/>
      <c r="AT578" s="146"/>
      <c r="AU578" s="146"/>
      <c r="AV578" s="146"/>
      <c r="AW578" s="146"/>
      <c r="AX578" s="146"/>
      <c r="AY578" s="146"/>
      <c r="AZ578" s="146"/>
      <c r="BA578" s="146"/>
      <c r="BB578" s="146"/>
      <c r="BC578" s="146"/>
      <c r="BD578" s="146"/>
      <c r="BE578" s="146"/>
      <c r="BF578" s="146"/>
      <c r="BG578" s="146"/>
      <c r="BH578" s="146"/>
    </row>
    <row r="579" spans="1:60" outlineLevel="3" x14ac:dyDescent="0.25">
      <c r="A579" s="153"/>
      <c r="B579" s="154"/>
      <c r="C579" s="191" t="s">
        <v>592</v>
      </c>
      <c r="D579" s="157"/>
      <c r="E579" s="158">
        <v>10.937989999999999</v>
      </c>
      <c r="F579" s="156"/>
      <c r="G579" s="156"/>
      <c r="H579" s="156"/>
      <c r="I579" s="156"/>
      <c r="J579" s="156"/>
      <c r="K579" s="156"/>
      <c r="L579" s="156"/>
      <c r="M579" s="156"/>
      <c r="N579" s="155"/>
      <c r="O579" s="155"/>
      <c r="P579" s="155"/>
      <c r="Q579" s="155"/>
      <c r="R579" s="156"/>
      <c r="S579" s="156"/>
      <c r="T579" s="156"/>
      <c r="U579" s="156"/>
      <c r="V579" s="156"/>
      <c r="W579" s="156"/>
      <c r="X579" s="156"/>
      <c r="Y579" s="156"/>
      <c r="Z579" s="146"/>
      <c r="AA579" s="146"/>
      <c r="AB579" s="146"/>
      <c r="AC579" s="146"/>
      <c r="AD579" s="146"/>
      <c r="AE579" s="146"/>
      <c r="AF579" s="146"/>
      <c r="AG579" s="146" t="s">
        <v>167</v>
      </c>
      <c r="AH579" s="146">
        <v>0</v>
      </c>
      <c r="AI579" s="146"/>
      <c r="AJ579" s="146"/>
      <c r="AK579" s="146"/>
      <c r="AL579" s="146"/>
      <c r="AM579" s="146"/>
      <c r="AN579" s="146"/>
      <c r="AO579" s="146"/>
      <c r="AP579" s="146"/>
      <c r="AQ579" s="146"/>
      <c r="AR579" s="146"/>
      <c r="AS579" s="146"/>
      <c r="AT579" s="146"/>
      <c r="AU579" s="146"/>
      <c r="AV579" s="146"/>
      <c r="AW579" s="146"/>
      <c r="AX579" s="146"/>
      <c r="AY579" s="146"/>
      <c r="AZ579" s="146"/>
      <c r="BA579" s="146"/>
      <c r="BB579" s="146"/>
      <c r="BC579" s="146"/>
      <c r="BD579" s="146"/>
      <c r="BE579" s="146"/>
      <c r="BF579" s="146"/>
      <c r="BG579" s="146"/>
      <c r="BH579" s="146"/>
    </row>
    <row r="580" spans="1:60" outlineLevel="1" x14ac:dyDescent="0.25">
      <c r="A580" s="174">
        <v>92</v>
      </c>
      <c r="B580" s="175" t="s">
        <v>593</v>
      </c>
      <c r="C580" s="190" t="s">
        <v>594</v>
      </c>
      <c r="D580" s="176" t="s">
        <v>178</v>
      </c>
      <c r="E580" s="177">
        <v>10.937989999999999</v>
      </c>
      <c r="F580" s="178"/>
      <c r="G580" s="179">
        <f>ROUND(E580*F580,2)</f>
        <v>0</v>
      </c>
      <c r="H580" s="178"/>
      <c r="I580" s="179">
        <f>ROUND(E580*H580,2)</f>
        <v>0</v>
      </c>
      <c r="J580" s="178"/>
      <c r="K580" s="179">
        <f>ROUND(E580*J580,2)</f>
        <v>0</v>
      </c>
      <c r="L580" s="179">
        <v>21</v>
      </c>
      <c r="M580" s="179">
        <f>G580*(1+L580/100)</f>
        <v>0</v>
      </c>
      <c r="N580" s="177">
        <v>0</v>
      </c>
      <c r="O580" s="177">
        <f>ROUND(E580*N580,2)</f>
        <v>0</v>
      </c>
      <c r="P580" s="177">
        <v>0</v>
      </c>
      <c r="Q580" s="177">
        <f>ROUND(E580*P580,2)</f>
        <v>0</v>
      </c>
      <c r="R580" s="179" t="s">
        <v>373</v>
      </c>
      <c r="S580" s="179" t="s">
        <v>160</v>
      </c>
      <c r="T580" s="180" t="s">
        <v>160</v>
      </c>
      <c r="U580" s="156">
        <v>0.49</v>
      </c>
      <c r="V580" s="156">
        <f>ROUND(E580*U580,2)</f>
        <v>5.36</v>
      </c>
      <c r="W580" s="156"/>
      <c r="X580" s="156" t="s">
        <v>587</v>
      </c>
      <c r="Y580" s="156" t="s">
        <v>162</v>
      </c>
      <c r="Z580" s="146"/>
      <c r="AA580" s="146"/>
      <c r="AB580" s="146"/>
      <c r="AC580" s="146"/>
      <c r="AD580" s="146"/>
      <c r="AE580" s="146"/>
      <c r="AF580" s="146"/>
      <c r="AG580" s="146" t="s">
        <v>588</v>
      </c>
      <c r="AH580" s="146"/>
      <c r="AI580" s="146"/>
      <c r="AJ580" s="146"/>
      <c r="AK580" s="146"/>
      <c r="AL580" s="146"/>
      <c r="AM580" s="146"/>
      <c r="AN580" s="146"/>
      <c r="AO580" s="146"/>
      <c r="AP580" s="146"/>
      <c r="AQ580" s="146"/>
      <c r="AR580" s="146"/>
      <c r="AS580" s="146"/>
      <c r="AT580" s="146"/>
      <c r="AU580" s="146"/>
      <c r="AV580" s="146"/>
      <c r="AW580" s="146"/>
      <c r="AX580" s="146"/>
      <c r="AY580" s="146"/>
      <c r="AZ580" s="146"/>
      <c r="BA580" s="146"/>
      <c r="BB580" s="146"/>
      <c r="BC580" s="146"/>
      <c r="BD580" s="146"/>
      <c r="BE580" s="146"/>
      <c r="BF580" s="146"/>
      <c r="BG580" s="146"/>
      <c r="BH580" s="146"/>
    </row>
    <row r="581" spans="1:60" outlineLevel="2" x14ac:dyDescent="0.25">
      <c r="A581" s="153"/>
      <c r="B581" s="154"/>
      <c r="C581" s="257" t="s">
        <v>595</v>
      </c>
      <c r="D581" s="258"/>
      <c r="E581" s="258"/>
      <c r="F581" s="258"/>
      <c r="G581" s="258"/>
      <c r="H581" s="156"/>
      <c r="I581" s="156"/>
      <c r="J581" s="156"/>
      <c r="K581" s="156"/>
      <c r="L581" s="156"/>
      <c r="M581" s="156"/>
      <c r="N581" s="155"/>
      <c r="O581" s="155"/>
      <c r="P581" s="155"/>
      <c r="Q581" s="155"/>
      <c r="R581" s="156"/>
      <c r="S581" s="156"/>
      <c r="T581" s="156"/>
      <c r="U581" s="156"/>
      <c r="V581" s="156"/>
      <c r="W581" s="156"/>
      <c r="X581" s="156"/>
      <c r="Y581" s="156"/>
      <c r="Z581" s="146"/>
      <c r="AA581" s="146"/>
      <c r="AB581" s="146"/>
      <c r="AC581" s="146"/>
      <c r="AD581" s="146"/>
      <c r="AE581" s="146"/>
      <c r="AF581" s="146"/>
      <c r="AG581" s="146" t="s">
        <v>279</v>
      </c>
      <c r="AH581" s="146"/>
      <c r="AI581" s="146"/>
      <c r="AJ581" s="146"/>
      <c r="AK581" s="146"/>
      <c r="AL581" s="146"/>
      <c r="AM581" s="146"/>
      <c r="AN581" s="146"/>
      <c r="AO581" s="146"/>
      <c r="AP581" s="146"/>
      <c r="AQ581" s="146"/>
      <c r="AR581" s="146"/>
      <c r="AS581" s="146"/>
      <c r="AT581" s="146"/>
      <c r="AU581" s="146"/>
      <c r="AV581" s="146"/>
      <c r="AW581" s="146"/>
      <c r="AX581" s="146"/>
      <c r="AY581" s="146"/>
      <c r="AZ581" s="146"/>
      <c r="BA581" s="146"/>
      <c r="BB581" s="146"/>
      <c r="BC581" s="146"/>
      <c r="BD581" s="146"/>
      <c r="BE581" s="146"/>
      <c r="BF581" s="146"/>
      <c r="BG581" s="146"/>
      <c r="BH581" s="146"/>
    </row>
    <row r="582" spans="1:60" outlineLevel="2" x14ac:dyDescent="0.25">
      <c r="A582" s="153"/>
      <c r="B582" s="154"/>
      <c r="C582" s="191" t="s">
        <v>590</v>
      </c>
      <c r="D582" s="157"/>
      <c r="E582" s="158"/>
      <c r="F582" s="156"/>
      <c r="G582" s="156"/>
      <c r="H582" s="156"/>
      <c r="I582" s="156"/>
      <c r="J582" s="156"/>
      <c r="K582" s="156"/>
      <c r="L582" s="156"/>
      <c r="M582" s="156"/>
      <c r="N582" s="155"/>
      <c r="O582" s="155"/>
      <c r="P582" s="155"/>
      <c r="Q582" s="155"/>
      <c r="R582" s="156"/>
      <c r="S582" s="156"/>
      <c r="T582" s="156"/>
      <c r="U582" s="156"/>
      <c r="V582" s="156"/>
      <c r="W582" s="156"/>
      <c r="X582" s="156"/>
      <c r="Y582" s="156"/>
      <c r="Z582" s="146"/>
      <c r="AA582" s="146"/>
      <c r="AB582" s="146"/>
      <c r="AC582" s="146"/>
      <c r="AD582" s="146"/>
      <c r="AE582" s="146"/>
      <c r="AF582" s="146"/>
      <c r="AG582" s="146" t="s">
        <v>167</v>
      </c>
      <c r="AH582" s="146">
        <v>0</v>
      </c>
      <c r="AI582" s="146"/>
      <c r="AJ582" s="146"/>
      <c r="AK582" s="146"/>
      <c r="AL582" s="146"/>
      <c r="AM582" s="146"/>
      <c r="AN582" s="146"/>
      <c r="AO582" s="146"/>
      <c r="AP582" s="146"/>
      <c r="AQ582" s="146"/>
      <c r="AR582" s="146"/>
      <c r="AS582" s="146"/>
      <c r="AT582" s="146"/>
      <c r="AU582" s="146"/>
      <c r="AV582" s="146"/>
      <c r="AW582" s="146"/>
      <c r="AX582" s="146"/>
      <c r="AY582" s="146"/>
      <c r="AZ582" s="146"/>
      <c r="BA582" s="146"/>
      <c r="BB582" s="146"/>
      <c r="BC582" s="146"/>
      <c r="BD582" s="146"/>
      <c r="BE582" s="146"/>
      <c r="BF582" s="146"/>
      <c r="BG582" s="146"/>
      <c r="BH582" s="146"/>
    </row>
    <row r="583" spans="1:60" outlineLevel="3" x14ac:dyDescent="0.25">
      <c r="A583" s="153"/>
      <c r="B583" s="154"/>
      <c r="C583" s="191" t="s">
        <v>591</v>
      </c>
      <c r="D583" s="157"/>
      <c r="E583" s="158"/>
      <c r="F583" s="156"/>
      <c r="G583" s="156"/>
      <c r="H583" s="156"/>
      <c r="I583" s="156"/>
      <c r="J583" s="156"/>
      <c r="K583" s="156"/>
      <c r="L583" s="156"/>
      <c r="M583" s="156"/>
      <c r="N583" s="155"/>
      <c r="O583" s="155"/>
      <c r="P583" s="155"/>
      <c r="Q583" s="155"/>
      <c r="R583" s="156"/>
      <c r="S583" s="156"/>
      <c r="T583" s="156"/>
      <c r="U583" s="156"/>
      <c r="V583" s="156"/>
      <c r="W583" s="156"/>
      <c r="X583" s="156"/>
      <c r="Y583" s="156"/>
      <c r="Z583" s="146"/>
      <c r="AA583" s="146"/>
      <c r="AB583" s="146"/>
      <c r="AC583" s="146"/>
      <c r="AD583" s="146"/>
      <c r="AE583" s="146"/>
      <c r="AF583" s="146"/>
      <c r="AG583" s="146" t="s">
        <v>167</v>
      </c>
      <c r="AH583" s="146">
        <v>0</v>
      </c>
      <c r="AI583" s="146"/>
      <c r="AJ583" s="146"/>
      <c r="AK583" s="146"/>
      <c r="AL583" s="146"/>
      <c r="AM583" s="146"/>
      <c r="AN583" s="146"/>
      <c r="AO583" s="146"/>
      <c r="AP583" s="146"/>
      <c r="AQ583" s="146"/>
      <c r="AR583" s="146"/>
      <c r="AS583" s="146"/>
      <c r="AT583" s="146"/>
      <c r="AU583" s="146"/>
      <c r="AV583" s="146"/>
      <c r="AW583" s="146"/>
      <c r="AX583" s="146"/>
      <c r="AY583" s="146"/>
      <c r="AZ583" s="146"/>
      <c r="BA583" s="146"/>
      <c r="BB583" s="146"/>
      <c r="BC583" s="146"/>
      <c r="BD583" s="146"/>
      <c r="BE583" s="146"/>
      <c r="BF583" s="146"/>
      <c r="BG583" s="146"/>
      <c r="BH583" s="146"/>
    </row>
    <row r="584" spans="1:60" outlineLevel="3" x14ac:dyDescent="0.25">
      <c r="A584" s="153"/>
      <c r="B584" s="154"/>
      <c r="C584" s="191" t="s">
        <v>592</v>
      </c>
      <c r="D584" s="157"/>
      <c r="E584" s="158">
        <v>10.937989999999999</v>
      </c>
      <c r="F584" s="156"/>
      <c r="G584" s="156"/>
      <c r="H584" s="156"/>
      <c r="I584" s="156"/>
      <c r="J584" s="156"/>
      <c r="K584" s="156"/>
      <c r="L584" s="156"/>
      <c r="M584" s="156"/>
      <c r="N584" s="155"/>
      <c r="O584" s="155"/>
      <c r="P584" s="155"/>
      <c r="Q584" s="155"/>
      <c r="R584" s="156"/>
      <c r="S584" s="156"/>
      <c r="T584" s="156"/>
      <c r="U584" s="156"/>
      <c r="V584" s="156"/>
      <c r="W584" s="156"/>
      <c r="X584" s="156"/>
      <c r="Y584" s="156"/>
      <c r="Z584" s="146"/>
      <c r="AA584" s="146"/>
      <c r="AB584" s="146"/>
      <c r="AC584" s="146"/>
      <c r="AD584" s="146"/>
      <c r="AE584" s="146"/>
      <c r="AF584" s="146"/>
      <c r="AG584" s="146" t="s">
        <v>167</v>
      </c>
      <c r="AH584" s="146">
        <v>0</v>
      </c>
      <c r="AI584" s="146"/>
      <c r="AJ584" s="146"/>
      <c r="AK584" s="146"/>
      <c r="AL584" s="146"/>
      <c r="AM584" s="146"/>
      <c r="AN584" s="146"/>
      <c r="AO584" s="146"/>
      <c r="AP584" s="146"/>
      <c r="AQ584" s="146"/>
      <c r="AR584" s="146"/>
      <c r="AS584" s="146"/>
      <c r="AT584" s="146"/>
      <c r="AU584" s="146"/>
      <c r="AV584" s="146"/>
      <c r="AW584" s="146"/>
      <c r="AX584" s="146"/>
      <c r="AY584" s="146"/>
      <c r="AZ584" s="146"/>
      <c r="BA584" s="146"/>
      <c r="BB584" s="146"/>
      <c r="BC584" s="146"/>
      <c r="BD584" s="146"/>
      <c r="BE584" s="146"/>
      <c r="BF584" s="146"/>
      <c r="BG584" s="146"/>
      <c r="BH584" s="146"/>
    </row>
    <row r="585" spans="1:60" outlineLevel="1" x14ac:dyDescent="0.25">
      <c r="A585" s="174">
        <v>93</v>
      </c>
      <c r="B585" s="175" t="s">
        <v>596</v>
      </c>
      <c r="C585" s="190" t="s">
        <v>597</v>
      </c>
      <c r="D585" s="176" t="s">
        <v>178</v>
      </c>
      <c r="E585" s="177">
        <v>153.13182</v>
      </c>
      <c r="F585" s="178"/>
      <c r="G585" s="179">
        <f>ROUND(E585*F585,2)</f>
        <v>0</v>
      </c>
      <c r="H585" s="178"/>
      <c r="I585" s="179">
        <f>ROUND(E585*H585,2)</f>
        <v>0</v>
      </c>
      <c r="J585" s="178"/>
      <c r="K585" s="179">
        <f>ROUND(E585*J585,2)</f>
        <v>0</v>
      </c>
      <c r="L585" s="179">
        <v>21</v>
      </c>
      <c r="M585" s="179">
        <f>G585*(1+L585/100)</f>
        <v>0</v>
      </c>
      <c r="N585" s="177">
        <v>0</v>
      </c>
      <c r="O585" s="177">
        <f>ROUND(E585*N585,2)</f>
        <v>0</v>
      </c>
      <c r="P585" s="177">
        <v>0</v>
      </c>
      <c r="Q585" s="177">
        <f>ROUND(E585*P585,2)</f>
        <v>0</v>
      </c>
      <c r="R585" s="179" t="s">
        <v>373</v>
      </c>
      <c r="S585" s="179" t="s">
        <v>160</v>
      </c>
      <c r="T585" s="180" t="s">
        <v>160</v>
      </c>
      <c r="U585" s="156">
        <v>0</v>
      </c>
      <c r="V585" s="156">
        <f>ROUND(E585*U585,2)</f>
        <v>0</v>
      </c>
      <c r="W585" s="156"/>
      <c r="X585" s="156" t="s">
        <v>587</v>
      </c>
      <c r="Y585" s="156" t="s">
        <v>162</v>
      </c>
      <c r="Z585" s="146"/>
      <c r="AA585" s="146"/>
      <c r="AB585" s="146"/>
      <c r="AC585" s="146"/>
      <c r="AD585" s="146"/>
      <c r="AE585" s="146"/>
      <c r="AF585" s="146"/>
      <c r="AG585" s="146" t="s">
        <v>588</v>
      </c>
      <c r="AH585" s="146"/>
      <c r="AI585" s="146"/>
      <c r="AJ585" s="146"/>
      <c r="AK585" s="146"/>
      <c r="AL585" s="146"/>
      <c r="AM585" s="146"/>
      <c r="AN585" s="146"/>
      <c r="AO585" s="146"/>
      <c r="AP585" s="146"/>
      <c r="AQ585" s="146"/>
      <c r="AR585" s="146"/>
      <c r="AS585" s="146"/>
      <c r="AT585" s="146"/>
      <c r="AU585" s="146"/>
      <c r="AV585" s="146"/>
      <c r="AW585" s="146"/>
      <c r="AX585" s="146"/>
      <c r="AY585" s="146"/>
      <c r="AZ585" s="146"/>
      <c r="BA585" s="146"/>
      <c r="BB585" s="146"/>
      <c r="BC585" s="146"/>
      <c r="BD585" s="146"/>
      <c r="BE585" s="146"/>
      <c r="BF585" s="146"/>
      <c r="BG585" s="146"/>
      <c r="BH585" s="146"/>
    </row>
    <row r="586" spans="1:60" outlineLevel="2" x14ac:dyDescent="0.25">
      <c r="A586" s="153"/>
      <c r="B586" s="154"/>
      <c r="C586" s="191" t="s">
        <v>590</v>
      </c>
      <c r="D586" s="157"/>
      <c r="E586" s="158"/>
      <c r="F586" s="156"/>
      <c r="G586" s="156"/>
      <c r="H586" s="156"/>
      <c r="I586" s="156"/>
      <c r="J586" s="156"/>
      <c r="K586" s="156"/>
      <c r="L586" s="156"/>
      <c r="M586" s="156"/>
      <c r="N586" s="155"/>
      <c r="O586" s="155"/>
      <c r="P586" s="155"/>
      <c r="Q586" s="155"/>
      <c r="R586" s="156"/>
      <c r="S586" s="156"/>
      <c r="T586" s="156"/>
      <c r="U586" s="156"/>
      <c r="V586" s="156"/>
      <c r="W586" s="156"/>
      <c r="X586" s="156"/>
      <c r="Y586" s="156"/>
      <c r="Z586" s="146"/>
      <c r="AA586" s="146"/>
      <c r="AB586" s="146"/>
      <c r="AC586" s="146"/>
      <c r="AD586" s="146"/>
      <c r="AE586" s="146"/>
      <c r="AF586" s="146"/>
      <c r="AG586" s="146" t="s">
        <v>167</v>
      </c>
      <c r="AH586" s="146">
        <v>0</v>
      </c>
      <c r="AI586" s="146"/>
      <c r="AJ586" s="146"/>
      <c r="AK586" s="146"/>
      <c r="AL586" s="146"/>
      <c r="AM586" s="146"/>
      <c r="AN586" s="146"/>
      <c r="AO586" s="146"/>
      <c r="AP586" s="146"/>
      <c r="AQ586" s="146"/>
      <c r="AR586" s="146"/>
      <c r="AS586" s="146"/>
      <c r="AT586" s="146"/>
      <c r="AU586" s="146"/>
      <c r="AV586" s="146"/>
      <c r="AW586" s="146"/>
      <c r="AX586" s="146"/>
      <c r="AY586" s="146"/>
      <c r="AZ586" s="146"/>
      <c r="BA586" s="146"/>
      <c r="BB586" s="146"/>
      <c r="BC586" s="146"/>
      <c r="BD586" s="146"/>
      <c r="BE586" s="146"/>
      <c r="BF586" s="146"/>
      <c r="BG586" s="146"/>
      <c r="BH586" s="146"/>
    </row>
    <row r="587" spans="1:60" outlineLevel="3" x14ac:dyDescent="0.25">
      <c r="A587" s="153"/>
      <c r="B587" s="154"/>
      <c r="C587" s="191" t="s">
        <v>591</v>
      </c>
      <c r="D587" s="157"/>
      <c r="E587" s="158"/>
      <c r="F587" s="156"/>
      <c r="G587" s="156"/>
      <c r="H587" s="156"/>
      <c r="I587" s="156"/>
      <c r="J587" s="156"/>
      <c r="K587" s="156"/>
      <c r="L587" s="156"/>
      <c r="M587" s="156"/>
      <c r="N587" s="155"/>
      <c r="O587" s="155"/>
      <c r="P587" s="155"/>
      <c r="Q587" s="155"/>
      <c r="R587" s="156"/>
      <c r="S587" s="156"/>
      <c r="T587" s="156"/>
      <c r="U587" s="156"/>
      <c r="V587" s="156"/>
      <c r="W587" s="156"/>
      <c r="X587" s="156"/>
      <c r="Y587" s="156"/>
      <c r="Z587" s="146"/>
      <c r="AA587" s="146"/>
      <c r="AB587" s="146"/>
      <c r="AC587" s="146"/>
      <c r="AD587" s="146"/>
      <c r="AE587" s="146"/>
      <c r="AF587" s="146"/>
      <c r="AG587" s="146" t="s">
        <v>167</v>
      </c>
      <c r="AH587" s="146">
        <v>0</v>
      </c>
      <c r="AI587" s="146"/>
      <c r="AJ587" s="146"/>
      <c r="AK587" s="146"/>
      <c r="AL587" s="146"/>
      <c r="AM587" s="146"/>
      <c r="AN587" s="146"/>
      <c r="AO587" s="146"/>
      <c r="AP587" s="146"/>
      <c r="AQ587" s="146"/>
      <c r="AR587" s="146"/>
      <c r="AS587" s="146"/>
      <c r="AT587" s="146"/>
      <c r="AU587" s="146"/>
      <c r="AV587" s="146"/>
      <c r="AW587" s="146"/>
      <c r="AX587" s="146"/>
      <c r="AY587" s="146"/>
      <c r="AZ587" s="146"/>
      <c r="BA587" s="146"/>
      <c r="BB587" s="146"/>
      <c r="BC587" s="146"/>
      <c r="BD587" s="146"/>
      <c r="BE587" s="146"/>
      <c r="BF587" s="146"/>
      <c r="BG587" s="146"/>
      <c r="BH587" s="146"/>
    </row>
    <row r="588" spans="1:60" outlineLevel="3" x14ac:dyDescent="0.25">
      <c r="A588" s="153"/>
      <c r="B588" s="154"/>
      <c r="C588" s="191" t="s">
        <v>598</v>
      </c>
      <c r="D588" s="157"/>
      <c r="E588" s="158">
        <v>153.13182</v>
      </c>
      <c r="F588" s="156"/>
      <c r="G588" s="156"/>
      <c r="H588" s="156"/>
      <c r="I588" s="156"/>
      <c r="J588" s="156"/>
      <c r="K588" s="156"/>
      <c r="L588" s="156"/>
      <c r="M588" s="156"/>
      <c r="N588" s="155"/>
      <c r="O588" s="155"/>
      <c r="P588" s="155"/>
      <c r="Q588" s="155"/>
      <c r="R588" s="156"/>
      <c r="S588" s="156"/>
      <c r="T588" s="156"/>
      <c r="U588" s="156"/>
      <c r="V588" s="156"/>
      <c r="W588" s="156"/>
      <c r="X588" s="156"/>
      <c r="Y588" s="156"/>
      <c r="Z588" s="146"/>
      <c r="AA588" s="146"/>
      <c r="AB588" s="146"/>
      <c r="AC588" s="146"/>
      <c r="AD588" s="146"/>
      <c r="AE588" s="146"/>
      <c r="AF588" s="146"/>
      <c r="AG588" s="146" t="s">
        <v>167</v>
      </c>
      <c r="AH588" s="146">
        <v>0</v>
      </c>
      <c r="AI588" s="146"/>
      <c r="AJ588" s="146"/>
      <c r="AK588" s="146"/>
      <c r="AL588" s="146"/>
      <c r="AM588" s="146"/>
      <c r="AN588" s="146"/>
      <c r="AO588" s="146"/>
      <c r="AP588" s="146"/>
      <c r="AQ588" s="146"/>
      <c r="AR588" s="146"/>
      <c r="AS588" s="146"/>
      <c r="AT588" s="146"/>
      <c r="AU588" s="146"/>
      <c r="AV588" s="146"/>
      <c r="AW588" s="146"/>
      <c r="AX588" s="146"/>
      <c r="AY588" s="146"/>
      <c r="AZ588" s="146"/>
      <c r="BA588" s="146"/>
      <c r="BB588" s="146"/>
      <c r="BC588" s="146"/>
      <c r="BD588" s="146"/>
      <c r="BE588" s="146"/>
      <c r="BF588" s="146"/>
      <c r="BG588" s="146"/>
      <c r="BH588" s="146"/>
    </row>
    <row r="589" spans="1:60" outlineLevel="1" x14ac:dyDescent="0.25">
      <c r="A589" s="174">
        <v>94</v>
      </c>
      <c r="B589" s="175" t="s">
        <v>599</v>
      </c>
      <c r="C589" s="190" t="s">
        <v>600</v>
      </c>
      <c r="D589" s="176" t="s">
        <v>178</v>
      </c>
      <c r="E589" s="177">
        <v>10.937989999999999</v>
      </c>
      <c r="F589" s="178"/>
      <c r="G589" s="179">
        <f>ROUND(E589*F589,2)</f>
        <v>0</v>
      </c>
      <c r="H589" s="178"/>
      <c r="I589" s="179">
        <f>ROUND(E589*H589,2)</f>
        <v>0</v>
      </c>
      <c r="J589" s="178"/>
      <c r="K589" s="179">
        <f>ROUND(E589*J589,2)</f>
        <v>0</v>
      </c>
      <c r="L589" s="179">
        <v>21</v>
      </c>
      <c r="M589" s="179">
        <f>G589*(1+L589/100)</f>
        <v>0</v>
      </c>
      <c r="N589" s="177">
        <v>0</v>
      </c>
      <c r="O589" s="177">
        <f>ROUND(E589*N589,2)</f>
        <v>0</v>
      </c>
      <c r="P589" s="177">
        <v>0</v>
      </c>
      <c r="Q589" s="177">
        <f>ROUND(E589*P589,2)</f>
        <v>0</v>
      </c>
      <c r="R589" s="179" t="s">
        <v>373</v>
      </c>
      <c r="S589" s="179" t="s">
        <v>160</v>
      </c>
      <c r="T589" s="180" t="s">
        <v>160</v>
      </c>
      <c r="U589" s="156">
        <v>0.94199999999999995</v>
      </c>
      <c r="V589" s="156">
        <f>ROUND(E589*U589,2)</f>
        <v>10.3</v>
      </c>
      <c r="W589" s="156"/>
      <c r="X589" s="156" t="s">
        <v>587</v>
      </c>
      <c r="Y589" s="156" t="s">
        <v>162</v>
      </c>
      <c r="Z589" s="146"/>
      <c r="AA589" s="146"/>
      <c r="AB589" s="146"/>
      <c r="AC589" s="146"/>
      <c r="AD589" s="146"/>
      <c r="AE589" s="146"/>
      <c r="AF589" s="146"/>
      <c r="AG589" s="146" t="s">
        <v>588</v>
      </c>
      <c r="AH589" s="146"/>
      <c r="AI589" s="146"/>
      <c r="AJ589" s="146"/>
      <c r="AK589" s="146"/>
      <c r="AL589" s="146"/>
      <c r="AM589" s="146"/>
      <c r="AN589" s="146"/>
      <c r="AO589" s="146"/>
      <c r="AP589" s="146"/>
      <c r="AQ589" s="146"/>
      <c r="AR589" s="146"/>
      <c r="AS589" s="146"/>
      <c r="AT589" s="146"/>
      <c r="AU589" s="146"/>
      <c r="AV589" s="146"/>
      <c r="AW589" s="146"/>
      <c r="AX589" s="146"/>
      <c r="AY589" s="146"/>
      <c r="AZ589" s="146"/>
      <c r="BA589" s="146"/>
      <c r="BB589" s="146"/>
      <c r="BC589" s="146"/>
      <c r="BD589" s="146"/>
      <c r="BE589" s="146"/>
      <c r="BF589" s="146"/>
      <c r="BG589" s="146"/>
      <c r="BH589" s="146"/>
    </row>
    <row r="590" spans="1:60" outlineLevel="2" x14ac:dyDescent="0.25">
      <c r="A590" s="153"/>
      <c r="B590" s="154"/>
      <c r="C590" s="191" t="s">
        <v>590</v>
      </c>
      <c r="D590" s="157"/>
      <c r="E590" s="158"/>
      <c r="F590" s="156"/>
      <c r="G590" s="156"/>
      <c r="H590" s="156"/>
      <c r="I590" s="156"/>
      <c r="J590" s="156"/>
      <c r="K590" s="156"/>
      <c r="L590" s="156"/>
      <c r="M590" s="156"/>
      <c r="N590" s="155"/>
      <c r="O590" s="155"/>
      <c r="P590" s="155"/>
      <c r="Q590" s="155"/>
      <c r="R590" s="156"/>
      <c r="S590" s="156"/>
      <c r="T590" s="156"/>
      <c r="U590" s="156"/>
      <c r="V590" s="156"/>
      <c r="W590" s="156"/>
      <c r="X590" s="156"/>
      <c r="Y590" s="156"/>
      <c r="Z590" s="146"/>
      <c r="AA590" s="146"/>
      <c r="AB590" s="146"/>
      <c r="AC590" s="146"/>
      <c r="AD590" s="146"/>
      <c r="AE590" s="146"/>
      <c r="AF590" s="146"/>
      <c r="AG590" s="146" t="s">
        <v>167</v>
      </c>
      <c r="AH590" s="146">
        <v>0</v>
      </c>
      <c r="AI590" s="146"/>
      <c r="AJ590" s="146"/>
      <c r="AK590" s="146"/>
      <c r="AL590" s="146"/>
      <c r="AM590" s="146"/>
      <c r="AN590" s="146"/>
      <c r="AO590" s="146"/>
      <c r="AP590" s="146"/>
      <c r="AQ590" s="146"/>
      <c r="AR590" s="146"/>
      <c r="AS590" s="146"/>
      <c r="AT590" s="146"/>
      <c r="AU590" s="146"/>
      <c r="AV590" s="146"/>
      <c r="AW590" s="146"/>
      <c r="AX590" s="146"/>
      <c r="AY590" s="146"/>
      <c r="AZ590" s="146"/>
      <c r="BA590" s="146"/>
      <c r="BB590" s="146"/>
      <c r="BC590" s="146"/>
      <c r="BD590" s="146"/>
      <c r="BE590" s="146"/>
      <c r="BF590" s="146"/>
      <c r="BG590" s="146"/>
      <c r="BH590" s="146"/>
    </row>
    <row r="591" spans="1:60" outlineLevel="3" x14ac:dyDescent="0.25">
      <c r="A591" s="153"/>
      <c r="B591" s="154"/>
      <c r="C591" s="191" t="s">
        <v>591</v>
      </c>
      <c r="D591" s="157"/>
      <c r="E591" s="158"/>
      <c r="F591" s="156"/>
      <c r="G591" s="156"/>
      <c r="H591" s="156"/>
      <c r="I591" s="156"/>
      <c r="J591" s="156"/>
      <c r="K591" s="156"/>
      <c r="L591" s="156"/>
      <c r="M591" s="156"/>
      <c r="N591" s="155"/>
      <c r="O591" s="155"/>
      <c r="P591" s="155"/>
      <c r="Q591" s="155"/>
      <c r="R591" s="156"/>
      <c r="S591" s="156"/>
      <c r="T591" s="156"/>
      <c r="U591" s="156"/>
      <c r="V591" s="156"/>
      <c r="W591" s="156"/>
      <c r="X591" s="156"/>
      <c r="Y591" s="156"/>
      <c r="Z591" s="146"/>
      <c r="AA591" s="146"/>
      <c r="AB591" s="146"/>
      <c r="AC591" s="146"/>
      <c r="AD591" s="146"/>
      <c r="AE591" s="146"/>
      <c r="AF591" s="146"/>
      <c r="AG591" s="146" t="s">
        <v>167</v>
      </c>
      <c r="AH591" s="146">
        <v>0</v>
      </c>
      <c r="AI591" s="146"/>
      <c r="AJ591" s="146"/>
      <c r="AK591" s="146"/>
      <c r="AL591" s="146"/>
      <c r="AM591" s="146"/>
      <c r="AN591" s="146"/>
      <c r="AO591" s="146"/>
      <c r="AP591" s="146"/>
      <c r="AQ591" s="146"/>
      <c r="AR591" s="146"/>
      <c r="AS591" s="146"/>
      <c r="AT591" s="146"/>
      <c r="AU591" s="146"/>
      <c r="AV591" s="146"/>
      <c r="AW591" s="146"/>
      <c r="AX591" s="146"/>
      <c r="AY591" s="146"/>
      <c r="AZ591" s="146"/>
      <c r="BA591" s="146"/>
      <c r="BB591" s="146"/>
      <c r="BC591" s="146"/>
      <c r="BD591" s="146"/>
      <c r="BE591" s="146"/>
      <c r="BF591" s="146"/>
      <c r="BG591" s="146"/>
      <c r="BH591" s="146"/>
    </row>
    <row r="592" spans="1:60" outlineLevel="3" x14ac:dyDescent="0.25">
      <c r="A592" s="153"/>
      <c r="B592" s="154"/>
      <c r="C592" s="191" t="s">
        <v>592</v>
      </c>
      <c r="D592" s="157"/>
      <c r="E592" s="158">
        <v>10.937989999999999</v>
      </c>
      <c r="F592" s="156"/>
      <c r="G592" s="156"/>
      <c r="H592" s="156"/>
      <c r="I592" s="156"/>
      <c r="J592" s="156"/>
      <c r="K592" s="156"/>
      <c r="L592" s="156"/>
      <c r="M592" s="156"/>
      <c r="N592" s="155"/>
      <c r="O592" s="155"/>
      <c r="P592" s="155"/>
      <c r="Q592" s="155"/>
      <c r="R592" s="156"/>
      <c r="S592" s="156"/>
      <c r="T592" s="156"/>
      <c r="U592" s="156"/>
      <c r="V592" s="156"/>
      <c r="W592" s="156"/>
      <c r="X592" s="156"/>
      <c r="Y592" s="156"/>
      <c r="Z592" s="146"/>
      <c r="AA592" s="146"/>
      <c r="AB592" s="146"/>
      <c r="AC592" s="146"/>
      <c r="AD592" s="146"/>
      <c r="AE592" s="146"/>
      <c r="AF592" s="146"/>
      <c r="AG592" s="146" t="s">
        <v>167</v>
      </c>
      <c r="AH592" s="146">
        <v>0</v>
      </c>
      <c r="AI592" s="146"/>
      <c r="AJ592" s="146"/>
      <c r="AK592" s="146"/>
      <c r="AL592" s="146"/>
      <c r="AM592" s="146"/>
      <c r="AN592" s="146"/>
      <c r="AO592" s="146"/>
      <c r="AP592" s="146"/>
      <c r="AQ592" s="146"/>
      <c r="AR592" s="146"/>
      <c r="AS592" s="146"/>
      <c r="AT592" s="146"/>
      <c r="AU592" s="146"/>
      <c r="AV592" s="146"/>
      <c r="AW592" s="146"/>
      <c r="AX592" s="146"/>
      <c r="AY592" s="146"/>
      <c r="AZ592" s="146"/>
      <c r="BA592" s="146"/>
      <c r="BB592" s="146"/>
      <c r="BC592" s="146"/>
      <c r="BD592" s="146"/>
      <c r="BE592" s="146"/>
      <c r="BF592" s="146"/>
      <c r="BG592" s="146"/>
      <c r="BH592" s="146"/>
    </row>
    <row r="593" spans="1:60" outlineLevel="1" x14ac:dyDescent="0.25">
      <c r="A593" s="174">
        <v>95</v>
      </c>
      <c r="B593" s="175" t="s">
        <v>601</v>
      </c>
      <c r="C593" s="190" t="s">
        <v>602</v>
      </c>
      <c r="D593" s="176" t="s">
        <v>178</v>
      </c>
      <c r="E593" s="177">
        <v>43.751950000000001</v>
      </c>
      <c r="F593" s="178"/>
      <c r="G593" s="179">
        <f>ROUND(E593*F593,2)</f>
        <v>0</v>
      </c>
      <c r="H593" s="178"/>
      <c r="I593" s="179">
        <f>ROUND(E593*H593,2)</f>
        <v>0</v>
      </c>
      <c r="J593" s="178"/>
      <c r="K593" s="179">
        <f>ROUND(E593*J593,2)</f>
        <v>0</v>
      </c>
      <c r="L593" s="179">
        <v>21</v>
      </c>
      <c r="M593" s="179">
        <f>G593*(1+L593/100)</f>
        <v>0</v>
      </c>
      <c r="N593" s="177">
        <v>0</v>
      </c>
      <c r="O593" s="177">
        <f>ROUND(E593*N593,2)</f>
        <v>0</v>
      </c>
      <c r="P593" s="177">
        <v>0</v>
      </c>
      <c r="Q593" s="177">
        <f>ROUND(E593*P593,2)</f>
        <v>0</v>
      </c>
      <c r="R593" s="179" t="s">
        <v>373</v>
      </c>
      <c r="S593" s="179" t="s">
        <v>160</v>
      </c>
      <c r="T593" s="180" t="s">
        <v>160</v>
      </c>
      <c r="U593" s="156">
        <v>0.11</v>
      </c>
      <c r="V593" s="156">
        <f>ROUND(E593*U593,2)</f>
        <v>4.8099999999999996</v>
      </c>
      <c r="W593" s="156"/>
      <c r="X593" s="156" t="s">
        <v>587</v>
      </c>
      <c r="Y593" s="156" t="s">
        <v>162</v>
      </c>
      <c r="Z593" s="146"/>
      <c r="AA593" s="146"/>
      <c r="AB593" s="146"/>
      <c r="AC593" s="146"/>
      <c r="AD593" s="146"/>
      <c r="AE593" s="146"/>
      <c r="AF593" s="146"/>
      <c r="AG593" s="146" t="s">
        <v>588</v>
      </c>
      <c r="AH593" s="146"/>
      <c r="AI593" s="146"/>
      <c r="AJ593" s="146"/>
      <c r="AK593" s="146"/>
      <c r="AL593" s="146"/>
      <c r="AM593" s="146"/>
      <c r="AN593" s="146"/>
      <c r="AO593" s="146"/>
      <c r="AP593" s="146"/>
      <c r="AQ593" s="146"/>
      <c r="AR593" s="146"/>
      <c r="AS593" s="146"/>
      <c r="AT593" s="146"/>
      <c r="AU593" s="146"/>
      <c r="AV593" s="146"/>
      <c r="AW593" s="146"/>
      <c r="AX593" s="146"/>
      <c r="AY593" s="146"/>
      <c r="AZ593" s="146"/>
      <c r="BA593" s="146"/>
      <c r="BB593" s="146"/>
      <c r="BC593" s="146"/>
      <c r="BD593" s="146"/>
      <c r="BE593" s="146"/>
      <c r="BF593" s="146"/>
      <c r="BG593" s="146"/>
      <c r="BH593" s="146"/>
    </row>
    <row r="594" spans="1:60" outlineLevel="2" x14ac:dyDescent="0.25">
      <c r="A594" s="153"/>
      <c r="B594" s="154"/>
      <c r="C594" s="191" t="s">
        <v>590</v>
      </c>
      <c r="D594" s="157"/>
      <c r="E594" s="158"/>
      <c r="F594" s="156"/>
      <c r="G594" s="156"/>
      <c r="H594" s="156"/>
      <c r="I594" s="156"/>
      <c r="J594" s="156"/>
      <c r="K594" s="156"/>
      <c r="L594" s="156"/>
      <c r="M594" s="156"/>
      <c r="N594" s="155"/>
      <c r="O594" s="155"/>
      <c r="P594" s="155"/>
      <c r="Q594" s="155"/>
      <c r="R594" s="156"/>
      <c r="S594" s="156"/>
      <c r="T594" s="156"/>
      <c r="U594" s="156"/>
      <c r="V594" s="156"/>
      <c r="W594" s="156"/>
      <c r="X594" s="156"/>
      <c r="Y594" s="156"/>
      <c r="Z594" s="146"/>
      <c r="AA594" s="146"/>
      <c r="AB594" s="146"/>
      <c r="AC594" s="146"/>
      <c r="AD594" s="146"/>
      <c r="AE594" s="146"/>
      <c r="AF594" s="146"/>
      <c r="AG594" s="146" t="s">
        <v>167</v>
      </c>
      <c r="AH594" s="146">
        <v>0</v>
      </c>
      <c r="AI594" s="146"/>
      <c r="AJ594" s="146"/>
      <c r="AK594" s="146"/>
      <c r="AL594" s="146"/>
      <c r="AM594" s="146"/>
      <c r="AN594" s="146"/>
      <c r="AO594" s="146"/>
      <c r="AP594" s="146"/>
      <c r="AQ594" s="146"/>
      <c r="AR594" s="146"/>
      <c r="AS594" s="146"/>
      <c r="AT594" s="146"/>
      <c r="AU594" s="146"/>
      <c r="AV594" s="146"/>
      <c r="AW594" s="146"/>
      <c r="AX594" s="146"/>
      <c r="AY594" s="146"/>
      <c r="AZ594" s="146"/>
      <c r="BA594" s="146"/>
      <c r="BB594" s="146"/>
      <c r="BC594" s="146"/>
      <c r="BD594" s="146"/>
      <c r="BE594" s="146"/>
      <c r="BF594" s="146"/>
      <c r="BG594" s="146"/>
      <c r="BH594" s="146"/>
    </row>
    <row r="595" spans="1:60" outlineLevel="3" x14ac:dyDescent="0.25">
      <c r="A595" s="153"/>
      <c r="B595" s="154"/>
      <c r="C595" s="191" t="s">
        <v>591</v>
      </c>
      <c r="D595" s="157"/>
      <c r="E595" s="158"/>
      <c r="F595" s="156"/>
      <c r="G595" s="156"/>
      <c r="H595" s="156"/>
      <c r="I595" s="156"/>
      <c r="J595" s="156"/>
      <c r="K595" s="156"/>
      <c r="L595" s="156"/>
      <c r="M595" s="156"/>
      <c r="N595" s="155"/>
      <c r="O595" s="155"/>
      <c r="P595" s="155"/>
      <c r="Q595" s="155"/>
      <c r="R595" s="156"/>
      <c r="S595" s="156"/>
      <c r="T595" s="156"/>
      <c r="U595" s="156"/>
      <c r="V595" s="156"/>
      <c r="W595" s="156"/>
      <c r="X595" s="156"/>
      <c r="Y595" s="156"/>
      <c r="Z595" s="146"/>
      <c r="AA595" s="146"/>
      <c r="AB595" s="146"/>
      <c r="AC595" s="146"/>
      <c r="AD595" s="146"/>
      <c r="AE595" s="146"/>
      <c r="AF595" s="146"/>
      <c r="AG595" s="146" t="s">
        <v>167</v>
      </c>
      <c r="AH595" s="146">
        <v>0</v>
      </c>
      <c r="AI595" s="146"/>
      <c r="AJ595" s="146"/>
      <c r="AK595" s="146"/>
      <c r="AL595" s="146"/>
      <c r="AM595" s="146"/>
      <c r="AN595" s="146"/>
      <c r="AO595" s="146"/>
      <c r="AP595" s="146"/>
      <c r="AQ595" s="146"/>
      <c r="AR595" s="146"/>
      <c r="AS595" s="146"/>
      <c r="AT595" s="146"/>
      <c r="AU595" s="146"/>
      <c r="AV595" s="146"/>
      <c r="AW595" s="146"/>
      <c r="AX595" s="146"/>
      <c r="AY595" s="146"/>
      <c r="AZ595" s="146"/>
      <c r="BA595" s="146"/>
      <c r="BB595" s="146"/>
      <c r="BC595" s="146"/>
      <c r="BD595" s="146"/>
      <c r="BE595" s="146"/>
      <c r="BF595" s="146"/>
      <c r="BG595" s="146"/>
      <c r="BH595" s="146"/>
    </row>
    <row r="596" spans="1:60" outlineLevel="3" x14ac:dyDescent="0.25">
      <c r="A596" s="153"/>
      <c r="B596" s="154"/>
      <c r="C596" s="191" t="s">
        <v>603</v>
      </c>
      <c r="D596" s="157"/>
      <c r="E596" s="158">
        <v>43.751950000000001</v>
      </c>
      <c r="F596" s="156"/>
      <c r="G596" s="156"/>
      <c r="H596" s="156"/>
      <c r="I596" s="156"/>
      <c r="J596" s="156"/>
      <c r="K596" s="156"/>
      <c r="L596" s="156"/>
      <c r="M596" s="156"/>
      <c r="N596" s="155"/>
      <c r="O596" s="155"/>
      <c r="P596" s="155"/>
      <c r="Q596" s="155"/>
      <c r="R596" s="156"/>
      <c r="S596" s="156"/>
      <c r="T596" s="156"/>
      <c r="U596" s="156"/>
      <c r="V596" s="156"/>
      <c r="W596" s="156"/>
      <c r="X596" s="156"/>
      <c r="Y596" s="156"/>
      <c r="Z596" s="146"/>
      <c r="AA596" s="146"/>
      <c r="AB596" s="146"/>
      <c r="AC596" s="146"/>
      <c r="AD596" s="146"/>
      <c r="AE596" s="146"/>
      <c r="AF596" s="146"/>
      <c r="AG596" s="146" t="s">
        <v>167</v>
      </c>
      <c r="AH596" s="146">
        <v>0</v>
      </c>
      <c r="AI596" s="146"/>
      <c r="AJ596" s="146"/>
      <c r="AK596" s="146"/>
      <c r="AL596" s="146"/>
      <c r="AM596" s="146"/>
      <c r="AN596" s="146"/>
      <c r="AO596" s="146"/>
      <c r="AP596" s="146"/>
      <c r="AQ596" s="146"/>
      <c r="AR596" s="146"/>
      <c r="AS596" s="146"/>
      <c r="AT596" s="146"/>
      <c r="AU596" s="146"/>
      <c r="AV596" s="146"/>
      <c r="AW596" s="146"/>
      <c r="AX596" s="146"/>
      <c r="AY596" s="146"/>
      <c r="AZ596" s="146"/>
      <c r="BA596" s="146"/>
      <c r="BB596" s="146"/>
      <c r="BC596" s="146"/>
      <c r="BD596" s="146"/>
      <c r="BE596" s="146"/>
      <c r="BF596" s="146"/>
      <c r="BG596" s="146"/>
      <c r="BH596" s="146"/>
    </row>
    <row r="597" spans="1:60" x14ac:dyDescent="0.25">
      <c r="A597" s="167" t="s">
        <v>154</v>
      </c>
      <c r="B597" s="168" t="s">
        <v>125</v>
      </c>
      <c r="C597" s="189" t="s">
        <v>27</v>
      </c>
      <c r="D597" s="169"/>
      <c r="E597" s="170"/>
      <c r="F597" s="171"/>
      <c r="G597" s="171">
        <f>SUMIF(AG598:AG602,"&lt;&gt;NOR",G598:G602)</f>
        <v>0</v>
      </c>
      <c r="H597" s="171"/>
      <c r="I597" s="171">
        <f>SUM(I598:I602)</f>
        <v>0</v>
      </c>
      <c r="J597" s="171"/>
      <c r="K597" s="171">
        <f>SUM(K598:K602)</f>
        <v>0</v>
      </c>
      <c r="L597" s="171"/>
      <c r="M597" s="171">
        <f>SUM(M598:M602)</f>
        <v>0</v>
      </c>
      <c r="N597" s="170"/>
      <c r="O597" s="170">
        <f>SUM(O598:O602)</f>
        <v>0</v>
      </c>
      <c r="P597" s="170"/>
      <c r="Q597" s="170">
        <f>SUM(Q598:Q602)</f>
        <v>0</v>
      </c>
      <c r="R597" s="171"/>
      <c r="S597" s="171"/>
      <c r="T597" s="172"/>
      <c r="U597" s="166"/>
      <c r="V597" s="166">
        <f>SUM(V598:V602)</f>
        <v>0</v>
      </c>
      <c r="W597" s="166"/>
      <c r="X597" s="166"/>
      <c r="Y597" s="166"/>
      <c r="AG597" t="s">
        <v>155</v>
      </c>
    </row>
    <row r="598" spans="1:60" outlineLevel="1" x14ac:dyDescent="0.25">
      <c r="A598" s="174">
        <v>96</v>
      </c>
      <c r="B598" s="175" t="s">
        <v>604</v>
      </c>
      <c r="C598" s="190" t="s">
        <v>605</v>
      </c>
      <c r="D598" s="176" t="s">
        <v>606</v>
      </c>
      <c r="E598" s="177">
        <v>1</v>
      </c>
      <c r="F598" s="178"/>
      <c r="G598" s="179">
        <f>ROUND(E598*F598,2)</f>
        <v>0</v>
      </c>
      <c r="H598" s="178"/>
      <c r="I598" s="179">
        <f>ROUND(E598*H598,2)</f>
        <v>0</v>
      </c>
      <c r="J598" s="178"/>
      <c r="K598" s="179">
        <f>ROUND(E598*J598,2)</f>
        <v>0</v>
      </c>
      <c r="L598" s="179">
        <v>21</v>
      </c>
      <c r="M598" s="179">
        <f>G598*(1+L598/100)</f>
        <v>0</v>
      </c>
      <c r="N598" s="177">
        <v>0</v>
      </c>
      <c r="O598" s="177">
        <f>ROUND(E598*N598,2)</f>
        <v>0</v>
      </c>
      <c r="P598" s="177">
        <v>0</v>
      </c>
      <c r="Q598" s="177">
        <f>ROUND(E598*P598,2)</f>
        <v>0</v>
      </c>
      <c r="R598" s="179"/>
      <c r="S598" s="179" t="s">
        <v>160</v>
      </c>
      <c r="T598" s="180" t="s">
        <v>205</v>
      </c>
      <c r="U598" s="156">
        <v>0</v>
      </c>
      <c r="V598" s="156">
        <f>ROUND(E598*U598,2)</f>
        <v>0</v>
      </c>
      <c r="W598" s="156"/>
      <c r="X598" s="156" t="s">
        <v>607</v>
      </c>
      <c r="Y598" s="156" t="s">
        <v>162</v>
      </c>
      <c r="Z598" s="146"/>
      <c r="AA598" s="146"/>
      <c r="AB598" s="146"/>
      <c r="AC598" s="146"/>
      <c r="AD598" s="146"/>
      <c r="AE598" s="146"/>
      <c r="AF598" s="146"/>
      <c r="AG598" s="146" t="s">
        <v>608</v>
      </c>
      <c r="AH598" s="146"/>
      <c r="AI598" s="146"/>
      <c r="AJ598" s="146"/>
      <c r="AK598" s="146"/>
      <c r="AL598" s="146"/>
      <c r="AM598" s="146"/>
      <c r="AN598" s="146"/>
      <c r="AO598" s="146"/>
      <c r="AP598" s="146"/>
      <c r="AQ598" s="146"/>
      <c r="AR598" s="146"/>
      <c r="AS598" s="146"/>
      <c r="AT598" s="146"/>
      <c r="AU598" s="146"/>
      <c r="AV598" s="146"/>
      <c r="AW598" s="146"/>
      <c r="AX598" s="146"/>
      <c r="AY598" s="146"/>
      <c r="AZ598" s="146"/>
      <c r="BA598" s="146"/>
      <c r="BB598" s="146"/>
      <c r="BC598" s="146"/>
      <c r="BD598" s="146"/>
      <c r="BE598" s="146"/>
      <c r="BF598" s="146"/>
      <c r="BG598" s="146"/>
      <c r="BH598" s="146"/>
    </row>
    <row r="599" spans="1:60" outlineLevel="2" x14ac:dyDescent="0.25">
      <c r="A599" s="153"/>
      <c r="B599" s="154"/>
      <c r="C599" s="257" t="s">
        <v>609</v>
      </c>
      <c r="D599" s="258"/>
      <c r="E599" s="258"/>
      <c r="F599" s="258"/>
      <c r="G599" s="258"/>
      <c r="H599" s="156"/>
      <c r="I599" s="156"/>
      <c r="J599" s="156"/>
      <c r="K599" s="156"/>
      <c r="L599" s="156"/>
      <c r="M599" s="156"/>
      <c r="N599" s="155"/>
      <c r="O599" s="155"/>
      <c r="P599" s="155"/>
      <c r="Q599" s="155"/>
      <c r="R599" s="156"/>
      <c r="S599" s="156"/>
      <c r="T599" s="156"/>
      <c r="U599" s="156"/>
      <c r="V599" s="156"/>
      <c r="W599" s="156"/>
      <c r="X599" s="156"/>
      <c r="Y599" s="156"/>
      <c r="Z599" s="146"/>
      <c r="AA599" s="146"/>
      <c r="AB599" s="146"/>
      <c r="AC599" s="146"/>
      <c r="AD599" s="146"/>
      <c r="AE599" s="146"/>
      <c r="AF599" s="146"/>
      <c r="AG599" s="146" t="s">
        <v>279</v>
      </c>
      <c r="AH599" s="146"/>
      <c r="AI599" s="146"/>
      <c r="AJ599" s="146"/>
      <c r="AK599" s="146"/>
      <c r="AL599" s="146"/>
      <c r="AM599" s="146"/>
      <c r="AN599" s="146"/>
      <c r="AO599" s="146"/>
      <c r="AP599" s="146"/>
      <c r="AQ599" s="146"/>
      <c r="AR599" s="146"/>
      <c r="AS599" s="146"/>
      <c r="AT599" s="146"/>
      <c r="AU599" s="146"/>
      <c r="AV599" s="146"/>
      <c r="AW599" s="146"/>
      <c r="AX599" s="146"/>
      <c r="AY599" s="146"/>
      <c r="AZ599" s="146"/>
      <c r="BA599" s="146"/>
      <c r="BB599" s="146"/>
      <c r="BC599" s="146"/>
      <c r="BD599" s="146"/>
      <c r="BE599" s="146"/>
      <c r="BF599" s="146"/>
      <c r="BG599" s="146"/>
      <c r="BH599" s="146"/>
    </row>
    <row r="600" spans="1:60" outlineLevel="3" x14ac:dyDescent="0.25">
      <c r="A600" s="153"/>
      <c r="B600" s="154"/>
      <c r="C600" s="255" t="s">
        <v>610</v>
      </c>
      <c r="D600" s="256"/>
      <c r="E600" s="256"/>
      <c r="F600" s="256"/>
      <c r="G600" s="256"/>
      <c r="H600" s="156"/>
      <c r="I600" s="156"/>
      <c r="J600" s="156"/>
      <c r="K600" s="156"/>
      <c r="L600" s="156"/>
      <c r="M600" s="156"/>
      <c r="N600" s="155"/>
      <c r="O600" s="155"/>
      <c r="P600" s="155"/>
      <c r="Q600" s="155"/>
      <c r="R600" s="156"/>
      <c r="S600" s="156"/>
      <c r="T600" s="156"/>
      <c r="U600" s="156"/>
      <c r="V600" s="156"/>
      <c r="W600" s="156"/>
      <c r="X600" s="156"/>
      <c r="Y600" s="156"/>
      <c r="Z600" s="146"/>
      <c r="AA600" s="146"/>
      <c r="AB600" s="146"/>
      <c r="AC600" s="146"/>
      <c r="AD600" s="146"/>
      <c r="AE600" s="146"/>
      <c r="AF600" s="146"/>
      <c r="AG600" s="146" t="s">
        <v>279</v>
      </c>
      <c r="AH600" s="146"/>
      <c r="AI600" s="146"/>
      <c r="AJ600" s="146"/>
      <c r="AK600" s="146"/>
      <c r="AL600" s="146"/>
      <c r="AM600" s="146"/>
      <c r="AN600" s="146"/>
      <c r="AO600" s="146"/>
      <c r="AP600" s="146"/>
      <c r="AQ600" s="146"/>
      <c r="AR600" s="146"/>
      <c r="AS600" s="146"/>
      <c r="AT600" s="146"/>
      <c r="AU600" s="146"/>
      <c r="AV600" s="146"/>
      <c r="AW600" s="146"/>
      <c r="AX600" s="146"/>
      <c r="AY600" s="146"/>
      <c r="AZ600" s="146"/>
      <c r="BA600" s="146"/>
      <c r="BB600" s="146"/>
      <c r="BC600" s="146"/>
      <c r="BD600" s="146"/>
      <c r="BE600" s="146"/>
      <c r="BF600" s="146"/>
      <c r="BG600" s="146"/>
      <c r="BH600" s="146"/>
    </row>
    <row r="601" spans="1:60" outlineLevel="1" x14ac:dyDescent="0.25">
      <c r="A601" s="174">
        <v>97</v>
      </c>
      <c r="B601" s="175" t="s">
        <v>611</v>
      </c>
      <c r="C601" s="190" t="s">
        <v>612</v>
      </c>
      <c r="D601" s="176" t="s">
        <v>606</v>
      </c>
      <c r="E601" s="177">
        <v>1</v>
      </c>
      <c r="F601" s="178"/>
      <c r="G601" s="179">
        <f>ROUND(E601*F601,2)</f>
        <v>0</v>
      </c>
      <c r="H601" s="178"/>
      <c r="I601" s="179">
        <f>ROUND(E601*H601,2)</f>
        <v>0</v>
      </c>
      <c r="J601" s="178"/>
      <c r="K601" s="179">
        <f>ROUND(E601*J601,2)</f>
        <v>0</v>
      </c>
      <c r="L601" s="179">
        <v>21</v>
      </c>
      <c r="M601" s="179">
        <f>G601*(1+L601/100)</f>
        <v>0</v>
      </c>
      <c r="N601" s="177">
        <v>0</v>
      </c>
      <c r="O601" s="177">
        <f>ROUND(E601*N601,2)</f>
        <v>0</v>
      </c>
      <c r="P601" s="177">
        <v>0</v>
      </c>
      <c r="Q601" s="177">
        <f>ROUND(E601*P601,2)</f>
        <v>0</v>
      </c>
      <c r="R601" s="179"/>
      <c r="S601" s="179" t="s">
        <v>160</v>
      </c>
      <c r="T601" s="180" t="s">
        <v>205</v>
      </c>
      <c r="U601" s="156">
        <v>0</v>
      </c>
      <c r="V601" s="156">
        <f>ROUND(E601*U601,2)</f>
        <v>0</v>
      </c>
      <c r="W601" s="156"/>
      <c r="X601" s="156" t="s">
        <v>607</v>
      </c>
      <c r="Y601" s="156" t="s">
        <v>162</v>
      </c>
      <c r="Z601" s="146"/>
      <c r="AA601" s="146"/>
      <c r="AB601" s="146"/>
      <c r="AC601" s="146"/>
      <c r="AD601" s="146"/>
      <c r="AE601" s="146"/>
      <c r="AF601" s="146"/>
      <c r="AG601" s="146" t="s">
        <v>613</v>
      </c>
      <c r="AH601" s="146"/>
      <c r="AI601" s="146"/>
      <c r="AJ601" s="146"/>
      <c r="AK601" s="146"/>
      <c r="AL601" s="146"/>
      <c r="AM601" s="146"/>
      <c r="AN601" s="146"/>
      <c r="AO601" s="146"/>
      <c r="AP601" s="146"/>
      <c r="AQ601" s="146"/>
      <c r="AR601" s="146"/>
      <c r="AS601" s="146"/>
      <c r="AT601" s="146"/>
      <c r="AU601" s="146"/>
      <c r="AV601" s="146"/>
      <c r="AW601" s="146"/>
      <c r="AX601" s="146"/>
      <c r="AY601" s="146"/>
      <c r="AZ601" s="146"/>
      <c r="BA601" s="146"/>
      <c r="BB601" s="146"/>
      <c r="BC601" s="146"/>
      <c r="BD601" s="146"/>
      <c r="BE601" s="146"/>
      <c r="BF601" s="146"/>
      <c r="BG601" s="146"/>
      <c r="BH601" s="146"/>
    </row>
    <row r="602" spans="1:60" ht="21" outlineLevel="2" x14ac:dyDescent="0.25">
      <c r="A602" s="153"/>
      <c r="B602" s="154"/>
      <c r="C602" s="257" t="s">
        <v>614</v>
      </c>
      <c r="D602" s="258"/>
      <c r="E602" s="258"/>
      <c r="F602" s="258"/>
      <c r="G602" s="258"/>
      <c r="H602" s="156"/>
      <c r="I602" s="156"/>
      <c r="J602" s="156"/>
      <c r="K602" s="156"/>
      <c r="L602" s="156"/>
      <c r="M602" s="156"/>
      <c r="N602" s="155"/>
      <c r="O602" s="155"/>
      <c r="P602" s="155"/>
      <c r="Q602" s="155"/>
      <c r="R602" s="156"/>
      <c r="S602" s="156"/>
      <c r="T602" s="156"/>
      <c r="U602" s="156"/>
      <c r="V602" s="156"/>
      <c r="W602" s="156"/>
      <c r="X602" s="156"/>
      <c r="Y602" s="156"/>
      <c r="Z602" s="146"/>
      <c r="AA602" s="146"/>
      <c r="AB602" s="146"/>
      <c r="AC602" s="146"/>
      <c r="AD602" s="146"/>
      <c r="AE602" s="146"/>
      <c r="AF602" s="146"/>
      <c r="AG602" s="146" t="s">
        <v>279</v>
      </c>
      <c r="AH602" s="146"/>
      <c r="AI602" s="146"/>
      <c r="AJ602" s="146"/>
      <c r="AK602" s="146"/>
      <c r="AL602" s="146"/>
      <c r="AM602" s="146"/>
      <c r="AN602" s="146"/>
      <c r="AO602" s="146"/>
      <c r="AP602" s="146"/>
      <c r="AQ602" s="146"/>
      <c r="AR602" s="146"/>
      <c r="AS602" s="146"/>
      <c r="AT602" s="146"/>
      <c r="AU602" s="146"/>
      <c r="AV602" s="146"/>
      <c r="AW602" s="146"/>
      <c r="AX602" s="146"/>
      <c r="AY602" s="146"/>
      <c r="AZ602" s="146"/>
      <c r="BA602" s="181" t="str">
        <f>C602</f>
        <v>Dle kalkulace uchazeče u zakázku, náklady spojené např. s prováděním stavebních prací v centru města (ztížený příjezd a parkování), práce uvnitř památkově chráněné budovy a podobně.</v>
      </c>
      <c r="BB602" s="146"/>
      <c r="BC602" s="146"/>
      <c r="BD602" s="146"/>
      <c r="BE602" s="146"/>
      <c r="BF602" s="146"/>
      <c r="BG602" s="146"/>
      <c r="BH602" s="146"/>
    </row>
    <row r="603" spans="1:60" x14ac:dyDescent="0.25">
      <c r="A603" s="3"/>
      <c r="B603" s="4"/>
      <c r="C603" s="195"/>
      <c r="D603" s="6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AE603">
        <v>12</v>
      </c>
      <c r="AF603">
        <v>21</v>
      </c>
      <c r="AG603" t="s">
        <v>140</v>
      </c>
    </row>
    <row r="604" spans="1:60" x14ac:dyDescent="0.25">
      <c r="A604" s="149"/>
      <c r="B604" s="150" t="s">
        <v>29</v>
      </c>
      <c r="C604" s="196"/>
      <c r="D604" s="151"/>
      <c r="E604" s="152"/>
      <c r="F604" s="152"/>
      <c r="G604" s="173">
        <f>G8+G36+G61+G168+G196+G258+G269+G281+G292+G307+G377+G384+G389+G412+G414+G416+G418+G455+G460+G514+G528+G533+G557+G559+G597</f>
        <v>0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AE604">
        <f>SUMIF(L7:L602,AE603,G7:G602)</f>
        <v>0</v>
      </c>
      <c r="AF604">
        <f>SUMIF(L7:L602,AF603,G7:G602)</f>
        <v>0</v>
      </c>
      <c r="AG604" t="s">
        <v>615</v>
      </c>
    </row>
    <row r="605" spans="1:60" x14ac:dyDescent="0.25">
      <c r="C605" s="197"/>
      <c r="D605" s="10"/>
      <c r="AG605" t="s">
        <v>616</v>
      </c>
    </row>
    <row r="606" spans="1:60" x14ac:dyDescent="0.25">
      <c r="D606" s="10"/>
    </row>
    <row r="607" spans="1:60" x14ac:dyDescent="0.25">
      <c r="D607" s="10"/>
    </row>
    <row r="608" spans="1:60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m6/wHEcM+UcxKah92wVGqtNj/ubDDeBNP+2eWtxhcYMNUz2MOxJJklNhU8erc1mBc/w03JRtfendtpMlZQ4JfQ==" saltValue="XTnq8Qyao+i3HXR+7NPaTQ==" spinCount="100000" sheet="1" formatRows="0"/>
  <mergeCells count="56">
    <mergeCell ref="C83:G83"/>
    <mergeCell ref="A1:G1"/>
    <mergeCell ref="C2:G2"/>
    <mergeCell ref="C3:G3"/>
    <mergeCell ref="C4:G4"/>
    <mergeCell ref="C10:G10"/>
    <mergeCell ref="C15:G15"/>
    <mergeCell ref="C21:G21"/>
    <mergeCell ref="C27:G27"/>
    <mergeCell ref="C32:G32"/>
    <mergeCell ref="C38:G38"/>
    <mergeCell ref="C73:G73"/>
    <mergeCell ref="C229:G229"/>
    <mergeCell ref="C86:G86"/>
    <mergeCell ref="C95:G95"/>
    <mergeCell ref="C112:G112"/>
    <mergeCell ref="C120:G120"/>
    <mergeCell ref="C136:G136"/>
    <mergeCell ref="C156:G156"/>
    <mergeCell ref="C160:G160"/>
    <mergeCell ref="C170:G170"/>
    <mergeCell ref="C188:G188"/>
    <mergeCell ref="C198:G198"/>
    <mergeCell ref="C223:G223"/>
    <mergeCell ref="C332:G332"/>
    <mergeCell ref="C240:G240"/>
    <mergeCell ref="C254:G254"/>
    <mergeCell ref="C260:G260"/>
    <mergeCell ref="C261:G261"/>
    <mergeCell ref="C271:G271"/>
    <mergeCell ref="C296:G296"/>
    <mergeCell ref="C309:G309"/>
    <mergeCell ref="C310:G310"/>
    <mergeCell ref="C315:G315"/>
    <mergeCell ref="C316:G316"/>
    <mergeCell ref="C323:G323"/>
    <mergeCell ref="C510:G510"/>
    <mergeCell ref="C333:G333"/>
    <mergeCell ref="C339:G339"/>
    <mergeCell ref="C347:G347"/>
    <mergeCell ref="C356:G356"/>
    <mergeCell ref="C379:G379"/>
    <mergeCell ref="C386:G386"/>
    <mergeCell ref="C408:G408"/>
    <mergeCell ref="C451:G451"/>
    <mergeCell ref="C457:G457"/>
    <mergeCell ref="C478:G478"/>
    <mergeCell ref="C481:G481"/>
    <mergeCell ref="C600:G600"/>
    <mergeCell ref="C602:G602"/>
    <mergeCell ref="C538:G538"/>
    <mergeCell ref="C561:G561"/>
    <mergeCell ref="C564:G564"/>
    <mergeCell ref="C576:G576"/>
    <mergeCell ref="C581:G581"/>
    <mergeCell ref="C599:G599"/>
  </mergeCells>
  <pageMargins left="0.59055118110236204" right="0.196850393700787" top="0.78740157499999996" bottom="0.78740157499999996" header="0.3" footer="0.3"/>
  <pageSetup scale="99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4991-EFFF-4A95-B9DE-AAFB5224E161}">
  <sheetPr>
    <outlinePr summaryBelow="0"/>
    <pageSetUpPr fitToPage="1"/>
  </sheetPr>
  <dimension ref="A1:BH5000"/>
  <sheetViews>
    <sheetView workbookViewId="0">
      <pane ySplit="7" topLeftCell="A8" activePane="bottomLeft" state="frozen"/>
      <selection pane="bottomLeft" activeCell="C15" sqref="C15:G15"/>
    </sheetView>
  </sheetViews>
  <sheetFormatPr defaultRowHeight="13.2" outlineLevelRow="3" x14ac:dyDescent="0.25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61" t="s">
        <v>127</v>
      </c>
      <c r="B1" s="261"/>
      <c r="C1" s="261"/>
      <c r="D1" s="261"/>
      <c r="E1" s="261"/>
      <c r="F1" s="261"/>
      <c r="G1" s="261"/>
      <c r="AG1" t="s">
        <v>128</v>
      </c>
    </row>
    <row r="2" spans="1:60" ht="25.05" customHeight="1" x14ac:dyDescent="0.25">
      <c r="A2" s="49" t="s">
        <v>7</v>
      </c>
      <c r="B2" s="48" t="s">
        <v>43</v>
      </c>
      <c r="C2" s="262" t="s">
        <v>44</v>
      </c>
      <c r="D2" s="263"/>
      <c r="E2" s="263"/>
      <c r="F2" s="263"/>
      <c r="G2" s="264"/>
      <c r="AG2" t="s">
        <v>129</v>
      </c>
    </row>
    <row r="3" spans="1:60" ht="25.05" customHeight="1" x14ac:dyDescent="0.25">
      <c r="A3" s="49" t="s">
        <v>8</v>
      </c>
      <c r="B3" s="48" t="s">
        <v>59</v>
      </c>
      <c r="C3" s="262" t="s">
        <v>60</v>
      </c>
      <c r="D3" s="263"/>
      <c r="E3" s="263"/>
      <c r="F3" s="263"/>
      <c r="G3" s="264"/>
      <c r="AC3" s="120" t="s">
        <v>129</v>
      </c>
      <c r="AG3" t="s">
        <v>130</v>
      </c>
    </row>
    <row r="4" spans="1:60" ht="25.05" customHeight="1" x14ac:dyDescent="0.25">
      <c r="A4" s="139" t="s">
        <v>9</v>
      </c>
      <c r="B4" s="140" t="s">
        <v>63</v>
      </c>
      <c r="C4" s="265" t="s">
        <v>64</v>
      </c>
      <c r="D4" s="266"/>
      <c r="E4" s="266"/>
      <c r="F4" s="266"/>
      <c r="G4" s="267"/>
      <c r="AG4" t="s">
        <v>131</v>
      </c>
    </row>
    <row r="5" spans="1:60" x14ac:dyDescent="0.25">
      <c r="D5" s="10"/>
    </row>
    <row r="6" spans="1:60" ht="39.6" x14ac:dyDescent="0.25">
      <c r="A6" s="142" t="s">
        <v>132</v>
      </c>
      <c r="B6" s="144" t="s">
        <v>133</v>
      </c>
      <c r="C6" s="144" t="s">
        <v>134</v>
      </c>
      <c r="D6" s="143" t="s">
        <v>135</v>
      </c>
      <c r="E6" s="142" t="s">
        <v>136</v>
      </c>
      <c r="F6" s="141" t="s">
        <v>137</v>
      </c>
      <c r="G6" s="142" t="s">
        <v>29</v>
      </c>
      <c r="H6" s="145" t="s">
        <v>30</v>
      </c>
      <c r="I6" s="145" t="s">
        <v>138</v>
      </c>
      <c r="J6" s="145" t="s">
        <v>31</v>
      </c>
      <c r="K6" s="145" t="s">
        <v>139</v>
      </c>
      <c r="L6" s="145" t="s">
        <v>140</v>
      </c>
      <c r="M6" s="145" t="s">
        <v>141</v>
      </c>
      <c r="N6" s="145" t="s">
        <v>142</v>
      </c>
      <c r="O6" s="145" t="s">
        <v>143</v>
      </c>
      <c r="P6" s="145" t="s">
        <v>144</v>
      </c>
      <c r="Q6" s="145" t="s">
        <v>145</v>
      </c>
      <c r="R6" s="145" t="s">
        <v>146</v>
      </c>
      <c r="S6" s="145" t="s">
        <v>147</v>
      </c>
      <c r="T6" s="145" t="s">
        <v>148</v>
      </c>
      <c r="U6" s="145" t="s">
        <v>149</v>
      </c>
      <c r="V6" s="145" t="s">
        <v>150</v>
      </c>
      <c r="W6" s="145" t="s">
        <v>151</v>
      </c>
      <c r="X6" s="145" t="s">
        <v>152</v>
      </c>
      <c r="Y6" s="145" t="s">
        <v>153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154</v>
      </c>
      <c r="B8" s="168" t="s">
        <v>94</v>
      </c>
      <c r="C8" s="189" t="s">
        <v>95</v>
      </c>
      <c r="D8" s="169"/>
      <c r="E8" s="170"/>
      <c r="F8" s="171"/>
      <c r="G8" s="171">
        <f>SUMIF(AG9:AG24,"&lt;&gt;NOR",G9:G24)</f>
        <v>0</v>
      </c>
      <c r="H8" s="171"/>
      <c r="I8" s="171">
        <f>SUM(I9:I24)</f>
        <v>0</v>
      </c>
      <c r="J8" s="171"/>
      <c r="K8" s="171">
        <f>SUM(K9:K24)</f>
        <v>0</v>
      </c>
      <c r="L8" s="171"/>
      <c r="M8" s="171">
        <f>SUM(M9:M24)</f>
        <v>0</v>
      </c>
      <c r="N8" s="170"/>
      <c r="O8" s="170">
        <f>SUM(O9:O24)</f>
        <v>0.01</v>
      </c>
      <c r="P8" s="170"/>
      <c r="Q8" s="170">
        <f>SUM(Q9:Q24)</f>
        <v>0.6100000000000001</v>
      </c>
      <c r="R8" s="171"/>
      <c r="S8" s="171"/>
      <c r="T8" s="172"/>
      <c r="U8" s="166"/>
      <c r="V8" s="166">
        <f>SUM(V9:V24)</f>
        <v>13.510000000000002</v>
      </c>
      <c r="W8" s="166"/>
      <c r="X8" s="166"/>
      <c r="Y8" s="166"/>
      <c r="AG8" t="s">
        <v>155</v>
      </c>
    </row>
    <row r="9" spans="1:60" ht="20.399999999999999" outlineLevel="1" x14ac:dyDescent="0.25">
      <c r="A9" s="174">
        <v>1</v>
      </c>
      <c r="B9" s="175" t="s">
        <v>617</v>
      </c>
      <c r="C9" s="190" t="s">
        <v>618</v>
      </c>
      <c r="D9" s="176" t="s">
        <v>183</v>
      </c>
      <c r="E9" s="177">
        <v>19.179749999999999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7">
        <v>3.3E-4</v>
      </c>
      <c r="O9" s="177">
        <f>ROUND(E9*N9,2)</f>
        <v>0.01</v>
      </c>
      <c r="P9" s="177">
        <v>2.198E-2</v>
      </c>
      <c r="Q9" s="177">
        <f>ROUND(E9*P9,2)</f>
        <v>0.42</v>
      </c>
      <c r="R9" s="179" t="s">
        <v>373</v>
      </c>
      <c r="S9" s="179" t="s">
        <v>160</v>
      </c>
      <c r="T9" s="180" t="s">
        <v>160</v>
      </c>
      <c r="U9" s="156">
        <v>0.33</v>
      </c>
      <c r="V9" s="156">
        <f>ROUND(E9*U9,2)</f>
        <v>6.33</v>
      </c>
      <c r="W9" s="156"/>
      <c r="X9" s="156" t="s">
        <v>161</v>
      </c>
      <c r="Y9" s="156" t="s">
        <v>162</v>
      </c>
      <c r="Z9" s="146"/>
      <c r="AA9" s="146"/>
      <c r="AB9" s="146"/>
      <c r="AC9" s="146"/>
      <c r="AD9" s="146"/>
      <c r="AE9" s="146"/>
      <c r="AF9" s="146"/>
      <c r="AG9" s="146" t="s">
        <v>163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91" t="s">
        <v>619</v>
      </c>
      <c r="D10" s="157"/>
      <c r="E10" s="158"/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167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3" x14ac:dyDescent="0.25">
      <c r="A11" s="153"/>
      <c r="B11" s="154"/>
      <c r="C11" s="191" t="s">
        <v>620</v>
      </c>
      <c r="D11" s="157"/>
      <c r="E11" s="158">
        <v>19.179749999999999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167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0.399999999999999" outlineLevel="1" x14ac:dyDescent="0.25">
      <c r="A12" s="174">
        <v>2</v>
      </c>
      <c r="B12" s="175" t="s">
        <v>621</v>
      </c>
      <c r="C12" s="190" t="s">
        <v>622</v>
      </c>
      <c r="D12" s="176" t="s">
        <v>183</v>
      </c>
      <c r="E12" s="177">
        <v>19.179749999999999</v>
      </c>
      <c r="F12" s="178"/>
      <c r="G12" s="179">
        <f>ROUND(E12*F12,2)</f>
        <v>0</v>
      </c>
      <c r="H12" s="178"/>
      <c r="I12" s="179">
        <f>ROUND(E12*H12,2)</f>
        <v>0</v>
      </c>
      <c r="J12" s="178"/>
      <c r="K12" s="179">
        <f>ROUND(E12*J12,2)</f>
        <v>0</v>
      </c>
      <c r="L12" s="179">
        <v>21</v>
      </c>
      <c r="M12" s="179">
        <f>G12*(1+L12/100)</f>
        <v>0</v>
      </c>
      <c r="N12" s="177">
        <v>0</v>
      </c>
      <c r="O12" s="177">
        <f>ROUND(E12*N12,2)</f>
        <v>0</v>
      </c>
      <c r="P12" s="177">
        <v>1.2999999999999999E-3</v>
      </c>
      <c r="Q12" s="177">
        <f>ROUND(E12*P12,2)</f>
        <v>0.02</v>
      </c>
      <c r="R12" s="179" t="s">
        <v>373</v>
      </c>
      <c r="S12" s="179" t="s">
        <v>160</v>
      </c>
      <c r="T12" s="180" t="s">
        <v>160</v>
      </c>
      <c r="U12" s="156">
        <v>0.03</v>
      </c>
      <c r="V12" s="156">
        <f>ROUND(E12*U12,2)</f>
        <v>0.57999999999999996</v>
      </c>
      <c r="W12" s="156"/>
      <c r="X12" s="156" t="s">
        <v>161</v>
      </c>
      <c r="Y12" s="156" t="s">
        <v>162</v>
      </c>
      <c r="Z12" s="146"/>
      <c r="AA12" s="146"/>
      <c r="AB12" s="146"/>
      <c r="AC12" s="146"/>
      <c r="AD12" s="146"/>
      <c r="AE12" s="146"/>
      <c r="AF12" s="146"/>
      <c r="AG12" s="146" t="s">
        <v>163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5">
      <c r="A13" s="153"/>
      <c r="B13" s="154"/>
      <c r="C13" s="191" t="s">
        <v>623</v>
      </c>
      <c r="D13" s="157"/>
      <c r="E13" s="158">
        <v>19.179749999999999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167</v>
      </c>
      <c r="AH13" s="146">
        <v>5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5">
      <c r="A14" s="174">
        <v>3</v>
      </c>
      <c r="B14" s="175" t="s">
        <v>383</v>
      </c>
      <c r="C14" s="190" t="s">
        <v>384</v>
      </c>
      <c r="D14" s="176" t="s">
        <v>197</v>
      </c>
      <c r="E14" s="177">
        <v>1</v>
      </c>
      <c r="F14" s="178"/>
      <c r="G14" s="179">
        <f>ROUND(E14*F14,2)</f>
        <v>0</v>
      </c>
      <c r="H14" s="178"/>
      <c r="I14" s="179">
        <f>ROUND(E14*H14,2)</f>
        <v>0</v>
      </c>
      <c r="J14" s="178"/>
      <c r="K14" s="179">
        <f>ROUND(E14*J14,2)</f>
        <v>0</v>
      </c>
      <c r="L14" s="179">
        <v>21</v>
      </c>
      <c r="M14" s="179">
        <f>G14*(1+L14/100)</f>
        <v>0</v>
      </c>
      <c r="N14" s="177">
        <v>0</v>
      </c>
      <c r="O14" s="177">
        <f>ROUND(E14*N14,2)</f>
        <v>0</v>
      </c>
      <c r="P14" s="177">
        <v>0</v>
      </c>
      <c r="Q14" s="177">
        <f>ROUND(E14*P14,2)</f>
        <v>0</v>
      </c>
      <c r="R14" s="179" t="s">
        <v>373</v>
      </c>
      <c r="S14" s="179" t="s">
        <v>160</v>
      </c>
      <c r="T14" s="180" t="s">
        <v>160</v>
      </c>
      <c r="U14" s="156">
        <v>0.05</v>
      </c>
      <c r="V14" s="156">
        <f>ROUND(E14*U14,2)</f>
        <v>0.05</v>
      </c>
      <c r="W14" s="156"/>
      <c r="X14" s="156" t="s">
        <v>161</v>
      </c>
      <c r="Y14" s="156" t="s">
        <v>162</v>
      </c>
      <c r="Z14" s="146"/>
      <c r="AA14" s="146"/>
      <c r="AB14" s="146"/>
      <c r="AC14" s="146"/>
      <c r="AD14" s="146"/>
      <c r="AE14" s="146"/>
      <c r="AF14" s="146"/>
      <c r="AG14" s="146" t="s">
        <v>163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5">
      <c r="A15" s="153"/>
      <c r="B15" s="154"/>
      <c r="C15" s="259" t="s">
        <v>385</v>
      </c>
      <c r="D15" s="260"/>
      <c r="E15" s="260"/>
      <c r="F15" s="260"/>
      <c r="G15" s="260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165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5">
      <c r="A16" s="153"/>
      <c r="B16" s="154"/>
      <c r="C16" s="191" t="s">
        <v>619</v>
      </c>
      <c r="D16" s="157"/>
      <c r="E16" s="158"/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167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3" x14ac:dyDescent="0.25">
      <c r="A17" s="153"/>
      <c r="B17" s="154"/>
      <c r="C17" s="191" t="s">
        <v>624</v>
      </c>
      <c r="D17" s="157"/>
      <c r="E17" s="158">
        <v>1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167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0.399999999999999" outlineLevel="1" x14ac:dyDescent="0.25">
      <c r="A18" s="174">
        <v>4</v>
      </c>
      <c r="B18" s="175" t="s">
        <v>387</v>
      </c>
      <c r="C18" s="190" t="s">
        <v>388</v>
      </c>
      <c r="D18" s="176" t="s">
        <v>183</v>
      </c>
      <c r="E18" s="177">
        <v>1.6</v>
      </c>
      <c r="F18" s="178"/>
      <c r="G18" s="179">
        <f>ROUND(E18*F18,2)</f>
        <v>0</v>
      </c>
      <c r="H18" s="178"/>
      <c r="I18" s="179">
        <f>ROUND(E18*H18,2)</f>
        <v>0</v>
      </c>
      <c r="J18" s="178"/>
      <c r="K18" s="179">
        <f>ROUND(E18*J18,2)</f>
        <v>0</v>
      </c>
      <c r="L18" s="179">
        <v>21</v>
      </c>
      <c r="M18" s="179">
        <f>G18*(1+L18/100)</f>
        <v>0</v>
      </c>
      <c r="N18" s="177">
        <v>1.17E-3</v>
      </c>
      <c r="O18" s="177">
        <f>ROUND(E18*N18,2)</f>
        <v>0</v>
      </c>
      <c r="P18" s="177">
        <v>7.5999999999999998E-2</v>
      </c>
      <c r="Q18" s="177">
        <f>ROUND(E18*P18,2)</f>
        <v>0.12</v>
      </c>
      <c r="R18" s="179" t="s">
        <v>373</v>
      </c>
      <c r="S18" s="179" t="s">
        <v>160</v>
      </c>
      <c r="T18" s="180" t="s">
        <v>160</v>
      </c>
      <c r="U18" s="156">
        <v>0.93899999999999995</v>
      </c>
      <c r="V18" s="156">
        <f>ROUND(E18*U18,2)</f>
        <v>1.5</v>
      </c>
      <c r="W18" s="156"/>
      <c r="X18" s="156" t="s">
        <v>161</v>
      </c>
      <c r="Y18" s="156" t="s">
        <v>162</v>
      </c>
      <c r="Z18" s="146"/>
      <c r="AA18" s="146"/>
      <c r="AB18" s="146"/>
      <c r="AC18" s="146"/>
      <c r="AD18" s="146"/>
      <c r="AE18" s="146"/>
      <c r="AF18" s="146"/>
      <c r="AG18" s="146" t="s">
        <v>163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5">
      <c r="A19" s="153"/>
      <c r="B19" s="154"/>
      <c r="C19" s="191" t="s">
        <v>619</v>
      </c>
      <c r="D19" s="157"/>
      <c r="E19" s="158"/>
      <c r="F19" s="156"/>
      <c r="G19" s="156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167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5">
      <c r="A20" s="153"/>
      <c r="B20" s="154"/>
      <c r="C20" s="191" t="s">
        <v>625</v>
      </c>
      <c r="D20" s="157"/>
      <c r="E20" s="158">
        <v>1.6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167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5">
      <c r="A21" s="174">
        <v>5</v>
      </c>
      <c r="B21" s="175" t="s">
        <v>626</v>
      </c>
      <c r="C21" s="190" t="s">
        <v>627</v>
      </c>
      <c r="D21" s="176" t="s">
        <v>183</v>
      </c>
      <c r="E21" s="177">
        <v>29.725999999999999</v>
      </c>
      <c r="F21" s="178"/>
      <c r="G21" s="179">
        <f>ROUND(E21*F21,2)</f>
        <v>0</v>
      </c>
      <c r="H21" s="178"/>
      <c r="I21" s="179">
        <f>ROUND(E21*H21,2)</f>
        <v>0</v>
      </c>
      <c r="J21" s="178"/>
      <c r="K21" s="179">
        <f>ROUND(E21*J21,2)</f>
        <v>0</v>
      </c>
      <c r="L21" s="179">
        <v>21</v>
      </c>
      <c r="M21" s="179">
        <f>G21*(1+L21/100)</f>
        <v>0</v>
      </c>
      <c r="N21" s="177">
        <v>0</v>
      </c>
      <c r="O21" s="177">
        <f>ROUND(E21*N21,2)</f>
        <v>0</v>
      </c>
      <c r="P21" s="177">
        <v>1.75E-3</v>
      </c>
      <c r="Q21" s="177">
        <f>ROUND(E21*P21,2)</f>
        <v>0.05</v>
      </c>
      <c r="R21" s="179"/>
      <c r="S21" s="179" t="s">
        <v>204</v>
      </c>
      <c r="T21" s="180" t="s">
        <v>160</v>
      </c>
      <c r="U21" s="156">
        <v>0.17</v>
      </c>
      <c r="V21" s="156">
        <f>ROUND(E21*U21,2)</f>
        <v>5.05</v>
      </c>
      <c r="W21" s="156"/>
      <c r="X21" s="156" t="s">
        <v>161</v>
      </c>
      <c r="Y21" s="156" t="s">
        <v>162</v>
      </c>
      <c r="Z21" s="146"/>
      <c r="AA21" s="146"/>
      <c r="AB21" s="146"/>
      <c r="AC21" s="146"/>
      <c r="AD21" s="146"/>
      <c r="AE21" s="146"/>
      <c r="AF21" s="146"/>
      <c r="AG21" s="146" t="s">
        <v>163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5">
      <c r="A22" s="153"/>
      <c r="B22" s="154"/>
      <c r="C22" s="191" t="s">
        <v>619</v>
      </c>
      <c r="D22" s="157"/>
      <c r="E22" s="158"/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167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5">
      <c r="A23" s="153"/>
      <c r="B23" s="154"/>
      <c r="C23" s="191" t="s">
        <v>628</v>
      </c>
      <c r="D23" s="157"/>
      <c r="E23" s="158"/>
      <c r="F23" s="156"/>
      <c r="G23" s="156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167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3" x14ac:dyDescent="0.25">
      <c r="A24" s="153"/>
      <c r="B24" s="154"/>
      <c r="C24" s="191" t="s">
        <v>629</v>
      </c>
      <c r="D24" s="157"/>
      <c r="E24" s="158">
        <v>29.725999999999999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167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x14ac:dyDescent="0.25">
      <c r="A25" s="167" t="s">
        <v>154</v>
      </c>
      <c r="B25" s="168" t="s">
        <v>110</v>
      </c>
      <c r="C25" s="189" t="s">
        <v>111</v>
      </c>
      <c r="D25" s="169"/>
      <c r="E25" s="170"/>
      <c r="F25" s="171"/>
      <c r="G25" s="171">
        <f>SUMIF(AG26:AG62,"&lt;&gt;NOR",G26:G62)</f>
        <v>0</v>
      </c>
      <c r="H25" s="171"/>
      <c r="I25" s="171">
        <f>SUM(I26:I62)</f>
        <v>0</v>
      </c>
      <c r="J25" s="171"/>
      <c r="K25" s="171">
        <f>SUM(K26:K62)</f>
        <v>0</v>
      </c>
      <c r="L25" s="171"/>
      <c r="M25" s="171">
        <f>SUM(M26:M62)</f>
        <v>0</v>
      </c>
      <c r="N25" s="170"/>
      <c r="O25" s="170">
        <f>SUM(O26:O62)</f>
        <v>0.63</v>
      </c>
      <c r="P25" s="170"/>
      <c r="Q25" s="170">
        <f>SUM(Q26:Q62)</f>
        <v>0</v>
      </c>
      <c r="R25" s="171"/>
      <c r="S25" s="171"/>
      <c r="T25" s="172"/>
      <c r="U25" s="166"/>
      <c r="V25" s="166">
        <f>SUM(V26:V62)</f>
        <v>21.82</v>
      </c>
      <c r="W25" s="166"/>
      <c r="X25" s="166"/>
      <c r="Y25" s="166"/>
      <c r="AG25" t="s">
        <v>155</v>
      </c>
    </row>
    <row r="26" spans="1:60" outlineLevel="1" x14ac:dyDescent="0.25">
      <c r="A26" s="174">
        <v>6</v>
      </c>
      <c r="B26" s="175" t="s">
        <v>630</v>
      </c>
      <c r="C26" s="190" t="s">
        <v>631</v>
      </c>
      <c r="D26" s="176" t="s">
        <v>197</v>
      </c>
      <c r="E26" s="177">
        <v>1</v>
      </c>
      <c r="F26" s="178"/>
      <c r="G26" s="179">
        <f>ROUND(E26*F26,2)</f>
        <v>0</v>
      </c>
      <c r="H26" s="178"/>
      <c r="I26" s="179">
        <f>ROUND(E26*H26,2)</f>
        <v>0</v>
      </c>
      <c r="J26" s="178"/>
      <c r="K26" s="179">
        <f>ROUND(E26*J26,2)</f>
        <v>0</v>
      </c>
      <c r="L26" s="179">
        <v>21</v>
      </c>
      <c r="M26" s="179">
        <f>G26*(1+L26/100)</f>
        <v>0</v>
      </c>
      <c r="N26" s="177">
        <v>0</v>
      </c>
      <c r="O26" s="177">
        <f>ROUND(E26*N26,2)</f>
        <v>0</v>
      </c>
      <c r="P26" s="177">
        <v>0</v>
      </c>
      <c r="Q26" s="177">
        <f>ROUND(E26*P26,2)</f>
        <v>0</v>
      </c>
      <c r="R26" s="179" t="s">
        <v>632</v>
      </c>
      <c r="S26" s="179" t="s">
        <v>160</v>
      </c>
      <c r="T26" s="180" t="s">
        <v>160</v>
      </c>
      <c r="U26" s="156">
        <v>1.1200000000000001</v>
      </c>
      <c r="V26" s="156">
        <f>ROUND(E26*U26,2)</f>
        <v>1.1200000000000001</v>
      </c>
      <c r="W26" s="156"/>
      <c r="X26" s="156" t="s">
        <v>161</v>
      </c>
      <c r="Y26" s="156" t="s">
        <v>162</v>
      </c>
      <c r="Z26" s="146"/>
      <c r="AA26" s="146"/>
      <c r="AB26" s="146"/>
      <c r="AC26" s="146"/>
      <c r="AD26" s="146"/>
      <c r="AE26" s="146"/>
      <c r="AF26" s="146"/>
      <c r="AG26" s="146" t="s">
        <v>163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5">
      <c r="A27" s="153"/>
      <c r="B27" s="154"/>
      <c r="C27" s="191" t="s">
        <v>456</v>
      </c>
      <c r="D27" s="157"/>
      <c r="E27" s="158"/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167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5">
      <c r="A28" s="153"/>
      <c r="B28" s="154"/>
      <c r="C28" s="191" t="s">
        <v>633</v>
      </c>
      <c r="D28" s="157"/>
      <c r="E28" s="158">
        <v>1</v>
      </c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167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5">
      <c r="A29" s="174">
        <v>7</v>
      </c>
      <c r="B29" s="175" t="s">
        <v>634</v>
      </c>
      <c r="C29" s="190" t="s">
        <v>635</v>
      </c>
      <c r="D29" s="176" t="s">
        <v>516</v>
      </c>
      <c r="E29" s="177">
        <v>464.7826</v>
      </c>
      <c r="F29" s="178"/>
      <c r="G29" s="179">
        <f>ROUND(E29*F29,2)</f>
        <v>0</v>
      </c>
      <c r="H29" s="178"/>
      <c r="I29" s="179">
        <f>ROUND(E29*H29,2)</f>
        <v>0</v>
      </c>
      <c r="J29" s="178"/>
      <c r="K29" s="179">
        <f>ROUND(E29*J29,2)</f>
        <v>0</v>
      </c>
      <c r="L29" s="179">
        <v>21</v>
      </c>
      <c r="M29" s="179">
        <f>G29*(1+L29/100)</f>
        <v>0</v>
      </c>
      <c r="N29" s="177">
        <v>5.0000000000000002E-5</v>
      </c>
      <c r="O29" s="177">
        <f>ROUND(E29*N29,2)</f>
        <v>0.02</v>
      </c>
      <c r="P29" s="177">
        <v>0</v>
      </c>
      <c r="Q29" s="177">
        <f>ROUND(E29*P29,2)</f>
        <v>0</v>
      </c>
      <c r="R29" s="179" t="s">
        <v>632</v>
      </c>
      <c r="S29" s="179" t="s">
        <v>160</v>
      </c>
      <c r="T29" s="180" t="s">
        <v>160</v>
      </c>
      <c r="U29" s="156">
        <v>0.04</v>
      </c>
      <c r="V29" s="156">
        <f>ROUND(E29*U29,2)</f>
        <v>18.59</v>
      </c>
      <c r="W29" s="156"/>
      <c r="X29" s="156" t="s">
        <v>161</v>
      </c>
      <c r="Y29" s="156" t="s">
        <v>162</v>
      </c>
      <c r="Z29" s="146"/>
      <c r="AA29" s="146"/>
      <c r="AB29" s="146"/>
      <c r="AC29" s="146"/>
      <c r="AD29" s="146"/>
      <c r="AE29" s="146"/>
      <c r="AF29" s="146"/>
      <c r="AG29" s="146" t="s">
        <v>163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5">
      <c r="A30" s="153"/>
      <c r="B30" s="154"/>
      <c r="C30" s="257" t="s">
        <v>636</v>
      </c>
      <c r="D30" s="258"/>
      <c r="E30" s="258"/>
      <c r="F30" s="258"/>
      <c r="G30" s="258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279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5">
      <c r="A31" s="153"/>
      <c r="B31" s="154"/>
      <c r="C31" s="191" t="s">
        <v>637</v>
      </c>
      <c r="D31" s="157"/>
      <c r="E31" s="158"/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167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5">
      <c r="A32" s="153"/>
      <c r="B32" s="154"/>
      <c r="C32" s="191" t="s">
        <v>638</v>
      </c>
      <c r="D32" s="157"/>
      <c r="E32" s="158">
        <v>113.12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167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5">
      <c r="A33" s="153"/>
      <c r="B33" s="154"/>
      <c r="C33" s="191" t="s">
        <v>639</v>
      </c>
      <c r="D33" s="157"/>
      <c r="E33" s="158">
        <v>73.641199999999998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167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5">
      <c r="A34" s="153"/>
      <c r="B34" s="154"/>
      <c r="C34" s="191" t="s">
        <v>640</v>
      </c>
      <c r="D34" s="157"/>
      <c r="E34" s="158">
        <v>29.318999999999999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167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5">
      <c r="A35" s="153"/>
      <c r="B35" s="154"/>
      <c r="C35" s="191" t="s">
        <v>641</v>
      </c>
      <c r="D35" s="157"/>
      <c r="E35" s="158">
        <v>54.446399999999997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167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5">
      <c r="A36" s="153"/>
      <c r="B36" s="154"/>
      <c r="C36" s="191" t="s">
        <v>642</v>
      </c>
      <c r="D36" s="157"/>
      <c r="E36" s="158">
        <v>171.36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167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5">
      <c r="A37" s="153"/>
      <c r="B37" s="154"/>
      <c r="C37" s="191" t="s">
        <v>643</v>
      </c>
      <c r="D37" s="157"/>
      <c r="E37" s="158">
        <v>22.896000000000001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167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5">
      <c r="A38" s="174">
        <v>8</v>
      </c>
      <c r="B38" s="175" t="s">
        <v>644</v>
      </c>
      <c r="C38" s="190" t="s">
        <v>645</v>
      </c>
      <c r="D38" s="176" t="s">
        <v>178</v>
      </c>
      <c r="E38" s="177">
        <v>0.11312</v>
      </c>
      <c r="F38" s="178"/>
      <c r="G38" s="179">
        <f>ROUND(E38*F38,2)</f>
        <v>0</v>
      </c>
      <c r="H38" s="178"/>
      <c r="I38" s="179">
        <f>ROUND(E38*H38,2)</f>
        <v>0</v>
      </c>
      <c r="J38" s="178"/>
      <c r="K38" s="179">
        <f>ROUND(E38*J38,2)</f>
        <v>0</v>
      </c>
      <c r="L38" s="179">
        <v>21</v>
      </c>
      <c r="M38" s="179">
        <f>G38*(1+L38/100)</f>
        <v>0</v>
      </c>
      <c r="N38" s="177">
        <v>1</v>
      </c>
      <c r="O38" s="177">
        <f>ROUND(E38*N38,2)</f>
        <v>0.11</v>
      </c>
      <c r="P38" s="177">
        <v>0</v>
      </c>
      <c r="Q38" s="177">
        <f>ROUND(E38*P38,2)</f>
        <v>0</v>
      </c>
      <c r="R38" s="179"/>
      <c r="S38" s="179" t="s">
        <v>204</v>
      </c>
      <c r="T38" s="180" t="s">
        <v>205</v>
      </c>
      <c r="U38" s="156">
        <v>0</v>
      </c>
      <c r="V38" s="156">
        <f>ROUND(E38*U38,2)</f>
        <v>0</v>
      </c>
      <c r="W38" s="156"/>
      <c r="X38" s="156" t="s">
        <v>276</v>
      </c>
      <c r="Y38" s="156" t="s">
        <v>162</v>
      </c>
      <c r="Z38" s="146"/>
      <c r="AA38" s="146"/>
      <c r="AB38" s="146"/>
      <c r="AC38" s="146"/>
      <c r="AD38" s="146"/>
      <c r="AE38" s="146"/>
      <c r="AF38" s="146"/>
      <c r="AG38" s="146" t="s">
        <v>277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5">
      <c r="A39" s="153"/>
      <c r="B39" s="154"/>
      <c r="C39" s="191" t="s">
        <v>637</v>
      </c>
      <c r="D39" s="157"/>
      <c r="E39" s="158"/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167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0.399999999999999" outlineLevel="3" x14ac:dyDescent="0.25">
      <c r="A40" s="153"/>
      <c r="B40" s="154"/>
      <c r="C40" s="191" t="s">
        <v>646</v>
      </c>
      <c r="D40" s="157"/>
      <c r="E40" s="158">
        <v>0.11312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167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5">
      <c r="A41" s="174">
        <v>9</v>
      </c>
      <c r="B41" s="175" t="s">
        <v>647</v>
      </c>
      <c r="C41" s="190" t="s">
        <v>648</v>
      </c>
      <c r="D41" s="176" t="s">
        <v>197</v>
      </c>
      <c r="E41" s="177">
        <v>1</v>
      </c>
      <c r="F41" s="178"/>
      <c r="G41" s="179">
        <f>ROUND(E41*F41,2)</f>
        <v>0</v>
      </c>
      <c r="H41" s="178"/>
      <c r="I41" s="179">
        <f>ROUND(E41*H41,2)</f>
        <v>0</v>
      </c>
      <c r="J41" s="178"/>
      <c r="K41" s="179">
        <f>ROUND(E41*J41,2)</f>
        <v>0</v>
      </c>
      <c r="L41" s="179">
        <v>21</v>
      </c>
      <c r="M41" s="179">
        <f>G41*(1+L41/100)</f>
        <v>0</v>
      </c>
      <c r="N41" s="177">
        <v>0.112</v>
      </c>
      <c r="O41" s="177">
        <f>ROUND(E41*N41,2)</f>
        <v>0.11</v>
      </c>
      <c r="P41" s="177">
        <v>0</v>
      </c>
      <c r="Q41" s="177">
        <f>ROUND(E41*P41,2)</f>
        <v>0</v>
      </c>
      <c r="R41" s="179"/>
      <c r="S41" s="179" t="s">
        <v>204</v>
      </c>
      <c r="T41" s="180" t="s">
        <v>205</v>
      </c>
      <c r="U41" s="156">
        <v>0</v>
      </c>
      <c r="V41" s="156">
        <f>ROUND(E41*U41,2)</f>
        <v>0</v>
      </c>
      <c r="W41" s="156"/>
      <c r="X41" s="156" t="s">
        <v>276</v>
      </c>
      <c r="Y41" s="156" t="s">
        <v>162</v>
      </c>
      <c r="Z41" s="146"/>
      <c r="AA41" s="146"/>
      <c r="AB41" s="146"/>
      <c r="AC41" s="146"/>
      <c r="AD41" s="146"/>
      <c r="AE41" s="146"/>
      <c r="AF41" s="146"/>
      <c r="AG41" s="146" t="s">
        <v>277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5">
      <c r="A42" s="153"/>
      <c r="B42" s="154"/>
      <c r="C42" s="257" t="s">
        <v>649</v>
      </c>
      <c r="D42" s="258"/>
      <c r="E42" s="258"/>
      <c r="F42" s="258"/>
      <c r="G42" s="258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279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5">
      <c r="A43" s="153"/>
      <c r="B43" s="154"/>
      <c r="C43" s="255" t="s">
        <v>650</v>
      </c>
      <c r="D43" s="256"/>
      <c r="E43" s="256"/>
      <c r="F43" s="256"/>
      <c r="G43" s="2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279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5">
      <c r="A44" s="153"/>
      <c r="B44" s="154"/>
      <c r="C44" s="255" t="s">
        <v>651</v>
      </c>
      <c r="D44" s="256"/>
      <c r="E44" s="256"/>
      <c r="F44" s="256"/>
      <c r="G44" s="2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279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5">
      <c r="A45" s="153"/>
      <c r="B45" s="154"/>
      <c r="C45" s="255" t="s">
        <v>652</v>
      </c>
      <c r="D45" s="256"/>
      <c r="E45" s="256"/>
      <c r="F45" s="256"/>
      <c r="G45" s="2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279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5">
      <c r="A46" s="153"/>
      <c r="B46" s="154"/>
      <c r="C46" s="255" t="s">
        <v>653</v>
      </c>
      <c r="D46" s="256"/>
      <c r="E46" s="256"/>
      <c r="F46" s="256"/>
      <c r="G46" s="2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279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5">
      <c r="A47" s="153"/>
      <c r="B47" s="154"/>
      <c r="C47" s="255" t="s">
        <v>654</v>
      </c>
      <c r="D47" s="256"/>
      <c r="E47" s="256"/>
      <c r="F47" s="256"/>
      <c r="G47" s="2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279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5">
      <c r="A48" s="153"/>
      <c r="B48" s="154"/>
      <c r="C48" s="255" t="s">
        <v>655</v>
      </c>
      <c r="D48" s="256"/>
      <c r="E48" s="256"/>
      <c r="F48" s="256"/>
      <c r="G48" s="2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279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5">
      <c r="A49" s="153"/>
      <c r="B49" s="154"/>
      <c r="C49" s="198" t="s">
        <v>656</v>
      </c>
      <c r="D49" s="161"/>
      <c r="E49" s="162"/>
      <c r="F49" s="163"/>
      <c r="G49" s="163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279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5">
      <c r="A50" s="153"/>
      <c r="B50" s="154"/>
      <c r="C50" s="255" t="s">
        <v>657</v>
      </c>
      <c r="D50" s="256"/>
      <c r="E50" s="256"/>
      <c r="F50" s="256"/>
      <c r="G50" s="2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279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 x14ac:dyDescent="0.25">
      <c r="A51" s="153"/>
      <c r="B51" s="154"/>
      <c r="C51" s="191" t="s">
        <v>456</v>
      </c>
      <c r="D51" s="157"/>
      <c r="E51" s="158"/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167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5">
      <c r="A52" s="153"/>
      <c r="B52" s="154"/>
      <c r="C52" s="191" t="s">
        <v>633</v>
      </c>
      <c r="D52" s="157"/>
      <c r="E52" s="158">
        <v>1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167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5">
      <c r="A53" s="174">
        <v>10</v>
      </c>
      <c r="B53" s="175" t="s">
        <v>658</v>
      </c>
      <c r="C53" s="190" t="s">
        <v>659</v>
      </c>
      <c r="D53" s="176" t="s">
        <v>516</v>
      </c>
      <c r="E53" s="177">
        <v>386.82886000000002</v>
      </c>
      <c r="F53" s="178"/>
      <c r="G53" s="179">
        <f>ROUND(E53*F53,2)</f>
        <v>0</v>
      </c>
      <c r="H53" s="178"/>
      <c r="I53" s="179">
        <f>ROUND(E53*H53,2)</f>
        <v>0</v>
      </c>
      <c r="J53" s="178"/>
      <c r="K53" s="179">
        <f>ROUND(E53*J53,2)</f>
        <v>0</v>
      </c>
      <c r="L53" s="179">
        <v>21</v>
      </c>
      <c r="M53" s="179">
        <f>G53*(1+L53/100)</f>
        <v>0</v>
      </c>
      <c r="N53" s="177">
        <v>1E-3</v>
      </c>
      <c r="O53" s="177">
        <f>ROUND(E53*N53,2)</f>
        <v>0.39</v>
      </c>
      <c r="P53" s="177">
        <v>0</v>
      </c>
      <c r="Q53" s="177">
        <f>ROUND(E53*P53,2)</f>
        <v>0</v>
      </c>
      <c r="R53" s="179" t="s">
        <v>275</v>
      </c>
      <c r="S53" s="179" t="s">
        <v>160</v>
      </c>
      <c r="T53" s="180" t="s">
        <v>160</v>
      </c>
      <c r="U53" s="156">
        <v>0</v>
      </c>
      <c r="V53" s="156">
        <f>ROUND(E53*U53,2)</f>
        <v>0</v>
      </c>
      <c r="W53" s="156"/>
      <c r="X53" s="156" t="s">
        <v>276</v>
      </c>
      <c r="Y53" s="156" t="s">
        <v>162</v>
      </c>
      <c r="Z53" s="146"/>
      <c r="AA53" s="146"/>
      <c r="AB53" s="146"/>
      <c r="AC53" s="146"/>
      <c r="AD53" s="146"/>
      <c r="AE53" s="146"/>
      <c r="AF53" s="146"/>
      <c r="AG53" s="146" t="s">
        <v>277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2" x14ac:dyDescent="0.25">
      <c r="A54" s="153"/>
      <c r="B54" s="154"/>
      <c r="C54" s="191" t="s">
        <v>637</v>
      </c>
      <c r="D54" s="157"/>
      <c r="E54" s="158"/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167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3" x14ac:dyDescent="0.25">
      <c r="A55" s="153"/>
      <c r="B55" s="154"/>
      <c r="C55" s="191" t="s">
        <v>639</v>
      </c>
      <c r="D55" s="157"/>
      <c r="E55" s="158">
        <v>73.641199999999998</v>
      </c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167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5">
      <c r="A56" s="153"/>
      <c r="B56" s="154"/>
      <c r="C56" s="191" t="s">
        <v>640</v>
      </c>
      <c r="D56" s="157"/>
      <c r="E56" s="158">
        <v>29.318999999999999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167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5">
      <c r="A57" s="153"/>
      <c r="B57" s="154"/>
      <c r="C57" s="191" t="s">
        <v>641</v>
      </c>
      <c r="D57" s="157"/>
      <c r="E57" s="158">
        <v>54.446399999999997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167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5">
      <c r="A58" s="153"/>
      <c r="B58" s="154"/>
      <c r="C58" s="191" t="s">
        <v>642</v>
      </c>
      <c r="D58" s="157"/>
      <c r="E58" s="158">
        <v>171.36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167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5">
      <c r="A59" s="153"/>
      <c r="B59" s="154"/>
      <c r="C59" s="191" t="s">
        <v>643</v>
      </c>
      <c r="D59" s="157"/>
      <c r="E59" s="158">
        <v>22.896000000000001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167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3" x14ac:dyDescent="0.25">
      <c r="A60" s="153"/>
      <c r="B60" s="154"/>
      <c r="C60" s="192" t="s">
        <v>281</v>
      </c>
      <c r="D60" s="159"/>
      <c r="E60" s="160">
        <v>35.166260000000001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167</v>
      </c>
      <c r="AH60" s="146">
        <v>4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5">
      <c r="A61" s="174">
        <v>11</v>
      </c>
      <c r="B61" s="175" t="s">
        <v>660</v>
      </c>
      <c r="C61" s="190" t="s">
        <v>661</v>
      </c>
      <c r="D61" s="176" t="s">
        <v>178</v>
      </c>
      <c r="E61" s="177">
        <v>0.63519000000000003</v>
      </c>
      <c r="F61" s="178"/>
      <c r="G61" s="179">
        <f>ROUND(E61*F61,2)</f>
        <v>0</v>
      </c>
      <c r="H61" s="178"/>
      <c r="I61" s="179">
        <f>ROUND(E61*H61,2)</f>
        <v>0</v>
      </c>
      <c r="J61" s="178"/>
      <c r="K61" s="179">
        <f>ROUND(E61*J61,2)</f>
        <v>0</v>
      </c>
      <c r="L61" s="179">
        <v>21</v>
      </c>
      <c r="M61" s="179">
        <f>G61*(1+L61/100)</f>
        <v>0</v>
      </c>
      <c r="N61" s="177">
        <v>0</v>
      </c>
      <c r="O61" s="177">
        <f>ROUND(E61*N61,2)</f>
        <v>0</v>
      </c>
      <c r="P61" s="177">
        <v>0</v>
      </c>
      <c r="Q61" s="177">
        <f>ROUND(E61*P61,2)</f>
        <v>0</v>
      </c>
      <c r="R61" s="179" t="s">
        <v>632</v>
      </c>
      <c r="S61" s="179" t="s">
        <v>160</v>
      </c>
      <c r="T61" s="180" t="s">
        <v>160</v>
      </c>
      <c r="U61" s="156">
        <v>3.327</v>
      </c>
      <c r="V61" s="156">
        <f>ROUND(E61*U61,2)</f>
        <v>2.11</v>
      </c>
      <c r="W61" s="156"/>
      <c r="X61" s="156" t="s">
        <v>420</v>
      </c>
      <c r="Y61" s="156" t="s">
        <v>162</v>
      </c>
      <c r="Z61" s="146"/>
      <c r="AA61" s="146"/>
      <c r="AB61" s="146"/>
      <c r="AC61" s="146"/>
      <c r="AD61" s="146"/>
      <c r="AE61" s="146"/>
      <c r="AF61" s="146"/>
      <c r="AG61" s="146" t="s">
        <v>421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5">
      <c r="A62" s="153"/>
      <c r="B62" s="154"/>
      <c r="C62" s="259" t="s">
        <v>444</v>
      </c>
      <c r="D62" s="260"/>
      <c r="E62" s="260"/>
      <c r="F62" s="260"/>
      <c r="G62" s="260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165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x14ac:dyDescent="0.25">
      <c r="A63" s="167" t="s">
        <v>154</v>
      </c>
      <c r="B63" s="168" t="s">
        <v>112</v>
      </c>
      <c r="C63" s="189" t="s">
        <v>113</v>
      </c>
      <c r="D63" s="169"/>
      <c r="E63" s="170"/>
      <c r="F63" s="171"/>
      <c r="G63" s="171">
        <f>SUMIF(AG64:AG92,"&lt;&gt;NOR",G64:G92)</f>
        <v>0</v>
      </c>
      <c r="H63" s="171"/>
      <c r="I63" s="171">
        <f>SUM(I64:I92)</f>
        <v>0</v>
      </c>
      <c r="J63" s="171"/>
      <c r="K63" s="171">
        <f>SUM(K64:K92)</f>
        <v>0</v>
      </c>
      <c r="L63" s="171"/>
      <c r="M63" s="171">
        <f>SUM(M64:M92)</f>
        <v>0</v>
      </c>
      <c r="N63" s="170"/>
      <c r="O63" s="170">
        <f>SUM(O64:O92)</f>
        <v>0.11</v>
      </c>
      <c r="P63" s="170"/>
      <c r="Q63" s="170">
        <f>SUM(Q64:Q92)</f>
        <v>0.08</v>
      </c>
      <c r="R63" s="171"/>
      <c r="S63" s="171"/>
      <c r="T63" s="172"/>
      <c r="U63" s="166"/>
      <c r="V63" s="166">
        <f>SUM(V64:V92)</f>
        <v>22.78</v>
      </c>
      <c r="W63" s="166"/>
      <c r="X63" s="166"/>
      <c r="Y63" s="166"/>
      <c r="AG63" t="s">
        <v>155</v>
      </c>
    </row>
    <row r="64" spans="1:60" outlineLevel="1" x14ac:dyDescent="0.25">
      <c r="A64" s="174">
        <v>12</v>
      </c>
      <c r="B64" s="175" t="s">
        <v>497</v>
      </c>
      <c r="C64" s="190" t="s">
        <v>498</v>
      </c>
      <c r="D64" s="176" t="s">
        <v>183</v>
      </c>
      <c r="E64" s="177">
        <v>29.725999999999999</v>
      </c>
      <c r="F64" s="178"/>
      <c r="G64" s="179">
        <f>ROUND(E64*F64,2)</f>
        <v>0</v>
      </c>
      <c r="H64" s="178"/>
      <c r="I64" s="179">
        <f>ROUND(E64*H64,2)</f>
        <v>0</v>
      </c>
      <c r="J64" s="178"/>
      <c r="K64" s="179">
        <f>ROUND(E64*J64,2)</f>
        <v>0</v>
      </c>
      <c r="L64" s="179">
        <v>21</v>
      </c>
      <c r="M64" s="179">
        <f>G64*(1+L64/100)</f>
        <v>0</v>
      </c>
      <c r="N64" s="177">
        <v>0</v>
      </c>
      <c r="O64" s="177">
        <f>ROUND(E64*N64,2)</f>
        <v>0</v>
      </c>
      <c r="P64" s="177">
        <v>0</v>
      </c>
      <c r="Q64" s="177">
        <f>ROUND(E64*P64,2)</f>
        <v>0</v>
      </c>
      <c r="R64" s="179" t="s">
        <v>494</v>
      </c>
      <c r="S64" s="179" t="s">
        <v>160</v>
      </c>
      <c r="T64" s="180" t="s">
        <v>160</v>
      </c>
      <c r="U64" s="156">
        <v>1.6E-2</v>
      </c>
      <c r="V64" s="156">
        <f>ROUND(E64*U64,2)</f>
        <v>0.48</v>
      </c>
      <c r="W64" s="156"/>
      <c r="X64" s="156" t="s">
        <v>161</v>
      </c>
      <c r="Y64" s="156" t="s">
        <v>162</v>
      </c>
      <c r="Z64" s="146"/>
      <c r="AA64" s="146"/>
      <c r="AB64" s="146"/>
      <c r="AC64" s="146"/>
      <c r="AD64" s="146"/>
      <c r="AE64" s="146"/>
      <c r="AF64" s="146"/>
      <c r="AG64" s="146" t="s">
        <v>163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2" x14ac:dyDescent="0.25">
      <c r="A65" s="153"/>
      <c r="B65" s="154"/>
      <c r="C65" s="259" t="s">
        <v>499</v>
      </c>
      <c r="D65" s="260"/>
      <c r="E65" s="260"/>
      <c r="F65" s="260"/>
      <c r="G65" s="260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165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2" x14ac:dyDescent="0.25">
      <c r="A66" s="153"/>
      <c r="B66" s="154"/>
      <c r="C66" s="191" t="s">
        <v>619</v>
      </c>
      <c r="D66" s="157"/>
      <c r="E66" s="158"/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167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5">
      <c r="A67" s="153"/>
      <c r="B67" s="154"/>
      <c r="C67" s="191" t="s">
        <v>662</v>
      </c>
      <c r="D67" s="157"/>
      <c r="E67" s="158">
        <v>29.725999999999999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167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 x14ac:dyDescent="0.25">
      <c r="A68" s="174">
        <v>13</v>
      </c>
      <c r="B68" s="175" t="s">
        <v>663</v>
      </c>
      <c r="C68" s="190" t="s">
        <v>664</v>
      </c>
      <c r="D68" s="176" t="s">
        <v>228</v>
      </c>
      <c r="E68" s="177">
        <v>19.579999999999998</v>
      </c>
      <c r="F68" s="178"/>
      <c r="G68" s="179">
        <f>ROUND(E68*F68,2)</f>
        <v>0</v>
      </c>
      <c r="H68" s="178"/>
      <c r="I68" s="179">
        <f>ROUND(E68*H68,2)</f>
        <v>0</v>
      </c>
      <c r="J68" s="178"/>
      <c r="K68" s="179">
        <f>ROUND(E68*J68,2)</f>
        <v>0</v>
      </c>
      <c r="L68" s="179">
        <v>21</v>
      </c>
      <c r="M68" s="179">
        <f>G68*(1+L68/100)</f>
        <v>0</v>
      </c>
      <c r="N68" s="177">
        <v>0</v>
      </c>
      <c r="O68" s="177">
        <f>ROUND(E68*N68,2)</f>
        <v>0</v>
      </c>
      <c r="P68" s="177">
        <v>8.0000000000000007E-5</v>
      </c>
      <c r="Q68" s="177">
        <f>ROUND(E68*P68,2)</f>
        <v>0</v>
      </c>
      <c r="R68" s="179" t="s">
        <v>494</v>
      </c>
      <c r="S68" s="179" t="s">
        <v>160</v>
      </c>
      <c r="T68" s="180" t="s">
        <v>160</v>
      </c>
      <c r="U68" s="156">
        <v>0.04</v>
      </c>
      <c r="V68" s="156">
        <f>ROUND(E68*U68,2)</f>
        <v>0.78</v>
      </c>
      <c r="W68" s="156"/>
      <c r="X68" s="156" t="s">
        <v>161</v>
      </c>
      <c r="Y68" s="156" t="s">
        <v>162</v>
      </c>
      <c r="Z68" s="146"/>
      <c r="AA68" s="146"/>
      <c r="AB68" s="146"/>
      <c r="AC68" s="146"/>
      <c r="AD68" s="146"/>
      <c r="AE68" s="146"/>
      <c r="AF68" s="146"/>
      <c r="AG68" s="146" t="s">
        <v>163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2" x14ac:dyDescent="0.25">
      <c r="A69" s="153"/>
      <c r="B69" s="154"/>
      <c r="C69" s="191" t="s">
        <v>619</v>
      </c>
      <c r="D69" s="157"/>
      <c r="E69" s="158"/>
      <c r="F69" s="156"/>
      <c r="G69" s="156"/>
      <c r="H69" s="156"/>
      <c r="I69" s="156"/>
      <c r="J69" s="156"/>
      <c r="K69" s="156"/>
      <c r="L69" s="156"/>
      <c r="M69" s="156"/>
      <c r="N69" s="155"/>
      <c r="O69" s="155"/>
      <c r="P69" s="155"/>
      <c r="Q69" s="155"/>
      <c r="R69" s="156"/>
      <c r="S69" s="156"/>
      <c r="T69" s="156"/>
      <c r="U69" s="156"/>
      <c r="V69" s="156"/>
      <c r="W69" s="156"/>
      <c r="X69" s="156"/>
      <c r="Y69" s="156"/>
      <c r="Z69" s="146"/>
      <c r="AA69" s="146"/>
      <c r="AB69" s="146"/>
      <c r="AC69" s="146"/>
      <c r="AD69" s="146"/>
      <c r="AE69" s="146"/>
      <c r="AF69" s="146"/>
      <c r="AG69" s="146" t="s">
        <v>167</v>
      </c>
      <c r="AH69" s="146">
        <v>0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5">
      <c r="A70" s="153"/>
      <c r="B70" s="154"/>
      <c r="C70" s="191" t="s">
        <v>665</v>
      </c>
      <c r="D70" s="157"/>
      <c r="E70" s="158">
        <v>19.579999999999998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167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20.399999999999999" outlineLevel="1" x14ac:dyDescent="0.25">
      <c r="A71" s="174">
        <v>14</v>
      </c>
      <c r="B71" s="175" t="s">
        <v>505</v>
      </c>
      <c r="C71" s="190" t="s">
        <v>506</v>
      </c>
      <c r="D71" s="176" t="s">
        <v>228</v>
      </c>
      <c r="E71" s="177">
        <v>12.18</v>
      </c>
      <c r="F71" s="178"/>
      <c r="G71" s="179">
        <f>ROUND(E71*F71,2)</f>
        <v>0</v>
      </c>
      <c r="H71" s="178"/>
      <c r="I71" s="179">
        <f>ROUND(E71*H71,2)</f>
        <v>0</v>
      </c>
      <c r="J71" s="178"/>
      <c r="K71" s="179">
        <f>ROUND(E71*J71,2)</f>
        <v>0</v>
      </c>
      <c r="L71" s="179">
        <v>21</v>
      </c>
      <c r="M71" s="179">
        <f>G71*(1+L71/100)</f>
        <v>0</v>
      </c>
      <c r="N71" s="177">
        <v>3.0000000000000001E-5</v>
      </c>
      <c r="O71" s="177">
        <f>ROUND(E71*N71,2)</f>
        <v>0</v>
      </c>
      <c r="P71" s="177">
        <v>0</v>
      </c>
      <c r="Q71" s="177">
        <f>ROUND(E71*P71,2)</f>
        <v>0</v>
      </c>
      <c r="R71" s="179" t="s">
        <v>494</v>
      </c>
      <c r="S71" s="179" t="s">
        <v>160</v>
      </c>
      <c r="T71" s="180" t="s">
        <v>160</v>
      </c>
      <c r="U71" s="156">
        <v>0.14000000000000001</v>
      </c>
      <c r="V71" s="156">
        <f>ROUND(E71*U71,2)</f>
        <v>1.71</v>
      </c>
      <c r="W71" s="156"/>
      <c r="X71" s="156" t="s">
        <v>161</v>
      </c>
      <c r="Y71" s="156" t="s">
        <v>162</v>
      </c>
      <c r="Z71" s="146"/>
      <c r="AA71" s="146"/>
      <c r="AB71" s="146"/>
      <c r="AC71" s="146"/>
      <c r="AD71" s="146"/>
      <c r="AE71" s="146"/>
      <c r="AF71" s="146"/>
      <c r="AG71" s="146" t="s">
        <v>163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2" x14ac:dyDescent="0.25">
      <c r="A72" s="153"/>
      <c r="B72" s="154"/>
      <c r="C72" s="191" t="s">
        <v>619</v>
      </c>
      <c r="D72" s="157"/>
      <c r="E72" s="158"/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167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3" x14ac:dyDescent="0.25">
      <c r="A73" s="153"/>
      <c r="B73" s="154"/>
      <c r="C73" s="191" t="s">
        <v>666</v>
      </c>
      <c r="D73" s="157"/>
      <c r="E73" s="158"/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167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3" x14ac:dyDescent="0.25">
      <c r="A74" s="153"/>
      <c r="B74" s="154"/>
      <c r="C74" s="191" t="s">
        <v>667</v>
      </c>
      <c r="D74" s="157"/>
      <c r="E74" s="158">
        <v>12.18</v>
      </c>
      <c r="F74" s="156"/>
      <c r="G74" s="156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167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1" x14ac:dyDescent="0.25">
      <c r="A75" s="174">
        <v>15</v>
      </c>
      <c r="B75" s="175" t="s">
        <v>668</v>
      </c>
      <c r="C75" s="190" t="s">
        <v>669</v>
      </c>
      <c r="D75" s="176" t="s">
        <v>183</v>
      </c>
      <c r="E75" s="177">
        <v>23.119800000000001</v>
      </c>
      <c r="F75" s="178"/>
      <c r="G75" s="179">
        <f>ROUND(E75*F75,2)</f>
        <v>0</v>
      </c>
      <c r="H75" s="178"/>
      <c r="I75" s="179">
        <f>ROUND(E75*H75,2)</f>
        <v>0</v>
      </c>
      <c r="J75" s="178"/>
      <c r="K75" s="179">
        <f>ROUND(E75*J75,2)</f>
        <v>0</v>
      </c>
      <c r="L75" s="179">
        <v>21</v>
      </c>
      <c r="M75" s="179">
        <f>G75*(1+L75/100)</f>
        <v>0</v>
      </c>
      <c r="N75" s="177">
        <v>0</v>
      </c>
      <c r="O75" s="177">
        <f>ROUND(E75*N75,2)</f>
        <v>0</v>
      </c>
      <c r="P75" s="177">
        <v>3.5000000000000001E-3</v>
      </c>
      <c r="Q75" s="177">
        <f>ROUND(E75*P75,2)</f>
        <v>0.08</v>
      </c>
      <c r="R75" s="179" t="s">
        <v>494</v>
      </c>
      <c r="S75" s="179" t="s">
        <v>160</v>
      </c>
      <c r="T75" s="180" t="s">
        <v>160</v>
      </c>
      <c r="U75" s="156">
        <v>0.26</v>
      </c>
      <c r="V75" s="156">
        <f>ROUND(E75*U75,2)</f>
        <v>6.01</v>
      </c>
      <c r="W75" s="156"/>
      <c r="X75" s="156" t="s">
        <v>161</v>
      </c>
      <c r="Y75" s="156" t="s">
        <v>162</v>
      </c>
      <c r="Z75" s="146"/>
      <c r="AA75" s="146"/>
      <c r="AB75" s="146"/>
      <c r="AC75" s="146"/>
      <c r="AD75" s="146"/>
      <c r="AE75" s="146"/>
      <c r="AF75" s="146"/>
      <c r="AG75" s="146" t="s">
        <v>163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2" x14ac:dyDescent="0.25">
      <c r="A76" s="153"/>
      <c r="B76" s="154"/>
      <c r="C76" s="191" t="s">
        <v>619</v>
      </c>
      <c r="D76" s="157"/>
      <c r="E76" s="158"/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167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5">
      <c r="A77" s="153"/>
      <c r="B77" s="154"/>
      <c r="C77" s="191" t="s">
        <v>670</v>
      </c>
      <c r="D77" s="157"/>
      <c r="E77" s="158">
        <v>23.119800000000001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167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5">
      <c r="A78" s="174">
        <v>16</v>
      </c>
      <c r="B78" s="175" t="s">
        <v>671</v>
      </c>
      <c r="C78" s="190" t="s">
        <v>672</v>
      </c>
      <c r="D78" s="176" t="s">
        <v>183</v>
      </c>
      <c r="E78" s="177">
        <v>29.725999999999999</v>
      </c>
      <c r="F78" s="178"/>
      <c r="G78" s="179">
        <f>ROUND(E78*F78,2)</f>
        <v>0</v>
      </c>
      <c r="H78" s="178"/>
      <c r="I78" s="179">
        <f>ROUND(E78*H78,2)</f>
        <v>0</v>
      </c>
      <c r="J78" s="178"/>
      <c r="K78" s="179">
        <f>ROUND(E78*J78,2)</f>
        <v>0</v>
      </c>
      <c r="L78" s="179">
        <v>21</v>
      </c>
      <c r="M78" s="179">
        <f>G78*(1+L78/100)</f>
        <v>0</v>
      </c>
      <c r="N78" s="177">
        <v>3.8000000000000002E-4</v>
      </c>
      <c r="O78" s="177">
        <f>ROUND(E78*N78,2)</f>
        <v>0.01</v>
      </c>
      <c r="P78" s="177">
        <v>0</v>
      </c>
      <c r="Q78" s="177">
        <f>ROUND(E78*P78,2)</f>
        <v>0</v>
      </c>
      <c r="R78" s="179" t="s">
        <v>494</v>
      </c>
      <c r="S78" s="179" t="s">
        <v>160</v>
      </c>
      <c r="T78" s="180" t="s">
        <v>160</v>
      </c>
      <c r="U78" s="156">
        <v>0.38</v>
      </c>
      <c r="V78" s="156">
        <f>ROUND(E78*U78,2)</f>
        <v>11.3</v>
      </c>
      <c r="W78" s="156"/>
      <c r="X78" s="156" t="s">
        <v>161</v>
      </c>
      <c r="Y78" s="156" t="s">
        <v>162</v>
      </c>
      <c r="Z78" s="146"/>
      <c r="AA78" s="146"/>
      <c r="AB78" s="146"/>
      <c r="AC78" s="146"/>
      <c r="AD78" s="146"/>
      <c r="AE78" s="146"/>
      <c r="AF78" s="146"/>
      <c r="AG78" s="146" t="s">
        <v>163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5">
      <c r="A79" s="153"/>
      <c r="B79" s="154"/>
      <c r="C79" s="191" t="s">
        <v>619</v>
      </c>
      <c r="D79" s="157"/>
      <c r="E79" s="158"/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167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5">
      <c r="A80" s="153"/>
      <c r="B80" s="154"/>
      <c r="C80" s="191" t="s">
        <v>662</v>
      </c>
      <c r="D80" s="157"/>
      <c r="E80" s="158">
        <v>29.725999999999999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167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5">
      <c r="A81" s="174">
        <v>17</v>
      </c>
      <c r="B81" s="175" t="s">
        <v>673</v>
      </c>
      <c r="C81" s="190" t="s">
        <v>674</v>
      </c>
      <c r="D81" s="176" t="s">
        <v>228</v>
      </c>
      <c r="E81" s="177">
        <v>29.725999999999999</v>
      </c>
      <c r="F81" s="178"/>
      <c r="G81" s="179">
        <f>ROUND(E81*F81,2)</f>
        <v>0</v>
      </c>
      <c r="H81" s="178"/>
      <c r="I81" s="179">
        <f>ROUND(E81*H81,2)</f>
        <v>0</v>
      </c>
      <c r="J81" s="178"/>
      <c r="K81" s="179">
        <f>ROUND(E81*J81,2)</f>
        <v>0</v>
      </c>
      <c r="L81" s="179">
        <v>21</v>
      </c>
      <c r="M81" s="179">
        <f>G81*(1+L81/100)</f>
        <v>0</v>
      </c>
      <c r="N81" s="177">
        <v>4.0000000000000003E-5</v>
      </c>
      <c r="O81" s="177">
        <f>ROUND(E81*N81,2)</f>
        <v>0</v>
      </c>
      <c r="P81" s="177">
        <v>0</v>
      </c>
      <c r="Q81" s="177">
        <f>ROUND(E81*P81,2)</f>
        <v>0</v>
      </c>
      <c r="R81" s="179" t="s">
        <v>494</v>
      </c>
      <c r="S81" s="179" t="s">
        <v>160</v>
      </c>
      <c r="T81" s="180" t="s">
        <v>160</v>
      </c>
      <c r="U81" s="156">
        <v>0.08</v>
      </c>
      <c r="V81" s="156">
        <f>ROUND(E81*U81,2)</f>
        <v>2.38</v>
      </c>
      <c r="W81" s="156"/>
      <c r="X81" s="156" t="s">
        <v>161</v>
      </c>
      <c r="Y81" s="156" t="s">
        <v>162</v>
      </c>
      <c r="Z81" s="146"/>
      <c r="AA81" s="146"/>
      <c r="AB81" s="146"/>
      <c r="AC81" s="146"/>
      <c r="AD81" s="146"/>
      <c r="AE81" s="146"/>
      <c r="AF81" s="146"/>
      <c r="AG81" s="146" t="s">
        <v>163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5">
      <c r="A82" s="153"/>
      <c r="B82" s="154"/>
      <c r="C82" s="191" t="s">
        <v>619</v>
      </c>
      <c r="D82" s="157"/>
      <c r="E82" s="158"/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167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5">
      <c r="A83" s="153"/>
      <c r="B83" s="154"/>
      <c r="C83" s="191" t="s">
        <v>666</v>
      </c>
      <c r="D83" s="157"/>
      <c r="E83" s="158"/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167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5">
      <c r="A84" s="153"/>
      <c r="B84" s="154"/>
      <c r="C84" s="191" t="s">
        <v>675</v>
      </c>
      <c r="D84" s="157"/>
      <c r="E84" s="158">
        <v>29.725999999999999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167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 x14ac:dyDescent="0.25">
      <c r="A85" s="174">
        <v>18</v>
      </c>
      <c r="B85" s="175" t="s">
        <v>676</v>
      </c>
      <c r="C85" s="190" t="s">
        <v>512</v>
      </c>
      <c r="D85" s="176" t="s">
        <v>228</v>
      </c>
      <c r="E85" s="177">
        <v>12.789</v>
      </c>
      <c r="F85" s="178"/>
      <c r="G85" s="179">
        <f>ROUND(E85*F85,2)</f>
        <v>0</v>
      </c>
      <c r="H85" s="178"/>
      <c r="I85" s="179">
        <f>ROUND(E85*H85,2)</f>
        <v>0</v>
      </c>
      <c r="J85" s="178"/>
      <c r="K85" s="179">
        <f>ROUND(E85*J85,2)</f>
        <v>0</v>
      </c>
      <c r="L85" s="179">
        <v>21</v>
      </c>
      <c r="M85" s="179">
        <f>G85*(1+L85/100)</f>
        <v>0</v>
      </c>
      <c r="N85" s="177">
        <v>5.0000000000000002E-5</v>
      </c>
      <c r="O85" s="177">
        <f>ROUND(E85*N85,2)</f>
        <v>0</v>
      </c>
      <c r="P85" s="177">
        <v>0</v>
      </c>
      <c r="Q85" s="177">
        <f>ROUND(E85*P85,2)</f>
        <v>0</v>
      </c>
      <c r="R85" s="179" t="s">
        <v>275</v>
      </c>
      <c r="S85" s="179" t="s">
        <v>160</v>
      </c>
      <c r="T85" s="180" t="s">
        <v>160</v>
      </c>
      <c r="U85" s="156">
        <v>0</v>
      </c>
      <c r="V85" s="156">
        <f>ROUND(E85*U85,2)</f>
        <v>0</v>
      </c>
      <c r="W85" s="156"/>
      <c r="X85" s="156" t="s">
        <v>276</v>
      </c>
      <c r="Y85" s="156" t="s">
        <v>162</v>
      </c>
      <c r="Z85" s="146"/>
      <c r="AA85" s="146"/>
      <c r="AB85" s="146"/>
      <c r="AC85" s="146"/>
      <c r="AD85" s="146"/>
      <c r="AE85" s="146"/>
      <c r="AF85" s="146"/>
      <c r="AG85" s="146" t="s">
        <v>277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5">
      <c r="A86" s="153"/>
      <c r="B86" s="154"/>
      <c r="C86" s="191" t="s">
        <v>677</v>
      </c>
      <c r="D86" s="157"/>
      <c r="E86" s="158">
        <v>12.18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167</v>
      </c>
      <c r="AH86" s="146">
        <v>5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5">
      <c r="A87" s="153"/>
      <c r="B87" s="154"/>
      <c r="C87" s="192" t="s">
        <v>441</v>
      </c>
      <c r="D87" s="159"/>
      <c r="E87" s="160">
        <v>0.60899999999999999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167</v>
      </c>
      <c r="AH87" s="146">
        <v>4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ht="30.6" outlineLevel="1" x14ac:dyDescent="0.25">
      <c r="A88" s="174">
        <v>19</v>
      </c>
      <c r="B88" s="175" t="s">
        <v>678</v>
      </c>
      <c r="C88" s="190" t="s">
        <v>679</v>
      </c>
      <c r="D88" s="176" t="s">
        <v>183</v>
      </c>
      <c r="E88" s="177">
        <v>32.698599999999999</v>
      </c>
      <c r="F88" s="178"/>
      <c r="G88" s="179">
        <f>ROUND(E88*F88,2)</f>
        <v>0</v>
      </c>
      <c r="H88" s="178"/>
      <c r="I88" s="179">
        <f>ROUND(E88*H88,2)</f>
        <v>0</v>
      </c>
      <c r="J88" s="178"/>
      <c r="K88" s="179">
        <f>ROUND(E88*J88,2)</f>
        <v>0</v>
      </c>
      <c r="L88" s="179">
        <v>21</v>
      </c>
      <c r="M88" s="179">
        <f>G88*(1+L88/100)</f>
        <v>0</v>
      </c>
      <c r="N88" s="177">
        <v>3.0599999999999998E-3</v>
      </c>
      <c r="O88" s="177">
        <f>ROUND(E88*N88,2)</f>
        <v>0.1</v>
      </c>
      <c r="P88" s="177">
        <v>0</v>
      </c>
      <c r="Q88" s="177">
        <f>ROUND(E88*P88,2)</f>
        <v>0</v>
      </c>
      <c r="R88" s="179" t="s">
        <v>275</v>
      </c>
      <c r="S88" s="179" t="s">
        <v>160</v>
      </c>
      <c r="T88" s="180" t="s">
        <v>160</v>
      </c>
      <c r="U88" s="156">
        <v>0</v>
      </c>
      <c r="V88" s="156">
        <f>ROUND(E88*U88,2)</f>
        <v>0</v>
      </c>
      <c r="W88" s="156"/>
      <c r="X88" s="156" t="s">
        <v>276</v>
      </c>
      <c r="Y88" s="156" t="s">
        <v>162</v>
      </c>
      <c r="Z88" s="146"/>
      <c r="AA88" s="146"/>
      <c r="AB88" s="146"/>
      <c r="AC88" s="146"/>
      <c r="AD88" s="146"/>
      <c r="AE88" s="146"/>
      <c r="AF88" s="146"/>
      <c r="AG88" s="146" t="s">
        <v>277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5">
      <c r="A89" s="153"/>
      <c r="B89" s="154"/>
      <c r="C89" s="191" t="s">
        <v>680</v>
      </c>
      <c r="D89" s="157"/>
      <c r="E89" s="158">
        <v>29.725999999999999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167</v>
      </c>
      <c r="AH89" s="146">
        <v>5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5">
      <c r="A90" s="153"/>
      <c r="B90" s="154"/>
      <c r="C90" s="192" t="s">
        <v>281</v>
      </c>
      <c r="D90" s="159"/>
      <c r="E90" s="160">
        <v>2.9725999999999999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167</v>
      </c>
      <c r="AH90" s="146">
        <v>4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 x14ac:dyDescent="0.25">
      <c r="A91" s="174">
        <v>20</v>
      </c>
      <c r="B91" s="175" t="s">
        <v>521</v>
      </c>
      <c r="C91" s="190" t="s">
        <v>522</v>
      </c>
      <c r="D91" s="176" t="s">
        <v>178</v>
      </c>
      <c r="E91" s="177">
        <v>0.11355</v>
      </c>
      <c r="F91" s="178"/>
      <c r="G91" s="179">
        <f>ROUND(E91*F91,2)</f>
        <v>0</v>
      </c>
      <c r="H91" s="178"/>
      <c r="I91" s="179">
        <f>ROUND(E91*H91,2)</f>
        <v>0</v>
      </c>
      <c r="J91" s="178"/>
      <c r="K91" s="179">
        <f>ROUND(E91*J91,2)</f>
        <v>0</v>
      </c>
      <c r="L91" s="179">
        <v>21</v>
      </c>
      <c r="M91" s="179">
        <f>G91*(1+L91/100)</f>
        <v>0</v>
      </c>
      <c r="N91" s="177">
        <v>0</v>
      </c>
      <c r="O91" s="177">
        <f>ROUND(E91*N91,2)</f>
        <v>0</v>
      </c>
      <c r="P91" s="177">
        <v>0</v>
      </c>
      <c r="Q91" s="177">
        <f>ROUND(E91*P91,2)</f>
        <v>0</v>
      </c>
      <c r="R91" s="179" t="s">
        <v>494</v>
      </c>
      <c r="S91" s="179" t="s">
        <v>160</v>
      </c>
      <c r="T91" s="180" t="s">
        <v>160</v>
      </c>
      <c r="U91" s="156">
        <v>1.091</v>
      </c>
      <c r="V91" s="156">
        <f>ROUND(E91*U91,2)</f>
        <v>0.12</v>
      </c>
      <c r="W91" s="156"/>
      <c r="X91" s="156" t="s">
        <v>420</v>
      </c>
      <c r="Y91" s="156" t="s">
        <v>162</v>
      </c>
      <c r="Z91" s="146"/>
      <c r="AA91" s="146"/>
      <c r="AB91" s="146"/>
      <c r="AC91" s="146"/>
      <c r="AD91" s="146"/>
      <c r="AE91" s="146"/>
      <c r="AF91" s="146"/>
      <c r="AG91" s="146" t="s">
        <v>421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2" x14ac:dyDescent="0.25">
      <c r="A92" s="153"/>
      <c r="B92" s="154"/>
      <c r="C92" s="259" t="s">
        <v>523</v>
      </c>
      <c r="D92" s="260"/>
      <c r="E92" s="260"/>
      <c r="F92" s="260"/>
      <c r="G92" s="260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165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x14ac:dyDescent="0.25">
      <c r="A93" s="167" t="s">
        <v>154</v>
      </c>
      <c r="B93" s="168" t="s">
        <v>116</v>
      </c>
      <c r="C93" s="189" t="s">
        <v>117</v>
      </c>
      <c r="D93" s="169"/>
      <c r="E93" s="170"/>
      <c r="F93" s="171"/>
      <c r="G93" s="171">
        <f>SUMIF(AG94:AG104,"&lt;&gt;NOR",G94:G104)</f>
        <v>0</v>
      </c>
      <c r="H93" s="171"/>
      <c r="I93" s="171">
        <f>SUM(I94:I104)</f>
        <v>0</v>
      </c>
      <c r="J93" s="171"/>
      <c r="K93" s="171">
        <f>SUM(K94:K104)</f>
        <v>0</v>
      </c>
      <c r="L93" s="171"/>
      <c r="M93" s="171">
        <f>SUM(M94:M104)</f>
        <v>0</v>
      </c>
      <c r="N93" s="170"/>
      <c r="O93" s="170">
        <f>SUM(O94:O104)</f>
        <v>0.02</v>
      </c>
      <c r="P93" s="170"/>
      <c r="Q93" s="170">
        <f>SUM(Q94:Q104)</f>
        <v>0</v>
      </c>
      <c r="R93" s="171"/>
      <c r="S93" s="171"/>
      <c r="T93" s="172"/>
      <c r="U93" s="166"/>
      <c r="V93" s="166">
        <f>SUM(V94:V104)</f>
        <v>0</v>
      </c>
      <c r="W93" s="166"/>
      <c r="X93" s="166"/>
      <c r="Y93" s="166"/>
      <c r="AG93" t="s">
        <v>155</v>
      </c>
    </row>
    <row r="94" spans="1:60" outlineLevel="1" x14ac:dyDescent="0.25">
      <c r="A94" s="174">
        <v>21</v>
      </c>
      <c r="B94" s="175" t="s">
        <v>681</v>
      </c>
      <c r="C94" s="190" t="s">
        <v>682</v>
      </c>
      <c r="D94" s="176" t="s">
        <v>183</v>
      </c>
      <c r="E94" s="177">
        <v>59.26952</v>
      </c>
      <c r="F94" s="178"/>
      <c r="G94" s="179">
        <f>ROUND(E94*F94,2)</f>
        <v>0</v>
      </c>
      <c r="H94" s="178"/>
      <c r="I94" s="179">
        <f>ROUND(E94*H94,2)</f>
        <v>0</v>
      </c>
      <c r="J94" s="178"/>
      <c r="K94" s="179">
        <f>ROUND(E94*J94,2)</f>
        <v>0</v>
      </c>
      <c r="L94" s="179">
        <v>21</v>
      </c>
      <c r="M94" s="179">
        <f>G94*(1+L94/100)</f>
        <v>0</v>
      </c>
      <c r="N94" s="177">
        <v>3.2000000000000003E-4</v>
      </c>
      <c r="O94" s="177">
        <f>ROUND(E94*N94,2)</f>
        <v>0.02</v>
      </c>
      <c r="P94" s="177">
        <v>0</v>
      </c>
      <c r="Q94" s="177">
        <f>ROUND(E94*P94,2)</f>
        <v>0</v>
      </c>
      <c r="R94" s="179" t="s">
        <v>429</v>
      </c>
      <c r="S94" s="179" t="s">
        <v>160</v>
      </c>
      <c r="T94" s="180" t="s">
        <v>160</v>
      </c>
      <c r="U94" s="156">
        <v>0</v>
      </c>
      <c r="V94" s="156">
        <f>ROUND(E94*U94,2)</f>
        <v>0</v>
      </c>
      <c r="W94" s="156"/>
      <c r="X94" s="156" t="s">
        <v>430</v>
      </c>
      <c r="Y94" s="156" t="s">
        <v>162</v>
      </c>
      <c r="Z94" s="146"/>
      <c r="AA94" s="146"/>
      <c r="AB94" s="146"/>
      <c r="AC94" s="146"/>
      <c r="AD94" s="146"/>
      <c r="AE94" s="146"/>
      <c r="AF94" s="146"/>
      <c r="AG94" s="146" t="s">
        <v>431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2" x14ac:dyDescent="0.25">
      <c r="A95" s="153"/>
      <c r="B95" s="154"/>
      <c r="C95" s="191" t="s">
        <v>637</v>
      </c>
      <c r="D95" s="157"/>
      <c r="E95" s="158"/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167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5">
      <c r="A96" s="153"/>
      <c r="B96" s="154"/>
      <c r="C96" s="191" t="s">
        <v>683</v>
      </c>
      <c r="D96" s="157"/>
      <c r="E96" s="158">
        <v>32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167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5">
      <c r="A97" s="153"/>
      <c r="B97" s="154"/>
      <c r="C97" s="191" t="s">
        <v>684</v>
      </c>
      <c r="D97" s="157"/>
      <c r="E97" s="158">
        <v>6.8455199999999996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167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5">
      <c r="A98" s="153"/>
      <c r="B98" s="154"/>
      <c r="C98" s="191" t="s">
        <v>685</v>
      </c>
      <c r="D98" s="157"/>
      <c r="E98" s="158">
        <v>2.4264000000000001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167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5">
      <c r="A99" s="153"/>
      <c r="B99" s="154"/>
      <c r="C99" s="191" t="s">
        <v>686</v>
      </c>
      <c r="D99" s="157"/>
      <c r="E99" s="158">
        <v>2.3879999999999999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167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5">
      <c r="A100" s="153"/>
      <c r="B100" s="154"/>
      <c r="C100" s="191" t="s">
        <v>687</v>
      </c>
      <c r="D100" s="157"/>
      <c r="E100" s="158">
        <v>5.76</v>
      </c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167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5">
      <c r="A101" s="153"/>
      <c r="B101" s="154"/>
      <c r="C101" s="191" t="s">
        <v>688</v>
      </c>
      <c r="D101" s="157"/>
      <c r="E101" s="158">
        <v>0.86399999999999999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167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5">
      <c r="A102" s="153"/>
      <c r="B102" s="154"/>
      <c r="C102" s="193" t="s">
        <v>289</v>
      </c>
      <c r="D102" s="164"/>
      <c r="E102" s="165">
        <v>50.283920000000002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167</v>
      </c>
      <c r="AH102" s="146">
        <v>1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5">
      <c r="A103" s="153"/>
      <c r="B103" s="154"/>
      <c r="C103" s="191" t="s">
        <v>689</v>
      </c>
      <c r="D103" s="157"/>
      <c r="E103" s="158">
        <v>8.9855999999999998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167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5">
      <c r="A104" s="153"/>
      <c r="B104" s="154"/>
      <c r="C104" s="193" t="s">
        <v>289</v>
      </c>
      <c r="D104" s="164"/>
      <c r="E104" s="165">
        <v>8.9855999999999998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167</v>
      </c>
      <c r="AH104" s="146">
        <v>1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x14ac:dyDescent="0.25">
      <c r="A105" s="167" t="s">
        <v>154</v>
      </c>
      <c r="B105" s="168" t="s">
        <v>122</v>
      </c>
      <c r="C105" s="189" t="s">
        <v>123</v>
      </c>
      <c r="D105" s="169"/>
      <c r="E105" s="170"/>
      <c r="F105" s="171"/>
      <c r="G105" s="171">
        <f>SUMIF(AG106:AG123,"&lt;&gt;NOR",G106:G123)</f>
        <v>0</v>
      </c>
      <c r="H105" s="171"/>
      <c r="I105" s="171">
        <f>SUM(I106:I123)</f>
        <v>0</v>
      </c>
      <c r="J105" s="171"/>
      <c r="K105" s="171">
        <f>SUM(K106:K123)</f>
        <v>0</v>
      </c>
      <c r="L105" s="171"/>
      <c r="M105" s="171">
        <f>SUM(M106:M123)</f>
        <v>0</v>
      </c>
      <c r="N105" s="170"/>
      <c r="O105" s="170">
        <f>SUM(O106:O123)</f>
        <v>0</v>
      </c>
      <c r="P105" s="170"/>
      <c r="Q105" s="170">
        <f>SUM(Q106:Q123)</f>
        <v>0</v>
      </c>
      <c r="R105" s="171"/>
      <c r="S105" s="171"/>
      <c r="T105" s="172"/>
      <c r="U105" s="166"/>
      <c r="V105" s="166">
        <f>SUM(V106:V123)</f>
        <v>1.8400000000000003</v>
      </c>
      <c r="W105" s="166"/>
      <c r="X105" s="166"/>
      <c r="Y105" s="166"/>
      <c r="AG105" t="s">
        <v>155</v>
      </c>
    </row>
    <row r="106" spans="1:60" outlineLevel="1" x14ac:dyDescent="0.25">
      <c r="A106" s="174">
        <v>22</v>
      </c>
      <c r="B106" s="175" t="s">
        <v>566</v>
      </c>
      <c r="C106" s="190" t="s">
        <v>567</v>
      </c>
      <c r="D106" s="176" t="s">
        <v>178</v>
      </c>
      <c r="E106" s="177">
        <v>0.12</v>
      </c>
      <c r="F106" s="178"/>
      <c r="G106" s="179">
        <f>ROUND(E106*F106,2)</f>
        <v>0</v>
      </c>
      <c r="H106" s="178"/>
      <c r="I106" s="179">
        <f>ROUND(E106*H106,2)</f>
        <v>0</v>
      </c>
      <c r="J106" s="178"/>
      <c r="K106" s="179">
        <f>ROUND(E106*J106,2)</f>
        <v>0</v>
      </c>
      <c r="L106" s="179">
        <v>21</v>
      </c>
      <c r="M106" s="179">
        <f>G106*(1+L106/100)</f>
        <v>0</v>
      </c>
      <c r="N106" s="177">
        <v>0</v>
      </c>
      <c r="O106" s="177">
        <f>ROUND(E106*N106,2)</f>
        <v>0</v>
      </c>
      <c r="P106" s="177">
        <v>0</v>
      </c>
      <c r="Q106" s="177">
        <f>ROUND(E106*P106,2)</f>
        <v>0</v>
      </c>
      <c r="R106" s="179" t="s">
        <v>373</v>
      </c>
      <c r="S106" s="179" t="s">
        <v>160</v>
      </c>
      <c r="T106" s="180" t="s">
        <v>160</v>
      </c>
      <c r="U106" s="156">
        <v>0</v>
      </c>
      <c r="V106" s="156">
        <f>ROUND(E106*U106,2)</f>
        <v>0</v>
      </c>
      <c r="W106" s="156"/>
      <c r="X106" s="156" t="s">
        <v>161</v>
      </c>
      <c r="Y106" s="156" t="s">
        <v>162</v>
      </c>
      <c r="Z106" s="146"/>
      <c r="AA106" s="146"/>
      <c r="AB106" s="146"/>
      <c r="AC106" s="146"/>
      <c r="AD106" s="146"/>
      <c r="AE106" s="146"/>
      <c r="AF106" s="146"/>
      <c r="AG106" s="146" t="s">
        <v>163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2" x14ac:dyDescent="0.25">
      <c r="A107" s="153"/>
      <c r="B107" s="154"/>
      <c r="C107" s="257" t="s">
        <v>568</v>
      </c>
      <c r="D107" s="258"/>
      <c r="E107" s="258"/>
      <c r="F107" s="258"/>
      <c r="G107" s="258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279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81" t="str">
        <f>C107</f>
        <v>Pro vyjádření výnosu ve prospěch zhotovitele je nutné jednotkovou cenu uvést se záporným znaménkem. (Získaná částka ponižuje náklad stavby.)</v>
      </c>
      <c r="BB107" s="146"/>
      <c r="BC107" s="146"/>
      <c r="BD107" s="146"/>
      <c r="BE107" s="146"/>
      <c r="BF107" s="146"/>
      <c r="BG107" s="146"/>
      <c r="BH107" s="146"/>
    </row>
    <row r="108" spans="1:60" outlineLevel="2" x14ac:dyDescent="0.25">
      <c r="A108" s="153"/>
      <c r="B108" s="154"/>
      <c r="C108" s="191" t="s">
        <v>690</v>
      </c>
      <c r="D108" s="157"/>
      <c r="E108" s="158">
        <v>0.12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167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1" x14ac:dyDescent="0.25">
      <c r="A109" s="174">
        <v>23</v>
      </c>
      <c r="B109" s="175" t="s">
        <v>691</v>
      </c>
      <c r="C109" s="190" t="s">
        <v>692</v>
      </c>
      <c r="D109" s="176" t="s">
        <v>178</v>
      </c>
      <c r="E109" s="177">
        <v>0.44</v>
      </c>
      <c r="F109" s="178"/>
      <c r="G109" s="179">
        <f>ROUND(E109*F109,2)</f>
        <v>0</v>
      </c>
      <c r="H109" s="178"/>
      <c r="I109" s="179">
        <f>ROUND(E109*H109,2)</f>
        <v>0</v>
      </c>
      <c r="J109" s="178"/>
      <c r="K109" s="179">
        <f>ROUND(E109*J109,2)</f>
        <v>0</v>
      </c>
      <c r="L109" s="179">
        <v>21</v>
      </c>
      <c r="M109" s="179">
        <f>G109*(1+L109/100)</f>
        <v>0</v>
      </c>
      <c r="N109" s="177">
        <v>0</v>
      </c>
      <c r="O109" s="177">
        <f>ROUND(E109*N109,2)</f>
        <v>0</v>
      </c>
      <c r="P109" s="177">
        <v>0</v>
      </c>
      <c r="Q109" s="177">
        <f>ROUND(E109*P109,2)</f>
        <v>0</v>
      </c>
      <c r="R109" s="179" t="s">
        <v>373</v>
      </c>
      <c r="S109" s="179" t="s">
        <v>160</v>
      </c>
      <c r="T109" s="180" t="s">
        <v>160</v>
      </c>
      <c r="U109" s="156">
        <v>0</v>
      </c>
      <c r="V109" s="156">
        <f>ROUND(E109*U109,2)</f>
        <v>0</v>
      </c>
      <c r="W109" s="156"/>
      <c r="X109" s="156" t="s">
        <v>161</v>
      </c>
      <c r="Y109" s="156" t="s">
        <v>162</v>
      </c>
      <c r="Z109" s="146"/>
      <c r="AA109" s="146"/>
      <c r="AB109" s="146"/>
      <c r="AC109" s="146"/>
      <c r="AD109" s="146"/>
      <c r="AE109" s="146"/>
      <c r="AF109" s="146"/>
      <c r="AG109" s="146" t="s">
        <v>163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2" x14ac:dyDescent="0.25">
      <c r="A110" s="153"/>
      <c r="B110" s="154"/>
      <c r="C110" s="257" t="s">
        <v>693</v>
      </c>
      <c r="D110" s="258"/>
      <c r="E110" s="258"/>
      <c r="F110" s="258"/>
      <c r="G110" s="258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279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2" x14ac:dyDescent="0.25">
      <c r="A111" s="153"/>
      <c r="B111" s="154"/>
      <c r="C111" s="191" t="s">
        <v>694</v>
      </c>
      <c r="D111" s="157"/>
      <c r="E111" s="158">
        <v>0.42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167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3" x14ac:dyDescent="0.25">
      <c r="A112" s="153"/>
      <c r="B112" s="154"/>
      <c r="C112" s="191" t="s">
        <v>695</v>
      </c>
      <c r="D112" s="157"/>
      <c r="E112" s="158">
        <v>0.02</v>
      </c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167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1" x14ac:dyDescent="0.25">
      <c r="A113" s="174">
        <v>24</v>
      </c>
      <c r="B113" s="175" t="s">
        <v>696</v>
      </c>
      <c r="C113" s="190" t="s">
        <v>697</v>
      </c>
      <c r="D113" s="176" t="s">
        <v>178</v>
      </c>
      <c r="E113" s="177">
        <v>0.13</v>
      </c>
      <c r="F113" s="178"/>
      <c r="G113" s="179">
        <f>ROUND(E113*F113,2)</f>
        <v>0</v>
      </c>
      <c r="H113" s="178"/>
      <c r="I113" s="179">
        <f>ROUND(E113*H113,2)</f>
        <v>0</v>
      </c>
      <c r="J113" s="178"/>
      <c r="K113" s="179">
        <f>ROUND(E113*J113,2)</f>
        <v>0</v>
      </c>
      <c r="L113" s="179">
        <v>21</v>
      </c>
      <c r="M113" s="179">
        <f>G113*(1+L113/100)</f>
        <v>0</v>
      </c>
      <c r="N113" s="177">
        <v>0</v>
      </c>
      <c r="O113" s="177">
        <f>ROUND(E113*N113,2)</f>
        <v>0</v>
      </c>
      <c r="P113" s="177">
        <v>0</v>
      </c>
      <c r="Q113" s="177">
        <f>ROUND(E113*P113,2)</f>
        <v>0</v>
      </c>
      <c r="R113" s="179" t="s">
        <v>373</v>
      </c>
      <c r="S113" s="179" t="s">
        <v>160</v>
      </c>
      <c r="T113" s="180" t="s">
        <v>160</v>
      </c>
      <c r="U113" s="156">
        <v>0</v>
      </c>
      <c r="V113" s="156">
        <f>ROUND(E113*U113,2)</f>
        <v>0</v>
      </c>
      <c r="W113" s="156"/>
      <c r="X113" s="156" t="s">
        <v>161</v>
      </c>
      <c r="Y113" s="156" t="s">
        <v>162</v>
      </c>
      <c r="Z113" s="146"/>
      <c r="AA113" s="146"/>
      <c r="AB113" s="146"/>
      <c r="AC113" s="146"/>
      <c r="AD113" s="146"/>
      <c r="AE113" s="146"/>
      <c r="AF113" s="146"/>
      <c r="AG113" s="146" t="s">
        <v>163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2" x14ac:dyDescent="0.25">
      <c r="A114" s="153"/>
      <c r="B114" s="154"/>
      <c r="C114" s="257" t="s">
        <v>698</v>
      </c>
      <c r="D114" s="258"/>
      <c r="E114" s="258"/>
      <c r="F114" s="258"/>
      <c r="G114" s="258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279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2" x14ac:dyDescent="0.25">
      <c r="A115" s="153"/>
      <c r="B115" s="154"/>
      <c r="C115" s="191" t="s">
        <v>699</v>
      </c>
      <c r="D115" s="157"/>
      <c r="E115" s="158">
        <v>0.05</v>
      </c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167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5">
      <c r="A116" s="153"/>
      <c r="B116" s="154"/>
      <c r="C116" s="191" t="s">
        <v>700</v>
      </c>
      <c r="D116" s="157"/>
      <c r="E116" s="158">
        <v>0.08</v>
      </c>
      <c r="F116" s="156"/>
      <c r="G116" s="156"/>
      <c r="H116" s="156"/>
      <c r="I116" s="156"/>
      <c r="J116" s="156"/>
      <c r="K116" s="156"/>
      <c r="L116" s="156"/>
      <c r="M116" s="156"/>
      <c r="N116" s="155"/>
      <c r="O116" s="155"/>
      <c r="P116" s="155"/>
      <c r="Q116" s="155"/>
      <c r="R116" s="156"/>
      <c r="S116" s="156"/>
      <c r="T116" s="156"/>
      <c r="U116" s="156"/>
      <c r="V116" s="156"/>
      <c r="W116" s="156"/>
      <c r="X116" s="156"/>
      <c r="Y116" s="156"/>
      <c r="Z116" s="146"/>
      <c r="AA116" s="146"/>
      <c r="AB116" s="146"/>
      <c r="AC116" s="146"/>
      <c r="AD116" s="146"/>
      <c r="AE116" s="146"/>
      <c r="AF116" s="146"/>
      <c r="AG116" s="146" t="s">
        <v>167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1" x14ac:dyDescent="0.25">
      <c r="A117" s="174">
        <v>25</v>
      </c>
      <c r="B117" s="175" t="s">
        <v>584</v>
      </c>
      <c r="C117" s="190" t="s">
        <v>585</v>
      </c>
      <c r="D117" s="176" t="s">
        <v>178</v>
      </c>
      <c r="E117" s="177">
        <v>0.70260999999999996</v>
      </c>
      <c r="F117" s="178"/>
      <c r="G117" s="179">
        <f>ROUND(E117*F117,2)</f>
        <v>0</v>
      </c>
      <c r="H117" s="178"/>
      <c r="I117" s="179">
        <f>ROUND(E117*H117,2)</f>
        <v>0</v>
      </c>
      <c r="J117" s="178"/>
      <c r="K117" s="179">
        <f>ROUND(E117*J117,2)</f>
        <v>0</v>
      </c>
      <c r="L117" s="179">
        <v>21</v>
      </c>
      <c r="M117" s="179">
        <f>G117*(1+L117/100)</f>
        <v>0</v>
      </c>
      <c r="N117" s="177">
        <v>0</v>
      </c>
      <c r="O117" s="177">
        <f>ROUND(E117*N117,2)</f>
        <v>0</v>
      </c>
      <c r="P117" s="177">
        <v>0</v>
      </c>
      <c r="Q117" s="177">
        <f>ROUND(E117*P117,2)</f>
        <v>0</v>
      </c>
      <c r="R117" s="179" t="s">
        <v>586</v>
      </c>
      <c r="S117" s="179" t="s">
        <v>160</v>
      </c>
      <c r="T117" s="180" t="s">
        <v>160</v>
      </c>
      <c r="U117" s="156">
        <v>0.749</v>
      </c>
      <c r="V117" s="156">
        <f>ROUND(E117*U117,2)</f>
        <v>0.53</v>
      </c>
      <c r="W117" s="156"/>
      <c r="X117" s="156" t="s">
        <v>587</v>
      </c>
      <c r="Y117" s="156" t="s">
        <v>162</v>
      </c>
      <c r="Z117" s="146"/>
      <c r="AA117" s="146"/>
      <c r="AB117" s="146"/>
      <c r="AC117" s="146"/>
      <c r="AD117" s="146"/>
      <c r="AE117" s="146"/>
      <c r="AF117" s="146"/>
      <c r="AG117" s="146" t="s">
        <v>588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ht="21" outlineLevel="2" x14ac:dyDescent="0.25">
      <c r="A118" s="153"/>
      <c r="B118" s="154"/>
      <c r="C118" s="259" t="s">
        <v>589</v>
      </c>
      <c r="D118" s="260"/>
      <c r="E118" s="260"/>
      <c r="F118" s="260"/>
      <c r="G118" s="260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165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81" t="str">
        <f>C118</f>
        <v>s popřípadným nutným naložením do dopravního zařízení, s vyprázdněním dopravního zařízení na hromadu nebo do dopravního prostředku, vč. příplatku za každých dalších i započatých 3,5 m výšky nad 3,5 m,</v>
      </c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5">
      <c r="A119" s="174">
        <v>26</v>
      </c>
      <c r="B119" s="175" t="s">
        <v>593</v>
      </c>
      <c r="C119" s="190" t="s">
        <v>594</v>
      </c>
      <c r="D119" s="176" t="s">
        <v>178</v>
      </c>
      <c r="E119" s="177">
        <v>0.70260999999999996</v>
      </c>
      <c r="F119" s="178"/>
      <c r="G119" s="179">
        <f>ROUND(E119*F119,2)</f>
        <v>0</v>
      </c>
      <c r="H119" s="178"/>
      <c r="I119" s="179">
        <f>ROUND(E119*H119,2)</f>
        <v>0</v>
      </c>
      <c r="J119" s="178"/>
      <c r="K119" s="179">
        <f>ROUND(E119*J119,2)</f>
        <v>0</v>
      </c>
      <c r="L119" s="179">
        <v>21</v>
      </c>
      <c r="M119" s="179">
        <f>G119*(1+L119/100)</f>
        <v>0</v>
      </c>
      <c r="N119" s="177">
        <v>0</v>
      </c>
      <c r="O119" s="177">
        <f>ROUND(E119*N119,2)</f>
        <v>0</v>
      </c>
      <c r="P119" s="177">
        <v>0</v>
      </c>
      <c r="Q119" s="177">
        <f>ROUND(E119*P119,2)</f>
        <v>0</v>
      </c>
      <c r="R119" s="179" t="s">
        <v>373</v>
      </c>
      <c r="S119" s="179" t="s">
        <v>160</v>
      </c>
      <c r="T119" s="180" t="s">
        <v>160</v>
      </c>
      <c r="U119" s="156">
        <v>0.49</v>
      </c>
      <c r="V119" s="156">
        <f>ROUND(E119*U119,2)</f>
        <v>0.34</v>
      </c>
      <c r="W119" s="156"/>
      <c r="X119" s="156" t="s">
        <v>587</v>
      </c>
      <c r="Y119" s="156" t="s">
        <v>162</v>
      </c>
      <c r="Z119" s="146"/>
      <c r="AA119" s="146"/>
      <c r="AB119" s="146"/>
      <c r="AC119" s="146"/>
      <c r="AD119" s="146"/>
      <c r="AE119" s="146"/>
      <c r="AF119" s="146"/>
      <c r="AG119" s="146" t="s">
        <v>588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5">
      <c r="A120" s="153"/>
      <c r="B120" s="154"/>
      <c r="C120" s="257" t="s">
        <v>595</v>
      </c>
      <c r="D120" s="258"/>
      <c r="E120" s="258"/>
      <c r="F120" s="258"/>
      <c r="G120" s="258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279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1" x14ac:dyDescent="0.25">
      <c r="A121" s="182">
        <v>27</v>
      </c>
      <c r="B121" s="183" t="s">
        <v>596</v>
      </c>
      <c r="C121" s="194" t="s">
        <v>597</v>
      </c>
      <c r="D121" s="184" t="s">
        <v>178</v>
      </c>
      <c r="E121" s="185">
        <v>9.8365500000000008</v>
      </c>
      <c r="F121" s="186"/>
      <c r="G121" s="187">
        <f>ROUND(E121*F121,2)</f>
        <v>0</v>
      </c>
      <c r="H121" s="186"/>
      <c r="I121" s="187">
        <f>ROUND(E121*H121,2)</f>
        <v>0</v>
      </c>
      <c r="J121" s="186"/>
      <c r="K121" s="187">
        <f>ROUND(E121*J121,2)</f>
        <v>0</v>
      </c>
      <c r="L121" s="187">
        <v>21</v>
      </c>
      <c r="M121" s="187">
        <f>G121*(1+L121/100)</f>
        <v>0</v>
      </c>
      <c r="N121" s="185">
        <v>0</v>
      </c>
      <c r="O121" s="185">
        <f>ROUND(E121*N121,2)</f>
        <v>0</v>
      </c>
      <c r="P121" s="185">
        <v>0</v>
      </c>
      <c r="Q121" s="185">
        <f>ROUND(E121*P121,2)</f>
        <v>0</v>
      </c>
      <c r="R121" s="187" t="s">
        <v>373</v>
      </c>
      <c r="S121" s="187" t="s">
        <v>160</v>
      </c>
      <c r="T121" s="188" t="s">
        <v>160</v>
      </c>
      <c r="U121" s="156">
        <v>0</v>
      </c>
      <c r="V121" s="156">
        <f>ROUND(E121*U121,2)</f>
        <v>0</v>
      </c>
      <c r="W121" s="156"/>
      <c r="X121" s="156" t="s">
        <v>587</v>
      </c>
      <c r="Y121" s="156" t="s">
        <v>162</v>
      </c>
      <c r="Z121" s="146"/>
      <c r="AA121" s="146"/>
      <c r="AB121" s="146"/>
      <c r="AC121" s="146"/>
      <c r="AD121" s="146"/>
      <c r="AE121" s="146"/>
      <c r="AF121" s="146"/>
      <c r="AG121" s="146" t="s">
        <v>588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1" x14ac:dyDescent="0.25">
      <c r="A122" s="182">
        <v>28</v>
      </c>
      <c r="B122" s="183" t="s">
        <v>599</v>
      </c>
      <c r="C122" s="194" t="s">
        <v>600</v>
      </c>
      <c r="D122" s="184" t="s">
        <v>178</v>
      </c>
      <c r="E122" s="185">
        <v>0.70260999999999996</v>
      </c>
      <c r="F122" s="186"/>
      <c r="G122" s="187">
        <f>ROUND(E122*F122,2)</f>
        <v>0</v>
      </c>
      <c r="H122" s="186"/>
      <c r="I122" s="187">
        <f>ROUND(E122*H122,2)</f>
        <v>0</v>
      </c>
      <c r="J122" s="186"/>
      <c r="K122" s="187">
        <f>ROUND(E122*J122,2)</f>
        <v>0</v>
      </c>
      <c r="L122" s="187">
        <v>21</v>
      </c>
      <c r="M122" s="187">
        <f>G122*(1+L122/100)</f>
        <v>0</v>
      </c>
      <c r="N122" s="185">
        <v>0</v>
      </c>
      <c r="O122" s="185">
        <f>ROUND(E122*N122,2)</f>
        <v>0</v>
      </c>
      <c r="P122" s="185">
        <v>0</v>
      </c>
      <c r="Q122" s="185">
        <f>ROUND(E122*P122,2)</f>
        <v>0</v>
      </c>
      <c r="R122" s="187" t="s">
        <v>373</v>
      </c>
      <c r="S122" s="187" t="s">
        <v>160</v>
      </c>
      <c r="T122" s="188" t="s">
        <v>160</v>
      </c>
      <c r="U122" s="156">
        <v>0.94199999999999995</v>
      </c>
      <c r="V122" s="156">
        <f>ROUND(E122*U122,2)</f>
        <v>0.66</v>
      </c>
      <c r="W122" s="156"/>
      <c r="X122" s="156" t="s">
        <v>587</v>
      </c>
      <c r="Y122" s="156" t="s">
        <v>162</v>
      </c>
      <c r="Z122" s="146"/>
      <c r="AA122" s="146"/>
      <c r="AB122" s="146"/>
      <c r="AC122" s="146"/>
      <c r="AD122" s="146"/>
      <c r="AE122" s="146"/>
      <c r="AF122" s="146"/>
      <c r="AG122" s="146" t="s">
        <v>588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1" x14ac:dyDescent="0.25">
      <c r="A123" s="174">
        <v>29</v>
      </c>
      <c r="B123" s="175" t="s">
        <v>601</v>
      </c>
      <c r="C123" s="190" t="s">
        <v>602</v>
      </c>
      <c r="D123" s="176" t="s">
        <v>178</v>
      </c>
      <c r="E123" s="177">
        <v>2.8104399999999998</v>
      </c>
      <c r="F123" s="178"/>
      <c r="G123" s="179">
        <f>ROUND(E123*F123,2)</f>
        <v>0</v>
      </c>
      <c r="H123" s="178"/>
      <c r="I123" s="179">
        <f>ROUND(E123*H123,2)</f>
        <v>0</v>
      </c>
      <c r="J123" s="178"/>
      <c r="K123" s="179">
        <f>ROUND(E123*J123,2)</f>
        <v>0</v>
      </c>
      <c r="L123" s="179">
        <v>21</v>
      </c>
      <c r="M123" s="179">
        <f>G123*(1+L123/100)</f>
        <v>0</v>
      </c>
      <c r="N123" s="177">
        <v>0</v>
      </c>
      <c r="O123" s="177">
        <f>ROUND(E123*N123,2)</f>
        <v>0</v>
      </c>
      <c r="P123" s="177">
        <v>0</v>
      </c>
      <c r="Q123" s="177">
        <f>ROUND(E123*P123,2)</f>
        <v>0</v>
      </c>
      <c r="R123" s="179" t="s">
        <v>373</v>
      </c>
      <c r="S123" s="179" t="s">
        <v>160</v>
      </c>
      <c r="T123" s="180" t="s">
        <v>160</v>
      </c>
      <c r="U123" s="156">
        <v>0.11</v>
      </c>
      <c r="V123" s="156">
        <f>ROUND(E123*U123,2)</f>
        <v>0.31</v>
      </c>
      <c r="W123" s="156"/>
      <c r="X123" s="156" t="s">
        <v>587</v>
      </c>
      <c r="Y123" s="156" t="s">
        <v>162</v>
      </c>
      <c r="Z123" s="146"/>
      <c r="AA123" s="146"/>
      <c r="AB123" s="146"/>
      <c r="AC123" s="146"/>
      <c r="AD123" s="146"/>
      <c r="AE123" s="146"/>
      <c r="AF123" s="146"/>
      <c r="AG123" s="146" t="s">
        <v>588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x14ac:dyDescent="0.25">
      <c r="A124" s="3"/>
      <c r="B124" s="4"/>
      <c r="C124" s="195"/>
      <c r="D124" s="6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E124">
        <v>12</v>
      </c>
      <c r="AF124">
        <v>21</v>
      </c>
      <c r="AG124" t="s">
        <v>140</v>
      </c>
    </row>
    <row r="125" spans="1:60" x14ac:dyDescent="0.25">
      <c r="A125" s="149"/>
      <c r="B125" s="150" t="s">
        <v>29</v>
      </c>
      <c r="C125" s="196"/>
      <c r="D125" s="151"/>
      <c r="E125" s="152"/>
      <c r="F125" s="152"/>
      <c r="G125" s="173">
        <f>G8+G25+G63+G93+G105</f>
        <v>0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E125">
        <f>SUMIF(L7:L123,AE124,G7:G123)</f>
        <v>0</v>
      </c>
      <c r="AF125">
        <f>SUMIF(L7:L123,AF124,G7:G123)</f>
        <v>0</v>
      </c>
      <c r="AG125" t="s">
        <v>615</v>
      </c>
    </row>
    <row r="126" spans="1:60" x14ac:dyDescent="0.25">
      <c r="C126" s="197"/>
      <c r="D126" s="10"/>
      <c r="AG126" t="s">
        <v>616</v>
      </c>
    </row>
    <row r="127" spans="1:60" x14ac:dyDescent="0.25">
      <c r="D127" s="10"/>
    </row>
    <row r="128" spans="1:60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3vSgXxEwu09d4/HTQx0kL4+KD12HB8ZT2DHggw2vDyjIaCLrF5iDhZTsEHlSxN1lvKpJ6V0oyqDnTEutZ1dkmg==" saltValue="6+TeuscTmVu+Dlj15DS9+Q==" spinCount="100000" sheet="1" formatRows="0"/>
  <mergeCells count="22">
    <mergeCell ref="C47:G47"/>
    <mergeCell ref="A1:G1"/>
    <mergeCell ref="C2:G2"/>
    <mergeCell ref="C3:G3"/>
    <mergeCell ref="C4:G4"/>
    <mergeCell ref="C15:G15"/>
    <mergeCell ref="C30:G30"/>
    <mergeCell ref="C42:G42"/>
    <mergeCell ref="C43:G43"/>
    <mergeCell ref="C44:G44"/>
    <mergeCell ref="C45:G45"/>
    <mergeCell ref="C46:G46"/>
    <mergeCell ref="C110:G110"/>
    <mergeCell ref="C114:G114"/>
    <mergeCell ref="C118:G118"/>
    <mergeCell ref="C120:G120"/>
    <mergeCell ref="C48:G48"/>
    <mergeCell ref="C50:G50"/>
    <mergeCell ref="C62:G62"/>
    <mergeCell ref="C65:G65"/>
    <mergeCell ref="C92:G92"/>
    <mergeCell ref="C107:G107"/>
  </mergeCells>
  <pageMargins left="0.59055118110236204" right="0.196850393700787" top="0.78740157499999996" bottom="0.78740157499999996" header="0.3" footer="0.3"/>
  <pageSetup scale="99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C051A-6A9E-4853-A080-53157FC14675}">
  <dimension ref="A1:H9"/>
  <sheetViews>
    <sheetView workbookViewId="0">
      <selection activeCell="D16" sqref="D16"/>
    </sheetView>
  </sheetViews>
  <sheetFormatPr defaultRowHeight="13.2" x14ac:dyDescent="0.25"/>
  <cols>
    <col min="1" max="1" width="14.21875" customWidth="1"/>
    <col min="2" max="2" width="29.109375" customWidth="1"/>
    <col min="3" max="3" width="7.33203125" customWidth="1"/>
    <col min="5" max="5" width="14.88671875" customWidth="1"/>
  </cols>
  <sheetData>
    <row r="1" spans="1:8" x14ac:dyDescent="0.25">
      <c r="A1" s="21" t="s">
        <v>701</v>
      </c>
    </row>
    <row r="3" spans="1:8" ht="13.8" x14ac:dyDescent="0.3">
      <c r="A3" s="268" t="s">
        <v>17</v>
      </c>
      <c r="B3" s="268" t="s">
        <v>5</v>
      </c>
      <c r="C3" s="268" t="s">
        <v>135</v>
      </c>
      <c r="D3" s="268" t="s">
        <v>136</v>
      </c>
      <c r="E3" s="269" t="s">
        <v>702</v>
      </c>
    </row>
    <row r="4" spans="1:8" ht="13.8" x14ac:dyDescent="0.3">
      <c r="A4" s="270" t="s">
        <v>447</v>
      </c>
      <c r="B4" s="270" t="s">
        <v>448</v>
      </c>
      <c r="C4" s="270" t="s">
        <v>369</v>
      </c>
      <c r="D4" s="271">
        <v>1</v>
      </c>
      <c r="E4" s="271">
        <f>'Příloha 720 ZTI'!H10</f>
        <v>0</v>
      </c>
      <c r="G4" s="271"/>
      <c r="H4" s="86"/>
    </row>
    <row r="5" spans="1:8" ht="13.8" x14ac:dyDescent="0.3">
      <c r="A5" s="270" t="s">
        <v>449</v>
      </c>
      <c r="B5" s="270" t="s">
        <v>450</v>
      </c>
      <c r="C5" s="270" t="s">
        <v>369</v>
      </c>
      <c r="D5" s="271">
        <v>1</v>
      </c>
      <c r="E5" s="271">
        <f>'Příloha 728 VZT'!G8</f>
        <v>0</v>
      </c>
      <c r="G5" s="271"/>
      <c r="H5" s="86"/>
    </row>
    <row r="6" spans="1:8" ht="13.8" x14ac:dyDescent="0.3">
      <c r="A6" s="270" t="s">
        <v>451</v>
      </c>
      <c r="B6" s="270" t="s">
        <v>452</v>
      </c>
      <c r="C6" s="270" t="s">
        <v>369</v>
      </c>
      <c r="D6" s="271">
        <v>1</v>
      </c>
      <c r="E6" s="271">
        <f>'Příloha 730 ÚT Pol'!J30</f>
        <v>0</v>
      </c>
      <c r="G6" s="271"/>
      <c r="H6" s="86"/>
    </row>
    <row r="7" spans="1:8" ht="13.8" x14ac:dyDescent="0.3">
      <c r="A7" s="270" t="s">
        <v>564</v>
      </c>
      <c r="B7" s="270" t="s">
        <v>565</v>
      </c>
      <c r="C7" s="270" t="s">
        <v>369</v>
      </c>
      <c r="D7" s="271">
        <v>1</v>
      </c>
      <c r="E7" s="271">
        <f>'Příloha M21 Elektro'!E27</f>
        <v>0</v>
      </c>
      <c r="G7" s="271"/>
      <c r="H7" s="86"/>
    </row>
    <row r="9" spans="1:8" ht="13.8" x14ac:dyDescent="0.3">
      <c r="B9" s="272" t="s">
        <v>703</v>
      </c>
      <c r="C9" s="273"/>
      <c r="D9" s="273"/>
      <c r="E9" s="274">
        <f>SUM(E4:E8)</f>
        <v>0</v>
      </c>
    </row>
  </sheetData>
  <sheetProtection algorithmName="SHA-512" hashValue="cKhl0+Dc0hHbS8PMkPQ0kjCQDfqJAu3Jk9csj1hDAheCUCw3x0kCLv6S+SwYs7NK2sO7+gOOL6rYy+ZkIyE0VA==" saltValue="AdX0+3+zT+s28RlraqvKGQ==" spinCount="100000" sheet="1" objects="1" scenarios="1"/>
  <pageMargins left="0.70866141732283472" right="0.70866141732283472" top="0.78740157480314965" bottom="0.78740157480314965" header="0.31496062992125984" footer="0.31496062992125984"/>
  <pageSetup orientation="landscape" r:id="rId1"/>
  <headerFooter>
    <oddFooter>Stránka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D00F2-E22E-4D7E-A2D3-2D1C5CBCC6B0}">
  <dimension ref="A1:L281"/>
  <sheetViews>
    <sheetView showGridLines="0" view="pageBreakPreview" topLeftCell="A4" zoomScaleNormal="100" zoomScaleSheetLayoutView="100" workbookViewId="0">
      <selection activeCell="G12" sqref="G12"/>
    </sheetView>
  </sheetViews>
  <sheetFormatPr defaultColWidth="8.33203125" defaultRowHeight="19.8" x14ac:dyDescent="0.25"/>
  <cols>
    <col min="1" max="1" width="3.44140625" style="384" customWidth="1"/>
    <col min="2" max="2" width="8.88671875" style="385" customWidth="1"/>
    <col min="3" max="3" width="42.33203125" style="386" customWidth="1"/>
    <col min="4" max="4" width="7.109375" style="387" customWidth="1"/>
    <col min="5" max="5" width="4.5546875" style="385" customWidth="1"/>
    <col min="6" max="6" width="10.88671875" style="388" customWidth="1"/>
    <col min="7" max="7" width="10.77734375" style="389" customWidth="1"/>
    <col min="8" max="8" width="41.5546875" style="386" customWidth="1"/>
    <col min="9" max="11" width="8.33203125" style="282" customWidth="1"/>
    <col min="12" max="12" width="8.33203125" style="283" customWidth="1"/>
    <col min="13" max="256" width="8.33203125" style="282"/>
    <col min="257" max="257" width="3.44140625" style="282" customWidth="1"/>
    <col min="258" max="258" width="8.88671875" style="282" customWidth="1"/>
    <col min="259" max="259" width="42.33203125" style="282" customWidth="1"/>
    <col min="260" max="260" width="7.109375" style="282" customWidth="1"/>
    <col min="261" max="261" width="4.5546875" style="282" customWidth="1"/>
    <col min="262" max="262" width="10.88671875" style="282" customWidth="1"/>
    <col min="263" max="263" width="10.77734375" style="282" customWidth="1"/>
    <col min="264" max="264" width="41.5546875" style="282" customWidth="1"/>
    <col min="265" max="512" width="8.33203125" style="282"/>
    <col min="513" max="513" width="3.44140625" style="282" customWidth="1"/>
    <col min="514" max="514" width="8.88671875" style="282" customWidth="1"/>
    <col min="515" max="515" width="42.33203125" style="282" customWidth="1"/>
    <col min="516" max="516" width="7.109375" style="282" customWidth="1"/>
    <col min="517" max="517" width="4.5546875" style="282" customWidth="1"/>
    <col min="518" max="518" width="10.88671875" style="282" customWidth="1"/>
    <col min="519" max="519" width="10.77734375" style="282" customWidth="1"/>
    <col min="520" max="520" width="41.5546875" style="282" customWidth="1"/>
    <col min="521" max="768" width="8.33203125" style="282"/>
    <col min="769" max="769" width="3.44140625" style="282" customWidth="1"/>
    <col min="770" max="770" width="8.88671875" style="282" customWidth="1"/>
    <col min="771" max="771" width="42.33203125" style="282" customWidth="1"/>
    <col min="772" max="772" width="7.109375" style="282" customWidth="1"/>
    <col min="773" max="773" width="4.5546875" style="282" customWidth="1"/>
    <col min="774" max="774" width="10.88671875" style="282" customWidth="1"/>
    <col min="775" max="775" width="10.77734375" style="282" customWidth="1"/>
    <col min="776" max="776" width="41.5546875" style="282" customWidth="1"/>
    <col min="777" max="1024" width="8.33203125" style="282"/>
    <col min="1025" max="1025" width="3.44140625" style="282" customWidth="1"/>
    <col min="1026" max="1026" width="8.88671875" style="282" customWidth="1"/>
    <col min="1027" max="1027" width="42.33203125" style="282" customWidth="1"/>
    <col min="1028" max="1028" width="7.109375" style="282" customWidth="1"/>
    <col min="1029" max="1029" width="4.5546875" style="282" customWidth="1"/>
    <col min="1030" max="1030" width="10.88671875" style="282" customWidth="1"/>
    <col min="1031" max="1031" width="10.77734375" style="282" customWidth="1"/>
    <col min="1032" max="1032" width="41.5546875" style="282" customWidth="1"/>
    <col min="1033" max="1280" width="8.33203125" style="282"/>
    <col min="1281" max="1281" width="3.44140625" style="282" customWidth="1"/>
    <col min="1282" max="1282" width="8.88671875" style="282" customWidth="1"/>
    <col min="1283" max="1283" width="42.33203125" style="282" customWidth="1"/>
    <col min="1284" max="1284" width="7.109375" style="282" customWidth="1"/>
    <col min="1285" max="1285" width="4.5546875" style="282" customWidth="1"/>
    <col min="1286" max="1286" width="10.88671875" style="282" customWidth="1"/>
    <col min="1287" max="1287" width="10.77734375" style="282" customWidth="1"/>
    <col min="1288" max="1288" width="41.5546875" style="282" customWidth="1"/>
    <col min="1289" max="1536" width="8.33203125" style="282"/>
    <col min="1537" max="1537" width="3.44140625" style="282" customWidth="1"/>
    <col min="1538" max="1538" width="8.88671875" style="282" customWidth="1"/>
    <col min="1539" max="1539" width="42.33203125" style="282" customWidth="1"/>
    <col min="1540" max="1540" width="7.109375" style="282" customWidth="1"/>
    <col min="1541" max="1541" width="4.5546875" style="282" customWidth="1"/>
    <col min="1542" max="1542" width="10.88671875" style="282" customWidth="1"/>
    <col min="1543" max="1543" width="10.77734375" style="282" customWidth="1"/>
    <col min="1544" max="1544" width="41.5546875" style="282" customWidth="1"/>
    <col min="1545" max="1792" width="8.33203125" style="282"/>
    <col min="1793" max="1793" width="3.44140625" style="282" customWidth="1"/>
    <col min="1794" max="1794" width="8.88671875" style="282" customWidth="1"/>
    <col min="1795" max="1795" width="42.33203125" style="282" customWidth="1"/>
    <col min="1796" max="1796" width="7.109375" style="282" customWidth="1"/>
    <col min="1797" max="1797" width="4.5546875" style="282" customWidth="1"/>
    <col min="1798" max="1798" width="10.88671875" style="282" customWidth="1"/>
    <col min="1799" max="1799" width="10.77734375" style="282" customWidth="1"/>
    <col min="1800" max="1800" width="41.5546875" style="282" customWidth="1"/>
    <col min="1801" max="2048" width="8.33203125" style="282"/>
    <col min="2049" max="2049" width="3.44140625" style="282" customWidth="1"/>
    <col min="2050" max="2050" width="8.88671875" style="282" customWidth="1"/>
    <col min="2051" max="2051" width="42.33203125" style="282" customWidth="1"/>
    <col min="2052" max="2052" width="7.109375" style="282" customWidth="1"/>
    <col min="2053" max="2053" width="4.5546875" style="282" customWidth="1"/>
    <col min="2054" max="2054" width="10.88671875" style="282" customWidth="1"/>
    <col min="2055" max="2055" width="10.77734375" style="282" customWidth="1"/>
    <col min="2056" max="2056" width="41.5546875" style="282" customWidth="1"/>
    <col min="2057" max="2304" width="8.33203125" style="282"/>
    <col min="2305" max="2305" width="3.44140625" style="282" customWidth="1"/>
    <col min="2306" max="2306" width="8.88671875" style="282" customWidth="1"/>
    <col min="2307" max="2307" width="42.33203125" style="282" customWidth="1"/>
    <col min="2308" max="2308" width="7.109375" style="282" customWidth="1"/>
    <col min="2309" max="2309" width="4.5546875" style="282" customWidth="1"/>
    <col min="2310" max="2310" width="10.88671875" style="282" customWidth="1"/>
    <col min="2311" max="2311" width="10.77734375" style="282" customWidth="1"/>
    <col min="2312" max="2312" width="41.5546875" style="282" customWidth="1"/>
    <col min="2313" max="2560" width="8.33203125" style="282"/>
    <col min="2561" max="2561" width="3.44140625" style="282" customWidth="1"/>
    <col min="2562" max="2562" width="8.88671875" style="282" customWidth="1"/>
    <col min="2563" max="2563" width="42.33203125" style="282" customWidth="1"/>
    <col min="2564" max="2564" width="7.109375" style="282" customWidth="1"/>
    <col min="2565" max="2565" width="4.5546875" style="282" customWidth="1"/>
    <col min="2566" max="2566" width="10.88671875" style="282" customWidth="1"/>
    <col min="2567" max="2567" width="10.77734375" style="282" customWidth="1"/>
    <col min="2568" max="2568" width="41.5546875" style="282" customWidth="1"/>
    <col min="2569" max="2816" width="8.33203125" style="282"/>
    <col min="2817" max="2817" width="3.44140625" style="282" customWidth="1"/>
    <col min="2818" max="2818" width="8.88671875" style="282" customWidth="1"/>
    <col min="2819" max="2819" width="42.33203125" style="282" customWidth="1"/>
    <col min="2820" max="2820" width="7.109375" style="282" customWidth="1"/>
    <col min="2821" max="2821" width="4.5546875" style="282" customWidth="1"/>
    <col min="2822" max="2822" width="10.88671875" style="282" customWidth="1"/>
    <col min="2823" max="2823" width="10.77734375" style="282" customWidth="1"/>
    <col min="2824" max="2824" width="41.5546875" style="282" customWidth="1"/>
    <col min="2825" max="3072" width="8.33203125" style="282"/>
    <col min="3073" max="3073" width="3.44140625" style="282" customWidth="1"/>
    <col min="3074" max="3074" width="8.88671875" style="282" customWidth="1"/>
    <col min="3075" max="3075" width="42.33203125" style="282" customWidth="1"/>
    <col min="3076" max="3076" width="7.109375" style="282" customWidth="1"/>
    <col min="3077" max="3077" width="4.5546875" style="282" customWidth="1"/>
    <col min="3078" max="3078" width="10.88671875" style="282" customWidth="1"/>
    <col min="3079" max="3079" width="10.77734375" style="282" customWidth="1"/>
    <col min="3080" max="3080" width="41.5546875" style="282" customWidth="1"/>
    <col min="3081" max="3328" width="8.33203125" style="282"/>
    <col min="3329" max="3329" width="3.44140625" style="282" customWidth="1"/>
    <col min="3330" max="3330" width="8.88671875" style="282" customWidth="1"/>
    <col min="3331" max="3331" width="42.33203125" style="282" customWidth="1"/>
    <col min="3332" max="3332" width="7.109375" style="282" customWidth="1"/>
    <col min="3333" max="3333" width="4.5546875" style="282" customWidth="1"/>
    <col min="3334" max="3334" width="10.88671875" style="282" customWidth="1"/>
    <col min="3335" max="3335" width="10.77734375" style="282" customWidth="1"/>
    <col min="3336" max="3336" width="41.5546875" style="282" customWidth="1"/>
    <col min="3337" max="3584" width="8.33203125" style="282"/>
    <col min="3585" max="3585" width="3.44140625" style="282" customWidth="1"/>
    <col min="3586" max="3586" width="8.88671875" style="282" customWidth="1"/>
    <col min="3587" max="3587" width="42.33203125" style="282" customWidth="1"/>
    <col min="3588" max="3588" width="7.109375" style="282" customWidth="1"/>
    <col min="3589" max="3589" width="4.5546875" style="282" customWidth="1"/>
    <col min="3590" max="3590" width="10.88671875" style="282" customWidth="1"/>
    <col min="3591" max="3591" width="10.77734375" style="282" customWidth="1"/>
    <col min="3592" max="3592" width="41.5546875" style="282" customWidth="1"/>
    <col min="3593" max="3840" width="8.33203125" style="282"/>
    <col min="3841" max="3841" width="3.44140625" style="282" customWidth="1"/>
    <col min="3842" max="3842" width="8.88671875" style="282" customWidth="1"/>
    <col min="3843" max="3843" width="42.33203125" style="282" customWidth="1"/>
    <col min="3844" max="3844" width="7.109375" style="282" customWidth="1"/>
    <col min="3845" max="3845" width="4.5546875" style="282" customWidth="1"/>
    <col min="3846" max="3846" width="10.88671875" style="282" customWidth="1"/>
    <col min="3847" max="3847" width="10.77734375" style="282" customWidth="1"/>
    <col min="3848" max="3848" width="41.5546875" style="282" customWidth="1"/>
    <col min="3849" max="4096" width="8.33203125" style="282"/>
    <col min="4097" max="4097" width="3.44140625" style="282" customWidth="1"/>
    <col min="4098" max="4098" width="8.88671875" style="282" customWidth="1"/>
    <col min="4099" max="4099" width="42.33203125" style="282" customWidth="1"/>
    <col min="4100" max="4100" width="7.109375" style="282" customWidth="1"/>
    <col min="4101" max="4101" width="4.5546875" style="282" customWidth="1"/>
    <col min="4102" max="4102" width="10.88671875" style="282" customWidth="1"/>
    <col min="4103" max="4103" width="10.77734375" style="282" customWidth="1"/>
    <col min="4104" max="4104" width="41.5546875" style="282" customWidth="1"/>
    <col min="4105" max="4352" width="8.33203125" style="282"/>
    <col min="4353" max="4353" width="3.44140625" style="282" customWidth="1"/>
    <col min="4354" max="4354" width="8.88671875" style="282" customWidth="1"/>
    <col min="4355" max="4355" width="42.33203125" style="282" customWidth="1"/>
    <col min="4356" max="4356" width="7.109375" style="282" customWidth="1"/>
    <col min="4357" max="4357" width="4.5546875" style="282" customWidth="1"/>
    <col min="4358" max="4358" width="10.88671875" style="282" customWidth="1"/>
    <col min="4359" max="4359" width="10.77734375" style="282" customWidth="1"/>
    <col min="4360" max="4360" width="41.5546875" style="282" customWidth="1"/>
    <col min="4361" max="4608" width="8.33203125" style="282"/>
    <col min="4609" max="4609" width="3.44140625" style="282" customWidth="1"/>
    <col min="4610" max="4610" width="8.88671875" style="282" customWidth="1"/>
    <col min="4611" max="4611" width="42.33203125" style="282" customWidth="1"/>
    <col min="4612" max="4612" width="7.109375" style="282" customWidth="1"/>
    <col min="4613" max="4613" width="4.5546875" style="282" customWidth="1"/>
    <col min="4614" max="4614" width="10.88671875" style="282" customWidth="1"/>
    <col min="4615" max="4615" width="10.77734375" style="282" customWidth="1"/>
    <col min="4616" max="4616" width="41.5546875" style="282" customWidth="1"/>
    <col min="4617" max="4864" width="8.33203125" style="282"/>
    <col min="4865" max="4865" width="3.44140625" style="282" customWidth="1"/>
    <col min="4866" max="4866" width="8.88671875" style="282" customWidth="1"/>
    <col min="4867" max="4867" width="42.33203125" style="282" customWidth="1"/>
    <col min="4868" max="4868" width="7.109375" style="282" customWidth="1"/>
    <col min="4869" max="4869" width="4.5546875" style="282" customWidth="1"/>
    <col min="4870" max="4870" width="10.88671875" style="282" customWidth="1"/>
    <col min="4871" max="4871" width="10.77734375" style="282" customWidth="1"/>
    <col min="4872" max="4872" width="41.5546875" style="282" customWidth="1"/>
    <col min="4873" max="5120" width="8.33203125" style="282"/>
    <col min="5121" max="5121" width="3.44140625" style="282" customWidth="1"/>
    <col min="5122" max="5122" width="8.88671875" style="282" customWidth="1"/>
    <col min="5123" max="5123" width="42.33203125" style="282" customWidth="1"/>
    <col min="5124" max="5124" width="7.109375" style="282" customWidth="1"/>
    <col min="5125" max="5125" width="4.5546875" style="282" customWidth="1"/>
    <col min="5126" max="5126" width="10.88671875" style="282" customWidth="1"/>
    <col min="5127" max="5127" width="10.77734375" style="282" customWidth="1"/>
    <col min="5128" max="5128" width="41.5546875" style="282" customWidth="1"/>
    <col min="5129" max="5376" width="8.33203125" style="282"/>
    <col min="5377" max="5377" width="3.44140625" style="282" customWidth="1"/>
    <col min="5378" max="5378" width="8.88671875" style="282" customWidth="1"/>
    <col min="5379" max="5379" width="42.33203125" style="282" customWidth="1"/>
    <col min="5380" max="5380" width="7.109375" style="282" customWidth="1"/>
    <col min="5381" max="5381" width="4.5546875" style="282" customWidth="1"/>
    <col min="5382" max="5382" width="10.88671875" style="282" customWidth="1"/>
    <col min="5383" max="5383" width="10.77734375" style="282" customWidth="1"/>
    <col min="5384" max="5384" width="41.5546875" style="282" customWidth="1"/>
    <col min="5385" max="5632" width="8.33203125" style="282"/>
    <col min="5633" max="5633" width="3.44140625" style="282" customWidth="1"/>
    <col min="5634" max="5634" width="8.88671875" style="282" customWidth="1"/>
    <col min="5635" max="5635" width="42.33203125" style="282" customWidth="1"/>
    <col min="5636" max="5636" width="7.109375" style="282" customWidth="1"/>
    <col min="5637" max="5637" width="4.5546875" style="282" customWidth="1"/>
    <col min="5638" max="5638" width="10.88671875" style="282" customWidth="1"/>
    <col min="5639" max="5639" width="10.77734375" style="282" customWidth="1"/>
    <col min="5640" max="5640" width="41.5546875" style="282" customWidth="1"/>
    <col min="5641" max="5888" width="8.33203125" style="282"/>
    <col min="5889" max="5889" width="3.44140625" style="282" customWidth="1"/>
    <col min="5890" max="5890" width="8.88671875" style="282" customWidth="1"/>
    <col min="5891" max="5891" width="42.33203125" style="282" customWidth="1"/>
    <col min="5892" max="5892" width="7.109375" style="282" customWidth="1"/>
    <col min="5893" max="5893" width="4.5546875" style="282" customWidth="1"/>
    <col min="5894" max="5894" width="10.88671875" style="282" customWidth="1"/>
    <col min="5895" max="5895" width="10.77734375" style="282" customWidth="1"/>
    <col min="5896" max="5896" width="41.5546875" style="282" customWidth="1"/>
    <col min="5897" max="6144" width="8.33203125" style="282"/>
    <col min="6145" max="6145" width="3.44140625" style="282" customWidth="1"/>
    <col min="6146" max="6146" width="8.88671875" style="282" customWidth="1"/>
    <col min="6147" max="6147" width="42.33203125" style="282" customWidth="1"/>
    <col min="6148" max="6148" width="7.109375" style="282" customWidth="1"/>
    <col min="6149" max="6149" width="4.5546875" style="282" customWidth="1"/>
    <col min="6150" max="6150" width="10.88671875" style="282" customWidth="1"/>
    <col min="6151" max="6151" width="10.77734375" style="282" customWidth="1"/>
    <col min="6152" max="6152" width="41.5546875" style="282" customWidth="1"/>
    <col min="6153" max="6400" width="8.33203125" style="282"/>
    <col min="6401" max="6401" width="3.44140625" style="282" customWidth="1"/>
    <col min="6402" max="6402" width="8.88671875" style="282" customWidth="1"/>
    <col min="6403" max="6403" width="42.33203125" style="282" customWidth="1"/>
    <col min="6404" max="6404" width="7.109375" style="282" customWidth="1"/>
    <col min="6405" max="6405" width="4.5546875" style="282" customWidth="1"/>
    <col min="6406" max="6406" width="10.88671875" style="282" customWidth="1"/>
    <col min="6407" max="6407" width="10.77734375" style="282" customWidth="1"/>
    <col min="6408" max="6408" width="41.5546875" style="282" customWidth="1"/>
    <col min="6409" max="6656" width="8.33203125" style="282"/>
    <col min="6657" max="6657" width="3.44140625" style="282" customWidth="1"/>
    <col min="6658" max="6658" width="8.88671875" style="282" customWidth="1"/>
    <col min="6659" max="6659" width="42.33203125" style="282" customWidth="1"/>
    <col min="6660" max="6660" width="7.109375" style="282" customWidth="1"/>
    <col min="6661" max="6661" width="4.5546875" style="282" customWidth="1"/>
    <col min="6662" max="6662" width="10.88671875" style="282" customWidth="1"/>
    <col min="6663" max="6663" width="10.77734375" style="282" customWidth="1"/>
    <col min="6664" max="6664" width="41.5546875" style="282" customWidth="1"/>
    <col min="6665" max="6912" width="8.33203125" style="282"/>
    <col min="6913" max="6913" width="3.44140625" style="282" customWidth="1"/>
    <col min="6914" max="6914" width="8.88671875" style="282" customWidth="1"/>
    <col min="6915" max="6915" width="42.33203125" style="282" customWidth="1"/>
    <col min="6916" max="6916" width="7.109375" style="282" customWidth="1"/>
    <col min="6917" max="6917" width="4.5546875" style="282" customWidth="1"/>
    <col min="6918" max="6918" width="10.88671875" style="282" customWidth="1"/>
    <col min="6919" max="6919" width="10.77734375" style="282" customWidth="1"/>
    <col min="6920" max="6920" width="41.5546875" style="282" customWidth="1"/>
    <col min="6921" max="7168" width="8.33203125" style="282"/>
    <col min="7169" max="7169" width="3.44140625" style="282" customWidth="1"/>
    <col min="7170" max="7170" width="8.88671875" style="282" customWidth="1"/>
    <col min="7171" max="7171" width="42.33203125" style="282" customWidth="1"/>
    <col min="7172" max="7172" width="7.109375" style="282" customWidth="1"/>
    <col min="7173" max="7173" width="4.5546875" style="282" customWidth="1"/>
    <col min="7174" max="7174" width="10.88671875" style="282" customWidth="1"/>
    <col min="7175" max="7175" width="10.77734375" style="282" customWidth="1"/>
    <col min="7176" max="7176" width="41.5546875" style="282" customWidth="1"/>
    <col min="7177" max="7424" width="8.33203125" style="282"/>
    <col min="7425" max="7425" width="3.44140625" style="282" customWidth="1"/>
    <col min="7426" max="7426" width="8.88671875" style="282" customWidth="1"/>
    <col min="7427" max="7427" width="42.33203125" style="282" customWidth="1"/>
    <col min="7428" max="7428" width="7.109375" style="282" customWidth="1"/>
    <col min="7429" max="7429" width="4.5546875" style="282" customWidth="1"/>
    <col min="7430" max="7430" width="10.88671875" style="282" customWidth="1"/>
    <col min="7431" max="7431" width="10.77734375" style="282" customWidth="1"/>
    <col min="7432" max="7432" width="41.5546875" style="282" customWidth="1"/>
    <col min="7433" max="7680" width="8.33203125" style="282"/>
    <col min="7681" max="7681" width="3.44140625" style="282" customWidth="1"/>
    <col min="7682" max="7682" width="8.88671875" style="282" customWidth="1"/>
    <col min="7683" max="7683" width="42.33203125" style="282" customWidth="1"/>
    <col min="7684" max="7684" width="7.109375" style="282" customWidth="1"/>
    <col min="7685" max="7685" width="4.5546875" style="282" customWidth="1"/>
    <col min="7686" max="7686" width="10.88671875" style="282" customWidth="1"/>
    <col min="7687" max="7687" width="10.77734375" style="282" customWidth="1"/>
    <col min="7688" max="7688" width="41.5546875" style="282" customWidth="1"/>
    <col min="7689" max="7936" width="8.33203125" style="282"/>
    <col min="7937" max="7937" width="3.44140625" style="282" customWidth="1"/>
    <col min="7938" max="7938" width="8.88671875" style="282" customWidth="1"/>
    <col min="7939" max="7939" width="42.33203125" style="282" customWidth="1"/>
    <col min="7940" max="7940" width="7.109375" style="282" customWidth="1"/>
    <col min="7941" max="7941" width="4.5546875" style="282" customWidth="1"/>
    <col min="7942" max="7942" width="10.88671875" style="282" customWidth="1"/>
    <col min="7943" max="7943" width="10.77734375" style="282" customWidth="1"/>
    <col min="7944" max="7944" width="41.5546875" style="282" customWidth="1"/>
    <col min="7945" max="8192" width="8.33203125" style="282"/>
    <col min="8193" max="8193" width="3.44140625" style="282" customWidth="1"/>
    <col min="8194" max="8194" width="8.88671875" style="282" customWidth="1"/>
    <col min="8195" max="8195" width="42.33203125" style="282" customWidth="1"/>
    <col min="8196" max="8196" width="7.109375" style="282" customWidth="1"/>
    <col min="8197" max="8197" width="4.5546875" style="282" customWidth="1"/>
    <col min="8198" max="8198" width="10.88671875" style="282" customWidth="1"/>
    <col min="8199" max="8199" width="10.77734375" style="282" customWidth="1"/>
    <col min="8200" max="8200" width="41.5546875" style="282" customWidth="1"/>
    <col min="8201" max="8448" width="8.33203125" style="282"/>
    <col min="8449" max="8449" width="3.44140625" style="282" customWidth="1"/>
    <col min="8450" max="8450" width="8.88671875" style="282" customWidth="1"/>
    <col min="8451" max="8451" width="42.33203125" style="282" customWidth="1"/>
    <col min="8452" max="8452" width="7.109375" style="282" customWidth="1"/>
    <col min="8453" max="8453" width="4.5546875" style="282" customWidth="1"/>
    <col min="8454" max="8454" width="10.88671875" style="282" customWidth="1"/>
    <col min="8455" max="8455" width="10.77734375" style="282" customWidth="1"/>
    <col min="8456" max="8456" width="41.5546875" style="282" customWidth="1"/>
    <col min="8457" max="8704" width="8.33203125" style="282"/>
    <col min="8705" max="8705" width="3.44140625" style="282" customWidth="1"/>
    <col min="8706" max="8706" width="8.88671875" style="282" customWidth="1"/>
    <col min="8707" max="8707" width="42.33203125" style="282" customWidth="1"/>
    <col min="8708" max="8708" width="7.109375" style="282" customWidth="1"/>
    <col min="8709" max="8709" width="4.5546875" style="282" customWidth="1"/>
    <col min="8710" max="8710" width="10.88671875" style="282" customWidth="1"/>
    <col min="8711" max="8711" width="10.77734375" style="282" customWidth="1"/>
    <col min="8712" max="8712" width="41.5546875" style="282" customWidth="1"/>
    <col min="8713" max="8960" width="8.33203125" style="282"/>
    <col min="8961" max="8961" width="3.44140625" style="282" customWidth="1"/>
    <col min="8962" max="8962" width="8.88671875" style="282" customWidth="1"/>
    <col min="8963" max="8963" width="42.33203125" style="282" customWidth="1"/>
    <col min="8964" max="8964" width="7.109375" style="282" customWidth="1"/>
    <col min="8965" max="8965" width="4.5546875" style="282" customWidth="1"/>
    <col min="8966" max="8966" width="10.88671875" style="282" customWidth="1"/>
    <col min="8967" max="8967" width="10.77734375" style="282" customWidth="1"/>
    <col min="8968" max="8968" width="41.5546875" style="282" customWidth="1"/>
    <col min="8969" max="9216" width="8.33203125" style="282"/>
    <col min="9217" max="9217" width="3.44140625" style="282" customWidth="1"/>
    <col min="9218" max="9218" width="8.88671875" style="282" customWidth="1"/>
    <col min="9219" max="9219" width="42.33203125" style="282" customWidth="1"/>
    <col min="9220" max="9220" width="7.109375" style="282" customWidth="1"/>
    <col min="9221" max="9221" width="4.5546875" style="282" customWidth="1"/>
    <col min="9222" max="9222" width="10.88671875" style="282" customWidth="1"/>
    <col min="9223" max="9223" width="10.77734375" style="282" customWidth="1"/>
    <col min="9224" max="9224" width="41.5546875" style="282" customWidth="1"/>
    <col min="9225" max="9472" width="8.33203125" style="282"/>
    <col min="9473" max="9473" width="3.44140625" style="282" customWidth="1"/>
    <col min="9474" max="9474" width="8.88671875" style="282" customWidth="1"/>
    <col min="9475" max="9475" width="42.33203125" style="282" customWidth="1"/>
    <col min="9476" max="9476" width="7.109375" style="282" customWidth="1"/>
    <col min="9477" max="9477" width="4.5546875" style="282" customWidth="1"/>
    <col min="9478" max="9478" width="10.88671875" style="282" customWidth="1"/>
    <col min="9479" max="9479" width="10.77734375" style="282" customWidth="1"/>
    <col min="9480" max="9480" width="41.5546875" style="282" customWidth="1"/>
    <col min="9481" max="9728" width="8.33203125" style="282"/>
    <col min="9729" max="9729" width="3.44140625" style="282" customWidth="1"/>
    <col min="9730" max="9730" width="8.88671875" style="282" customWidth="1"/>
    <col min="9731" max="9731" width="42.33203125" style="282" customWidth="1"/>
    <col min="9732" max="9732" width="7.109375" style="282" customWidth="1"/>
    <col min="9733" max="9733" width="4.5546875" style="282" customWidth="1"/>
    <col min="9734" max="9734" width="10.88671875" style="282" customWidth="1"/>
    <col min="9735" max="9735" width="10.77734375" style="282" customWidth="1"/>
    <col min="9736" max="9736" width="41.5546875" style="282" customWidth="1"/>
    <col min="9737" max="9984" width="8.33203125" style="282"/>
    <col min="9985" max="9985" width="3.44140625" style="282" customWidth="1"/>
    <col min="9986" max="9986" width="8.88671875" style="282" customWidth="1"/>
    <col min="9987" max="9987" width="42.33203125" style="282" customWidth="1"/>
    <col min="9988" max="9988" width="7.109375" style="282" customWidth="1"/>
    <col min="9989" max="9989" width="4.5546875" style="282" customWidth="1"/>
    <col min="9990" max="9990" width="10.88671875" style="282" customWidth="1"/>
    <col min="9991" max="9991" width="10.77734375" style="282" customWidth="1"/>
    <col min="9992" max="9992" width="41.5546875" style="282" customWidth="1"/>
    <col min="9993" max="10240" width="8.33203125" style="282"/>
    <col min="10241" max="10241" width="3.44140625" style="282" customWidth="1"/>
    <col min="10242" max="10242" width="8.88671875" style="282" customWidth="1"/>
    <col min="10243" max="10243" width="42.33203125" style="282" customWidth="1"/>
    <col min="10244" max="10244" width="7.109375" style="282" customWidth="1"/>
    <col min="10245" max="10245" width="4.5546875" style="282" customWidth="1"/>
    <col min="10246" max="10246" width="10.88671875" style="282" customWidth="1"/>
    <col min="10247" max="10247" width="10.77734375" style="282" customWidth="1"/>
    <col min="10248" max="10248" width="41.5546875" style="282" customWidth="1"/>
    <col min="10249" max="10496" width="8.33203125" style="282"/>
    <col min="10497" max="10497" width="3.44140625" style="282" customWidth="1"/>
    <col min="10498" max="10498" width="8.88671875" style="282" customWidth="1"/>
    <col min="10499" max="10499" width="42.33203125" style="282" customWidth="1"/>
    <col min="10500" max="10500" width="7.109375" style="282" customWidth="1"/>
    <col min="10501" max="10501" width="4.5546875" style="282" customWidth="1"/>
    <col min="10502" max="10502" width="10.88671875" style="282" customWidth="1"/>
    <col min="10503" max="10503" width="10.77734375" style="282" customWidth="1"/>
    <col min="10504" max="10504" width="41.5546875" style="282" customWidth="1"/>
    <col min="10505" max="10752" width="8.33203125" style="282"/>
    <col min="10753" max="10753" width="3.44140625" style="282" customWidth="1"/>
    <col min="10754" max="10754" width="8.88671875" style="282" customWidth="1"/>
    <col min="10755" max="10755" width="42.33203125" style="282" customWidth="1"/>
    <col min="10756" max="10756" width="7.109375" style="282" customWidth="1"/>
    <col min="10757" max="10757" width="4.5546875" style="282" customWidth="1"/>
    <col min="10758" max="10758" width="10.88671875" style="282" customWidth="1"/>
    <col min="10759" max="10759" width="10.77734375" style="282" customWidth="1"/>
    <col min="10760" max="10760" width="41.5546875" style="282" customWidth="1"/>
    <col min="10761" max="11008" width="8.33203125" style="282"/>
    <col min="11009" max="11009" width="3.44140625" style="282" customWidth="1"/>
    <col min="11010" max="11010" width="8.88671875" style="282" customWidth="1"/>
    <col min="11011" max="11011" width="42.33203125" style="282" customWidth="1"/>
    <col min="11012" max="11012" width="7.109375" style="282" customWidth="1"/>
    <col min="11013" max="11013" width="4.5546875" style="282" customWidth="1"/>
    <col min="11014" max="11014" width="10.88671875" style="282" customWidth="1"/>
    <col min="11015" max="11015" width="10.77734375" style="282" customWidth="1"/>
    <col min="11016" max="11016" width="41.5546875" style="282" customWidth="1"/>
    <col min="11017" max="11264" width="8.33203125" style="282"/>
    <col min="11265" max="11265" width="3.44140625" style="282" customWidth="1"/>
    <col min="11266" max="11266" width="8.88671875" style="282" customWidth="1"/>
    <col min="11267" max="11267" width="42.33203125" style="282" customWidth="1"/>
    <col min="11268" max="11268" width="7.109375" style="282" customWidth="1"/>
    <col min="11269" max="11269" width="4.5546875" style="282" customWidth="1"/>
    <col min="11270" max="11270" width="10.88671875" style="282" customWidth="1"/>
    <col min="11271" max="11271" width="10.77734375" style="282" customWidth="1"/>
    <col min="11272" max="11272" width="41.5546875" style="282" customWidth="1"/>
    <col min="11273" max="11520" width="8.33203125" style="282"/>
    <col min="11521" max="11521" width="3.44140625" style="282" customWidth="1"/>
    <col min="11522" max="11522" width="8.88671875" style="282" customWidth="1"/>
    <col min="11523" max="11523" width="42.33203125" style="282" customWidth="1"/>
    <col min="11524" max="11524" width="7.109375" style="282" customWidth="1"/>
    <col min="11525" max="11525" width="4.5546875" style="282" customWidth="1"/>
    <col min="11526" max="11526" width="10.88671875" style="282" customWidth="1"/>
    <col min="11527" max="11527" width="10.77734375" style="282" customWidth="1"/>
    <col min="11528" max="11528" width="41.5546875" style="282" customWidth="1"/>
    <col min="11529" max="11776" width="8.33203125" style="282"/>
    <col min="11777" max="11777" width="3.44140625" style="282" customWidth="1"/>
    <col min="11778" max="11778" width="8.88671875" style="282" customWidth="1"/>
    <col min="11779" max="11779" width="42.33203125" style="282" customWidth="1"/>
    <col min="11780" max="11780" width="7.109375" style="282" customWidth="1"/>
    <col min="11781" max="11781" width="4.5546875" style="282" customWidth="1"/>
    <col min="11782" max="11782" width="10.88671875" style="282" customWidth="1"/>
    <col min="11783" max="11783" width="10.77734375" style="282" customWidth="1"/>
    <col min="11784" max="11784" width="41.5546875" style="282" customWidth="1"/>
    <col min="11785" max="12032" width="8.33203125" style="282"/>
    <col min="12033" max="12033" width="3.44140625" style="282" customWidth="1"/>
    <col min="12034" max="12034" width="8.88671875" style="282" customWidth="1"/>
    <col min="12035" max="12035" width="42.33203125" style="282" customWidth="1"/>
    <col min="12036" max="12036" width="7.109375" style="282" customWidth="1"/>
    <col min="12037" max="12037" width="4.5546875" style="282" customWidth="1"/>
    <col min="12038" max="12038" width="10.88671875" style="282" customWidth="1"/>
    <col min="12039" max="12039" width="10.77734375" style="282" customWidth="1"/>
    <col min="12040" max="12040" width="41.5546875" style="282" customWidth="1"/>
    <col min="12041" max="12288" width="8.33203125" style="282"/>
    <col min="12289" max="12289" width="3.44140625" style="282" customWidth="1"/>
    <col min="12290" max="12290" width="8.88671875" style="282" customWidth="1"/>
    <col min="12291" max="12291" width="42.33203125" style="282" customWidth="1"/>
    <col min="12292" max="12292" width="7.109375" style="282" customWidth="1"/>
    <col min="12293" max="12293" width="4.5546875" style="282" customWidth="1"/>
    <col min="12294" max="12294" width="10.88671875" style="282" customWidth="1"/>
    <col min="12295" max="12295" width="10.77734375" style="282" customWidth="1"/>
    <col min="12296" max="12296" width="41.5546875" style="282" customWidth="1"/>
    <col min="12297" max="12544" width="8.33203125" style="282"/>
    <col min="12545" max="12545" width="3.44140625" style="282" customWidth="1"/>
    <col min="12546" max="12546" width="8.88671875" style="282" customWidth="1"/>
    <col min="12547" max="12547" width="42.33203125" style="282" customWidth="1"/>
    <col min="12548" max="12548" width="7.109375" style="282" customWidth="1"/>
    <col min="12549" max="12549" width="4.5546875" style="282" customWidth="1"/>
    <col min="12550" max="12550" width="10.88671875" style="282" customWidth="1"/>
    <col min="12551" max="12551" width="10.77734375" style="282" customWidth="1"/>
    <col min="12552" max="12552" width="41.5546875" style="282" customWidth="1"/>
    <col min="12553" max="12800" width="8.33203125" style="282"/>
    <col min="12801" max="12801" width="3.44140625" style="282" customWidth="1"/>
    <col min="12802" max="12802" width="8.88671875" style="282" customWidth="1"/>
    <col min="12803" max="12803" width="42.33203125" style="282" customWidth="1"/>
    <col min="12804" max="12804" width="7.109375" style="282" customWidth="1"/>
    <col min="12805" max="12805" width="4.5546875" style="282" customWidth="1"/>
    <col min="12806" max="12806" width="10.88671875" style="282" customWidth="1"/>
    <col min="12807" max="12807" width="10.77734375" style="282" customWidth="1"/>
    <col min="12808" max="12808" width="41.5546875" style="282" customWidth="1"/>
    <col min="12809" max="13056" width="8.33203125" style="282"/>
    <col min="13057" max="13057" width="3.44140625" style="282" customWidth="1"/>
    <col min="13058" max="13058" width="8.88671875" style="282" customWidth="1"/>
    <col min="13059" max="13059" width="42.33203125" style="282" customWidth="1"/>
    <col min="13060" max="13060" width="7.109375" style="282" customWidth="1"/>
    <col min="13061" max="13061" width="4.5546875" style="282" customWidth="1"/>
    <col min="13062" max="13062" width="10.88671875" style="282" customWidth="1"/>
    <col min="13063" max="13063" width="10.77734375" style="282" customWidth="1"/>
    <col min="13064" max="13064" width="41.5546875" style="282" customWidth="1"/>
    <col min="13065" max="13312" width="8.33203125" style="282"/>
    <col min="13313" max="13313" width="3.44140625" style="282" customWidth="1"/>
    <col min="13314" max="13314" width="8.88671875" style="282" customWidth="1"/>
    <col min="13315" max="13315" width="42.33203125" style="282" customWidth="1"/>
    <col min="13316" max="13316" width="7.109375" style="282" customWidth="1"/>
    <col min="13317" max="13317" width="4.5546875" style="282" customWidth="1"/>
    <col min="13318" max="13318" width="10.88671875" style="282" customWidth="1"/>
    <col min="13319" max="13319" width="10.77734375" style="282" customWidth="1"/>
    <col min="13320" max="13320" width="41.5546875" style="282" customWidth="1"/>
    <col min="13321" max="13568" width="8.33203125" style="282"/>
    <col min="13569" max="13569" width="3.44140625" style="282" customWidth="1"/>
    <col min="13570" max="13570" width="8.88671875" style="282" customWidth="1"/>
    <col min="13571" max="13571" width="42.33203125" style="282" customWidth="1"/>
    <col min="13572" max="13572" width="7.109375" style="282" customWidth="1"/>
    <col min="13573" max="13573" width="4.5546875" style="282" customWidth="1"/>
    <col min="13574" max="13574" width="10.88671875" style="282" customWidth="1"/>
    <col min="13575" max="13575" width="10.77734375" style="282" customWidth="1"/>
    <col min="13576" max="13576" width="41.5546875" style="282" customWidth="1"/>
    <col min="13577" max="13824" width="8.33203125" style="282"/>
    <col min="13825" max="13825" width="3.44140625" style="282" customWidth="1"/>
    <col min="13826" max="13826" width="8.88671875" style="282" customWidth="1"/>
    <col min="13827" max="13827" width="42.33203125" style="282" customWidth="1"/>
    <col min="13828" max="13828" width="7.109375" style="282" customWidth="1"/>
    <col min="13829" max="13829" width="4.5546875" style="282" customWidth="1"/>
    <col min="13830" max="13830" width="10.88671875" style="282" customWidth="1"/>
    <col min="13831" max="13831" width="10.77734375" style="282" customWidth="1"/>
    <col min="13832" max="13832" width="41.5546875" style="282" customWidth="1"/>
    <col min="13833" max="14080" width="8.33203125" style="282"/>
    <col min="14081" max="14081" width="3.44140625" style="282" customWidth="1"/>
    <col min="14082" max="14082" width="8.88671875" style="282" customWidth="1"/>
    <col min="14083" max="14083" width="42.33203125" style="282" customWidth="1"/>
    <col min="14084" max="14084" width="7.109375" style="282" customWidth="1"/>
    <col min="14085" max="14085" width="4.5546875" style="282" customWidth="1"/>
    <col min="14086" max="14086" width="10.88671875" style="282" customWidth="1"/>
    <col min="14087" max="14087" width="10.77734375" style="282" customWidth="1"/>
    <col min="14088" max="14088" width="41.5546875" style="282" customWidth="1"/>
    <col min="14089" max="14336" width="8.33203125" style="282"/>
    <col min="14337" max="14337" width="3.44140625" style="282" customWidth="1"/>
    <col min="14338" max="14338" width="8.88671875" style="282" customWidth="1"/>
    <col min="14339" max="14339" width="42.33203125" style="282" customWidth="1"/>
    <col min="14340" max="14340" width="7.109375" style="282" customWidth="1"/>
    <col min="14341" max="14341" width="4.5546875" style="282" customWidth="1"/>
    <col min="14342" max="14342" width="10.88671875" style="282" customWidth="1"/>
    <col min="14343" max="14343" width="10.77734375" style="282" customWidth="1"/>
    <col min="14344" max="14344" width="41.5546875" style="282" customWidth="1"/>
    <col min="14345" max="14592" width="8.33203125" style="282"/>
    <col min="14593" max="14593" width="3.44140625" style="282" customWidth="1"/>
    <col min="14594" max="14594" width="8.88671875" style="282" customWidth="1"/>
    <col min="14595" max="14595" width="42.33203125" style="282" customWidth="1"/>
    <col min="14596" max="14596" width="7.109375" style="282" customWidth="1"/>
    <col min="14597" max="14597" width="4.5546875" style="282" customWidth="1"/>
    <col min="14598" max="14598" width="10.88671875" style="282" customWidth="1"/>
    <col min="14599" max="14599" width="10.77734375" style="282" customWidth="1"/>
    <col min="14600" max="14600" width="41.5546875" style="282" customWidth="1"/>
    <col min="14601" max="14848" width="8.33203125" style="282"/>
    <col min="14849" max="14849" width="3.44140625" style="282" customWidth="1"/>
    <col min="14850" max="14850" width="8.88671875" style="282" customWidth="1"/>
    <col min="14851" max="14851" width="42.33203125" style="282" customWidth="1"/>
    <col min="14852" max="14852" width="7.109375" style="282" customWidth="1"/>
    <col min="14853" max="14853" width="4.5546875" style="282" customWidth="1"/>
    <col min="14854" max="14854" width="10.88671875" style="282" customWidth="1"/>
    <col min="14855" max="14855" width="10.77734375" style="282" customWidth="1"/>
    <col min="14856" max="14856" width="41.5546875" style="282" customWidth="1"/>
    <col min="14857" max="15104" width="8.33203125" style="282"/>
    <col min="15105" max="15105" width="3.44140625" style="282" customWidth="1"/>
    <col min="15106" max="15106" width="8.88671875" style="282" customWidth="1"/>
    <col min="15107" max="15107" width="42.33203125" style="282" customWidth="1"/>
    <col min="15108" max="15108" width="7.109375" style="282" customWidth="1"/>
    <col min="15109" max="15109" width="4.5546875" style="282" customWidth="1"/>
    <col min="15110" max="15110" width="10.88671875" style="282" customWidth="1"/>
    <col min="15111" max="15111" width="10.77734375" style="282" customWidth="1"/>
    <col min="15112" max="15112" width="41.5546875" style="282" customWidth="1"/>
    <col min="15113" max="15360" width="8.33203125" style="282"/>
    <col min="15361" max="15361" width="3.44140625" style="282" customWidth="1"/>
    <col min="15362" max="15362" width="8.88671875" style="282" customWidth="1"/>
    <col min="15363" max="15363" width="42.33203125" style="282" customWidth="1"/>
    <col min="15364" max="15364" width="7.109375" style="282" customWidth="1"/>
    <col min="15365" max="15365" width="4.5546875" style="282" customWidth="1"/>
    <col min="15366" max="15366" width="10.88671875" style="282" customWidth="1"/>
    <col min="15367" max="15367" width="10.77734375" style="282" customWidth="1"/>
    <col min="15368" max="15368" width="41.5546875" style="282" customWidth="1"/>
    <col min="15369" max="15616" width="8.33203125" style="282"/>
    <col min="15617" max="15617" width="3.44140625" style="282" customWidth="1"/>
    <col min="15618" max="15618" width="8.88671875" style="282" customWidth="1"/>
    <col min="15619" max="15619" width="42.33203125" style="282" customWidth="1"/>
    <col min="15620" max="15620" width="7.109375" style="282" customWidth="1"/>
    <col min="15621" max="15621" width="4.5546875" style="282" customWidth="1"/>
    <col min="15622" max="15622" width="10.88671875" style="282" customWidth="1"/>
    <col min="15623" max="15623" width="10.77734375" style="282" customWidth="1"/>
    <col min="15624" max="15624" width="41.5546875" style="282" customWidth="1"/>
    <col min="15625" max="15872" width="8.33203125" style="282"/>
    <col min="15873" max="15873" width="3.44140625" style="282" customWidth="1"/>
    <col min="15874" max="15874" width="8.88671875" style="282" customWidth="1"/>
    <col min="15875" max="15875" width="42.33203125" style="282" customWidth="1"/>
    <col min="15876" max="15876" width="7.109375" style="282" customWidth="1"/>
    <col min="15877" max="15877" width="4.5546875" style="282" customWidth="1"/>
    <col min="15878" max="15878" width="10.88671875" style="282" customWidth="1"/>
    <col min="15879" max="15879" width="10.77734375" style="282" customWidth="1"/>
    <col min="15880" max="15880" width="41.5546875" style="282" customWidth="1"/>
    <col min="15881" max="16128" width="8.33203125" style="282"/>
    <col min="16129" max="16129" width="3.44140625" style="282" customWidth="1"/>
    <col min="16130" max="16130" width="8.88671875" style="282" customWidth="1"/>
    <col min="16131" max="16131" width="42.33203125" style="282" customWidth="1"/>
    <col min="16132" max="16132" width="7.109375" style="282" customWidth="1"/>
    <col min="16133" max="16133" width="4.5546875" style="282" customWidth="1"/>
    <col min="16134" max="16134" width="10.88671875" style="282" customWidth="1"/>
    <col min="16135" max="16135" width="10.77734375" style="282" customWidth="1"/>
    <col min="16136" max="16136" width="41.5546875" style="282" customWidth="1"/>
    <col min="16137" max="16384" width="8.33203125" style="282"/>
  </cols>
  <sheetData>
    <row r="1" spans="1:12" ht="24.6" x14ac:dyDescent="0.25">
      <c r="A1" s="275" t="s">
        <v>704</v>
      </c>
      <c r="B1" s="276"/>
      <c r="C1" s="276"/>
      <c r="D1" s="277"/>
      <c r="E1" s="278"/>
      <c r="F1" s="279"/>
      <c r="G1" s="280"/>
      <c r="H1" s="281"/>
    </row>
    <row r="2" spans="1:12" x14ac:dyDescent="0.25">
      <c r="A2" s="284" t="s">
        <v>705</v>
      </c>
      <c r="B2" s="285"/>
      <c r="C2" s="277"/>
      <c r="D2" s="277"/>
      <c r="E2" s="278"/>
      <c r="F2" s="279"/>
      <c r="G2" s="280"/>
      <c r="H2" s="281"/>
    </row>
    <row r="3" spans="1:12" x14ac:dyDescent="0.25">
      <c r="A3" s="286" t="s">
        <v>706</v>
      </c>
      <c r="B3" s="285"/>
      <c r="C3" s="277"/>
      <c r="D3" s="277"/>
      <c r="E3" s="278"/>
      <c r="F3" s="279"/>
      <c r="G3" s="280"/>
      <c r="H3" s="281"/>
    </row>
    <row r="4" spans="1:12" x14ac:dyDescent="0.25">
      <c r="A4" s="286" t="s">
        <v>707</v>
      </c>
      <c r="B4" s="285"/>
      <c r="C4" s="277"/>
      <c r="D4" s="277"/>
      <c r="E4" s="278"/>
      <c r="F4" s="279"/>
      <c r="G4" s="280"/>
      <c r="H4" s="281"/>
    </row>
    <row r="5" spans="1:12" x14ac:dyDescent="0.25">
      <c r="A5" s="287" t="s">
        <v>708</v>
      </c>
      <c r="B5" s="288"/>
      <c r="C5" s="288"/>
      <c r="D5" s="288"/>
      <c r="E5" s="289"/>
      <c r="F5" s="290"/>
      <c r="G5" s="291"/>
      <c r="H5" s="292"/>
    </row>
    <row r="6" spans="1:12" ht="20.399999999999999" thickBot="1" x14ac:dyDescent="0.3">
      <c r="A6" s="293" t="s">
        <v>709</v>
      </c>
      <c r="B6" s="294"/>
      <c r="C6" s="294"/>
      <c r="D6" s="294"/>
      <c r="E6" s="295"/>
      <c r="F6" s="296"/>
      <c r="G6" s="297"/>
      <c r="H6" s="298"/>
    </row>
    <row r="7" spans="1:12" ht="15.9" customHeight="1" thickBot="1" x14ac:dyDescent="0.3">
      <c r="A7" s="299" t="s">
        <v>710</v>
      </c>
      <c r="B7" s="299" t="s">
        <v>711</v>
      </c>
      <c r="C7" s="299" t="s">
        <v>712</v>
      </c>
      <c r="D7" s="299" t="s">
        <v>136</v>
      </c>
      <c r="E7" s="299" t="s">
        <v>135</v>
      </c>
      <c r="F7" s="300" t="s">
        <v>713</v>
      </c>
      <c r="G7" s="300" t="s">
        <v>1</v>
      </c>
      <c r="H7" s="299" t="s">
        <v>714</v>
      </c>
    </row>
    <row r="8" spans="1:12" ht="15.9" customHeight="1" x14ac:dyDescent="0.25">
      <c r="A8" s="301" t="s">
        <v>715</v>
      </c>
      <c r="B8" s="301" t="s">
        <v>716</v>
      </c>
      <c r="C8" s="301" t="s">
        <v>76</v>
      </c>
      <c r="D8" s="301" t="s">
        <v>80</v>
      </c>
      <c r="E8" s="301" t="s">
        <v>717</v>
      </c>
      <c r="F8" s="302" t="s">
        <v>718</v>
      </c>
      <c r="G8" s="302" t="s">
        <v>719</v>
      </c>
      <c r="H8" s="301" t="s">
        <v>720</v>
      </c>
    </row>
    <row r="9" spans="1:12" ht="20.399999999999999" thickBot="1" x14ac:dyDescent="0.3">
      <c r="A9" s="303"/>
      <c r="B9" s="303"/>
      <c r="C9" s="303"/>
      <c r="D9" s="303"/>
      <c r="E9" s="304"/>
      <c r="F9" s="305"/>
      <c r="G9" s="306"/>
      <c r="H9" s="307"/>
    </row>
    <row r="10" spans="1:12" s="315" customFormat="1" ht="30" customHeight="1" thickBot="1" x14ac:dyDescent="0.4">
      <c r="A10" s="308"/>
      <c r="B10" s="309" t="s">
        <v>721</v>
      </c>
      <c r="C10" s="310"/>
      <c r="D10" s="310"/>
      <c r="E10" s="311"/>
      <c r="F10" s="312">
        <f>SUM(G11:G68)/2</f>
        <v>0</v>
      </c>
      <c r="G10" s="313"/>
      <c r="H10" s="314">
        <f>F10</f>
        <v>0</v>
      </c>
      <c r="L10" s="316"/>
    </row>
    <row r="11" spans="1:12" s="323" customFormat="1" ht="30" customHeight="1" thickBot="1" x14ac:dyDescent="0.4">
      <c r="A11" s="317"/>
      <c r="B11" s="318">
        <v>721</v>
      </c>
      <c r="C11" s="318" t="s">
        <v>722</v>
      </c>
      <c r="D11" s="319"/>
      <c r="E11" s="318"/>
      <c r="F11" s="320"/>
      <c r="G11" s="321">
        <f>SUM(G12:G26)</f>
        <v>0</v>
      </c>
      <c r="H11" s="322"/>
      <c r="L11" s="324"/>
    </row>
    <row r="12" spans="1:12" ht="68.099999999999994" customHeight="1" x14ac:dyDescent="0.25">
      <c r="A12" s="325" t="s">
        <v>715</v>
      </c>
      <c r="B12" s="326" t="s">
        <v>723</v>
      </c>
      <c r="C12" s="327" t="s">
        <v>724</v>
      </c>
      <c r="D12" s="328">
        <v>2</v>
      </c>
      <c r="E12" s="329" t="s">
        <v>228</v>
      </c>
      <c r="F12" s="330">
        <v>0</v>
      </c>
      <c r="G12" s="331">
        <f t="shared" ref="G12:G26" si="0">D12*F12</f>
        <v>0</v>
      </c>
      <c r="H12" s="327" t="s">
        <v>725</v>
      </c>
    </row>
    <row r="13" spans="1:12" ht="68.099999999999994" customHeight="1" x14ac:dyDescent="0.25">
      <c r="A13" s="325" t="s">
        <v>716</v>
      </c>
      <c r="B13" s="326" t="s">
        <v>726</v>
      </c>
      <c r="C13" s="327" t="s">
        <v>727</v>
      </c>
      <c r="D13" s="328">
        <v>1</v>
      </c>
      <c r="E13" s="329" t="s">
        <v>228</v>
      </c>
      <c r="F13" s="330">
        <v>0</v>
      </c>
      <c r="G13" s="331">
        <f t="shared" si="0"/>
        <v>0</v>
      </c>
      <c r="H13" s="327" t="s">
        <v>728</v>
      </c>
    </row>
    <row r="14" spans="1:12" ht="68.099999999999994" customHeight="1" x14ac:dyDescent="0.25">
      <c r="A14" s="325" t="s">
        <v>76</v>
      </c>
      <c r="B14" s="326" t="s">
        <v>729</v>
      </c>
      <c r="C14" s="327" t="s">
        <v>730</v>
      </c>
      <c r="D14" s="328">
        <v>14</v>
      </c>
      <c r="E14" s="329" t="s">
        <v>228</v>
      </c>
      <c r="F14" s="330">
        <v>0</v>
      </c>
      <c r="G14" s="331">
        <f t="shared" si="0"/>
        <v>0</v>
      </c>
      <c r="H14" s="327" t="s">
        <v>731</v>
      </c>
    </row>
    <row r="15" spans="1:12" ht="45" customHeight="1" x14ac:dyDescent="0.25">
      <c r="A15" s="325" t="s">
        <v>80</v>
      </c>
      <c r="B15" s="326" t="s">
        <v>732</v>
      </c>
      <c r="C15" s="332" t="s">
        <v>733</v>
      </c>
      <c r="D15" s="333">
        <v>1</v>
      </c>
      <c r="E15" s="334" t="s">
        <v>197</v>
      </c>
      <c r="F15" s="330">
        <v>0</v>
      </c>
      <c r="G15" s="335">
        <f t="shared" si="0"/>
        <v>0</v>
      </c>
      <c r="H15" s="332" t="s">
        <v>734</v>
      </c>
    </row>
    <row r="16" spans="1:12" ht="45" customHeight="1" x14ac:dyDescent="0.25">
      <c r="A16" s="325" t="s">
        <v>717</v>
      </c>
      <c r="B16" s="326" t="s">
        <v>735</v>
      </c>
      <c r="C16" s="332" t="s">
        <v>736</v>
      </c>
      <c r="D16" s="333">
        <v>1</v>
      </c>
      <c r="E16" s="334" t="s">
        <v>197</v>
      </c>
      <c r="F16" s="330">
        <v>0</v>
      </c>
      <c r="G16" s="335">
        <f t="shared" si="0"/>
        <v>0</v>
      </c>
      <c r="H16" s="332" t="s">
        <v>737</v>
      </c>
    </row>
    <row r="17" spans="1:9" ht="35.1" customHeight="1" x14ac:dyDescent="0.25">
      <c r="A17" s="325" t="s">
        <v>718</v>
      </c>
      <c r="B17" s="326" t="s">
        <v>738</v>
      </c>
      <c r="C17" s="332" t="s">
        <v>739</v>
      </c>
      <c r="D17" s="333">
        <v>2</v>
      </c>
      <c r="E17" s="334" t="s">
        <v>197</v>
      </c>
      <c r="F17" s="330">
        <v>0</v>
      </c>
      <c r="G17" s="335">
        <f t="shared" si="0"/>
        <v>0</v>
      </c>
      <c r="H17" s="332" t="s">
        <v>739</v>
      </c>
    </row>
    <row r="18" spans="1:9" ht="56.1" customHeight="1" x14ac:dyDescent="0.25">
      <c r="A18" s="325" t="s">
        <v>719</v>
      </c>
      <c r="B18" s="326" t="s">
        <v>740</v>
      </c>
      <c r="C18" s="332" t="s">
        <v>741</v>
      </c>
      <c r="D18" s="333">
        <v>1</v>
      </c>
      <c r="E18" s="334" t="s">
        <v>197</v>
      </c>
      <c r="F18" s="330">
        <v>0</v>
      </c>
      <c r="G18" s="335">
        <f t="shared" si="0"/>
        <v>0</v>
      </c>
      <c r="H18" s="332" t="s">
        <v>742</v>
      </c>
    </row>
    <row r="19" spans="1:9" ht="45" customHeight="1" x14ac:dyDescent="0.25">
      <c r="A19" s="325" t="s">
        <v>720</v>
      </c>
      <c r="B19" s="326" t="s">
        <v>743</v>
      </c>
      <c r="C19" s="332" t="s">
        <v>744</v>
      </c>
      <c r="D19" s="333">
        <v>2</v>
      </c>
      <c r="E19" s="334" t="s">
        <v>228</v>
      </c>
      <c r="F19" s="330">
        <v>0</v>
      </c>
      <c r="G19" s="335">
        <f t="shared" si="0"/>
        <v>0</v>
      </c>
      <c r="H19" s="332" t="s">
        <v>745</v>
      </c>
    </row>
    <row r="20" spans="1:9" ht="45" customHeight="1" x14ac:dyDescent="0.25">
      <c r="A20" s="325" t="s">
        <v>746</v>
      </c>
      <c r="B20" s="326" t="s">
        <v>747</v>
      </c>
      <c r="C20" s="332" t="s">
        <v>748</v>
      </c>
      <c r="D20" s="333">
        <v>2</v>
      </c>
      <c r="E20" s="334" t="s">
        <v>228</v>
      </c>
      <c r="F20" s="330">
        <v>0</v>
      </c>
      <c r="G20" s="335">
        <f t="shared" si="0"/>
        <v>0</v>
      </c>
      <c r="H20" s="332" t="s">
        <v>748</v>
      </c>
    </row>
    <row r="21" spans="1:9" ht="35.1" customHeight="1" x14ac:dyDescent="0.25">
      <c r="A21" s="325" t="s">
        <v>749</v>
      </c>
      <c r="B21" s="326" t="s">
        <v>750</v>
      </c>
      <c r="C21" s="332" t="s">
        <v>751</v>
      </c>
      <c r="D21" s="333">
        <v>3</v>
      </c>
      <c r="E21" s="334" t="s">
        <v>197</v>
      </c>
      <c r="F21" s="330">
        <v>0</v>
      </c>
      <c r="G21" s="335">
        <f t="shared" si="0"/>
        <v>0</v>
      </c>
      <c r="H21" s="332" t="s">
        <v>751</v>
      </c>
    </row>
    <row r="22" spans="1:9" ht="24.9" customHeight="1" x14ac:dyDescent="0.25">
      <c r="A22" s="325" t="s">
        <v>752</v>
      </c>
      <c r="B22" s="326" t="s">
        <v>753</v>
      </c>
      <c r="C22" s="332" t="s">
        <v>754</v>
      </c>
      <c r="D22" s="333">
        <v>2</v>
      </c>
      <c r="E22" s="334" t="s">
        <v>197</v>
      </c>
      <c r="F22" s="330">
        <v>0</v>
      </c>
      <c r="G22" s="335">
        <f t="shared" si="0"/>
        <v>0</v>
      </c>
      <c r="H22" s="332" t="s">
        <v>755</v>
      </c>
    </row>
    <row r="23" spans="1:9" ht="24.9" customHeight="1" x14ac:dyDescent="0.25">
      <c r="A23" s="325" t="s">
        <v>756</v>
      </c>
      <c r="B23" s="326" t="s">
        <v>757</v>
      </c>
      <c r="C23" s="332" t="s">
        <v>758</v>
      </c>
      <c r="D23" s="333">
        <v>1</v>
      </c>
      <c r="E23" s="334" t="s">
        <v>516</v>
      </c>
      <c r="F23" s="330">
        <v>0</v>
      </c>
      <c r="G23" s="335">
        <f t="shared" si="0"/>
        <v>0</v>
      </c>
      <c r="H23" s="332" t="s">
        <v>758</v>
      </c>
    </row>
    <row r="24" spans="1:9" ht="35.1" customHeight="1" x14ac:dyDescent="0.25">
      <c r="A24" s="325" t="s">
        <v>759</v>
      </c>
      <c r="B24" s="326" t="s">
        <v>760</v>
      </c>
      <c r="C24" s="332" t="s">
        <v>761</v>
      </c>
      <c r="D24" s="333">
        <v>0.1</v>
      </c>
      <c r="E24" s="334" t="s">
        <v>178</v>
      </c>
      <c r="F24" s="330">
        <v>0</v>
      </c>
      <c r="G24" s="335">
        <f t="shared" si="0"/>
        <v>0</v>
      </c>
      <c r="H24" s="332" t="s">
        <v>761</v>
      </c>
    </row>
    <row r="25" spans="1:9" ht="24.9" customHeight="1" x14ac:dyDescent="0.25">
      <c r="A25" s="325" t="s">
        <v>762</v>
      </c>
      <c r="B25" s="326" t="s">
        <v>763</v>
      </c>
      <c r="C25" s="332" t="s">
        <v>764</v>
      </c>
      <c r="D25" s="333">
        <v>0.1</v>
      </c>
      <c r="E25" s="334" t="s">
        <v>178</v>
      </c>
      <c r="F25" s="330">
        <v>0</v>
      </c>
      <c r="G25" s="335">
        <f t="shared" si="0"/>
        <v>0</v>
      </c>
      <c r="H25" s="332" t="s">
        <v>764</v>
      </c>
    </row>
    <row r="26" spans="1:9" ht="35.1" customHeight="1" thickBot="1" x14ac:dyDescent="0.3">
      <c r="A26" s="325" t="s">
        <v>765</v>
      </c>
      <c r="B26" s="326" t="s">
        <v>766</v>
      </c>
      <c r="C26" s="332" t="s">
        <v>767</v>
      </c>
      <c r="D26" s="333">
        <v>17</v>
      </c>
      <c r="E26" s="334" t="s">
        <v>228</v>
      </c>
      <c r="F26" s="330">
        <v>0</v>
      </c>
      <c r="G26" s="335">
        <f t="shared" si="0"/>
        <v>0</v>
      </c>
      <c r="H26" s="332" t="s">
        <v>767</v>
      </c>
    </row>
    <row r="27" spans="1:9" ht="30" customHeight="1" thickBot="1" x14ac:dyDescent="0.3">
      <c r="A27" s="317"/>
      <c r="B27" s="318">
        <v>722</v>
      </c>
      <c r="C27" s="318" t="s">
        <v>768</v>
      </c>
      <c r="D27" s="319"/>
      <c r="E27" s="318"/>
      <c r="F27" s="320"/>
      <c r="G27" s="321">
        <f>SUM(G29:G40)</f>
        <v>0</v>
      </c>
      <c r="H27" s="322"/>
      <c r="I27" s="336"/>
    </row>
    <row r="28" spans="1:9" ht="81.599999999999994" x14ac:dyDescent="0.25">
      <c r="A28" s="337"/>
      <c r="B28" s="338"/>
      <c r="C28" s="339"/>
      <c r="D28" s="340"/>
      <c r="E28" s="341"/>
      <c r="F28" s="342"/>
      <c r="G28" s="343"/>
      <c r="H28" s="327" t="s">
        <v>769</v>
      </c>
    </row>
    <row r="29" spans="1:9" ht="78" customHeight="1" x14ac:dyDescent="0.25">
      <c r="A29" s="344" t="s">
        <v>715</v>
      </c>
      <c r="B29" s="345" t="s">
        <v>770</v>
      </c>
      <c r="C29" s="332" t="s">
        <v>771</v>
      </c>
      <c r="D29" s="333">
        <v>14</v>
      </c>
      <c r="E29" s="334" t="s">
        <v>228</v>
      </c>
      <c r="F29" s="330">
        <v>0</v>
      </c>
      <c r="G29" s="335">
        <f t="shared" ref="G29:G40" si="1">D29*F29</f>
        <v>0</v>
      </c>
      <c r="H29" s="332" t="s">
        <v>772</v>
      </c>
    </row>
    <row r="30" spans="1:9" ht="78" customHeight="1" x14ac:dyDescent="0.25">
      <c r="A30" s="344" t="s">
        <v>716</v>
      </c>
      <c r="B30" s="345" t="s">
        <v>773</v>
      </c>
      <c r="C30" s="332" t="s">
        <v>774</v>
      </c>
      <c r="D30" s="333">
        <v>22</v>
      </c>
      <c r="E30" s="334" t="s">
        <v>228</v>
      </c>
      <c r="F30" s="330">
        <v>0</v>
      </c>
      <c r="G30" s="335">
        <f t="shared" si="1"/>
        <v>0</v>
      </c>
      <c r="H30" s="332" t="s">
        <v>775</v>
      </c>
    </row>
    <row r="31" spans="1:9" ht="35.1" customHeight="1" x14ac:dyDescent="0.25">
      <c r="A31" s="344" t="s">
        <v>76</v>
      </c>
      <c r="B31" s="345" t="s">
        <v>776</v>
      </c>
      <c r="C31" s="332" t="s">
        <v>777</v>
      </c>
      <c r="D31" s="333">
        <v>7</v>
      </c>
      <c r="E31" s="334" t="s">
        <v>228</v>
      </c>
      <c r="F31" s="330">
        <v>0</v>
      </c>
      <c r="G31" s="335">
        <f t="shared" si="1"/>
        <v>0</v>
      </c>
      <c r="H31" s="332" t="s">
        <v>778</v>
      </c>
    </row>
    <row r="32" spans="1:9" ht="35.1" customHeight="1" x14ac:dyDescent="0.25">
      <c r="A32" s="344" t="s">
        <v>80</v>
      </c>
      <c r="B32" s="345" t="s">
        <v>779</v>
      </c>
      <c r="C32" s="332" t="s">
        <v>780</v>
      </c>
      <c r="D32" s="333">
        <v>7</v>
      </c>
      <c r="E32" s="334" t="s">
        <v>228</v>
      </c>
      <c r="F32" s="330">
        <v>0</v>
      </c>
      <c r="G32" s="335">
        <f t="shared" si="1"/>
        <v>0</v>
      </c>
      <c r="H32" s="332" t="s">
        <v>781</v>
      </c>
    </row>
    <row r="33" spans="1:9" ht="35.1" customHeight="1" x14ac:dyDescent="0.25">
      <c r="A33" s="344" t="s">
        <v>717</v>
      </c>
      <c r="B33" s="345" t="s">
        <v>782</v>
      </c>
      <c r="C33" s="332" t="s">
        <v>783</v>
      </c>
      <c r="D33" s="333">
        <v>14</v>
      </c>
      <c r="E33" s="334" t="s">
        <v>228</v>
      </c>
      <c r="F33" s="330">
        <v>0</v>
      </c>
      <c r="G33" s="335">
        <f t="shared" si="1"/>
        <v>0</v>
      </c>
      <c r="H33" s="332" t="s">
        <v>784</v>
      </c>
    </row>
    <row r="34" spans="1:9" ht="35.1" customHeight="1" x14ac:dyDescent="0.25">
      <c r="A34" s="344" t="s">
        <v>718</v>
      </c>
      <c r="B34" s="345" t="s">
        <v>785</v>
      </c>
      <c r="C34" s="332" t="s">
        <v>786</v>
      </c>
      <c r="D34" s="333">
        <v>8</v>
      </c>
      <c r="E34" s="334" t="s">
        <v>228</v>
      </c>
      <c r="F34" s="330">
        <v>0</v>
      </c>
      <c r="G34" s="335">
        <f t="shared" si="1"/>
        <v>0</v>
      </c>
      <c r="H34" s="332" t="s">
        <v>787</v>
      </c>
    </row>
    <row r="35" spans="1:9" ht="24.9" customHeight="1" x14ac:dyDescent="0.25">
      <c r="A35" s="344" t="s">
        <v>719</v>
      </c>
      <c r="B35" s="345" t="s">
        <v>788</v>
      </c>
      <c r="C35" s="332" t="s">
        <v>789</v>
      </c>
      <c r="D35" s="333">
        <v>2</v>
      </c>
      <c r="E35" s="334" t="s">
        <v>197</v>
      </c>
      <c r="F35" s="330">
        <v>0</v>
      </c>
      <c r="G35" s="335">
        <f t="shared" si="1"/>
        <v>0</v>
      </c>
      <c r="H35" s="332" t="s">
        <v>790</v>
      </c>
    </row>
    <row r="36" spans="1:9" ht="35.1" customHeight="1" x14ac:dyDescent="0.25">
      <c r="A36" s="344" t="s">
        <v>720</v>
      </c>
      <c r="B36" s="345" t="s">
        <v>791</v>
      </c>
      <c r="C36" s="346" t="s">
        <v>792</v>
      </c>
      <c r="D36" s="333">
        <v>12</v>
      </c>
      <c r="E36" s="347" t="s">
        <v>197</v>
      </c>
      <c r="F36" s="330">
        <v>0</v>
      </c>
      <c r="G36" s="335">
        <f t="shared" si="1"/>
        <v>0</v>
      </c>
      <c r="H36" s="346" t="s">
        <v>793</v>
      </c>
    </row>
    <row r="37" spans="1:9" ht="30.6" x14ac:dyDescent="0.25">
      <c r="A37" s="344" t="s">
        <v>746</v>
      </c>
      <c r="B37" s="345" t="s">
        <v>794</v>
      </c>
      <c r="C37" s="332" t="s">
        <v>795</v>
      </c>
      <c r="D37" s="333">
        <v>2</v>
      </c>
      <c r="E37" s="334" t="s">
        <v>197</v>
      </c>
      <c r="F37" s="330">
        <v>0</v>
      </c>
      <c r="G37" s="335">
        <f t="shared" si="1"/>
        <v>0</v>
      </c>
      <c r="H37" s="332" t="s">
        <v>795</v>
      </c>
    </row>
    <row r="38" spans="1:9" ht="35.1" customHeight="1" x14ac:dyDescent="0.25">
      <c r="A38" s="344" t="s">
        <v>749</v>
      </c>
      <c r="B38" s="345" t="s">
        <v>796</v>
      </c>
      <c r="C38" s="346" t="s">
        <v>797</v>
      </c>
      <c r="D38" s="333">
        <v>0.1</v>
      </c>
      <c r="E38" s="334" t="s">
        <v>178</v>
      </c>
      <c r="F38" s="330">
        <v>0</v>
      </c>
      <c r="G38" s="335">
        <f t="shared" si="1"/>
        <v>0</v>
      </c>
      <c r="H38" s="346" t="s">
        <v>797</v>
      </c>
      <c r="I38" s="336"/>
    </row>
    <row r="39" spans="1:9" ht="24.9" customHeight="1" x14ac:dyDescent="0.25">
      <c r="A39" s="344" t="s">
        <v>752</v>
      </c>
      <c r="B39" s="345" t="s">
        <v>798</v>
      </c>
      <c r="C39" s="332" t="s">
        <v>764</v>
      </c>
      <c r="D39" s="333">
        <v>0.1</v>
      </c>
      <c r="E39" s="334" t="s">
        <v>178</v>
      </c>
      <c r="F39" s="330">
        <v>0</v>
      </c>
      <c r="G39" s="335">
        <f t="shared" si="1"/>
        <v>0</v>
      </c>
      <c r="H39" s="332" t="s">
        <v>764</v>
      </c>
    </row>
    <row r="40" spans="1:9" ht="35.1" customHeight="1" thickBot="1" x14ac:dyDescent="0.3">
      <c r="A40" s="344" t="s">
        <v>756</v>
      </c>
      <c r="B40" s="345" t="s">
        <v>799</v>
      </c>
      <c r="C40" s="332" t="s">
        <v>800</v>
      </c>
      <c r="D40" s="333">
        <v>36</v>
      </c>
      <c r="E40" s="334" t="s">
        <v>228</v>
      </c>
      <c r="F40" s="330">
        <v>0</v>
      </c>
      <c r="G40" s="335">
        <f t="shared" si="1"/>
        <v>0</v>
      </c>
      <c r="H40" s="332" t="s">
        <v>800</v>
      </c>
    </row>
    <row r="41" spans="1:9" ht="30" customHeight="1" thickBot="1" x14ac:dyDescent="0.3">
      <c r="A41" s="317"/>
      <c r="B41" s="318">
        <v>725</v>
      </c>
      <c r="C41" s="318" t="s">
        <v>801</v>
      </c>
      <c r="D41" s="319"/>
      <c r="E41" s="318"/>
      <c r="F41" s="320"/>
      <c r="G41" s="321">
        <f>SUM(G48:G55)</f>
        <v>0</v>
      </c>
      <c r="H41" s="322"/>
    </row>
    <row r="42" spans="1:9" ht="30.6" x14ac:dyDescent="0.25">
      <c r="A42" s="348"/>
      <c r="B42" s="349"/>
      <c r="C42" s="349"/>
      <c r="D42" s="349"/>
      <c r="E42" s="349"/>
      <c r="F42" s="349"/>
      <c r="G42" s="350"/>
      <c r="H42" s="351" t="s">
        <v>802</v>
      </c>
    </row>
    <row r="43" spans="1:9" ht="20.399999999999999" x14ac:dyDescent="0.25">
      <c r="A43" s="348"/>
      <c r="B43" s="352"/>
      <c r="C43" s="352"/>
      <c r="D43" s="352"/>
      <c r="E43" s="352"/>
      <c r="F43" s="352"/>
      <c r="G43" s="353"/>
      <c r="H43" s="354" t="s">
        <v>803</v>
      </c>
    </row>
    <row r="44" spans="1:9" ht="30.6" x14ac:dyDescent="0.25">
      <c r="A44" s="355"/>
      <c r="B44" s="356"/>
      <c r="C44" s="336"/>
      <c r="D44" s="357"/>
      <c r="E44" s="356"/>
      <c r="F44" s="358"/>
      <c r="G44" s="359"/>
      <c r="H44" s="354" t="s">
        <v>804</v>
      </c>
    </row>
    <row r="45" spans="1:9" ht="13.5" customHeight="1" x14ac:dyDescent="0.25">
      <c r="A45" s="355"/>
      <c r="B45" s="356"/>
      <c r="C45" s="336"/>
      <c r="D45" s="357"/>
      <c r="E45" s="356"/>
      <c r="F45" s="358"/>
      <c r="G45" s="359"/>
      <c r="H45" s="354" t="s">
        <v>805</v>
      </c>
    </row>
    <row r="46" spans="1:9" ht="20.399999999999999" x14ac:dyDescent="0.25">
      <c r="A46" s="355"/>
      <c r="B46" s="356"/>
      <c r="C46" s="336"/>
      <c r="D46" s="357"/>
      <c r="E46" s="356"/>
      <c r="F46" s="358"/>
      <c r="G46" s="359"/>
      <c r="H46" s="354" t="s">
        <v>806</v>
      </c>
    </row>
    <row r="47" spans="1:9" ht="20.399999999999999" x14ac:dyDescent="0.25">
      <c r="A47" s="360"/>
      <c r="B47" s="361"/>
      <c r="C47" s="362"/>
      <c r="D47" s="363"/>
      <c r="E47" s="361"/>
      <c r="F47" s="364"/>
      <c r="G47" s="365"/>
      <c r="H47" s="366" t="s">
        <v>807</v>
      </c>
    </row>
    <row r="48" spans="1:9" ht="45" customHeight="1" x14ac:dyDescent="0.25">
      <c r="A48" s="345" t="s">
        <v>715</v>
      </c>
      <c r="B48" s="345" t="s">
        <v>808</v>
      </c>
      <c r="C48" s="332" t="s">
        <v>809</v>
      </c>
      <c r="D48" s="333">
        <v>3</v>
      </c>
      <c r="E48" s="334" t="s">
        <v>197</v>
      </c>
      <c r="F48" s="330">
        <v>0</v>
      </c>
      <c r="G48" s="335">
        <f t="shared" ref="G48:G55" si="2">D48*F48</f>
        <v>0</v>
      </c>
      <c r="H48" s="332" t="s">
        <v>810</v>
      </c>
      <c r="I48" s="336"/>
    </row>
    <row r="49" spans="1:8" ht="45" customHeight="1" x14ac:dyDescent="0.25">
      <c r="A49" s="345" t="s">
        <v>716</v>
      </c>
      <c r="B49" s="345" t="s">
        <v>811</v>
      </c>
      <c r="C49" s="332" t="s">
        <v>812</v>
      </c>
      <c r="D49" s="333">
        <v>3</v>
      </c>
      <c r="E49" s="334" t="s">
        <v>197</v>
      </c>
      <c r="F49" s="330">
        <v>0</v>
      </c>
      <c r="G49" s="335">
        <f t="shared" si="2"/>
        <v>0</v>
      </c>
      <c r="H49" s="332" t="s">
        <v>813</v>
      </c>
    </row>
    <row r="50" spans="1:8" ht="45" customHeight="1" x14ac:dyDescent="0.25">
      <c r="A50" s="345" t="s">
        <v>76</v>
      </c>
      <c r="B50" s="345" t="s">
        <v>814</v>
      </c>
      <c r="C50" s="332" t="s">
        <v>815</v>
      </c>
      <c r="D50" s="333">
        <v>3</v>
      </c>
      <c r="E50" s="334" t="s">
        <v>197</v>
      </c>
      <c r="F50" s="330">
        <v>0</v>
      </c>
      <c r="G50" s="335">
        <f t="shared" si="2"/>
        <v>0</v>
      </c>
      <c r="H50" s="332" t="s">
        <v>816</v>
      </c>
    </row>
    <row r="51" spans="1:8" ht="45" customHeight="1" x14ac:dyDescent="0.25">
      <c r="A51" s="345" t="s">
        <v>80</v>
      </c>
      <c r="B51" s="345" t="s">
        <v>817</v>
      </c>
      <c r="C51" s="332" t="s">
        <v>818</v>
      </c>
      <c r="D51" s="333">
        <v>3</v>
      </c>
      <c r="E51" s="334" t="s">
        <v>197</v>
      </c>
      <c r="F51" s="330">
        <v>0</v>
      </c>
      <c r="G51" s="335">
        <f t="shared" si="2"/>
        <v>0</v>
      </c>
      <c r="H51" s="332" t="s">
        <v>819</v>
      </c>
    </row>
    <row r="52" spans="1:8" ht="45" customHeight="1" x14ac:dyDescent="0.25">
      <c r="A52" s="345" t="s">
        <v>717</v>
      </c>
      <c r="B52" s="345" t="s">
        <v>820</v>
      </c>
      <c r="C52" s="332" t="s">
        <v>821</v>
      </c>
      <c r="D52" s="333">
        <v>2</v>
      </c>
      <c r="E52" s="334" t="s">
        <v>197</v>
      </c>
      <c r="F52" s="330">
        <v>0</v>
      </c>
      <c r="G52" s="335">
        <f t="shared" si="2"/>
        <v>0</v>
      </c>
      <c r="H52" s="332" t="s">
        <v>821</v>
      </c>
    </row>
    <row r="53" spans="1:8" ht="56.1" customHeight="1" x14ac:dyDescent="0.25">
      <c r="A53" s="345" t="s">
        <v>718</v>
      </c>
      <c r="B53" s="345" t="s">
        <v>822</v>
      </c>
      <c r="C53" s="332" t="s">
        <v>823</v>
      </c>
      <c r="D53" s="333">
        <v>2</v>
      </c>
      <c r="E53" s="334" t="s">
        <v>197</v>
      </c>
      <c r="F53" s="330">
        <v>0</v>
      </c>
      <c r="G53" s="335">
        <f t="shared" si="2"/>
        <v>0</v>
      </c>
      <c r="H53" s="332" t="s">
        <v>823</v>
      </c>
    </row>
    <row r="54" spans="1:8" ht="35.1" customHeight="1" x14ac:dyDescent="0.25">
      <c r="A54" s="345" t="s">
        <v>719</v>
      </c>
      <c r="B54" s="345" t="s">
        <v>824</v>
      </c>
      <c r="C54" s="332" t="s">
        <v>825</v>
      </c>
      <c r="D54" s="333">
        <v>0.15</v>
      </c>
      <c r="E54" s="334" t="s">
        <v>178</v>
      </c>
      <c r="F54" s="330">
        <v>0</v>
      </c>
      <c r="G54" s="335">
        <f t="shared" si="2"/>
        <v>0</v>
      </c>
      <c r="H54" s="332" t="s">
        <v>825</v>
      </c>
    </row>
    <row r="55" spans="1:8" ht="24.9" customHeight="1" thickBot="1" x14ac:dyDescent="0.3">
      <c r="A55" s="345" t="s">
        <v>720</v>
      </c>
      <c r="B55" s="345" t="s">
        <v>826</v>
      </c>
      <c r="C55" s="332" t="s">
        <v>764</v>
      </c>
      <c r="D55" s="333">
        <v>0.15</v>
      </c>
      <c r="E55" s="334" t="s">
        <v>178</v>
      </c>
      <c r="F55" s="330">
        <v>0</v>
      </c>
      <c r="G55" s="335">
        <f t="shared" si="2"/>
        <v>0</v>
      </c>
      <c r="H55" s="332" t="s">
        <v>764</v>
      </c>
    </row>
    <row r="56" spans="1:8" ht="30" customHeight="1" thickBot="1" x14ac:dyDescent="0.3">
      <c r="A56" s="317"/>
      <c r="B56" s="318">
        <v>726</v>
      </c>
      <c r="C56" s="318" t="s">
        <v>827</v>
      </c>
      <c r="D56" s="319"/>
      <c r="E56" s="318"/>
      <c r="F56" s="320"/>
      <c r="G56" s="321">
        <f>SUM(G57:G63)</f>
        <v>0</v>
      </c>
      <c r="H56" s="322"/>
    </row>
    <row r="57" spans="1:8" ht="30.6" x14ac:dyDescent="0.25">
      <c r="A57" s="345" t="s">
        <v>715</v>
      </c>
      <c r="B57" s="326" t="s">
        <v>828</v>
      </c>
      <c r="C57" s="332" t="s">
        <v>829</v>
      </c>
      <c r="D57" s="328">
        <v>15</v>
      </c>
      <c r="E57" s="329" t="s">
        <v>228</v>
      </c>
      <c r="F57" s="330">
        <v>0</v>
      </c>
      <c r="G57" s="335">
        <f t="shared" ref="G57:G63" si="3">D57*F57</f>
        <v>0</v>
      </c>
      <c r="H57" s="332" t="s">
        <v>829</v>
      </c>
    </row>
    <row r="58" spans="1:8" ht="30.6" x14ac:dyDescent="0.25">
      <c r="A58" s="345" t="s">
        <v>716</v>
      </c>
      <c r="B58" s="326" t="s">
        <v>830</v>
      </c>
      <c r="C58" s="332" t="s">
        <v>831</v>
      </c>
      <c r="D58" s="328">
        <v>36</v>
      </c>
      <c r="E58" s="329" t="s">
        <v>228</v>
      </c>
      <c r="F58" s="330">
        <v>0</v>
      </c>
      <c r="G58" s="335">
        <f t="shared" si="3"/>
        <v>0</v>
      </c>
      <c r="H58" s="332" t="s">
        <v>832</v>
      </c>
    </row>
    <row r="59" spans="1:8" ht="45" customHeight="1" x14ac:dyDescent="0.25">
      <c r="A59" s="345" t="s">
        <v>76</v>
      </c>
      <c r="B59" s="326" t="s">
        <v>833</v>
      </c>
      <c r="C59" s="332" t="s">
        <v>834</v>
      </c>
      <c r="D59" s="328">
        <v>1</v>
      </c>
      <c r="E59" s="334" t="s">
        <v>197</v>
      </c>
      <c r="F59" s="330">
        <v>0</v>
      </c>
      <c r="G59" s="335">
        <f t="shared" si="3"/>
        <v>0</v>
      </c>
      <c r="H59" s="332" t="s">
        <v>834</v>
      </c>
    </row>
    <row r="60" spans="1:8" ht="35.1" customHeight="1" x14ac:dyDescent="0.25">
      <c r="A60" s="345" t="s">
        <v>80</v>
      </c>
      <c r="B60" s="326" t="s">
        <v>835</v>
      </c>
      <c r="C60" s="332" t="s">
        <v>836</v>
      </c>
      <c r="D60" s="333">
        <v>4</v>
      </c>
      <c r="E60" s="334" t="s">
        <v>197</v>
      </c>
      <c r="F60" s="330">
        <v>0</v>
      </c>
      <c r="G60" s="335">
        <f t="shared" si="3"/>
        <v>0</v>
      </c>
      <c r="H60" s="332" t="s">
        <v>836</v>
      </c>
    </row>
    <row r="61" spans="1:8" ht="45" customHeight="1" x14ac:dyDescent="0.25">
      <c r="A61" s="345" t="s">
        <v>717</v>
      </c>
      <c r="B61" s="326" t="s">
        <v>837</v>
      </c>
      <c r="C61" s="332" t="s">
        <v>838</v>
      </c>
      <c r="D61" s="333">
        <v>1</v>
      </c>
      <c r="E61" s="334" t="s">
        <v>178</v>
      </c>
      <c r="F61" s="330">
        <v>0</v>
      </c>
      <c r="G61" s="335">
        <f t="shared" si="3"/>
        <v>0</v>
      </c>
      <c r="H61" s="332" t="s">
        <v>838</v>
      </c>
    </row>
    <row r="62" spans="1:8" ht="56.1" customHeight="1" x14ac:dyDescent="0.25">
      <c r="A62" s="345" t="s">
        <v>718</v>
      </c>
      <c r="B62" s="326" t="s">
        <v>839</v>
      </c>
      <c r="C62" s="332" t="s">
        <v>840</v>
      </c>
      <c r="D62" s="328">
        <v>10</v>
      </c>
      <c r="E62" s="329" t="s">
        <v>841</v>
      </c>
      <c r="F62" s="330">
        <v>0</v>
      </c>
      <c r="G62" s="335">
        <f t="shared" si="3"/>
        <v>0</v>
      </c>
      <c r="H62" s="332" t="s">
        <v>840</v>
      </c>
    </row>
    <row r="63" spans="1:8" ht="35.1" customHeight="1" thickBot="1" x14ac:dyDescent="0.3">
      <c r="A63" s="345" t="s">
        <v>719</v>
      </c>
      <c r="B63" s="326" t="s">
        <v>842</v>
      </c>
      <c r="C63" s="332" t="s">
        <v>843</v>
      </c>
      <c r="D63" s="333">
        <v>1</v>
      </c>
      <c r="E63" s="334" t="s">
        <v>197</v>
      </c>
      <c r="F63" s="330">
        <v>0</v>
      </c>
      <c r="G63" s="335">
        <f t="shared" si="3"/>
        <v>0</v>
      </c>
      <c r="H63" s="332" t="s">
        <v>843</v>
      </c>
    </row>
    <row r="64" spans="1:8" ht="30" customHeight="1" thickBot="1" x14ac:dyDescent="0.3">
      <c r="A64" s="317"/>
      <c r="B64" s="318">
        <v>727</v>
      </c>
      <c r="C64" s="318" t="s">
        <v>844</v>
      </c>
      <c r="D64" s="319"/>
      <c r="E64" s="318"/>
      <c r="F64" s="320"/>
      <c r="G64" s="321">
        <f>SUM(G65:G68)</f>
        <v>0</v>
      </c>
      <c r="H64" s="322"/>
    </row>
    <row r="65" spans="1:12" ht="24.9" customHeight="1" x14ac:dyDescent="0.25">
      <c r="A65" s="345" t="s">
        <v>715</v>
      </c>
      <c r="B65" s="326" t="s">
        <v>845</v>
      </c>
      <c r="C65" s="332" t="s">
        <v>846</v>
      </c>
      <c r="D65" s="328">
        <v>4</v>
      </c>
      <c r="E65" s="329" t="s">
        <v>228</v>
      </c>
      <c r="F65" s="330">
        <v>0</v>
      </c>
      <c r="G65" s="335">
        <f>D65*F65</f>
        <v>0</v>
      </c>
      <c r="H65" s="332" t="s">
        <v>846</v>
      </c>
    </row>
    <row r="66" spans="1:12" ht="24.9" customHeight="1" x14ac:dyDescent="0.25">
      <c r="A66" s="345" t="s">
        <v>716</v>
      </c>
      <c r="B66" s="326" t="s">
        <v>847</v>
      </c>
      <c r="C66" s="332" t="s">
        <v>848</v>
      </c>
      <c r="D66" s="328">
        <v>12</v>
      </c>
      <c r="E66" s="329" t="s">
        <v>228</v>
      </c>
      <c r="F66" s="330">
        <v>0</v>
      </c>
      <c r="G66" s="335">
        <f>D66*F66</f>
        <v>0</v>
      </c>
      <c r="H66" s="332" t="s">
        <v>848</v>
      </c>
    </row>
    <row r="67" spans="1:12" ht="24.9" customHeight="1" x14ac:dyDescent="0.25">
      <c r="A67" s="345" t="s">
        <v>76</v>
      </c>
      <c r="B67" s="326" t="s">
        <v>849</v>
      </c>
      <c r="C67" s="332" t="s">
        <v>850</v>
      </c>
      <c r="D67" s="328">
        <v>3</v>
      </c>
      <c r="E67" s="329" t="s">
        <v>197</v>
      </c>
      <c r="F67" s="330">
        <v>0</v>
      </c>
      <c r="G67" s="335">
        <f>D67*F67</f>
        <v>0</v>
      </c>
      <c r="H67" s="332" t="s">
        <v>850</v>
      </c>
    </row>
    <row r="68" spans="1:12" ht="24.9" customHeight="1" x14ac:dyDescent="0.25">
      <c r="A68" s="345" t="s">
        <v>80</v>
      </c>
      <c r="B68" s="326" t="s">
        <v>851</v>
      </c>
      <c r="C68" s="332" t="s">
        <v>852</v>
      </c>
      <c r="D68" s="333">
        <v>3</v>
      </c>
      <c r="E68" s="334" t="s">
        <v>197</v>
      </c>
      <c r="F68" s="330">
        <v>0</v>
      </c>
      <c r="G68" s="335">
        <f>D68*F68</f>
        <v>0</v>
      </c>
      <c r="H68" s="332" t="s">
        <v>853</v>
      </c>
    </row>
    <row r="69" spans="1:12" ht="24.9" customHeight="1" x14ac:dyDescent="0.25">
      <c r="A69" s="345"/>
      <c r="B69" s="345"/>
      <c r="C69" s="332"/>
      <c r="D69" s="333"/>
      <c r="E69" s="334"/>
      <c r="F69" s="367"/>
      <c r="G69" s="335"/>
      <c r="H69" s="332"/>
    </row>
    <row r="70" spans="1:12" ht="24.9" customHeight="1" x14ac:dyDescent="0.25">
      <c r="A70" s="368"/>
      <c r="B70" s="368"/>
      <c r="C70" s="368"/>
      <c r="D70" s="368"/>
      <c r="E70" s="368"/>
      <c r="F70" s="368"/>
      <c r="G70" s="368"/>
      <c r="H70" s="368"/>
    </row>
    <row r="71" spans="1:12" ht="24.9" customHeight="1" x14ac:dyDescent="0.25">
      <c r="A71" s="345"/>
      <c r="B71" s="345"/>
      <c r="C71" s="332"/>
      <c r="D71" s="333"/>
      <c r="E71" s="334"/>
      <c r="F71" s="367"/>
      <c r="G71" s="335"/>
      <c r="H71" s="332"/>
    </row>
    <row r="72" spans="1:12" ht="24.9" customHeight="1" x14ac:dyDescent="0.25">
      <c r="A72" s="368"/>
      <c r="B72" s="368"/>
      <c r="C72" s="368"/>
      <c r="D72" s="368"/>
      <c r="E72" s="368"/>
      <c r="F72" s="368"/>
      <c r="G72" s="368"/>
      <c r="H72" s="368"/>
    </row>
    <row r="73" spans="1:12" s="323" customFormat="1" ht="24.9" customHeight="1" x14ac:dyDescent="0.35">
      <c r="A73" s="369"/>
      <c r="B73" s="369"/>
      <c r="C73" s="369"/>
      <c r="D73" s="369"/>
      <c r="E73" s="369"/>
      <c r="F73" s="369"/>
      <c r="G73" s="369"/>
      <c r="H73" s="369"/>
      <c r="L73" s="324"/>
    </row>
    <row r="74" spans="1:12" s="352" customFormat="1" ht="24.9" customHeight="1" x14ac:dyDescent="0.25">
      <c r="A74" s="370"/>
      <c r="B74" s="370"/>
      <c r="C74" s="370"/>
      <c r="D74" s="370"/>
      <c r="E74" s="370"/>
      <c r="F74" s="370"/>
      <c r="G74" s="370"/>
      <c r="H74" s="370"/>
    </row>
    <row r="75" spans="1:12" s="352" customFormat="1" ht="24.9" customHeight="1" x14ac:dyDescent="0.25">
      <c r="A75" s="370"/>
      <c r="B75" s="370"/>
      <c r="C75" s="370"/>
      <c r="D75" s="370"/>
      <c r="E75" s="370"/>
      <c r="F75" s="370"/>
      <c r="G75" s="370"/>
      <c r="H75" s="370"/>
    </row>
    <row r="76" spans="1:12" s="352" customFormat="1" ht="24.9" customHeight="1" x14ac:dyDescent="0.25">
      <c r="A76" s="370"/>
      <c r="B76" s="370"/>
      <c r="C76" s="370"/>
      <c r="D76" s="370"/>
      <c r="E76" s="370"/>
      <c r="F76" s="370"/>
      <c r="G76" s="370"/>
      <c r="H76" s="370"/>
    </row>
    <row r="77" spans="1:12" s="352" customFormat="1" ht="24.9" customHeight="1" x14ac:dyDescent="0.25">
      <c r="A77" s="345"/>
      <c r="B77" s="345"/>
      <c r="C77" s="371"/>
      <c r="D77" s="333"/>
      <c r="E77" s="334"/>
      <c r="F77" s="367"/>
      <c r="G77" s="335"/>
      <c r="H77" s="371"/>
    </row>
    <row r="78" spans="1:12" s="352" customFormat="1" ht="24.9" customHeight="1" x14ac:dyDescent="0.25">
      <c r="A78" s="345"/>
      <c r="B78" s="345"/>
      <c r="C78" s="371"/>
      <c r="D78" s="333"/>
      <c r="E78" s="334"/>
      <c r="F78" s="367"/>
      <c r="G78" s="335"/>
      <c r="H78" s="371"/>
    </row>
    <row r="79" spans="1:12" s="352" customFormat="1" ht="24.9" customHeight="1" x14ac:dyDescent="0.25">
      <c r="A79" s="372"/>
      <c r="B79" s="372"/>
      <c r="C79" s="336"/>
      <c r="D79" s="373"/>
      <c r="E79" s="374"/>
      <c r="F79" s="375"/>
      <c r="G79" s="376"/>
      <c r="H79" s="336"/>
    </row>
    <row r="80" spans="1:12" s="352" customFormat="1" ht="24.9" customHeight="1" x14ac:dyDescent="0.25">
      <c r="A80" s="372"/>
      <c r="B80" s="372"/>
      <c r="C80" s="336"/>
      <c r="D80" s="373"/>
      <c r="E80" s="374"/>
      <c r="F80" s="375"/>
      <c r="G80" s="376"/>
      <c r="H80" s="336"/>
    </row>
    <row r="81" spans="1:8" s="352" customFormat="1" ht="24.9" customHeight="1" x14ac:dyDescent="0.25">
      <c r="A81" s="372"/>
      <c r="B81" s="372"/>
      <c r="C81" s="377"/>
      <c r="D81" s="378"/>
      <c r="E81" s="379"/>
      <c r="F81" s="380"/>
      <c r="G81" s="381"/>
      <c r="H81" s="377"/>
    </row>
    <row r="82" spans="1:8" s="352" customFormat="1" ht="24.9" customHeight="1" x14ac:dyDescent="0.25">
      <c r="A82" s="372"/>
      <c r="B82" s="372"/>
      <c r="C82" s="377"/>
      <c r="D82" s="378"/>
      <c r="E82" s="379"/>
      <c r="F82" s="380"/>
      <c r="G82" s="381"/>
      <c r="H82" s="377"/>
    </row>
    <row r="83" spans="1:8" s="352" customFormat="1" ht="24.9" customHeight="1" x14ac:dyDescent="0.25"/>
    <row r="84" spans="1:8" s="352" customFormat="1" ht="24.9" customHeight="1" x14ac:dyDescent="0.25"/>
    <row r="85" spans="1:8" s="352" customFormat="1" ht="24.9" customHeight="1" x14ac:dyDescent="0.25"/>
    <row r="86" spans="1:8" s="383" customFormat="1" ht="24.9" customHeight="1" x14ac:dyDescent="0.25">
      <c r="A86" s="382"/>
      <c r="B86" s="382"/>
      <c r="C86" s="382"/>
      <c r="D86" s="382"/>
      <c r="E86" s="382"/>
      <c r="F86" s="382"/>
      <c r="G86" s="382"/>
      <c r="H86" s="382"/>
    </row>
    <row r="87" spans="1:8" s="352" customFormat="1" ht="24.9" customHeight="1" x14ac:dyDescent="0.25"/>
    <row r="88" spans="1:8" s="352" customFormat="1" ht="24.9" customHeight="1" x14ac:dyDescent="0.25"/>
    <row r="89" spans="1:8" ht="24.9" customHeight="1" x14ac:dyDescent="0.25">
      <c r="A89" s="282"/>
      <c r="B89" s="282"/>
      <c r="C89" s="282"/>
      <c r="D89" s="282"/>
      <c r="E89" s="282"/>
      <c r="F89" s="282"/>
      <c r="G89" s="282"/>
      <c r="H89" s="282"/>
    </row>
    <row r="90" spans="1:8" ht="24.9" customHeight="1" x14ac:dyDescent="0.25">
      <c r="A90" s="282"/>
      <c r="B90" s="282"/>
      <c r="C90" s="282"/>
      <c r="D90" s="282"/>
      <c r="E90" s="282"/>
      <c r="F90" s="282"/>
      <c r="G90" s="282"/>
      <c r="H90" s="282"/>
    </row>
    <row r="91" spans="1:8" ht="24.9" customHeight="1" x14ac:dyDescent="0.25"/>
    <row r="92" spans="1:8" ht="24.9" customHeight="1" x14ac:dyDescent="0.25">
      <c r="A92" s="372"/>
      <c r="B92" s="372"/>
      <c r="C92" s="336"/>
      <c r="D92" s="373"/>
      <c r="E92" s="374"/>
      <c r="F92" s="375"/>
      <c r="G92" s="376"/>
      <c r="H92" s="336"/>
    </row>
    <row r="93" spans="1:8" ht="24.9" customHeight="1" x14ac:dyDescent="0.25"/>
    <row r="94" spans="1:8" ht="24.9" customHeight="1" x14ac:dyDescent="0.25"/>
    <row r="95" spans="1:8" ht="24.9" customHeight="1" x14ac:dyDescent="0.25">
      <c r="A95" s="390"/>
      <c r="B95" s="391"/>
      <c r="C95" s="392"/>
      <c r="D95" s="393"/>
      <c r="E95" s="391"/>
      <c r="F95" s="394"/>
      <c r="G95" s="395"/>
      <c r="H95" s="392"/>
    </row>
    <row r="96" spans="1:8" ht="24.9" customHeight="1" x14ac:dyDescent="0.25">
      <c r="A96" s="396"/>
      <c r="B96" s="397"/>
      <c r="C96" s="398"/>
      <c r="D96" s="399"/>
      <c r="E96" s="397"/>
      <c r="F96" s="400"/>
      <c r="G96" s="401"/>
      <c r="H96" s="398"/>
    </row>
    <row r="97" spans="1:8" ht="24.9" customHeight="1" x14ac:dyDescent="0.25">
      <c r="A97" s="390"/>
      <c r="B97" s="391"/>
      <c r="C97" s="392"/>
      <c r="D97" s="393"/>
      <c r="E97" s="391"/>
      <c r="F97" s="394"/>
      <c r="G97" s="395"/>
      <c r="H97" s="392"/>
    </row>
    <row r="98" spans="1:8" ht="24.9" customHeight="1" x14ac:dyDescent="0.25">
      <c r="A98" s="402"/>
      <c r="B98" s="403"/>
      <c r="C98" s="403"/>
      <c r="D98" s="404"/>
      <c r="E98" s="403"/>
      <c r="F98" s="405"/>
      <c r="G98" s="406"/>
      <c r="H98" s="403"/>
    </row>
    <row r="99" spans="1:8" ht="24.9" customHeight="1" x14ac:dyDescent="0.25">
      <c r="A99" s="407"/>
      <c r="B99" s="407"/>
      <c r="C99" s="408"/>
      <c r="D99" s="409"/>
      <c r="E99" s="410"/>
      <c r="F99" s="411"/>
      <c r="G99" s="412"/>
      <c r="H99" s="408"/>
    </row>
    <row r="100" spans="1:8" ht="24.9" customHeight="1" x14ac:dyDescent="0.25">
      <c r="A100" s="402"/>
      <c r="B100" s="403"/>
      <c r="C100" s="403"/>
      <c r="D100" s="404"/>
      <c r="E100" s="403"/>
      <c r="F100" s="405"/>
      <c r="G100" s="406"/>
      <c r="H100" s="403"/>
    </row>
    <row r="101" spans="1:8" ht="24.9" customHeight="1" x14ac:dyDescent="0.25">
      <c r="A101" s="407"/>
      <c r="B101" s="407"/>
      <c r="C101" s="408"/>
      <c r="D101" s="409"/>
      <c r="E101" s="410"/>
      <c r="F101" s="411"/>
      <c r="G101" s="412"/>
      <c r="H101" s="408"/>
    </row>
    <row r="102" spans="1:8" ht="24.9" customHeight="1" x14ac:dyDescent="0.25">
      <c r="A102" s="407"/>
      <c r="B102" s="407"/>
      <c r="C102" s="408"/>
      <c r="D102" s="409"/>
      <c r="E102" s="410"/>
      <c r="F102" s="411"/>
      <c r="G102" s="412"/>
      <c r="H102" s="408"/>
    </row>
    <row r="103" spans="1:8" ht="24.9" customHeight="1" x14ac:dyDescent="0.25">
      <c r="A103" s="390"/>
      <c r="B103" s="391"/>
      <c r="C103" s="392"/>
      <c r="D103" s="393"/>
      <c r="E103" s="391"/>
      <c r="F103" s="394"/>
      <c r="G103" s="395"/>
      <c r="H103" s="392"/>
    </row>
    <row r="104" spans="1:8" ht="24.9" customHeight="1" x14ac:dyDescent="0.25"/>
    <row r="105" spans="1:8" ht="24.9" customHeight="1" x14ac:dyDescent="0.25"/>
    <row r="106" spans="1:8" ht="24.9" customHeight="1" x14ac:dyDescent="0.25"/>
    <row r="107" spans="1:8" ht="24.9" customHeight="1" x14ac:dyDescent="0.25"/>
    <row r="108" spans="1:8" ht="24.9" customHeight="1" x14ac:dyDescent="0.25"/>
    <row r="109" spans="1:8" ht="24.9" customHeight="1" x14ac:dyDescent="0.25"/>
    <row r="110" spans="1:8" ht="24.9" customHeight="1" x14ac:dyDescent="0.25"/>
    <row r="111" spans="1:8" ht="24.9" customHeight="1" x14ac:dyDescent="0.25"/>
    <row r="112" spans="1:8" ht="24.9" customHeight="1" x14ac:dyDescent="0.25"/>
    <row r="113" spans="1:8" ht="24.9" customHeight="1" x14ac:dyDescent="0.25"/>
    <row r="114" spans="1:8" ht="24.9" customHeight="1" x14ac:dyDescent="0.25"/>
    <row r="115" spans="1:8" ht="24.9" customHeight="1" x14ac:dyDescent="0.25"/>
    <row r="116" spans="1:8" ht="24.9" customHeight="1" x14ac:dyDescent="0.25"/>
    <row r="117" spans="1:8" ht="24.9" customHeight="1" x14ac:dyDescent="0.25">
      <c r="A117" s="413"/>
      <c r="B117" s="414"/>
      <c r="C117" s="414"/>
      <c r="D117" s="415"/>
      <c r="E117" s="414"/>
      <c r="F117" s="416"/>
      <c r="G117" s="417"/>
      <c r="H117" s="414"/>
    </row>
    <row r="118" spans="1:8" ht="24.9" customHeight="1" x14ac:dyDescent="0.25">
      <c r="A118" s="418"/>
      <c r="B118" s="418"/>
      <c r="C118" s="419"/>
      <c r="D118" s="420"/>
      <c r="E118" s="421"/>
      <c r="F118" s="422"/>
      <c r="G118" s="423"/>
      <c r="H118" s="419"/>
    </row>
    <row r="119" spans="1:8" ht="24.9" customHeight="1" x14ac:dyDescent="0.25">
      <c r="A119" s="418"/>
      <c r="B119" s="418"/>
      <c r="C119" s="419"/>
      <c r="D119" s="420"/>
      <c r="E119" s="421"/>
      <c r="F119" s="422"/>
      <c r="G119" s="423"/>
      <c r="H119" s="419"/>
    </row>
    <row r="120" spans="1:8" ht="24.9" customHeight="1" x14ac:dyDescent="0.25">
      <c r="A120" s="418"/>
      <c r="B120" s="418"/>
      <c r="C120" s="419"/>
      <c r="D120" s="420"/>
      <c r="E120" s="421"/>
      <c r="F120" s="422"/>
      <c r="G120" s="423"/>
      <c r="H120" s="419"/>
    </row>
    <row r="121" spans="1:8" ht="24.9" customHeight="1" x14ac:dyDescent="0.25">
      <c r="A121" s="413"/>
      <c r="B121" s="414"/>
      <c r="C121" s="414"/>
      <c r="D121" s="415"/>
      <c r="E121" s="414"/>
      <c r="F121" s="416"/>
      <c r="G121" s="417"/>
      <c r="H121" s="414"/>
    </row>
    <row r="122" spans="1:8" ht="24.9" customHeight="1" x14ac:dyDescent="0.25">
      <c r="A122" s="396"/>
      <c r="B122" s="397"/>
      <c r="C122" s="398"/>
      <c r="D122" s="399"/>
      <c r="E122" s="397"/>
      <c r="F122" s="400"/>
      <c r="G122" s="401"/>
      <c r="H122" s="398"/>
    </row>
    <row r="123" spans="1:8" ht="24.9" customHeight="1" x14ac:dyDescent="0.25">
      <c r="A123" s="396"/>
      <c r="B123" s="397"/>
      <c r="C123" s="398"/>
      <c r="D123" s="399"/>
      <c r="E123" s="397"/>
      <c r="F123" s="400"/>
      <c r="G123" s="401"/>
      <c r="H123" s="398"/>
    </row>
    <row r="124" spans="1:8" ht="24.9" customHeight="1" x14ac:dyDescent="0.25">
      <c r="A124" s="402"/>
      <c r="B124" s="403"/>
      <c r="C124" s="403"/>
      <c r="D124" s="404"/>
      <c r="E124" s="403"/>
      <c r="F124" s="405"/>
      <c r="G124" s="406"/>
      <c r="H124" s="403"/>
    </row>
    <row r="125" spans="1:8" ht="24.9" customHeight="1" x14ac:dyDescent="0.25">
      <c r="A125" s="407"/>
      <c r="B125" s="407"/>
      <c r="C125" s="408"/>
      <c r="D125" s="409"/>
      <c r="E125" s="410"/>
      <c r="F125" s="411"/>
      <c r="G125" s="412"/>
      <c r="H125" s="408"/>
    </row>
    <row r="126" spans="1:8" ht="24.9" customHeight="1" x14ac:dyDescent="0.25">
      <c r="A126" s="407"/>
      <c r="B126" s="407"/>
      <c r="C126" s="408"/>
      <c r="D126" s="409"/>
      <c r="E126" s="410"/>
      <c r="F126" s="411"/>
      <c r="G126" s="412"/>
      <c r="H126" s="408"/>
    </row>
    <row r="127" spans="1:8" ht="24.9" customHeight="1" x14ac:dyDescent="0.25">
      <c r="A127" s="424"/>
      <c r="B127" s="372"/>
      <c r="C127" s="336"/>
      <c r="D127" s="373"/>
      <c r="E127" s="374"/>
      <c r="F127" s="375"/>
      <c r="G127" s="376"/>
      <c r="H127" s="336"/>
    </row>
    <row r="128" spans="1:8" ht="24.9" customHeight="1" x14ac:dyDescent="0.25">
      <c r="A128" s="424"/>
      <c r="B128" s="372"/>
      <c r="C128" s="336"/>
      <c r="D128" s="373"/>
      <c r="E128" s="374"/>
      <c r="F128" s="375"/>
      <c r="G128" s="376"/>
      <c r="H128" s="336"/>
    </row>
    <row r="129" spans="1:8" ht="24.9" customHeight="1" x14ac:dyDescent="0.25">
      <c r="A129" s="424"/>
      <c r="B129" s="372"/>
      <c r="C129" s="336"/>
      <c r="D129" s="373"/>
      <c r="E129" s="374"/>
      <c r="F129" s="375"/>
      <c r="G129" s="376"/>
      <c r="H129" s="336"/>
    </row>
    <row r="130" spans="1:8" ht="24.9" customHeight="1" x14ac:dyDescent="0.25">
      <c r="A130" s="424"/>
      <c r="B130" s="372"/>
      <c r="C130" s="336"/>
      <c r="D130" s="373"/>
      <c r="E130" s="374"/>
      <c r="F130" s="375"/>
      <c r="G130" s="376"/>
      <c r="H130" s="336"/>
    </row>
    <row r="131" spans="1:8" ht="24.9" customHeight="1" x14ac:dyDescent="0.25">
      <c r="A131" s="424"/>
      <c r="B131" s="372"/>
      <c r="C131" s="336"/>
      <c r="D131" s="373"/>
      <c r="E131" s="374"/>
      <c r="F131" s="375"/>
      <c r="G131" s="376"/>
      <c r="H131" s="336"/>
    </row>
    <row r="132" spans="1:8" ht="24.9" customHeight="1" x14ac:dyDescent="0.25">
      <c r="A132" s="424"/>
      <c r="B132" s="372"/>
      <c r="C132" s="336"/>
      <c r="D132" s="373"/>
      <c r="E132" s="374"/>
      <c r="F132" s="375"/>
      <c r="G132" s="376"/>
      <c r="H132" s="336"/>
    </row>
    <row r="133" spans="1:8" ht="24.9" customHeight="1" x14ac:dyDescent="0.25">
      <c r="A133" s="424"/>
      <c r="B133" s="372"/>
      <c r="C133" s="336"/>
      <c r="D133" s="373"/>
      <c r="E133" s="374"/>
      <c r="F133" s="375"/>
      <c r="G133" s="376"/>
      <c r="H133" s="336"/>
    </row>
    <row r="134" spans="1:8" ht="24.9" customHeight="1" x14ac:dyDescent="0.25">
      <c r="A134" s="424"/>
      <c r="B134" s="372"/>
      <c r="C134" s="336"/>
      <c r="D134" s="373"/>
      <c r="E134" s="374"/>
      <c r="F134" s="375"/>
      <c r="G134" s="376"/>
      <c r="H134" s="336"/>
    </row>
    <row r="135" spans="1:8" ht="24.9" customHeight="1" x14ac:dyDescent="0.25">
      <c r="A135" s="424"/>
      <c r="B135" s="372"/>
      <c r="C135" s="336"/>
      <c r="D135" s="373"/>
      <c r="E135" s="374"/>
      <c r="F135" s="375"/>
      <c r="G135" s="376"/>
      <c r="H135" s="336"/>
    </row>
    <row r="136" spans="1:8" ht="24.9" customHeight="1" x14ac:dyDescent="0.25">
      <c r="A136" s="424"/>
      <c r="B136" s="372"/>
      <c r="C136" s="336"/>
      <c r="D136" s="373"/>
      <c r="E136" s="374"/>
      <c r="F136" s="375"/>
      <c r="G136" s="376"/>
      <c r="H136" s="336"/>
    </row>
    <row r="137" spans="1:8" ht="24.9" customHeight="1" x14ac:dyDescent="0.25">
      <c r="A137" s="424"/>
      <c r="B137" s="372"/>
      <c r="C137" s="336"/>
      <c r="D137" s="373"/>
      <c r="E137" s="374"/>
      <c r="F137" s="375"/>
      <c r="G137" s="376"/>
      <c r="H137" s="336"/>
    </row>
    <row r="138" spans="1:8" ht="24.9" customHeight="1" x14ac:dyDescent="0.25">
      <c r="A138" s="424"/>
      <c r="B138" s="372"/>
      <c r="C138" s="336"/>
      <c r="D138" s="373"/>
      <c r="E138" s="374"/>
      <c r="F138" s="375"/>
      <c r="G138" s="376"/>
      <c r="H138" s="336"/>
    </row>
    <row r="139" spans="1:8" ht="24.9" customHeight="1" x14ac:dyDescent="0.25">
      <c r="A139" s="424"/>
      <c r="B139" s="372"/>
      <c r="C139" s="336"/>
      <c r="D139" s="373"/>
      <c r="E139" s="374"/>
      <c r="F139" s="375"/>
      <c r="G139" s="376"/>
      <c r="H139" s="336"/>
    </row>
    <row r="140" spans="1:8" ht="24.9" customHeight="1" x14ac:dyDescent="0.25">
      <c r="A140" s="424"/>
      <c r="B140" s="372"/>
      <c r="C140" s="336"/>
      <c r="D140" s="373"/>
      <c r="E140" s="374"/>
      <c r="F140" s="375"/>
      <c r="G140" s="376"/>
      <c r="H140" s="336"/>
    </row>
    <row r="141" spans="1:8" ht="24.9" customHeight="1" x14ac:dyDescent="0.25">
      <c r="A141" s="424"/>
      <c r="B141" s="372"/>
      <c r="C141" s="336"/>
      <c r="D141" s="373"/>
      <c r="E141" s="374"/>
      <c r="F141" s="375"/>
      <c r="G141" s="376"/>
      <c r="H141" s="336"/>
    </row>
    <row r="142" spans="1:8" ht="24.9" customHeight="1" x14ac:dyDescent="0.25">
      <c r="A142" s="424"/>
      <c r="B142" s="372"/>
      <c r="C142" s="336"/>
      <c r="D142" s="373"/>
      <c r="E142" s="374"/>
      <c r="F142" s="375"/>
      <c r="G142" s="376"/>
      <c r="H142" s="336"/>
    </row>
    <row r="143" spans="1:8" ht="24.9" customHeight="1" x14ac:dyDescent="0.25">
      <c r="A143" s="424"/>
      <c r="B143" s="372"/>
      <c r="C143" s="425"/>
      <c r="D143" s="373"/>
      <c r="E143" s="374"/>
      <c r="F143" s="375"/>
      <c r="G143" s="376"/>
      <c r="H143" s="425"/>
    </row>
    <row r="144" spans="1:8" ht="24.9" customHeight="1" x14ac:dyDescent="0.25">
      <c r="A144" s="424"/>
      <c r="B144" s="372"/>
      <c r="C144" s="336"/>
      <c r="D144" s="373"/>
      <c r="E144" s="374"/>
      <c r="F144" s="375"/>
      <c r="G144" s="376"/>
      <c r="H144" s="336"/>
    </row>
    <row r="145" spans="1:8" ht="24.9" customHeight="1" x14ac:dyDescent="0.25">
      <c r="A145" s="424"/>
      <c r="B145" s="372"/>
      <c r="C145" s="336"/>
      <c r="D145" s="373"/>
      <c r="E145" s="374"/>
      <c r="F145" s="375"/>
      <c r="G145" s="376"/>
      <c r="H145" s="336"/>
    </row>
    <row r="146" spans="1:8" ht="24.9" customHeight="1" x14ac:dyDescent="0.25"/>
    <row r="147" spans="1:8" ht="24.9" customHeight="1" x14ac:dyDescent="0.25"/>
    <row r="148" spans="1:8" ht="24.9" customHeight="1" x14ac:dyDescent="0.25"/>
    <row r="149" spans="1:8" ht="24.9" customHeight="1" x14ac:dyDescent="0.25"/>
    <row r="150" spans="1:8" ht="24.9" customHeight="1" x14ac:dyDescent="0.25"/>
    <row r="151" spans="1:8" ht="24.9" customHeight="1" x14ac:dyDescent="0.25"/>
    <row r="152" spans="1:8" ht="24.9" customHeight="1" x14ac:dyDescent="0.25"/>
    <row r="153" spans="1:8" ht="24.9" customHeight="1" x14ac:dyDescent="0.25"/>
    <row r="154" spans="1:8" ht="24.9" customHeight="1" x14ac:dyDescent="0.25"/>
    <row r="155" spans="1:8" ht="24.9" customHeight="1" x14ac:dyDescent="0.25"/>
    <row r="156" spans="1:8" ht="24.9" customHeight="1" x14ac:dyDescent="0.25"/>
    <row r="157" spans="1:8" ht="24.9" customHeight="1" x14ac:dyDescent="0.25"/>
    <row r="158" spans="1:8" ht="24.9" customHeight="1" x14ac:dyDescent="0.25"/>
    <row r="159" spans="1:8" ht="24.9" customHeight="1" x14ac:dyDescent="0.25"/>
    <row r="160" spans="1:8" ht="24.9" customHeight="1" x14ac:dyDescent="0.25"/>
    <row r="161" ht="24.9" customHeight="1" x14ac:dyDescent="0.25"/>
    <row r="162" ht="24.9" customHeight="1" x14ac:dyDescent="0.25"/>
    <row r="163" ht="24.9" customHeight="1" x14ac:dyDescent="0.25"/>
    <row r="164" ht="24.9" customHeight="1" x14ac:dyDescent="0.25"/>
    <row r="165" ht="24.9" customHeight="1" x14ac:dyDescent="0.25"/>
    <row r="166" ht="24.9" customHeight="1" x14ac:dyDescent="0.25"/>
    <row r="167" ht="24.9" customHeight="1" x14ac:dyDescent="0.25"/>
    <row r="168" ht="24.9" customHeight="1" x14ac:dyDescent="0.25"/>
    <row r="169" ht="24.9" customHeight="1" x14ac:dyDescent="0.25"/>
    <row r="170" ht="24.9" customHeight="1" x14ac:dyDescent="0.25"/>
    <row r="171" ht="24.9" customHeight="1" x14ac:dyDescent="0.25"/>
    <row r="172" ht="24.9" customHeight="1" x14ac:dyDescent="0.25"/>
    <row r="173" ht="24.9" customHeight="1" x14ac:dyDescent="0.25"/>
    <row r="174" ht="24.9" customHeight="1" x14ac:dyDescent="0.25"/>
    <row r="175" ht="24.9" customHeight="1" x14ac:dyDescent="0.25"/>
    <row r="176" ht="24.9" customHeight="1" x14ac:dyDescent="0.25"/>
    <row r="177" ht="24.9" customHeight="1" x14ac:dyDescent="0.25"/>
    <row r="178" ht="24.9" customHeight="1" x14ac:dyDescent="0.25"/>
    <row r="179" ht="24.9" customHeight="1" x14ac:dyDescent="0.25"/>
    <row r="180" ht="24.9" customHeight="1" x14ac:dyDescent="0.25"/>
    <row r="181" ht="24.9" customHeight="1" x14ac:dyDescent="0.25"/>
    <row r="182" ht="24.9" customHeight="1" x14ac:dyDescent="0.25"/>
    <row r="183" ht="24.9" customHeight="1" x14ac:dyDescent="0.25"/>
    <row r="184" ht="24.9" customHeight="1" x14ac:dyDescent="0.25"/>
    <row r="185" ht="24.9" customHeight="1" x14ac:dyDescent="0.25"/>
    <row r="186" ht="24.9" customHeight="1" x14ac:dyDescent="0.25"/>
    <row r="187" ht="24.9" customHeight="1" x14ac:dyDescent="0.25"/>
    <row r="188" ht="24.9" customHeight="1" x14ac:dyDescent="0.25"/>
    <row r="189" ht="24.9" customHeight="1" x14ac:dyDescent="0.25"/>
    <row r="190" ht="24.9" customHeight="1" x14ac:dyDescent="0.25"/>
    <row r="191" ht="24.9" customHeight="1" x14ac:dyDescent="0.25"/>
    <row r="192" ht="24.9" customHeight="1" x14ac:dyDescent="0.25"/>
    <row r="193" ht="24.9" customHeight="1" x14ac:dyDescent="0.25"/>
    <row r="194" ht="24.9" customHeight="1" x14ac:dyDescent="0.25"/>
    <row r="195" ht="24.9" customHeight="1" x14ac:dyDescent="0.25"/>
    <row r="196" ht="24.9" customHeight="1" x14ac:dyDescent="0.25"/>
    <row r="197" ht="24.9" customHeight="1" x14ac:dyDescent="0.25"/>
    <row r="198" ht="24.9" customHeight="1" x14ac:dyDescent="0.25"/>
    <row r="199" ht="24.9" customHeight="1" x14ac:dyDescent="0.25"/>
    <row r="200" ht="24.9" customHeight="1" x14ac:dyDescent="0.25"/>
    <row r="201" ht="24.9" customHeight="1" x14ac:dyDescent="0.25"/>
    <row r="202" ht="24.9" customHeight="1" x14ac:dyDescent="0.25"/>
    <row r="203" ht="24.9" customHeight="1" x14ac:dyDescent="0.25"/>
    <row r="204" ht="24.9" customHeight="1" x14ac:dyDescent="0.25"/>
    <row r="205" ht="24.9" customHeight="1" x14ac:dyDescent="0.25"/>
    <row r="206" ht="24.9" customHeight="1" x14ac:dyDescent="0.25"/>
    <row r="207" ht="24.9" customHeight="1" x14ac:dyDescent="0.25"/>
    <row r="208" ht="24.9" customHeight="1" x14ac:dyDescent="0.25"/>
    <row r="209" spans="1:8" ht="24.9" customHeight="1" x14ac:dyDescent="0.25"/>
    <row r="210" spans="1:8" ht="24.9" customHeight="1" x14ac:dyDescent="0.25"/>
    <row r="211" spans="1:8" ht="24.9" customHeight="1" x14ac:dyDescent="0.25"/>
    <row r="212" spans="1:8" ht="24.9" customHeight="1" x14ac:dyDescent="0.25"/>
    <row r="213" spans="1:8" ht="24.9" customHeight="1" x14ac:dyDescent="0.25"/>
    <row r="214" spans="1:8" ht="24.9" customHeight="1" x14ac:dyDescent="0.25"/>
    <row r="215" spans="1:8" ht="24.9" customHeight="1" x14ac:dyDescent="0.25"/>
    <row r="216" spans="1:8" ht="24.9" customHeight="1" x14ac:dyDescent="0.25"/>
    <row r="217" spans="1:8" ht="24.9" customHeight="1" x14ac:dyDescent="0.25"/>
    <row r="218" spans="1:8" ht="24.9" customHeight="1" x14ac:dyDescent="0.25">
      <c r="A218" s="426"/>
      <c r="B218" s="427"/>
      <c r="C218" s="428"/>
      <c r="D218" s="429"/>
      <c r="E218" s="430"/>
      <c r="F218" s="429"/>
      <c r="G218" s="429"/>
      <c r="H218" s="431"/>
    </row>
    <row r="219" spans="1:8" ht="24.9" customHeight="1" x14ac:dyDescent="0.25">
      <c r="A219" s="432"/>
      <c r="B219" s="433"/>
      <c r="C219" s="431"/>
      <c r="D219" s="434"/>
      <c r="E219" s="433"/>
      <c r="F219" s="435"/>
      <c r="G219" s="436"/>
      <c r="H219" s="431"/>
    </row>
    <row r="220" spans="1:8" ht="24.9" customHeight="1" x14ac:dyDescent="0.25">
      <c r="A220" s="432"/>
      <c r="B220" s="433"/>
      <c r="C220" s="431"/>
      <c r="D220" s="434"/>
      <c r="E220" s="433"/>
      <c r="F220" s="435"/>
      <c r="G220" s="436"/>
      <c r="H220" s="431"/>
    </row>
    <row r="221" spans="1:8" ht="24.9" customHeight="1" x14ac:dyDescent="0.25">
      <c r="A221" s="432"/>
      <c r="B221" s="433"/>
      <c r="C221" s="431"/>
      <c r="D221" s="434"/>
      <c r="E221" s="433"/>
      <c r="F221" s="435"/>
      <c r="G221" s="436"/>
      <c r="H221" s="431"/>
    </row>
    <row r="222" spans="1:8" ht="24.9" customHeight="1" x14ac:dyDescent="0.25">
      <c r="A222" s="432"/>
      <c r="B222" s="433"/>
      <c r="C222" s="431"/>
      <c r="D222" s="434"/>
      <c r="E222" s="433"/>
      <c r="F222" s="435"/>
      <c r="G222" s="436"/>
      <c r="H222" s="431"/>
    </row>
    <row r="223" spans="1:8" ht="24.9" customHeight="1" x14ac:dyDescent="0.25">
      <c r="A223" s="432"/>
      <c r="B223" s="433"/>
      <c r="C223" s="431"/>
      <c r="D223" s="434"/>
      <c r="E223" s="433"/>
      <c r="F223" s="435"/>
      <c r="G223" s="436"/>
      <c r="H223" s="431"/>
    </row>
    <row r="224" spans="1:8" ht="24.9" customHeight="1" x14ac:dyDescent="0.25">
      <c r="A224" s="432"/>
      <c r="B224" s="433"/>
      <c r="C224" s="431"/>
      <c r="D224" s="434"/>
      <c r="E224" s="433"/>
      <c r="F224" s="435"/>
      <c r="G224" s="436"/>
      <c r="H224" s="431"/>
    </row>
    <row r="225" spans="1:8" ht="24.9" customHeight="1" x14ac:dyDescent="0.25">
      <c r="A225" s="432"/>
      <c r="B225" s="433"/>
      <c r="C225" s="431"/>
      <c r="D225" s="434"/>
      <c r="E225" s="433"/>
      <c r="F225" s="435"/>
      <c r="G225" s="436"/>
      <c r="H225" s="431"/>
    </row>
    <row r="226" spans="1:8" ht="24.9" customHeight="1" x14ac:dyDescent="0.25">
      <c r="A226" s="432"/>
      <c r="B226" s="433"/>
      <c r="C226" s="431"/>
      <c r="D226" s="434"/>
      <c r="E226" s="433"/>
      <c r="F226" s="435"/>
      <c r="G226" s="436"/>
      <c r="H226" s="431"/>
    </row>
    <row r="227" spans="1:8" ht="24.9" customHeight="1" x14ac:dyDescent="0.25">
      <c r="A227" s="432"/>
      <c r="B227" s="433"/>
      <c r="C227" s="431"/>
      <c r="D227" s="434"/>
      <c r="E227" s="433"/>
      <c r="F227" s="435"/>
      <c r="G227" s="436"/>
      <c r="H227" s="431"/>
    </row>
    <row r="228" spans="1:8" ht="24.9" customHeight="1" x14ac:dyDescent="0.25">
      <c r="A228" s="432"/>
      <c r="B228" s="433"/>
      <c r="C228" s="431"/>
      <c r="D228" s="434"/>
      <c r="E228" s="433"/>
      <c r="F228" s="435"/>
      <c r="G228" s="436"/>
      <c r="H228" s="431"/>
    </row>
    <row r="229" spans="1:8" ht="24.9" customHeight="1" x14ac:dyDescent="0.25">
      <c r="A229" s="432"/>
      <c r="B229" s="433"/>
      <c r="C229" s="431"/>
      <c r="D229" s="434"/>
      <c r="E229" s="433"/>
      <c r="F229" s="435"/>
      <c r="G229" s="436"/>
      <c r="H229" s="431"/>
    </row>
    <row r="230" spans="1:8" ht="24.9" customHeight="1" x14ac:dyDescent="0.25">
      <c r="A230" s="432"/>
      <c r="B230" s="433"/>
      <c r="C230" s="431"/>
      <c r="D230" s="434"/>
      <c r="E230" s="433"/>
      <c r="F230" s="435"/>
      <c r="G230" s="436"/>
      <c r="H230" s="431"/>
    </row>
    <row r="231" spans="1:8" ht="24.9" customHeight="1" x14ac:dyDescent="0.25">
      <c r="A231" s="432"/>
      <c r="B231" s="433"/>
      <c r="C231" s="431"/>
      <c r="D231" s="434"/>
      <c r="E231" s="433"/>
      <c r="F231" s="435"/>
      <c r="G231" s="436"/>
      <c r="H231" s="431"/>
    </row>
    <row r="232" spans="1:8" ht="24.9" customHeight="1" x14ac:dyDescent="0.25">
      <c r="A232" s="432"/>
      <c r="B232" s="433"/>
      <c r="C232" s="431"/>
      <c r="D232" s="434"/>
      <c r="E232" s="433"/>
      <c r="F232" s="435"/>
      <c r="G232" s="436"/>
      <c r="H232" s="431"/>
    </row>
    <row r="233" spans="1:8" ht="24.9" customHeight="1" x14ac:dyDescent="0.25">
      <c r="A233" s="432"/>
      <c r="B233" s="433"/>
      <c r="C233" s="431"/>
      <c r="D233" s="434"/>
      <c r="E233" s="433"/>
      <c r="F233" s="435"/>
      <c r="G233" s="436"/>
      <c r="H233" s="431"/>
    </row>
    <row r="234" spans="1:8" ht="24.9" customHeight="1" x14ac:dyDescent="0.25">
      <c r="A234" s="432"/>
      <c r="B234" s="433"/>
      <c r="C234" s="431"/>
      <c r="D234" s="434"/>
      <c r="E234" s="433"/>
      <c r="F234" s="435"/>
      <c r="G234" s="436"/>
      <c r="H234" s="431"/>
    </row>
    <row r="235" spans="1:8" ht="24.9" customHeight="1" x14ac:dyDescent="0.25">
      <c r="A235" s="432"/>
      <c r="B235" s="433"/>
      <c r="C235" s="431"/>
      <c r="D235" s="434"/>
      <c r="E235" s="433"/>
      <c r="F235" s="435"/>
      <c r="G235" s="436"/>
      <c r="H235" s="431"/>
    </row>
    <row r="236" spans="1:8" ht="24.9" customHeight="1" x14ac:dyDescent="0.25">
      <c r="A236" s="432"/>
      <c r="B236" s="433"/>
      <c r="C236" s="431"/>
      <c r="D236" s="434"/>
      <c r="E236" s="433"/>
      <c r="F236" s="435"/>
      <c r="G236" s="436"/>
      <c r="H236" s="431"/>
    </row>
    <row r="237" spans="1:8" ht="24.9" customHeight="1" x14ac:dyDescent="0.25">
      <c r="A237" s="432"/>
      <c r="B237" s="433"/>
      <c r="C237" s="431"/>
      <c r="D237" s="434"/>
      <c r="E237" s="433"/>
      <c r="F237" s="435"/>
      <c r="G237" s="436"/>
      <c r="H237" s="431"/>
    </row>
    <row r="238" spans="1:8" ht="24.9" customHeight="1" x14ac:dyDescent="0.25">
      <c r="A238" s="432"/>
      <c r="B238" s="433"/>
      <c r="C238" s="431"/>
      <c r="D238" s="434"/>
      <c r="E238" s="433"/>
      <c r="F238" s="435"/>
      <c r="G238" s="436"/>
      <c r="H238" s="431"/>
    </row>
    <row r="239" spans="1:8" ht="24.9" customHeight="1" x14ac:dyDescent="0.25">
      <c r="A239" s="432"/>
      <c r="B239" s="433"/>
      <c r="C239" s="431"/>
      <c r="D239" s="434"/>
      <c r="E239" s="433"/>
      <c r="F239" s="435"/>
      <c r="G239" s="436"/>
      <c r="H239" s="431"/>
    </row>
    <row r="240" spans="1:8" ht="24.9" customHeight="1" x14ac:dyDescent="0.25">
      <c r="A240" s="432"/>
      <c r="B240" s="433"/>
      <c r="C240" s="431"/>
      <c r="D240" s="434"/>
      <c r="E240" s="433"/>
      <c r="F240" s="435"/>
      <c r="G240" s="436"/>
      <c r="H240" s="431"/>
    </row>
    <row r="241" spans="1:8" ht="24.9" customHeight="1" x14ac:dyDescent="0.25">
      <c r="A241" s="432"/>
      <c r="B241" s="433"/>
      <c r="C241" s="431"/>
      <c r="D241" s="434"/>
      <c r="E241" s="433"/>
      <c r="F241" s="435"/>
      <c r="G241" s="436"/>
      <c r="H241" s="431"/>
    </row>
    <row r="242" spans="1:8" ht="24.9" customHeight="1" x14ac:dyDescent="0.25">
      <c r="A242" s="432"/>
      <c r="B242" s="433"/>
      <c r="C242" s="431"/>
      <c r="D242" s="434"/>
      <c r="E242" s="433"/>
      <c r="F242" s="435"/>
      <c r="G242" s="436"/>
      <c r="H242" s="431"/>
    </row>
    <row r="243" spans="1:8" ht="24.9" customHeight="1" x14ac:dyDescent="0.25">
      <c r="A243" s="432"/>
      <c r="B243" s="433"/>
      <c r="C243" s="431"/>
      <c r="D243" s="434"/>
      <c r="E243" s="433"/>
      <c r="F243" s="435"/>
      <c r="G243" s="436"/>
      <c r="H243" s="431"/>
    </row>
    <row r="244" spans="1:8" ht="24.9" customHeight="1" x14ac:dyDescent="0.25">
      <c r="A244" s="432"/>
      <c r="B244" s="433"/>
      <c r="C244" s="431"/>
      <c r="D244" s="434"/>
      <c r="E244" s="433"/>
      <c r="F244" s="435"/>
      <c r="G244" s="436"/>
      <c r="H244" s="431"/>
    </row>
    <row r="245" spans="1:8" ht="24.9" customHeight="1" x14ac:dyDescent="0.25">
      <c r="A245" s="432"/>
      <c r="B245" s="433"/>
      <c r="C245" s="431"/>
      <c r="D245" s="434"/>
      <c r="E245" s="433"/>
      <c r="F245" s="435"/>
      <c r="G245" s="436"/>
      <c r="H245" s="431"/>
    </row>
    <row r="246" spans="1:8" ht="24.9" customHeight="1" x14ac:dyDescent="0.25">
      <c r="A246" s="432"/>
      <c r="B246" s="433"/>
      <c r="C246" s="431"/>
      <c r="D246" s="434"/>
      <c r="E246" s="433"/>
      <c r="F246" s="435"/>
      <c r="G246" s="436"/>
      <c r="H246" s="431"/>
    </row>
    <row r="247" spans="1:8" ht="24.9" customHeight="1" x14ac:dyDescent="0.25">
      <c r="A247" s="432"/>
      <c r="B247" s="433"/>
      <c r="C247" s="431"/>
      <c r="D247" s="434"/>
      <c r="E247" s="433"/>
      <c r="F247" s="435"/>
      <c r="G247" s="436"/>
      <c r="H247" s="431"/>
    </row>
    <row r="248" spans="1:8" ht="24.9" customHeight="1" x14ac:dyDescent="0.25">
      <c r="A248" s="432"/>
      <c r="B248" s="433"/>
      <c r="C248" s="431"/>
      <c r="D248" s="434"/>
      <c r="E248" s="433"/>
      <c r="F248" s="435"/>
      <c r="G248" s="436"/>
      <c r="H248" s="431"/>
    </row>
    <row r="249" spans="1:8" ht="24.9" customHeight="1" x14ac:dyDescent="0.25">
      <c r="A249" s="432"/>
      <c r="B249" s="433"/>
      <c r="C249" s="431"/>
      <c r="D249" s="434"/>
      <c r="E249" s="433"/>
      <c r="F249" s="435"/>
      <c r="G249" s="436"/>
      <c r="H249" s="431"/>
    </row>
    <row r="250" spans="1:8" ht="24.9" customHeight="1" x14ac:dyDescent="0.25">
      <c r="A250" s="432"/>
      <c r="B250" s="433"/>
      <c r="C250" s="431"/>
      <c r="D250" s="434"/>
      <c r="E250" s="433"/>
      <c r="F250" s="435"/>
      <c r="G250" s="436"/>
      <c r="H250" s="431"/>
    </row>
    <row r="251" spans="1:8" ht="24.9" customHeight="1" x14ac:dyDescent="0.25">
      <c r="A251" s="432"/>
      <c r="B251" s="433"/>
      <c r="C251" s="431"/>
      <c r="D251" s="434"/>
      <c r="E251" s="433"/>
      <c r="F251" s="435"/>
      <c r="G251" s="436"/>
      <c r="H251" s="431"/>
    </row>
    <row r="252" spans="1:8" ht="24.9" customHeight="1" x14ac:dyDescent="0.25">
      <c r="A252" s="432"/>
      <c r="B252" s="433"/>
      <c r="C252" s="431"/>
      <c r="D252" s="434"/>
      <c r="E252" s="433"/>
      <c r="F252" s="435"/>
      <c r="G252" s="436"/>
      <c r="H252" s="431"/>
    </row>
    <row r="253" spans="1:8" ht="24.9" customHeight="1" x14ac:dyDescent="0.25">
      <c r="A253" s="432"/>
      <c r="B253" s="433"/>
      <c r="C253" s="431"/>
      <c r="D253" s="434"/>
      <c r="E253" s="433"/>
      <c r="F253" s="435"/>
      <c r="G253" s="436"/>
      <c r="H253" s="431"/>
    </row>
    <row r="254" spans="1:8" ht="24.9" customHeight="1" x14ac:dyDescent="0.25">
      <c r="A254" s="432"/>
      <c r="B254" s="433"/>
      <c r="C254" s="431"/>
      <c r="D254" s="434"/>
      <c r="E254" s="433"/>
      <c r="F254" s="435"/>
      <c r="G254" s="436"/>
      <c r="H254" s="431"/>
    </row>
    <row r="255" spans="1:8" ht="24.9" customHeight="1" x14ac:dyDescent="0.25">
      <c r="A255" s="432"/>
      <c r="B255" s="433"/>
      <c r="C255" s="431"/>
      <c r="D255" s="434"/>
      <c r="E255" s="433"/>
      <c r="F255" s="435"/>
      <c r="G255" s="436"/>
      <c r="H255" s="431"/>
    </row>
    <row r="256" spans="1:8" ht="24.9" customHeight="1" x14ac:dyDescent="0.25">
      <c r="A256" s="432"/>
      <c r="B256" s="433"/>
      <c r="C256" s="431"/>
      <c r="D256" s="434"/>
      <c r="E256" s="433"/>
      <c r="F256" s="435"/>
      <c r="G256" s="436"/>
      <c r="H256" s="431"/>
    </row>
    <row r="257" spans="1:8" ht="24.9" customHeight="1" x14ac:dyDescent="0.25">
      <c r="A257" s="437"/>
      <c r="B257" s="438"/>
      <c r="C257" s="439"/>
      <c r="D257" s="440"/>
      <c r="E257" s="438"/>
      <c r="F257" s="441"/>
      <c r="G257" s="442"/>
      <c r="H257" s="439"/>
    </row>
    <row r="258" spans="1:8" ht="24.9" customHeight="1" x14ac:dyDescent="0.25">
      <c r="A258" s="437"/>
      <c r="B258" s="438"/>
      <c r="C258" s="439"/>
      <c r="D258" s="440"/>
      <c r="E258" s="438"/>
      <c r="F258" s="441"/>
      <c r="G258" s="442"/>
      <c r="H258" s="439"/>
    </row>
    <row r="259" spans="1:8" ht="24.9" customHeight="1" x14ac:dyDescent="0.25">
      <c r="A259" s="437"/>
      <c r="B259" s="438"/>
      <c r="C259" s="439"/>
      <c r="D259" s="440"/>
      <c r="E259" s="438"/>
      <c r="F259" s="441"/>
      <c r="G259" s="442"/>
      <c r="H259" s="439"/>
    </row>
    <row r="260" spans="1:8" ht="24.9" customHeight="1" x14ac:dyDescent="0.25">
      <c r="A260" s="437"/>
      <c r="B260" s="438"/>
      <c r="C260" s="439"/>
      <c r="D260" s="440"/>
      <c r="E260" s="438"/>
      <c r="F260" s="441"/>
      <c r="G260" s="442"/>
      <c r="H260" s="439"/>
    </row>
    <row r="261" spans="1:8" ht="24.9" customHeight="1" x14ac:dyDescent="0.25">
      <c r="A261" s="437"/>
      <c r="B261" s="438"/>
      <c r="C261" s="439"/>
      <c r="D261" s="440"/>
      <c r="E261" s="438"/>
      <c r="F261" s="441"/>
      <c r="G261" s="442"/>
      <c r="H261" s="439"/>
    </row>
    <row r="262" spans="1:8" ht="24.9" customHeight="1" x14ac:dyDescent="0.25">
      <c r="A262" s="437"/>
      <c r="B262" s="438"/>
      <c r="C262" s="439"/>
      <c r="D262" s="440"/>
      <c r="E262" s="438"/>
      <c r="F262" s="441"/>
      <c r="G262" s="442"/>
      <c r="H262" s="439"/>
    </row>
    <row r="263" spans="1:8" ht="24.9" customHeight="1" x14ac:dyDescent="0.25">
      <c r="A263" s="437"/>
      <c r="B263" s="438"/>
      <c r="C263" s="439"/>
      <c r="D263" s="440"/>
      <c r="E263" s="438"/>
      <c r="F263" s="441"/>
      <c r="G263" s="442"/>
      <c r="H263" s="439"/>
    </row>
    <row r="264" spans="1:8" ht="24.9" customHeight="1" x14ac:dyDescent="0.25">
      <c r="A264" s="437"/>
      <c r="B264" s="438"/>
      <c r="C264" s="439"/>
      <c r="D264" s="440"/>
      <c r="E264" s="438"/>
      <c r="F264" s="441"/>
      <c r="G264" s="442"/>
      <c r="H264" s="439"/>
    </row>
    <row r="265" spans="1:8" ht="24.9" customHeight="1" x14ac:dyDescent="0.25">
      <c r="A265" s="437"/>
      <c r="B265" s="438"/>
      <c r="C265" s="439"/>
      <c r="D265" s="440"/>
      <c r="E265" s="438"/>
      <c r="F265" s="441"/>
      <c r="G265" s="442"/>
      <c r="H265" s="439"/>
    </row>
    <row r="266" spans="1:8" ht="24.9" customHeight="1" x14ac:dyDescent="0.25">
      <c r="A266" s="437"/>
      <c r="B266" s="438"/>
      <c r="C266" s="439"/>
      <c r="D266" s="440"/>
      <c r="E266" s="438"/>
      <c r="F266" s="441"/>
      <c r="G266" s="442"/>
      <c r="H266" s="439"/>
    </row>
    <row r="267" spans="1:8" ht="24.9" customHeight="1" x14ac:dyDescent="0.25">
      <c r="A267" s="437"/>
      <c r="B267" s="438"/>
      <c r="C267" s="439"/>
      <c r="D267" s="440"/>
      <c r="E267" s="438"/>
      <c r="F267" s="441"/>
      <c r="G267" s="442"/>
      <c r="H267" s="439"/>
    </row>
    <row r="268" spans="1:8" ht="24.9" customHeight="1" x14ac:dyDescent="0.25">
      <c r="A268" s="437"/>
      <c r="B268" s="438"/>
      <c r="C268" s="439"/>
      <c r="D268" s="440"/>
      <c r="E268" s="438"/>
      <c r="F268" s="441"/>
      <c r="G268" s="442"/>
      <c r="H268" s="439"/>
    </row>
    <row r="269" spans="1:8" ht="24.9" customHeight="1" x14ac:dyDescent="0.25">
      <c r="A269" s="437"/>
      <c r="B269" s="438"/>
      <c r="C269" s="439"/>
      <c r="D269" s="440"/>
      <c r="E269" s="438"/>
      <c r="F269" s="441"/>
      <c r="G269" s="442"/>
      <c r="H269" s="439"/>
    </row>
    <row r="270" spans="1:8" ht="24.9" customHeight="1" x14ac:dyDescent="0.25">
      <c r="A270" s="437"/>
      <c r="B270" s="438"/>
      <c r="C270" s="439"/>
      <c r="D270" s="440"/>
      <c r="E270" s="438"/>
      <c r="F270" s="441"/>
      <c r="G270" s="442"/>
      <c r="H270" s="439"/>
    </row>
    <row r="271" spans="1:8" ht="24.9" customHeight="1" x14ac:dyDescent="0.25">
      <c r="A271" s="437"/>
      <c r="B271" s="438"/>
      <c r="C271" s="439"/>
      <c r="D271" s="440"/>
      <c r="E271" s="438"/>
      <c r="F271" s="441"/>
      <c r="G271" s="442"/>
      <c r="H271" s="439"/>
    </row>
    <row r="272" spans="1:8" ht="24.9" customHeight="1" x14ac:dyDescent="0.25">
      <c r="A272" s="437"/>
      <c r="B272" s="438"/>
      <c r="C272" s="439"/>
      <c r="D272" s="440"/>
      <c r="E272" s="438"/>
      <c r="F272" s="441"/>
      <c r="G272" s="442"/>
      <c r="H272" s="439"/>
    </row>
    <row r="273" spans="1:8" ht="24.9" customHeight="1" x14ac:dyDescent="0.25">
      <c r="A273" s="437"/>
      <c r="B273" s="438"/>
      <c r="C273" s="439"/>
      <c r="D273" s="440"/>
      <c r="E273" s="438"/>
      <c r="F273" s="441"/>
      <c r="G273" s="442"/>
      <c r="H273" s="439"/>
    </row>
    <row r="274" spans="1:8" ht="24.9" customHeight="1" x14ac:dyDescent="0.25">
      <c r="A274" s="437"/>
      <c r="B274" s="438"/>
      <c r="C274" s="439"/>
      <c r="D274" s="440"/>
      <c r="E274" s="438"/>
      <c r="F274" s="441"/>
      <c r="G274" s="442"/>
      <c r="H274" s="439"/>
    </row>
    <row r="275" spans="1:8" ht="24.9" customHeight="1" x14ac:dyDescent="0.25">
      <c r="A275" s="437"/>
      <c r="B275" s="438"/>
      <c r="C275" s="439"/>
      <c r="D275" s="440"/>
      <c r="E275" s="438"/>
      <c r="F275" s="441"/>
      <c r="G275" s="442"/>
      <c r="H275" s="439"/>
    </row>
    <row r="276" spans="1:8" ht="24.9" customHeight="1" x14ac:dyDescent="0.25">
      <c r="A276" s="437"/>
      <c r="B276" s="438"/>
      <c r="C276" s="439"/>
      <c r="D276" s="440"/>
      <c r="E276" s="438"/>
      <c r="F276" s="441"/>
      <c r="G276" s="442"/>
      <c r="H276" s="439"/>
    </row>
    <row r="277" spans="1:8" ht="24.9" customHeight="1" x14ac:dyDescent="0.25">
      <c r="A277" s="437"/>
      <c r="B277" s="438"/>
      <c r="C277" s="439"/>
      <c r="D277" s="440"/>
      <c r="E277" s="438"/>
      <c r="F277" s="441"/>
      <c r="G277" s="442"/>
      <c r="H277" s="439"/>
    </row>
    <row r="278" spans="1:8" ht="24.9" customHeight="1" x14ac:dyDescent="0.25">
      <c r="A278" s="437"/>
      <c r="B278" s="438"/>
      <c r="C278" s="439"/>
      <c r="D278" s="440"/>
      <c r="E278" s="438"/>
      <c r="F278" s="441"/>
      <c r="G278" s="442"/>
      <c r="H278" s="439"/>
    </row>
    <row r="279" spans="1:8" ht="24.9" customHeight="1" x14ac:dyDescent="0.25">
      <c r="A279" s="437"/>
      <c r="B279" s="438"/>
      <c r="C279" s="439"/>
      <c r="D279" s="440"/>
      <c r="E279" s="438"/>
      <c r="F279" s="441"/>
      <c r="G279" s="442"/>
      <c r="H279" s="439"/>
    </row>
    <row r="280" spans="1:8" ht="24.9" customHeight="1" x14ac:dyDescent="0.25">
      <c r="A280" s="437"/>
      <c r="B280" s="438"/>
      <c r="C280" s="439"/>
      <c r="D280" s="440"/>
      <c r="E280" s="438"/>
      <c r="F280" s="441"/>
      <c r="G280" s="442"/>
      <c r="H280" s="439"/>
    </row>
    <row r="281" spans="1:8" ht="24.9" customHeight="1" x14ac:dyDescent="0.25">
      <c r="A281" s="437"/>
      <c r="B281" s="438"/>
      <c r="C281" s="439"/>
      <c r="D281" s="440"/>
      <c r="E281" s="438"/>
      <c r="F281" s="441"/>
      <c r="G281" s="442"/>
      <c r="H281" s="439"/>
    </row>
  </sheetData>
  <sheetProtection algorithmName="SHA-512" hashValue="/nk3doRLMyxVsEIwfwF6Y6bADNsqU9esyTYcIELh6P9aKIpCnhmXH2tsQa4O6yx8E6687HNX7vs1uOo36G5I5Q==" saltValue="aDwDb3abiV7axc0KWOg9hQ==" spinCount="100000" sheet="1"/>
  <protectedRanges>
    <protectedRange sqref="F12:F68" name="Oblast1"/>
  </protectedRanges>
  <mergeCells count="2">
    <mergeCell ref="B10:E10"/>
    <mergeCell ref="F10:G10"/>
  </mergeCells>
  <pageMargins left="0.39370078740157483" right="0.39370078740157483" top="1.1811023622047245" bottom="0.59055118110236227" header="0.39370078740157483" footer="0"/>
  <pageSetup scale="99" orientation="landscape" r:id="rId1"/>
  <headerFooter alignWithMargins="0">
    <oddFooter>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7972-6793-483F-8269-8C895825BD57}">
  <dimension ref="A1:L102"/>
  <sheetViews>
    <sheetView showGridLines="0" view="pageBreakPreview" zoomScaleNormal="100" zoomScaleSheetLayoutView="100" workbookViewId="0">
      <pane ySplit="6" topLeftCell="A13" activePane="bottomLeft" state="frozen"/>
      <selection activeCell="I18" sqref="I18"/>
      <selection pane="bottomLeft" activeCell="F17" sqref="F17"/>
    </sheetView>
  </sheetViews>
  <sheetFormatPr defaultColWidth="8.33203125" defaultRowHeight="19.8" x14ac:dyDescent="0.25"/>
  <cols>
    <col min="1" max="1" width="3.44140625" style="384" customWidth="1"/>
    <col min="2" max="2" width="8.88671875" style="610" customWidth="1"/>
    <col min="3" max="3" width="40.21875" style="386" customWidth="1"/>
    <col min="4" max="4" width="7.109375" style="611" customWidth="1"/>
    <col min="5" max="5" width="4.5546875" style="385" customWidth="1"/>
    <col min="6" max="6" width="10.88671875" style="388" customWidth="1"/>
    <col min="7" max="7" width="10.88671875" style="389" customWidth="1"/>
    <col min="8" max="8" width="40.77734375" style="386" customWidth="1"/>
    <col min="9" max="11" width="8.33203125" style="282" customWidth="1"/>
    <col min="12" max="12" width="8.33203125" style="283" customWidth="1"/>
    <col min="13" max="256" width="8.33203125" style="282"/>
    <col min="257" max="257" width="3.44140625" style="282" customWidth="1"/>
    <col min="258" max="258" width="8.88671875" style="282" customWidth="1"/>
    <col min="259" max="259" width="40.21875" style="282" customWidth="1"/>
    <col min="260" max="260" width="7.109375" style="282" customWidth="1"/>
    <col min="261" max="261" width="4.5546875" style="282" customWidth="1"/>
    <col min="262" max="263" width="10.88671875" style="282" customWidth="1"/>
    <col min="264" max="264" width="40.77734375" style="282" customWidth="1"/>
    <col min="265" max="512" width="8.33203125" style="282"/>
    <col min="513" max="513" width="3.44140625" style="282" customWidth="1"/>
    <col min="514" max="514" width="8.88671875" style="282" customWidth="1"/>
    <col min="515" max="515" width="40.21875" style="282" customWidth="1"/>
    <col min="516" max="516" width="7.109375" style="282" customWidth="1"/>
    <col min="517" max="517" width="4.5546875" style="282" customWidth="1"/>
    <col min="518" max="519" width="10.88671875" style="282" customWidth="1"/>
    <col min="520" max="520" width="40.77734375" style="282" customWidth="1"/>
    <col min="521" max="768" width="8.33203125" style="282"/>
    <col min="769" max="769" width="3.44140625" style="282" customWidth="1"/>
    <col min="770" max="770" width="8.88671875" style="282" customWidth="1"/>
    <col min="771" max="771" width="40.21875" style="282" customWidth="1"/>
    <col min="772" max="772" width="7.109375" style="282" customWidth="1"/>
    <col min="773" max="773" width="4.5546875" style="282" customWidth="1"/>
    <col min="774" max="775" width="10.88671875" style="282" customWidth="1"/>
    <col min="776" max="776" width="40.77734375" style="282" customWidth="1"/>
    <col min="777" max="1024" width="8.33203125" style="282"/>
    <col min="1025" max="1025" width="3.44140625" style="282" customWidth="1"/>
    <col min="1026" max="1026" width="8.88671875" style="282" customWidth="1"/>
    <col min="1027" max="1027" width="40.21875" style="282" customWidth="1"/>
    <col min="1028" max="1028" width="7.109375" style="282" customWidth="1"/>
    <col min="1029" max="1029" width="4.5546875" style="282" customWidth="1"/>
    <col min="1030" max="1031" width="10.88671875" style="282" customWidth="1"/>
    <col min="1032" max="1032" width="40.77734375" style="282" customWidth="1"/>
    <col min="1033" max="1280" width="8.33203125" style="282"/>
    <col min="1281" max="1281" width="3.44140625" style="282" customWidth="1"/>
    <col min="1282" max="1282" width="8.88671875" style="282" customWidth="1"/>
    <col min="1283" max="1283" width="40.21875" style="282" customWidth="1"/>
    <col min="1284" max="1284" width="7.109375" style="282" customWidth="1"/>
    <col min="1285" max="1285" width="4.5546875" style="282" customWidth="1"/>
    <col min="1286" max="1287" width="10.88671875" style="282" customWidth="1"/>
    <col min="1288" max="1288" width="40.77734375" style="282" customWidth="1"/>
    <col min="1289" max="1536" width="8.33203125" style="282"/>
    <col min="1537" max="1537" width="3.44140625" style="282" customWidth="1"/>
    <col min="1538" max="1538" width="8.88671875" style="282" customWidth="1"/>
    <col min="1539" max="1539" width="40.21875" style="282" customWidth="1"/>
    <col min="1540" max="1540" width="7.109375" style="282" customWidth="1"/>
    <col min="1541" max="1541" width="4.5546875" style="282" customWidth="1"/>
    <col min="1542" max="1543" width="10.88671875" style="282" customWidth="1"/>
    <col min="1544" max="1544" width="40.77734375" style="282" customWidth="1"/>
    <col min="1545" max="1792" width="8.33203125" style="282"/>
    <col min="1793" max="1793" width="3.44140625" style="282" customWidth="1"/>
    <col min="1794" max="1794" width="8.88671875" style="282" customWidth="1"/>
    <col min="1795" max="1795" width="40.21875" style="282" customWidth="1"/>
    <col min="1796" max="1796" width="7.109375" style="282" customWidth="1"/>
    <col min="1797" max="1797" width="4.5546875" style="282" customWidth="1"/>
    <col min="1798" max="1799" width="10.88671875" style="282" customWidth="1"/>
    <col min="1800" max="1800" width="40.77734375" style="282" customWidth="1"/>
    <col min="1801" max="2048" width="8.33203125" style="282"/>
    <col min="2049" max="2049" width="3.44140625" style="282" customWidth="1"/>
    <col min="2050" max="2050" width="8.88671875" style="282" customWidth="1"/>
    <col min="2051" max="2051" width="40.21875" style="282" customWidth="1"/>
    <col min="2052" max="2052" width="7.109375" style="282" customWidth="1"/>
    <col min="2053" max="2053" width="4.5546875" style="282" customWidth="1"/>
    <col min="2054" max="2055" width="10.88671875" style="282" customWidth="1"/>
    <col min="2056" max="2056" width="40.77734375" style="282" customWidth="1"/>
    <col min="2057" max="2304" width="8.33203125" style="282"/>
    <col min="2305" max="2305" width="3.44140625" style="282" customWidth="1"/>
    <col min="2306" max="2306" width="8.88671875" style="282" customWidth="1"/>
    <col min="2307" max="2307" width="40.21875" style="282" customWidth="1"/>
    <col min="2308" max="2308" width="7.109375" style="282" customWidth="1"/>
    <col min="2309" max="2309" width="4.5546875" style="282" customWidth="1"/>
    <col min="2310" max="2311" width="10.88671875" style="282" customWidth="1"/>
    <col min="2312" max="2312" width="40.77734375" style="282" customWidth="1"/>
    <col min="2313" max="2560" width="8.33203125" style="282"/>
    <col min="2561" max="2561" width="3.44140625" style="282" customWidth="1"/>
    <col min="2562" max="2562" width="8.88671875" style="282" customWidth="1"/>
    <col min="2563" max="2563" width="40.21875" style="282" customWidth="1"/>
    <col min="2564" max="2564" width="7.109375" style="282" customWidth="1"/>
    <col min="2565" max="2565" width="4.5546875" style="282" customWidth="1"/>
    <col min="2566" max="2567" width="10.88671875" style="282" customWidth="1"/>
    <col min="2568" max="2568" width="40.77734375" style="282" customWidth="1"/>
    <col min="2569" max="2816" width="8.33203125" style="282"/>
    <col min="2817" max="2817" width="3.44140625" style="282" customWidth="1"/>
    <col min="2818" max="2818" width="8.88671875" style="282" customWidth="1"/>
    <col min="2819" max="2819" width="40.21875" style="282" customWidth="1"/>
    <col min="2820" max="2820" width="7.109375" style="282" customWidth="1"/>
    <col min="2821" max="2821" width="4.5546875" style="282" customWidth="1"/>
    <col min="2822" max="2823" width="10.88671875" style="282" customWidth="1"/>
    <col min="2824" max="2824" width="40.77734375" style="282" customWidth="1"/>
    <col min="2825" max="3072" width="8.33203125" style="282"/>
    <col min="3073" max="3073" width="3.44140625" style="282" customWidth="1"/>
    <col min="3074" max="3074" width="8.88671875" style="282" customWidth="1"/>
    <col min="3075" max="3075" width="40.21875" style="282" customWidth="1"/>
    <col min="3076" max="3076" width="7.109375" style="282" customWidth="1"/>
    <col min="3077" max="3077" width="4.5546875" style="282" customWidth="1"/>
    <col min="3078" max="3079" width="10.88671875" style="282" customWidth="1"/>
    <col min="3080" max="3080" width="40.77734375" style="282" customWidth="1"/>
    <col min="3081" max="3328" width="8.33203125" style="282"/>
    <col min="3329" max="3329" width="3.44140625" style="282" customWidth="1"/>
    <col min="3330" max="3330" width="8.88671875" style="282" customWidth="1"/>
    <col min="3331" max="3331" width="40.21875" style="282" customWidth="1"/>
    <col min="3332" max="3332" width="7.109375" style="282" customWidth="1"/>
    <col min="3333" max="3333" width="4.5546875" style="282" customWidth="1"/>
    <col min="3334" max="3335" width="10.88671875" style="282" customWidth="1"/>
    <col min="3336" max="3336" width="40.77734375" style="282" customWidth="1"/>
    <col min="3337" max="3584" width="8.33203125" style="282"/>
    <col min="3585" max="3585" width="3.44140625" style="282" customWidth="1"/>
    <col min="3586" max="3586" width="8.88671875" style="282" customWidth="1"/>
    <col min="3587" max="3587" width="40.21875" style="282" customWidth="1"/>
    <col min="3588" max="3588" width="7.109375" style="282" customWidth="1"/>
    <col min="3589" max="3589" width="4.5546875" style="282" customWidth="1"/>
    <col min="3590" max="3591" width="10.88671875" style="282" customWidth="1"/>
    <col min="3592" max="3592" width="40.77734375" style="282" customWidth="1"/>
    <col min="3593" max="3840" width="8.33203125" style="282"/>
    <col min="3841" max="3841" width="3.44140625" style="282" customWidth="1"/>
    <col min="3842" max="3842" width="8.88671875" style="282" customWidth="1"/>
    <col min="3843" max="3843" width="40.21875" style="282" customWidth="1"/>
    <col min="3844" max="3844" width="7.109375" style="282" customWidth="1"/>
    <col min="3845" max="3845" width="4.5546875" style="282" customWidth="1"/>
    <col min="3846" max="3847" width="10.88671875" style="282" customWidth="1"/>
    <col min="3848" max="3848" width="40.77734375" style="282" customWidth="1"/>
    <col min="3849" max="4096" width="8.33203125" style="282"/>
    <col min="4097" max="4097" width="3.44140625" style="282" customWidth="1"/>
    <col min="4098" max="4098" width="8.88671875" style="282" customWidth="1"/>
    <col min="4099" max="4099" width="40.21875" style="282" customWidth="1"/>
    <col min="4100" max="4100" width="7.109375" style="282" customWidth="1"/>
    <col min="4101" max="4101" width="4.5546875" style="282" customWidth="1"/>
    <col min="4102" max="4103" width="10.88671875" style="282" customWidth="1"/>
    <col min="4104" max="4104" width="40.77734375" style="282" customWidth="1"/>
    <col min="4105" max="4352" width="8.33203125" style="282"/>
    <col min="4353" max="4353" width="3.44140625" style="282" customWidth="1"/>
    <col min="4354" max="4354" width="8.88671875" style="282" customWidth="1"/>
    <col min="4355" max="4355" width="40.21875" style="282" customWidth="1"/>
    <col min="4356" max="4356" width="7.109375" style="282" customWidth="1"/>
    <col min="4357" max="4357" width="4.5546875" style="282" customWidth="1"/>
    <col min="4358" max="4359" width="10.88671875" style="282" customWidth="1"/>
    <col min="4360" max="4360" width="40.77734375" style="282" customWidth="1"/>
    <col min="4361" max="4608" width="8.33203125" style="282"/>
    <col min="4609" max="4609" width="3.44140625" style="282" customWidth="1"/>
    <col min="4610" max="4610" width="8.88671875" style="282" customWidth="1"/>
    <col min="4611" max="4611" width="40.21875" style="282" customWidth="1"/>
    <col min="4612" max="4612" width="7.109375" style="282" customWidth="1"/>
    <col min="4613" max="4613" width="4.5546875" style="282" customWidth="1"/>
    <col min="4614" max="4615" width="10.88671875" style="282" customWidth="1"/>
    <col min="4616" max="4616" width="40.77734375" style="282" customWidth="1"/>
    <col min="4617" max="4864" width="8.33203125" style="282"/>
    <col min="4865" max="4865" width="3.44140625" style="282" customWidth="1"/>
    <col min="4866" max="4866" width="8.88671875" style="282" customWidth="1"/>
    <col min="4867" max="4867" width="40.21875" style="282" customWidth="1"/>
    <col min="4868" max="4868" width="7.109375" style="282" customWidth="1"/>
    <col min="4869" max="4869" width="4.5546875" style="282" customWidth="1"/>
    <col min="4870" max="4871" width="10.88671875" style="282" customWidth="1"/>
    <col min="4872" max="4872" width="40.77734375" style="282" customWidth="1"/>
    <col min="4873" max="5120" width="8.33203125" style="282"/>
    <col min="5121" max="5121" width="3.44140625" style="282" customWidth="1"/>
    <col min="5122" max="5122" width="8.88671875" style="282" customWidth="1"/>
    <col min="5123" max="5123" width="40.21875" style="282" customWidth="1"/>
    <col min="5124" max="5124" width="7.109375" style="282" customWidth="1"/>
    <col min="5125" max="5125" width="4.5546875" style="282" customWidth="1"/>
    <col min="5126" max="5127" width="10.88671875" style="282" customWidth="1"/>
    <col min="5128" max="5128" width="40.77734375" style="282" customWidth="1"/>
    <col min="5129" max="5376" width="8.33203125" style="282"/>
    <col min="5377" max="5377" width="3.44140625" style="282" customWidth="1"/>
    <col min="5378" max="5378" width="8.88671875" style="282" customWidth="1"/>
    <col min="5379" max="5379" width="40.21875" style="282" customWidth="1"/>
    <col min="5380" max="5380" width="7.109375" style="282" customWidth="1"/>
    <col min="5381" max="5381" width="4.5546875" style="282" customWidth="1"/>
    <col min="5382" max="5383" width="10.88671875" style="282" customWidth="1"/>
    <col min="5384" max="5384" width="40.77734375" style="282" customWidth="1"/>
    <col min="5385" max="5632" width="8.33203125" style="282"/>
    <col min="5633" max="5633" width="3.44140625" style="282" customWidth="1"/>
    <col min="5634" max="5634" width="8.88671875" style="282" customWidth="1"/>
    <col min="5635" max="5635" width="40.21875" style="282" customWidth="1"/>
    <col min="5636" max="5636" width="7.109375" style="282" customWidth="1"/>
    <col min="5637" max="5637" width="4.5546875" style="282" customWidth="1"/>
    <col min="5638" max="5639" width="10.88671875" style="282" customWidth="1"/>
    <col min="5640" max="5640" width="40.77734375" style="282" customWidth="1"/>
    <col min="5641" max="5888" width="8.33203125" style="282"/>
    <col min="5889" max="5889" width="3.44140625" style="282" customWidth="1"/>
    <col min="5890" max="5890" width="8.88671875" style="282" customWidth="1"/>
    <col min="5891" max="5891" width="40.21875" style="282" customWidth="1"/>
    <col min="5892" max="5892" width="7.109375" style="282" customWidth="1"/>
    <col min="5893" max="5893" width="4.5546875" style="282" customWidth="1"/>
    <col min="5894" max="5895" width="10.88671875" style="282" customWidth="1"/>
    <col min="5896" max="5896" width="40.77734375" style="282" customWidth="1"/>
    <col min="5897" max="6144" width="8.33203125" style="282"/>
    <col min="6145" max="6145" width="3.44140625" style="282" customWidth="1"/>
    <col min="6146" max="6146" width="8.88671875" style="282" customWidth="1"/>
    <col min="6147" max="6147" width="40.21875" style="282" customWidth="1"/>
    <col min="6148" max="6148" width="7.109375" style="282" customWidth="1"/>
    <col min="6149" max="6149" width="4.5546875" style="282" customWidth="1"/>
    <col min="6150" max="6151" width="10.88671875" style="282" customWidth="1"/>
    <col min="6152" max="6152" width="40.77734375" style="282" customWidth="1"/>
    <col min="6153" max="6400" width="8.33203125" style="282"/>
    <col min="6401" max="6401" width="3.44140625" style="282" customWidth="1"/>
    <col min="6402" max="6402" width="8.88671875" style="282" customWidth="1"/>
    <col min="6403" max="6403" width="40.21875" style="282" customWidth="1"/>
    <col min="6404" max="6404" width="7.109375" style="282" customWidth="1"/>
    <col min="6405" max="6405" width="4.5546875" style="282" customWidth="1"/>
    <col min="6406" max="6407" width="10.88671875" style="282" customWidth="1"/>
    <col min="6408" max="6408" width="40.77734375" style="282" customWidth="1"/>
    <col min="6409" max="6656" width="8.33203125" style="282"/>
    <col min="6657" max="6657" width="3.44140625" style="282" customWidth="1"/>
    <col min="6658" max="6658" width="8.88671875" style="282" customWidth="1"/>
    <col min="6659" max="6659" width="40.21875" style="282" customWidth="1"/>
    <col min="6660" max="6660" width="7.109375" style="282" customWidth="1"/>
    <col min="6661" max="6661" width="4.5546875" style="282" customWidth="1"/>
    <col min="6662" max="6663" width="10.88671875" style="282" customWidth="1"/>
    <col min="6664" max="6664" width="40.77734375" style="282" customWidth="1"/>
    <col min="6665" max="6912" width="8.33203125" style="282"/>
    <col min="6913" max="6913" width="3.44140625" style="282" customWidth="1"/>
    <col min="6914" max="6914" width="8.88671875" style="282" customWidth="1"/>
    <col min="6915" max="6915" width="40.21875" style="282" customWidth="1"/>
    <col min="6916" max="6916" width="7.109375" style="282" customWidth="1"/>
    <col min="6917" max="6917" width="4.5546875" style="282" customWidth="1"/>
    <col min="6918" max="6919" width="10.88671875" style="282" customWidth="1"/>
    <col min="6920" max="6920" width="40.77734375" style="282" customWidth="1"/>
    <col min="6921" max="7168" width="8.33203125" style="282"/>
    <col min="7169" max="7169" width="3.44140625" style="282" customWidth="1"/>
    <col min="7170" max="7170" width="8.88671875" style="282" customWidth="1"/>
    <col min="7171" max="7171" width="40.21875" style="282" customWidth="1"/>
    <col min="7172" max="7172" width="7.109375" style="282" customWidth="1"/>
    <col min="7173" max="7173" width="4.5546875" style="282" customWidth="1"/>
    <col min="7174" max="7175" width="10.88671875" style="282" customWidth="1"/>
    <col min="7176" max="7176" width="40.77734375" style="282" customWidth="1"/>
    <col min="7177" max="7424" width="8.33203125" style="282"/>
    <col min="7425" max="7425" width="3.44140625" style="282" customWidth="1"/>
    <col min="7426" max="7426" width="8.88671875" style="282" customWidth="1"/>
    <col min="7427" max="7427" width="40.21875" style="282" customWidth="1"/>
    <col min="7428" max="7428" width="7.109375" style="282" customWidth="1"/>
    <col min="7429" max="7429" width="4.5546875" style="282" customWidth="1"/>
    <col min="7430" max="7431" width="10.88671875" style="282" customWidth="1"/>
    <col min="7432" max="7432" width="40.77734375" style="282" customWidth="1"/>
    <col min="7433" max="7680" width="8.33203125" style="282"/>
    <col min="7681" max="7681" width="3.44140625" style="282" customWidth="1"/>
    <col min="7682" max="7682" width="8.88671875" style="282" customWidth="1"/>
    <col min="7683" max="7683" width="40.21875" style="282" customWidth="1"/>
    <col min="7684" max="7684" width="7.109375" style="282" customWidth="1"/>
    <col min="7685" max="7685" width="4.5546875" style="282" customWidth="1"/>
    <col min="7686" max="7687" width="10.88671875" style="282" customWidth="1"/>
    <col min="7688" max="7688" width="40.77734375" style="282" customWidth="1"/>
    <col min="7689" max="7936" width="8.33203125" style="282"/>
    <col min="7937" max="7937" width="3.44140625" style="282" customWidth="1"/>
    <col min="7938" max="7938" width="8.88671875" style="282" customWidth="1"/>
    <col min="7939" max="7939" width="40.21875" style="282" customWidth="1"/>
    <col min="7940" max="7940" width="7.109375" style="282" customWidth="1"/>
    <col min="7941" max="7941" width="4.5546875" style="282" customWidth="1"/>
    <col min="7942" max="7943" width="10.88671875" style="282" customWidth="1"/>
    <col min="7944" max="7944" width="40.77734375" style="282" customWidth="1"/>
    <col min="7945" max="8192" width="8.33203125" style="282"/>
    <col min="8193" max="8193" width="3.44140625" style="282" customWidth="1"/>
    <col min="8194" max="8194" width="8.88671875" style="282" customWidth="1"/>
    <col min="8195" max="8195" width="40.21875" style="282" customWidth="1"/>
    <col min="8196" max="8196" width="7.109375" style="282" customWidth="1"/>
    <col min="8197" max="8197" width="4.5546875" style="282" customWidth="1"/>
    <col min="8198" max="8199" width="10.88671875" style="282" customWidth="1"/>
    <col min="8200" max="8200" width="40.77734375" style="282" customWidth="1"/>
    <col min="8201" max="8448" width="8.33203125" style="282"/>
    <col min="8449" max="8449" width="3.44140625" style="282" customWidth="1"/>
    <col min="8450" max="8450" width="8.88671875" style="282" customWidth="1"/>
    <col min="8451" max="8451" width="40.21875" style="282" customWidth="1"/>
    <col min="8452" max="8452" width="7.109375" style="282" customWidth="1"/>
    <col min="8453" max="8453" width="4.5546875" style="282" customWidth="1"/>
    <col min="8454" max="8455" width="10.88671875" style="282" customWidth="1"/>
    <col min="8456" max="8456" width="40.77734375" style="282" customWidth="1"/>
    <col min="8457" max="8704" width="8.33203125" style="282"/>
    <col min="8705" max="8705" width="3.44140625" style="282" customWidth="1"/>
    <col min="8706" max="8706" width="8.88671875" style="282" customWidth="1"/>
    <col min="8707" max="8707" width="40.21875" style="282" customWidth="1"/>
    <col min="8708" max="8708" width="7.109375" style="282" customWidth="1"/>
    <col min="8709" max="8709" width="4.5546875" style="282" customWidth="1"/>
    <col min="8710" max="8711" width="10.88671875" style="282" customWidth="1"/>
    <col min="8712" max="8712" width="40.77734375" style="282" customWidth="1"/>
    <col min="8713" max="8960" width="8.33203125" style="282"/>
    <col min="8961" max="8961" width="3.44140625" style="282" customWidth="1"/>
    <col min="8962" max="8962" width="8.88671875" style="282" customWidth="1"/>
    <col min="8963" max="8963" width="40.21875" style="282" customWidth="1"/>
    <col min="8964" max="8964" width="7.109375" style="282" customWidth="1"/>
    <col min="8965" max="8965" width="4.5546875" style="282" customWidth="1"/>
    <col min="8966" max="8967" width="10.88671875" style="282" customWidth="1"/>
    <col min="8968" max="8968" width="40.77734375" style="282" customWidth="1"/>
    <col min="8969" max="9216" width="8.33203125" style="282"/>
    <col min="9217" max="9217" width="3.44140625" style="282" customWidth="1"/>
    <col min="9218" max="9218" width="8.88671875" style="282" customWidth="1"/>
    <col min="9219" max="9219" width="40.21875" style="282" customWidth="1"/>
    <col min="9220" max="9220" width="7.109375" style="282" customWidth="1"/>
    <col min="9221" max="9221" width="4.5546875" style="282" customWidth="1"/>
    <col min="9222" max="9223" width="10.88671875" style="282" customWidth="1"/>
    <col min="9224" max="9224" width="40.77734375" style="282" customWidth="1"/>
    <col min="9225" max="9472" width="8.33203125" style="282"/>
    <col min="9473" max="9473" width="3.44140625" style="282" customWidth="1"/>
    <col min="9474" max="9474" width="8.88671875" style="282" customWidth="1"/>
    <col min="9475" max="9475" width="40.21875" style="282" customWidth="1"/>
    <col min="9476" max="9476" width="7.109375" style="282" customWidth="1"/>
    <col min="9477" max="9477" width="4.5546875" style="282" customWidth="1"/>
    <col min="9478" max="9479" width="10.88671875" style="282" customWidth="1"/>
    <col min="9480" max="9480" width="40.77734375" style="282" customWidth="1"/>
    <col min="9481" max="9728" width="8.33203125" style="282"/>
    <col min="9729" max="9729" width="3.44140625" style="282" customWidth="1"/>
    <col min="9730" max="9730" width="8.88671875" style="282" customWidth="1"/>
    <col min="9731" max="9731" width="40.21875" style="282" customWidth="1"/>
    <col min="9732" max="9732" width="7.109375" style="282" customWidth="1"/>
    <col min="9733" max="9733" width="4.5546875" style="282" customWidth="1"/>
    <col min="9734" max="9735" width="10.88671875" style="282" customWidth="1"/>
    <col min="9736" max="9736" width="40.77734375" style="282" customWidth="1"/>
    <col min="9737" max="9984" width="8.33203125" style="282"/>
    <col min="9985" max="9985" width="3.44140625" style="282" customWidth="1"/>
    <col min="9986" max="9986" width="8.88671875" style="282" customWidth="1"/>
    <col min="9987" max="9987" width="40.21875" style="282" customWidth="1"/>
    <col min="9988" max="9988" width="7.109375" style="282" customWidth="1"/>
    <col min="9989" max="9989" width="4.5546875" style="282" customWidth="1"/>
    <col min="9990" max="9991" width="10.88671875" style="282" customWidth="1"/>
    <col min="9992" max="9992" width="40.77734375" style="282" customWidth="1"/>
    <col min="9993" max="10240" width="8.33203125" style="282"/>
    <col min="10241" max="10241" width="3.44140625" style="282" customWidth="1"/>
    <col min="10242" max="10242" width="8.88671875" style="282" customWidth="1"/>
    <col min="10243" max="10243" width="40.21875" style="282" customWidth="1"/>
    <col min="10244" max="10244" width="7.109375" style="282" customWidth="1"/>
    <col min="10245" max="10245" width="4.5546875" style="282" customWidth="1"/>
    <col min="10246" max="10247" width="10.88671875" style="282" customWidth="1"/>
    <col min="10248" max="10248" width="40.77734375" style="282" customWidth="1"/>
    <col min="10249" max="10496" width="8.33203125" style="282"/>
    <col min="10497" max="10497" width="3.44140625" style="282" customWidth="1"/>
    <col min="10498" max="10498" width="8.88671875" style="282" customWidth="1"/>
    <col min="10499" max="10499" width="40.21875" style="282" customWidth="1"/>
    <col min="10500" max="10500" width="7.109375" style="282" customWidth="1"/>
    <col min="10501" max="10501" width="4.5546875" style="282" customWidth="1"/>
    <col min="10502" max="10503" width="10.88671875" style="282" customWidth="1"/>
    <col min="10504" max="10504" width="40.77734375" style="282" customWidth="1"/>
    <col min="10505" max="10752" width="8.33203125" style="282"/>
    <col min="10753" max="10753" width="3.44140625" style="282" customWidth="1"/>
    <col min="10754" max="10754" width="8.88671875" style="282" customWidth="1"/>
    <col min="10755" max="10755" width="40.21875" style="282" customWidth="1"/>
    <col min="10756" max="10756" width="7.109375" style="282" customWidth="1"/>
    <col min="10757" max="10757" width="4.5546875" style="282" customWidth="1"/>
    <col min="10758" max="10759" width="10.88671875" style="282" customWidth="1"/>
    <col min="10760" max="10760" width="40.77734375" style="282" customWidth="1"/>
    <col min="10761" max="11008" width="8.33203125" style="282"/>
    <col min="11009" max="11009" width="3.44140625" style="282" customWidth="1"/>
    <col min="11010" max="11010" width="8.88671875" style="282" customWidth="1"/>
    <col min="11011" max="11011" width="40.21875" style="282" customWidth="1"/>
    <col min="11012" max="11012" width="7.109375" style="282" customWidth="1"/>
    <col min="11013" max="11013" width="4.5546875" style="282" customWidth="1"/>
    <col min="11014" max="11015" width="10.88671875" style="282" customWidth="1"/>
    <col min="11016" max="11016" width="40.77734375" style="282" customWidth="1"/>
    <col min="11017" max="11264" width="8.33203125" style="282"/>
    <col min="11265" max="11265" width="3.44140625" style="282" customWidth="1"/>
    <col min="11266" max="11266" width="8.88671875" style="282" customWidth="1"/>
    <col min="11267" max="11267" width="40.21875" style="282" customWidth="1"/>
    <col min="11268" max="11268" width="7.109375" style="282" customWidth="1"/>
    <col min="11269" max="11269" width="4.5546875" style="282" customWidth="1"/>
    <col min="11270" max="11271" width="10.88671875" style="282" customWidth="1"/>
    <col min="11272" max="11272" width="40.77734375" style="282" customWidth="1"/>
    <col min="11273" max="11520" width="8.33203125" style="282"/>
    <col min="11521" max="11521" width="3.44140625" style="282" customWidth="1"/>
    <col min="11522" max="11522" width="8.88671875" style="282" customWidth="1"/>
    <col min="11523" max="11523" width="40.21875" style="282" customWidth="1"/>
    <col min="11524" max="11524" width="7.109375" style="282" customWidth="1"/>
    <col min="11525" max="11525" width="4.5546875" style="282" customWidth="1"/>
    <col min="11526" max="11527" width="10.88671875" style="282" customWidth="1"/>
    <col min="11528" max="11528" width="40.77734375" style="282" customWidth="1"/>
    <col min="11529" max="11776" width="8.33203125" style="282"/>
    <col min="11777" max="11777" width="3.44140625" style="282" customWidth="1"/>
    <col min="11778" max="11778" width="8.88671875" style="282" customWidth="1"/>
    <col min="11779" max="11779" width="40.21875" style="282" customWidth="1"/>
    <col min="11780" max="11780" width="7.109375" style="282" customWidth="1"/>
    <col min="11781" max="11781" width="4.5546875" style="282" customWidth="1"/>
    <col min="11782" max="11783" width="10.88671875" style="282" customWidth="1"/>
    <col min="11784" max="11784" width="40.77734375" style="282" customWidth="1"/>
    <col min="11785" max="12032" width="8.33203125" style="282"/>
    <col min="12033" max="12033" width="3.44140625" style="282" customWidth="1"/>
    <col min="12034" max="12034" width="8.88671875" style="282" customWidth="1"/>
    <col min="12035" max="12035" width="40.21875" style="282" customWidth="1"/>
    <col min="12036" max="12036" width="7.109375" style="282" customWidth="1"/>
    <col min="12037" max="12037" width="4.5546875" style="282" customWidth="1"/>
    <col min="12038" max="12039" width="10.88671875" style="282" customWidth="1"/>
    <col min="12040" max="12040" width="40.77734375" style="282" customWidth="1"/>
    <col min="12041" max="12288" width="8.33203125" style="282"/>
    <col min="12289" max="12289" width="3.44140625" style="282" customWidth="1"/>
    <col min="12290" max="12290" width="8.88671875" style="282" customWidth="1"/>
    <col min="12291" max="12291" width="40.21875" style="282" customWidth="1"/>
    <col min="12292" max="12292" width="7.109375" style="282" customWidth="1"/>
    <col min="12293" max="12293" width="4.5546875" style="282" customWidth="1"/>
    <col min="12294" max="12295" width="10.88671875" style="282" customWidth="1"/>
    <col min="12296" max="12296" width="40.77734375" style="282" customWidth="1"/>
    <col min="12297" max="12544" width="8.33203125" style="282"/>
    <col min="12545" max="12545" width="3.44140625" style="282" customWidth="1"/>
    <col min="12546" max="12546" width="8.88671875" style="282" customWidth="1"/>
    <col min="12547" max="12547" width="40.21875" style="282" customWidth="1"/>
    <col min="12548" max="12548" width="7.109375" style="282" customWidth="1"/>
    <col min="12549" max="12549" width="4.5546875" style="282" customWidth="1"/>
    <col min="12550" max="12551" width="10.88671875" style="282" customWidth="1"/>
    <col min="12552" max="12552" width="40.77734375" style="282" customWidth="1"/>
    <col min="12553" max="12800" width="8.33203125" style="282"/>
    <col min="12801" max="12801" width="3.44140625" style="282" customWidth="1"/>
    <col min="12802" max="12802" width="8.88671875" style="282" customWidth="1"/>
    <col min="12803" max="12803" width="40.21875" style="282" customWidth="1"/>
    <col min="12804" max="12804" width="7.109375" style="282" customWidth="1"/>
    <col min="12805" max="12805" width="4.5546875" style="282" customWidth="1"/>
    <col min="12806" max="12807" width="10.88671875" style="282" customWidth="1"/>
    <col min="12808" max="12808" width="40.77734375" style="282" customWidth="1"/>
    <col min="12809" max="13056" width="8.33203125" style="282"/>
    <col min="13057" max="13057" width="3.44140625" style="282" customWidth="1"/>
    <col min="13058" max="13058" width="8.88671875" style="282" customWidth="1"/>
    <col min="13059" max="13059" width="40.21875" style="282" customWidth="1"/>
    <col min="13060" max="13060" width="7.109375" style="282" customWidth="1"/>
    <col min="13061" max="13061" width="4.5546875" style="282" customWidth="1"/>
    <col min="13062" max="13063" width="10.88671875" style="282" customWidth="1"/>
    <col min="13064" max="13064" width="40.77734375" style="282" customWidth="1"/>
    <col min="13065" max="13312" width="8.33203125" style="282"/>
    <col min="13313" max="13313" width="3.44140625" style="282" customWidth="1"/>
    <col min="13314" max="13314" width="8.88671875" style="282" customWidth="1"/>
    <col min="13315" max="13315" width="40.21875" style="282" customWidth="1"/>
    <col min="13316" max="13316" width="7.109375" style="282" customWidth="1"/>
    <col min="13317" max="13317" width="4.5546875" style="282" customWidth="1"/>
    <col min="13318" max="13319" width="10.88671875" style="282" customWidth="1"/>
    <col min="13320" max="13320" width="40.77734375" style="282" customWidth="1"/>
    <col min="13321" max="13568" width="8.33203125" style="282"/>
    <col min="13569" max="13569" width="3.44140625" style="282" customWidth="1"/>
    <col min="13570" max="13570" width="8.88671875" style="282" customWidth="1"/>
    <col min="13571" max="13571" width="40.21875" style="282" customWidth="1"/>
    <col min="13572" max="13572" width="7.109375" style="282" customWidth="1"/>
    <col min="13573" max="13573" width="4.5546875" style="282" customWidth="1"/>
    <col min="13574" max="13575" width="10.88671875" style="282" customWidth="1"/>
    <col min="13576" max="13576" width="40.77734375" style="282" customWidth="1"/>
    <col min="13577" max="13824" width="8.33203125" style="282"/>
    <col min="13825" max="13825" width="3.44140625" style="282" customWidth="1"/>
    <col min="13826" max="13826" width="8.88671875" style="282" customWidth="1"/>
    <col min="13827" max="13827" width="40.21875" style="282" customWidth="1"/>
    <col min="13828" max="13828" width="7.109375" style="282" customWidth="1"/>
    <col min="13829" max="13829" width="4.5546875" style="282" customWidth="1"/>
    <col min="13830" max="13831" width="10.88671875" style="282" customWidth="1"/>
    <col min="13832" max="13832" width="40.77734375" style="282" customWidth="1"/>
    <col min="13833" max="14080" width="8.33203125" style="282"/>
    <col min="14081" max="14081" width="3.44140625" style="282" customWidth="1"/>
    <col min="14082" max="14082" width="8.88671875" style="282" customWidth="1"/>
    <col min="14083" max="14083" width="40.21875" style="282" customWidth="1"/>
    <col min="14084" max="14084" width="7.109375" style="282" customWidth="1"/>
    <col min="14085" max="14085" width="4.5546875" style="282" customWidth="1"/>
    <col min="14086" max="14087" width="10.88671875" style="282" customWidth="1"/>
    <col min="14088" max="14088" width="40.77734375" style="282" customWidth="1"/>
    <col min="14089" max="14336" width="8.33203125" style="282"/>
    <col min="14337" max="14337" width="3.44140625" style="282" customWidth="1"/>
    <col min="14338" max="14338" width="8.88671875" style="282" customWidth="1"/>
    <col min="14339" max="14339" width="40.21875" style="282" customWidth="1"/>
    <col min="14340" max="14340" width="7.109375" style="282" customWidth="1"/>
    <col min="14341" max="14341" width="4.5546875" style="282" customWidth="1"/>
    <col min="14342" max="14343" width="10.88671875" style="282" customWidth="1"/>
    <col min="14344" max="14344" width="40.77734375" style="282" customWidth="1"/>
    <col min="14345" max="14592" width="8.33203125" style="282"/>
    <col min="14593" max="14593" width="3.44140625" style="282" customWidth="1"/>
    <col min="14594" max="14594" width="8.88671875" style="282" customWidth="1"/>
    <col min="14595" max="14595" width="40.21875" style="282" customWidth="1"/>
    <col min="14596" max="14596" width="7.109375" style="282" customWidth="1"/>
    <col min="14597" max="14597" width="4.5546875" style="282" customWidth="1"/>
    <col min="14598" max="14599" width="10.88671875" style="282" customWidth="1"/>
    <col min="14600" max="14600" width="40.77734375" style="282" customWidth="1"/>
    <col min="14601" max="14848" width="8.33203125" style="282"/>
    <col min="14849" max="14849" width="3.44140625" style="282" customWidth="1"/>
    <col min="14850" max="14850" width="8.88671875" style="282" customWidth="1"/>
    <col min="14851" max="14851" width="40.21875" style="282" customWidth="1"/>
    <col min="14852" max="14852" width="7.109375" style="282" customWidth="1"/>
    <col min="14853" max="14853" width="4.5546875" style="282" customWidth="1"/>
    <col min="14854" max="14855" width="10.88671875" style="282" customWidth="1"/>
    <col min="14856" max="14856" width="40.77734375" style="282" customWidth="1"/>
    <col min="14857" max="15104" width="8.33203125" style="282"/>
    <col min="15105" max="15105" width="3.44140625" style="282" customWidth="1"/>
    <col min="15106" max="15106" width="8.88671875" style="282" customWidth="1"/>
    <col min="15107" max="15107" width="40.21875" style="282" customWidth="1"/>
    <col min="15108" max="15108" width="7.109375" style="282" customWidth="1"/>
    <col min="15109" max="15109" width="4.5546875" style="282" customWidth="1"/>
    <col min="15110" max="15111" width="10.88671875" style="282" customWidth="1"/>
    <col min="15112" max="15112" width="40.77734375" style="282" customWidth="1"/>
    <col min="15113" max="15360" width="8.33203125" style="282"/>
    <col min="15361" max="15361" width="3.44140625" style="282" customWidth="1"/>
    <col min="15362" max="15362" width="8.88671875" style="282" customWidth="1"/>
    <col min="15363" max="15363" width="40.21875" style="282" customWidth="1"/>
    <col min="15364" max="15364" width="7.109375" style="282" customWidth="1"/>
    <col min="15365" max="15365" width="4.5546875" style="282" customWidth="1"/>
    <col min="15366" max="15367" width="10.88671875" style="282" customWidth="1"/>
    <col min="15368" max="15368" width="40.77734375" style="282" customWidth="1"/>
    <col min="15369" max="15616" width="8.33203125" style="282"/>
    <col min="15617" max="15617" width="3.44140625" style="282" customWidth="1"/>
    <col min="15618" max="15618" width="8.88671875" style="282" customWidth="1"/>
    <col min="15619" max="15619" width="40.21875" style="282" customWidth="1"/>
    <col min="15620" max="15620" width="7.109375" style="282" customWidth="1"/>
    <col min="15621" max="15621" width="4.5546875" style="282" customWidth="1"/>
    <col min="15622" max="15623" width="10.88671875" style="282" customWidth="1"/>
    <col min="15624" max="15624" width="40.77734375" style="282" customWidth="1"/>
    <col min="15625" max="15872" width="8.33203125" style="282"/>
    <col min="15873" max="15873" width="3.44140625" style="282" customWidth="1"/>
    <col min="15874" max="15874" width="8.88671875" style="282" customWidth="1"/>
    <col min="15875" max="15875" width="40.21875" style="282" customWidth="1"/>
    <col min="15876" max="15876" width="7.109375" style="282" customWidth="1"/>
    <col min="15877" max="15877" width="4.5546875" style="282" customWidth="1"/>
    <col min="15878" max="15879" width="10.88671875" style="282" customWidth="1"/>
    <col min="15880" max="15880" width="40.77734375" style="282" customWidth="1"/>
    <col min="15881" max="16128" width="8.33203125" style="282"/>
    <col min="16129" max="16129" width="3.44140625" style="282" customWidth="1"/>
    <col min="16130" max="16130" width="8.88671875" style="282" customWidth="1"/>
    <col min="16131" max="16131" width="40.21875" style="282" customWidth="1"/>
    <col min="16132" max="16132" width="7.109375" style="282" customWidth="1"/>
    <col min="16133" max="16133" width="4.5546875" style="282" customWidth="1"/>
    <col min="16134" max="16135" width="10.88671875" style="282" customWidth="1"/>
    <col min="16136" max="16136" width="40.77734375" style="282" customWidth="1"/>
    <col min="16137" max="16384" width="8.33203125" style="282"/>
  </cols>
  <sheetData>
    <row r="1" spans="1:12" s="450" customFormat="1" ht="24.6" x14ac:dyDescent="0.25">
      <c r="A1" s="443" t="s">
        <v>854</v>
      </c>
      <c r="B1" s="444"/>
      <c r="C1" s="445"/>
      <c r="D1" s="444"/>
      <c r="E1" s="446"/>
      <c r="F1" s="447"/>
      <c r="G1" s="448"/>
      <c r="H1" s="449"/>
      <c r="L1" s="451"/>
    </row>
    <row r="2" spans="1:12" s="450" customFormat="1" ht="20.399999999999999" x14ac:dyDescent="0.25">
      <c r="A2" s="452" t="s">
        <v>855</v>
      </c>
      <c r="B2" s="453"/>
      <c r="C2" s="445"/>
      <c r="D2" s="444"/>
      <c r="E2" s="446"/>
      <c r="F2" s="447"/>
      <c r="G2" s="448"/>
      <c r="H2" s="449"/>
      <c r="L2" s="451"/>
    </row>
    <row r="3" spans="1:12" s="450" customFormat="1" ht="20.399999999999999" x14ac:dyDescent="0.25">
      <c r="A3" s="452" t="s">
        <v>856</v>
      </c>
      <c r="B3" s="453"/>
      <c r="C3" s="445"/>
      <c r="D3" s="444"/>
      <c r="E3" s="446"/>
      <c r="F3" s="447"/>
      <c r="G3" s="448"/>
      <c r="H3" s="449"/>
      <c r="L3" s="451"/>
    </row>
    <row r="4" spans="1:12" s="450" customFormat="1" ht="20.399999999999999" x14ac:dyDescent="0.25">
      <c r="A4" s="454" t="s">
        <v>857</v>
      </c>
      <c r="B4" s="453"/>
      <c r="C4" s="445"/>
      <c r="D4" s="444"/>
      <c r="E4" s="446"/>
      <c r="F4" s="447"/>
      <c r="G4" s="448"/>
      <c r="H4" s="449"/>
      <c r="L4" s="451"/>
    </row>
    <row r="5" spans="1:12" s="450" customFormat="1" ht="14.25" customHeight="1" x14ac:dyDescent="0.25">
      <c r="A5" s="455" t="s">
        <v>710</v>
      </c>
      <c r="B5" s="456" t="s">
        <v>711</v>
      </c>
      <c r="C5" s="456" t="s">
        <v>712</v>
      </c>
      <c r="D5" s="456" t="s">
        <v>136</v>
      </c>
      <c r="E5" s="456" t="s">
        <v>135</v>
      </c>
      <c r="F5" s="457" t="s">
        <v>713</v>
      </c>
      <c r="G5" s="457" t="s">
        <v>1</v>
      </c>
      <c r="H5" s="458" t="s">
        <v>714</v>
      </c>
      <c r="L5" s="451"/>
    </row>
    <row r="6" spans="1:12" s="450" customFormat="1" ht="15.9" customHeight="1" x14ac:dyDescent="0.25">
      <c r="A6" s="459" t="s">
        <v>715</v>
      </c>
      <c r="B6" s="460" t="s">
        <v>716</v>
      </c>
      <c r="C6" s="460" t="s">
        <v>76</v>
      </c>
      <c r="D6" s="460" t="s">
        <v>80</v>
      </c>
      <c r="E6" s="460" t="s">
        <v>717</v>
      </c>
      <c r="F6" s="461" t="s">
        <v>718</v>
      </c>
      <c r="G6" s="461" t="s">
        <v>719</v>
      </c>
      <c r="H6" s="462" t="s">
        <v>720</v>
      </c>
      <c r="L6" s="451"/>
    </row>
    <row r="7" spans="1:12" s="450" customFormat="1" ht="21" thickBot="1" x14ac:dyDescent="0.3">
      <c r="A7" s="463"/>
      <c r="B7" s="464"/>
      <c r="C7" s="463"/>
      <c r="D7" s="464"/>
      <c r="E7" s="465"/>
      <c r="F7" s="466"/>
      <c r="G7" s="467"/>
      <c r="L7" s="451"/>
    </row>
    <row r="8" spans="1:12" s="476" customFormat="1" ht="21" thickBot="1" x14ac:dyDescent="0.4">
      <c r="A8" s="468"/>
      <c r="B8" s="469"/>
      <c r="C8" s="470" t="s">
        <v>858</v>
      </c>
      <c r="D8" s="471"/>
      <c r="E8" s="472"/>
      <c r="F8" s="473"/>
      <c r="G8" s="474">
        <f>SUM(G15,G47,G54)</f>
        <v>0</v>
      </c>
      <c r="H8" s="475" t="s">
        <v>859</v>
      </c>
      <c r="L8" s="477"/>
    </row>
    <row r="9" spans="1:12" s="476" customFormat="1" ht="15.9" customHeight="1" x14ac:dyDescent="0.35">
      <c r="A9" s="468"/>
      <c r="B9" s="469"/>
      <c r="C9" s="478"/>
      <c r="D9" s="479"/>
      <c r="E9" s="480"/>
      <c r="F9" s="481"/>
      <c r="G9" s="482"/>
      <c r="H9" s="483"/>
      <c r="L9" s="477"/>
    </row>
    <row r="10" spans="1:12" s="476" customFormat="1" ht="15.9" customHeight="1" x14ac:dyDescent="0.35">
      <c r="A10" s="468"/>
      <c r="B10" s="484" t="s">
        <v>860</v>
      </c>
      <c r="C10" s="485" t="s">
        <v>861</v>
      </c>
      <c r="D10" s="486"/>
      <c r="E10" s="469"/>
      <c r="F10" s="487"/>
      <c r="G10" s="488"/>
      <c r="H10" s="483"/>
      <c r="L10" s="477"/>
    </row>
    <row r="11" spans="1:12" s="476" customFormat="1" ht="15.9" customHeight="1" x14ac:dyDescent="0.35">
      <c r="A11" s="468"/>
      <c r="B11" s="469"/>
      <c r="C11" s="485" t="s">
        <v>862</v>
      </c>
      <c r="D11" s="486"/>
      <c r="E11" s="469"/>
      <c r="F11" s="487"/>
      <c r="G11" s="488"/>
      <c r="H11" s="483"/>
      <c r="L11" s="477"/>
    </row>
    <row r="12" spans="1:12" s="476" customFormat="1" ht="15.9" customHeight="1" x14ac:dyDescent="0.35">
      <c r="A12" s="468"/>
      <c r="B12" s="469"/>
      <c r="C12" s="485" t="s">
        <v>863</v>
      </c>
      <c r="D12" s="486"/>
      <c r="E12" s="469"/>
      <c r="F12" s="487"/>
      <c r="G12" s="488"/>
      <c r="H12" s="483"/>
      <c r="L12" s="477"/>
    </row>
    <row r="13" spans="1:12" s="476" customFormat="1" ht="15.9" customHeight="1" x14ac:dyDescent="0.35">
      <c r="A13" s="468"/>
      <c r="B13" s="469"/>
      <c r="C13" s="485" t="s">
        <v>864</v>
      </c>
      <c r="D13" s="486"/>
      <c r="E13" s="469"/>
      <c r="F13" s="487"/>
      <c r="G13" s="488"/>
      <c r="H13" s="483"/>
      <c r="L13" s="477"/>
    </row>
    <row r="14" spans="1:12" s="496" customFormat="1" ht="12.75" customHeight="1" x14ac:dyDescent="0.25">
      <c r="A14" s="489"/>
      <c r="B14" s="490"/>
      <c r="C14" s="491"/>
      <c r="D14" s="492"/>
      <c r="E14" s="493"/>
      <c r="F14" s="494"/>
      <c r="G14" s="495"/>
      <c r="H14" s="491"/>
      <c r="L14" s="497"/>
    </row>
    <row r="15" spans="1:12" s="504" customFormat="1" ht="25.5" customHeight="1" x14ac:dyDescent="0.35">
      <c r="A15" s="498"/>
      <c r="B15" s="499">
        <v>1</v>
      </c>
      <c r="C15" s="500" t="s">
        <v>865</v>
      </c>
      <c r="D15" s="501"/>
      <c r="E15" s="499"/>
      <c r="F15" s="502"/>
      <c r="G15" s="503">
        <f>SUM(G16:G44)</f>
        <v>0</v>
      </c>
      <c r="H15" s="500"/>
      <c r="L15" s="505"/>
    </row>
    <row r="16" spans="1:12" s="496" customFormat="1" ht="102" x14ac:dyDescent="0.25">
      <c r="A16" s="506">
        <v>1</v>
      </c>
      <c r="B16" s="507" t="s">
        <v>866</v>
      </c>
      <c r="C16" s="508" t="s">
        <v>867</v>
      </c>
      <c r="D16" s="509">
        <v>1</v>
      </c>
      <c r="E16" s="510" t="s">
        <v>868</v>
      </c>
      <c r="F16" s="511">
        <v>0</v>
      </c>
      <c r="G16" s="512">
        <f t="shared" ref="G16:G44" si="0">D16*F16</f>
        <v>0</v>
      </c>
      <c r="H16" s="513" t="s">
        <v>869</v>
      </c>
      <c r="L16" s="497"/>
    </row>
    <row r="17" spans="1:12" s="450" customFormat="1" ht="20.399999999999999" x14ac:dyDescent="0.25">
      <c r="A17" s="514">
        <v>2</v>
      </c>
      <c r="B17" s="515" t="s">
        <v>870</v>
      </c>
      <c r="C17" s="516" t="s">
        <v>871</v>
      </c>
      <c r="D17" s="517">
        <v>1</v>
      </c>
      <c r="E17" s="518" t="s">
        <v>868</v>
      </c>
      <c r="F17" s="511">
        <v>0</v>
      </c>
      <c r="G17" s="519">
        <f t="shared" si="0"/>
        <v>0</v>
      </c>
      <c r="H17" s="520"/>
      <c r="L17" s="451"/>
    </row>
    <row r="18" spans="1:12" s="496" customFormat="1" ht="15" customHeight="1" x14ac:dyDescent="0.25">
      <c r="A18" s="521">
        <v>3</v>
      </c>
      <c r="B18" s="522" t="s">
        <v>870</v>
      </c>
      <c r="C18" s="523" t="s">
        <v>872</v>
      </c>
      <c r="D18" s="509">
        <v>1</v>
      </c>
      <c r="E18" s="510" t="s">
        <v>868</v>
      </c>
      <c r="F18" s="511">
        <v>0</v>
      </c>
      <c r="G18" s="512">
        <f t="shared" si="0"/>
        <v>0</v>
      </c>
      <c r="H18" s="524"/>
      <c r="L18" s="497"/>
    </row>
    <row r="19" spans="1:12" s="496" customFormat="1" ht="30.6" x14ac:dyDescent="0.25">
      <c r="A19" s="514">
        <v>4</v>
      </c>
      <c r="B19" s="522" t="s">
        <v>870</v>
      </c>
      <c r="C19" s="523" t="s">
        <v>873</v>
      </c>
      <c r="D19" s="509">
        <v>1</v>
      </c>
      <c r="E19" s="510" t="s">
        <v>868</v>
      </c>
      <c r="F19" s="511">
        <v>0</v>
      </c>
      <c r="G19" s="512">
        <f t="shared" si="0"/>
        <v>0</v>
      </c>
      <c r="H19" s="524"/>
      <c r="L19" s="497"/>
    </row>
    <row r="20" spans="1:12" s="496" customFormat="1" ht="30.6" x14ac:dyDescent="0.25">
      <c r="A20" s="521">
        <v>5</v>
      </c>
      <c r="B20" s="507" t="s">
        <v>874</v>
      </c>
      <c r="C20" s="525" t="s">
        <v>875</v>
      </c>
      <c r="D20" s="526">
        <v>4</v>
      </c>
      <c r="E20" s="527" t="s">
        <v>868</v>
      </c>
      <c r="F20" s="511">
        <v>0</v>
      </c>
      <c r="G20" s="528">
        <f t="shared" si="0"/>
        <v>0</v>
      </c>
      <c r="H20" s="529" t="s">
        <v>876</v>
      </c>
      <c r="L20" s="497"/>
    </row>
    <row r="21" spans="1:12" s="496" customFormat="1" ht="15.75" customHeight="1" x14ac:dyDescent="0.25">
      <c r="A21" s="521">
        <v>6</v>
      </c>
      <c r="B21" s="522" t="s">
        <v>870</v>
      </c>
      <c r="C21" s="523" t="s">
        <v>877</v>
      </c>
      <c r="D21" s="509">
        <v>4</v>
      </c>
      <c r="E21" s="510" t="s">
        <v>868</v>
      </c>
      <c r="F21" s="511">
        <v>0</v>
      </c>
      <c r="G21" s="512">
        <f t="shared" si="0"/>
        <v>0</v>
      </c>
      <c r="H21" s="524"/>
      <c r="L21" s="497"/>
    </row>
    <row r="22" spans="1:12" s="450" customFormat="1" ht="40.799999999999997" x14ac:dyDescent="0.25">
      <c r="A22" s="514">
        <v>7</v>
      </c>
      <c r="B22" s="507" t="s">
        <v>878</v>
      </c>
      <c r="C22" s="516" t="s">
        <v>879</v>
      </c>
      <c r="D22" s="517">
        <v>4</v>
      </c>
      <c r="E22" s="518" t="s">
        <v>868</v>
      </c>
      <c r="F22" s="511">
        <v>0</v>
      </c>
      <c r="G22" s="519">
        <f t="shared" si="0"/>
        <v>0</v>
      </c>
      <c r="H22" s="530" t="s">
        <v>880</v>
      </c>
      <c r="L22" s="451"/>
    </row>
    <row r="23" spans="1:12" s="450" customFormat="1" ht="15" customHeight="1" x14ac:dyDescent="0.25">
      <c r="A23" s="521">
        <v>8</v>
      </c>
      <c r="B23" s="515" t="s">
        <v>870</v>
      </c>
      <c r="C23" s="531" t="s">
        <v>881</v>
      </c>
      <c r="D23" s="517">
        <v>4</v>
      </c>
      <c r="E23" s="518" t="s">
        <v>868</v>
      </c>
      <c r="F23" s="511">
        <v>0</v>
      </c>
      <c r="G23" s="519">
        <f t="shared" si="0"/>
        <v>0</v>
      </c>
      <c r="H23" s="520"/>
      <c r="L23" s="451"/>
    </row>
    <row r="24" spans="1:12" s="496" customFormat="1" ht="20.399999999999999" x14ac:dyDescent="0.25">
      <c r="A24" s="521">
        <v>9</v>
      </c>
      <c r="B24" s="507" t="s">
        <v>882</v>
      </c>
      <c r="C24" s="532" t="s">
        <v>883</v>
      </c>
      <c r="D24" s="509">
        <v>4</v>
      </c>
      <c r="E24" s="510" t="s">
        <v>868</v>
      </c>
      <c r="F24" s="511">
        <v>0</v>
      </c>
      <c r="G24" s="512">
        <f t="shared" si="0"/>
        <v>0</v>
      </c>
      <c r="H24" s="533" t="s">
        <v>884</v>
      </c>
      <c r="L24" s="497"/>
    </row>
    <row r="25" spans="1:12" s="496" customFormat="1" ht="15.75" customHeight="1" x14ac:dyDescent="0.25">
      <c r="A25" s="514">
        <v>10</v>
      </c>
      <c r="B25" s="507" t="s">
        <v>870</v>
      </c>
      <c r="C25" s="532" t="s">
        <v>885</v>
      </c>
      <c r="D25" s="509">
        <v>4</v>
      </c>
      <c r="E25" s="510" t="s">
        <v>868</v>
      </c>
      <c r="F25" s="511">
        <v>0</v>
      </c>
      <c r="G25" s="512">
        <f t="shared" si="0"/>
        <v>0</v>
      </c>
      <c r="H25" s="533"/>
      <c r="L25" s="497"/>
    </row>
    <row r="26" spans="1:12" s="450" customFormat="1" ht="20.399999999999999" x14ac:dyDescent="0.25">
      <c r="A26" s="521">
        <v>11</v>
      </c>
      <c r="B26" s="507" t="s">
        <v>886</v>
      </c>
      <c r="C26" s="534" t="s">
        <v>887</v>
      </c>
      <c r="D26" s="535">
        <v>2</v>
      </c>
      <c r="E26" s="536" t="s">
        <v>868</v>
      </c>
      <c r="F26" s="511">
        <v>0</v>
      </c>
      <c r="G26" s="537">
        <f t="shared" si="0"/>
        <v>0</v>
      </c>
      <c r="H26" s="538" t="s">
        <v>888</v>
      </c>
      <c r="L26" s="451"/>
    </row>
    <row r="27" spans="1:12" s="450" customFormat="1" ht="15" customHeight="1" x14ac:dyDescent="0.25">
      <c r="A27" s="521">
        <v>12</v>
      </c>
      <c r="B27" s="539" t="s">
        <v>870</v>
      </c>
      <c r="C27" s="540" t="s">
        <v>889</v>
      </c>
      <c r="D27" s="517">
        <v>2</v>
      </c>
      <c r="E27" s="518" t="s">
        <v>868</v>
      </c>
      <c r="F27" s="511">
        <v>0</v>
      </c>
      <c r="G27" s="519">
        <f t="shared" si="0"/>
        <v>0</v>
      </c>
      <c r="H27" s="541"/>
      <c r="L27" s="451"/>
    </row>
    <row r="28" spans="1:12" s="496" customFormat="1" ht="20.399999999999999" x14ac:dyDescent="0.25">
      <c r="A28" s="521">
        <v>13</v>
      </c>
      <c r="B28" s="507" t="s">
        <v>890</v>
      </c>
      <c r="C28" s="542" t="s">
        <v>891</v>
      </c>
      <c r="D28" s="543">
        <v>6</v>
      </c>
      <c r="E28" s="544" t="s">
        <v>868</v>
      </c>
      <c r="F28" s="511">
        <v>0</v>
      </c>
      <c r="G28" s="545">
        <f t="shared" si="0"/>
        <v>0</v>
      </c>
      <c r="H28" s="546" t="s">
        <v>892</v>
      </c>
      <c r="L28" s="497"/>
    </row>
    <row r="29" spans="1:12" s="496" customFormat="1" ht="15.75" customHeight="1" x14ac:dyDescent="0.25">
      <c r="A29" s="514">
        <v>14</v>
      </c>
      <c r="B29" s="522" t="s">
        <v>870</v>
      </c>
      <c r="C29" s="523" t="s">
        <v>893</v>
      </c>
      <c r="D29" s="509">
        <v>6</v>
      </c>
      <c r="E29" s="510" t="s">
        <v>868</v>
      </c>
      <c r="F29" s="511">
        <v>0</v>
      </c>
      <c r="G29" s="512">
        <f t="shared" si="0"/>
        <v>0</v>
      </c>
      <c r="H29" s="524"/>
      <c r="L29" s="497"/>
    </row>
    <row r="30" spans="1:12" s="496" customFormat="1" ht="20.399999999999999" x14ac:dyDescent="0.25">
      <c r="A30" s="521">
        <v>15</v>
      </c>
      <c r="B30" s="507" t="s">
        <v>894</v>
      </c>
      <c r="C30" s="542" t="s">
        <v>895</v>
      </c>
      <c r="D30" s="543">
        <v>5</v>
      </c>
      <c r="E30" s="544" t="s">
        <v>868</v>
      </c>
      <c r="F30" s="511">
        <v>0</v>
      </c>
      <c r="G30" s="545">
        <f t="shared" si="0"/>
        <v>0</v>
      </c>
      <c r="H30" s="546" t="s">
        <v>896</v>
      </c>
      <c r="L30" s="497"/>
    </row>
    <row r="31" spans="1:12" s="496" customFormat="1" ht="15.75" customHeight="1" x14ac:dyDescent="0.25">
      <c r="A31" s="521">
        <v>16</v>
      </c>
      <c r="B31" s="522" t="s">
        <v>870</v>
      </c>
      <c r="C31" s="523" t="s">
        <v>893</v>
      </c>
      <c r="D31" s="509">
        <v>5</v>
      </c>
      <c r="E31" s="510" t="s">
        <v>868</v>
      </c>
      <c r="F31" s="511">
        <v>0</v>
      </c>
      <c r="G31" s="512">
        <f t="shared" si="0"/>
        <v>0</v>
      </c>
      <c r="H31" s="524"/>
      <c r="L31" s="497"/>
    </row>
    <row r="32" spans="1:12" s="549" customFormat="1" ht="30.6" x14ac:dyDescent="0.25">
      <c r="A32" s="521">
        <v>17</v>
      </c>
      <c r="B32" s="547" t="s">
        <v>870</v>
      </c>
      <c r="C32" s="542" t="s">
        <v>897</v>
      </c>
      <c r="D32" s="543">
        <v>6</v>
      </c>
      <c r="E32" s="544" t="s">
        <v>183</v>
      </c>
      <c r="F32" s="511">
        <v>0</v>
      </c>
      <c r="G32" s="545">
        <f t="shared" si="0"/>
        <v>0</v>
      </c>
      <c r="H32" s="546" t="s">
        <v>898</v>
      </c>
      <c r="I32" s="548"/>
      <c r="J32" s="548"/>
    </row>
    <row r="33" spans="1:12" s="549" customFormat="1" ht="15" customHeight="1" x14ac:dyDescent="0.25">
      <c r="A33" s="514">
        <v>18</v>
      </c>
      <c r="B33" s="522" t="s">
        <v>870</v>
      </c>
      <c r="C33" s="523" t="s">
        <v>899</v>
      </c>
      <c r="D33" s="509">
        <v>6</v>
      </c>
      <c r="E33" s="510" t="s">
        <v>183</v>
      </c>
      <c r="F33" s="511">
        <v>0</v>
      </c>
      <c r="G33" s="512">
        <f t="shared" si="0"/>
        <v>0</v>
      </c>
      <c r="H33" s="524"/>
      <c r="I33" s="548"/>
      <c r="J33" s="548"/>
    </row>
    <row r="34" spans="1:12" s="551" customFormat="1" ht="21" x14ac:dyDescent="0.25">
      <c r="A34" s="521">
        <v>19</v>
      </c>
      <c r="B34" s="547" t="s">
        <v>870</v>
      </c>
      <c r="C34" s="542" t="s">
        <v>900</v>
      </c>
      <c r="D34" s="543">
        <v>50</v>
      </c>
      <c r="E34" s="544" t="s">
        <v>228</v>
      </c>
      <c r="F34" s="511">
        <v>0</v>
      </c>
      <c r="G34" s="550">
        <f>D34*F34</f>
        <v>0</v>
      </c>
      <c r="H34" s="546" t="s">
        <v>901</v>
      </c>
      <c r="L34" s="552"/>
    </row>
    <row r="35" spans="1:12" s="496" customFormat="1" ht="15" customHeight="1" x14ac:dyDescent="0.25">
      <c r="A35" s="521">
        <v>20</v>
      </c>
      <c r="B35" s="522" t="s">
        <v>870</v>
      </c>
      <c r="C35" s="523" t="s">
        <v>899</v>
      </c>
      <c r="D35" s="509">
        <v>50</v>
      </c>
      <c r="E35" s="510" t="s">
        <v>228</v>
      </c>
      <c r="F35" s="511">
        <v>0</v>
      </c>
      <c r="G35" s="512">
        <f>D35*F35</f>
        <v>0</v>
      </c>
      <c r="H35" s="524"/>
      <c r="L35" s="497"/>
    </row>
    <row r="36" spans="1:12" s="496" customFormat="1" ht="30.6" x14ac:dyDescent="0.25">
      <c r="A36" s="521">
        <v>21</v>
      </c>
      <c r="B36" s="507" t="s">
        <v>870</v>
      </c>
      <c r="C36" s="525" t="s">
        <v>902</v>
      </c>
      <c r="D36" s="526">
        <v>35</v>
      </c>
      <c r="E36" s="527" t="s">
        <v>183</v>
      </c>
      <c r="F36" s="511">
        <v>0</v>
      </c>
      <c r="G36" s="528">
        <f t="shared" si="0"/>
        <v>0</v>
      </c>
      <c r="H36" s="529" t="s">
        <v>903</v>
      </c>
      <c r="L36" s="497"/>
    </row>
    <row r="37" spans="1:12" s="496" customFormat="1" ht="15.75" customHeight="1" x14ac:dyDescent="0.25">
      <c r="A37" s="514">
        <v>22</v>
      </c>
      <c r="B37" s="522" t="s">
        <v>870</v>
      </c>
      <c r="C37" s="523" t="s">
        <v>904</v>
      </c>
      <c r="D37" s="509">
        <v>35</v>
      </c>
      <c r="E37" s="510" t="s">
        <v>183</v>
      </c>
      <c r="F37" s="511">
        <v>0</v>
      </c>
      <c r="G37" s="512">
        <f t="shared" si="0"/>
        <v>0</v>
      </c>
      <c r="H37" s="524"/>
      <c r="L37" s="497"/>
    </row>
    <row r="38" spans="1:12" s="450" customFormat="1" ht="30.6" x14ac:dyDescent="0.25">
      <c r="A38" s="521">
        <v>23</v>
      </c>
      <c r="B38" s="515" t="s">
        <v>870</v>
      </c>
      <c r="C38" s="531" t="s">
        <v>905</v>
      </c>
      <c r="D38" s="517">
        <v>1</v>
      </c>
      <c r="E38" s="518" t="s">
        <v>868</v>
      </c>
      <c r="F38" s="511">
        <v>0</v>
      </c>
      <c r="G38" s="519">
        <f t="shared" si="0"/>
        <v>0</v>
      </c>
      <c r="H38" s="520" t="s">
        <v>906</v>
      </c>
      <c r="L38" s="451"/>
    </row>
    <row r="39" spans="1:12" s="450" customFormat="1" ht="12.75" customHeight="1" x14ac:dyDescent="0.25">
      <c r="A39" s="521">
        <v>24</v>
      </c>
      <c r="B39" s="539" t="s">
        <v>870</v>
      </c>
      <c r="C39" s="540" t="s">
        <v>907</v>
      </c>
      <c r="D39" s="517">
        <v>1</v>
      </c>
      <c r="E39" s="518" t="s">
        <v>868</v>
      </c>
      <c r="F39" s="511">
        <v>0</v>
      </c>
      <c r="G39" s="519">
        <f t="shared" si="0"/>
        <v>0</v>
      </c>
      <c r="H39" s="541"/>
      <c r="L39" s="451"/>
    </row>
    <row r="40" spans="1:12" s="559" customFormat="1" ht="20.399999999999999" x14ac:dyDescent="0.25">
      <c r="A40" s="521">
        <v>25</v>
      </c>
      <c r="B40" s="553" t="s">
        <v>870</v>
      </c>
      <c r="C40" s="554" t="s">
        <v>908</v>
      </c>
      <c r="D40" s="555">
        <v>10</v>
      </c>
      <c r="E40" s="556" t="s">
        <v>228</v>
      </c>
      <c r="F40" s="511">
        <v>0</v>
      </c>
      <c r="G40" s="557">
        <f t="shared" si="0"/>
        <v>0</v>
      </c>
      <c r="H40" s="558" t="s">
        <v>909</v>
      </c>
      <c r="L40" s="560"/>
    </row>
    <row r="41" spans="1:12" s="559" customFormat="1" ht="15.75" customHeight="1" x14ac:dyDescent="0.25">
      <c r="A41" s="514">
        <v>26</v>
      </c>
      <c r="B41" s="515" t="s">
        <v>870</v>
      </c>
      <c r="C41" s="531" t="s">
        <v>910</v>
      </c>
      <c r="D41" s="517">
        <v>10</v>
      </c>
      <c r="E41" s="561" t="s">
        <v>228</v>
      </c>
      <c r="F41" s="511">
        <v>0</v>
      </c>
      <c r="G41" s="562">
        <f t="shared" si="0"/>
        <v>0</v>
      </c>
      <c r="H41" s="520"/>
      <c r="L41" s="560"/>
    </row>
    <row r="42" spans="1:12" s="496" customFormat="1" ht="40.799999999999997" x14ac:dyDescent="0.25">
      <c r="A42" s="521">
        <v>27</v>
      </c>
      <c r="B42" s="507" t="s">
        <v>870</v>
      </c>
      <c r="C42" s="532" t="s">
        <v>911</v>
      </c>
      <c r="D42" s="543">
        <v>15</v>
      </c>
      <c r="E42" s="563" t="s">
        <v>183</v>
      </c>
      <c r="F42" s="511">
        <v>0</v>
      </c>
      <c r="G42" s="512">
        <f t="shared" si="0"/>
        <v>0</v>
      </c>
      <c r="H42" s="533" t="s">
        <v>912</v>
      </c>
      <c r="L42" s="497"/>
    </row>
    <row r="43" spans="1:12" s="496" customFormat="1" ht="14.25" customHeight="1" x14ac:dyDescent="0.25">
      <c r="A43" s="521">
        <v>28</v>
      </c>
      <c r="B43" s="564" t="s">
        <v>870</v>
      </c>
      <c r="C43" s="565" t="s">
        <v>913</v>
      </c>
      <c r="D43" s="509">
        <v>15</v>
      </c>
      <c r="E43" s="566" t="s">
        <v>183</v>
      </c>
      <c r="F43" s="511">
        <v>0</v>
      </c>
      <c r="G43" s="567">
        <f t="shared" si="0"/>
        <v>0</v>
      </c>
      <c r="H43" s="568"/>
      <c r="L43" s="497"/>
    </row>
    <row r="44" spans="1:12" s="450" customFormat="1" ht="21" customHeight="1" x14ac:dyDescent="0.25">
      <c r="A44" s="521">
        <v>29</v>
      </c>
      <c r="B44" s="569" t="s">
        <v>870</v>
      </c>
      <c r="C44" s="570" t="s">
        <v>914</v>
      </c>
      <c r="D44" s="571">
        <v>1</v>
      </c>
      <c r="E44" s="572" t="s">
        <v>868</v>
      </c>
      <c r="F44" s="511">
        <v>0</v>
      </c>
      <c r="G44" s="573">
        <f t="shared" si="0"/>
        <v>0</v>
      </c>
      <c r="H44" s="574"/>
      <c r="L44" s="451"/>
    </row>
    <row r="45" spans="1:12" s="496" customFormat="1" ht="12.75" customHeight="1" x14ac:dyDescent="0.25">
      <c r="A45" s="489"/>
      <c r="B45" s="490"/>
      <c r="C45" s="491"/>
      <c r="D45" s="492"/>
      <c r="E45" s="493"/>
      <c r="F45" s="494"/>
      <c r="G45" s="495"/>
      <c r="H45" s="491"/>
      <c r="L45" s="497"/>
    </row>
    <row r="46" spans="1:12" s="496" customFormat="1" ht="12.75" customHeight="1" x14ac:dyDescent="0.25">
      <c r="A46" s="489"/>
      <c r="B46" s="490"/>
      <c r="C46" s="491"/>
      <c r="D46" s="492"/>
      <c r="E46" s="493"/>
      <c r="F46" s="494"/>
      <c r="G46" s="495"/>
      <c r="H46" s="491"/>
      <c r="L46" s="497"/>
    </row>
    <row r="47" spans="1:12" s="504" customFormat="1" ht="30.75" customHeight="1" x14ac:dyDescent="0.35">
      <c r="A47" s="498"/>
      <c r="B47" s="499">
        <v>2</v>
      </c>
      <c r="C47" s="500" t="s">
        <v>915</v>
      </c>
      <c r="D47" s="501"/>
      <c r="E47" s="499"/>
      <c r="F47" s="502"/>
      <c r="G47" s="503">
        <f>SUM(G48:G51)</f>
        <v>0</v>
      </c>
      <c r="H47" s="500"/>
      <c r="L47" s="505"/>
    </row>
    <row r="48" spans="1:12" s="496" customFormat="1" ht="20.399999999999999" x14ac:dyDescent="0.25">
      <c r="A48" s="506">
        <v>1</v>
      </c>
      <c r="B48" s="507" t="s">
        <v>870</v>
      </c>
      <c r="C48" s="532" t="s">
        <v>916</v>
      </c>
      <c r="D48" s="509">
        <v>1</v>
      </c>
      <c r="E48" s="563" t="s">
        <v>868</v>
      </c>
      <c r="F48" s="511">
        <v>0</v>
      </c>
      <c r="G48" s="512">
        <f>D48*F48</f>
        <v>0</v>
      </c>
      <c r="H48" s="533" t="s">
        <v>917</v>
      </c>
      <c r="L48" s="497"/>
    </row>
    <row r="49" spans="1:12" s="496" customFormat="1" ht="15.75" customHeight="1" x14ac:dyDescent="0.25">
      <c r="A49" s="521">
        <v>2</v>
      </c>
      <c r="B49" s="564" t="s">
        <v>870</v>
      </c>
      <c r="C49" s="565" t="s">
        <v>918</v>
      </c>
      <c r="D49" s="575">
        <v>1</v>
      </c>
      <c r="E49" s="566" t="s">
        <v>868</v>
      </c>
      <c r="F49" s="511">
        <v>0</v>
      </c>
      <c r="G49" s="567">
        <f>D49*F49</f>
        <v>0</v>
      </c>
      <c r="H49" s="568"/>
      <c r="L49" s="497"/>
    </row>
    <row r="50" spans="1:12" s="496" customFormat="1" ht="20.399999999999999" x14ac:dyDescent="0.25">
      <c r="A50" s="521">
        <v>3</v>
      </c>
      <c r="B50" s="553" t="s">
        <v>870</v>
      </c>
      <c r="C50" s="554" t="s">
        <v>919</v>
      </c>
      <c r="D50" s="555">
        <v>100</v>
      </c>
      <c r="E50" s="556" t="s">
        <v>228</v>
      </c>
      <c r="F50" s="511">
        <v>0</v>
      </c>
      <c r="G50" s="557">
        <f>D50*F50</f>
        <v>0</v>
      </c>
      <c r="H50" s="558" t="s">
        <v>920</v>
      </c>
      <c r="L50" s="497"/>
    </row>
    <row r="51" spans="1:12" s="496" customFormat="1" ht="15.75" customHeight="1" x14ac:dyDescent="0.25">
      <c r="A51" s="506">
        <v>4</v>
      </c>
      <c r="B51" s="515" t="s">
        <v>870</v>
      </c>
      <c r="C51" s="531" t="s">
        <v>921</v>
      </c>
      <c r="D51" s="517">
        <v>100</v>
      </c>
      <c r="E51" s="561" t="s">
        <v>228</v>
      </c>
      <c r="F51" s="511">
        <v>0</v>
      </c>
      <c r="G51" s="562">
        <f>D51*F51</f>
        <v>0</v>
      </c>
      <c r="H51" s="520"/>
      <c r="L51" s="497"/>
    </row>
    <row r="52" spans="1:12" s="496" customFormat="1" ht="16.5" customHeight="1" x14ac:dyDescent="0.25">
      <c r="A52" s="489"/>
      <c r="B52" s="576"/>
      <c r="C52" s="577"/>
      <c r="D52" s="492"/>
      <c r="E52" s="493"/>
      <c r="F52" s="494"/>
      <c r="G52" s="495"/>
      <c r="H52" s="491"/>
      <c r="L52" s="497"/>
    </row>
    <row r="53" spans="1:12" s="496" customFormat="1" ht="16.5" customHeight="1" x14ac:dyDescent="0.25">
      <c r="A53" s="489"/>
      <c r="B53" s="576"/>
      <c r="C53" s="577"/>
      <c r="D53" s="492"/>
      <c r="E53" s="493"/>
      <c r="F53" s="494"/>
      <c r="G53" s="495"/>
      <c r="H53" s="491"/>
      <c r="L53" s="497"/>
    </row>
    <row r="54" spans="1:12" s="585" customFormat="1" ht="22.2" x14ac:dyDescent="0.35">
      <c r="A54" s="578"/>
      <c r="B54" s="579" t="s">
        <v>76</v>
      </c>
      <c r="C54" s="580" t="s">
        <v>922</v>
      </c>
      <c r="D54" s="581"/>
      <c r="E54" s="582"/>
      <c r="F54" s="583"/>
      <c r="G54" s="584">
        <f>SUM(G55:G63)</f>
        <v>0</v>
      </c>
      <c r="H54" s="580"/>
      <c r="L54" s="586"/>
    </row>
    <row r="55" spans="1:12" s="549" customFormat="1" ht="20.399999999999999" x14ac:dyDescent="0.25">
      <c r="A55" s="587">
        <v>1</v>
      </c>
      <c r="B55" s="588" t="s">
        <v>923</v>
      </c>
      <c r="C55" s="589" t="s">
        <v>924</v>
      </c>
      <c r="D55" s="590">
        <v>1</v>
      </c>
      <c r="E55" s="591" t="s">
        <v>868</v>
      </c>
      <c r="F55" s="511">
        <v>0</v>
      </c>
      <c r="G55" s="545">
        <f>D55*F55</f>
        <v>0</v>
      </c>
      <c r="H55" s="546" t="s">
        <v>925</v>
      </c>
      <c r="L55" s="592"/>
    </row>
    <row r="56" spans="1:12" s="549" customFormat="1" ht="20.399999999999999" x14ac:dyDescent="0.25">
      <c r="A56" s="587">
        <v>2</v>
      </c>
      <c r="B56" s="547" t="s">
        <v>926</v>
      </c>
      <c r="C56" s="542" t="s">
        <v>927</v>
      </c>
      <c r="D56" s="590">
        <v>1</v>
      </c>
      <c r="E56" s="591" t="s">
        <v>868</v>
      </c>
      <c r="F56" s="511">
        <v>0</v>
      </c>
      <c r="G56" s="593">
        <f>D56*F56</f>
        <v>0</v>
      </c>
      <c r="H56" s="546" t="s">
        <v>928</v>
      </c>
      <c r="L56" s="592"/>
    </row>
    <row r="57" spans="1:12" s="549" customFormat="1" ht="20.399999999999999" x14ac:dyDescent="0.25">
      <c r="A57" s="587">
        <v>3</v>
      </c>
      <c r="B57" s="588" t="s">
        <v>929</v>
      </c>
      <c r="C57" s="542" t="s">
        <v>930</v>
      </c>
      <c r="D57" s="590">
        <v>1</v>
      </c>
      <c r="E57" s="591" t="s">
        <v>868</v>
      </c>
      <c r="F57" s="511">
        <v>0</v>
      </c>
      <c r="G57" s="593">
        <f>D57*F57</f>
        <v>0</v>
      </c>
      <c r="H57" s="546" t="s">
        <v>931</v>
      </c>
      <c r="L57" s="592"/>
    </row>
    <row r="58" spans="1:12" s="549" customFormat="1" ht="20.399999999999999" x14ac:dyDescent="0.25">
      <c r="A58" s="587">
        <v>4</v>
      </c>
      <c r="B58" s="547" t="s">
        <v>932</v>
      </c>
      <c r="C58" s="542" t="s">
        <v>933</v>
      </c>
      <c r="D58" s="590">
        <v>1</v>
      </c>
      <c r="E58" s="591" t="s">
        <v>868</v>
      </c>
      <c r="F58" s="511">
        <v>0</v>
      </c>
      <c r="G58" s="593">
        <f t="shared" ref="G58:G63" si="1">D58*F58</f>
        <v>0</v>
      </c>
      <c r="H58" s="546" t="s">
        <v>934</v>
      </c>
      <c r="L58" s="592"/>
    </row>
    <row r="59" spans="1:12" s="549" customFormat="1" ht="20.399999999999999" x14ac:dyDescent="0.25">
      <c r="A59" s="587">
        <v>5</v>
      </c>
      <c r="B59" s="588" t="s">
        <v>935</v>
      </c>
      <c r="C59" s="594" t="s">
        <v>936</v>
      </c>
      <c r="D59" s="595">
        <v>1</v>
      </c>
      <c r="E59" s="591" t="s">
        <v>868</v>
      </c>
      <c r="F59" s="511">
        <v>0</v>
      </c>
      <c r="G59" s="596">
        <f t="shared" si="1"/>
        <v>0</v>
      </c>
      <c r="H59" s="546" t="s">
        <v>937</v>
      </c>
      <c r="L59" s="592"/>
    </row>
    <row r="60" spans="1:12" s="549" customFormat="1" ht="30.6" x14ac:dyDescent="0.25">
      <c r="A60" s="587">
        <v>6</v>
      </c>
      <c r="B60" s="547" t="s">
        <v>938</v>
      </c>
      <c r="C60" s="594" t="s">
        <v>939</v>
      </c>
      <c r="D60" s="595">
        <v>1</v>
      </c>
      <c r="E60" s="591" t="s">
        <v>868</v>
      </c>
      <c r="F60" s="511">
        <v>0</v>
      </c>
      <c r="G60" s="596">
        <f t="shared" si="1"/>
        <v>0</v>
      </c>
      <c r="H60" s="597" t="s">
        <v>940</v>
      </c>
      <c r="L60" s="592"/>
    </row>
    <row r="61" spans="1:12" s="549" customFormat="1" ht="20.399999999999999" x14ac:dyDescent="0.25">
      <c r="A61" s="587">
        <v>7</v>
      </c>
      <c r="B61" s="588" t="s">
        <v>941</v>
      </c>
      <c r="C61" s="542" t="s">
        <v>942</v>
      </c>
      <c r="D61" s="590">
        <v>1</v>
      </c>
      <c r="E61" s="591" t="s">
        <v>868</v>
      </c>
      <c r="F61" s="511">
        <v>0</v>
      </c>
      <c r="G61" s="593">
        <f t="shared" si="1"/>
        <v>0</v>
      </c>
      <c r="H61" s="546"/>
      <c r="L61" s="592"/>
    </row>
    <row r="62" spans="1:12" s="549" customFormat="1" ht="20.399999999999999" x14ac:dyDescent="0.25">
      <c r="A62" s="587">
        <v>8</v>
      </c>
      <c r="B62" s="547" t="s">
        <v>943</v>
      </c>
      <c r="C62" s="542" t="s">
        <v>944</v>
      </c>
      <c r="D62" s="590">
        <v>1</v>
      </c>
      <c r="E62" s="591" t="s">
        <v>868</v>
      </c>
      <c r="F62" s="511">
        <v>0</v>
      </c>
      <c r="G62" s="593">
        <f t="shared" si="1"/>
        <v>0</v>
      </c>
      <c r="H62" s="546"/>
      <c r="L62" s="592"/>
    </row>
    <row r="63" spans="1:12" s="549" customFormat="1" ht="20.399999999999999" x14ac:dyDescent="0.25">
      <c r="A63" s="587">
        <v>9</v>
      </c>
      <c r="B63" s="588" t="s">
        <v>945</v>
      </c>
      <c r="C63" s="542" t="s">
        <v>946</v>
      </c>
      <c r="D63" s="590">
        <v>1</v>
      </c>
      <c r="E63" s="591" t="s">
        <v>868</v>
      </c>
      <c r="F63" s="511">
        <v>0</v>
      </c>
      <c r="G63" s="593">
        <f t="shared" si="1"/>
        <v>0</v>
      </c>
      <c r="H63" s="546" t="s">
        <v>947</v>
      </c>
      <c r="L63" s="592"/>
    </row>
    <row r="64" spans="1:12" s="496" customFormat="1" ht="13.5" customHeight="1" x14ac:dyDescent="0.25">
      <c r="A64" s="489"/>
      <c r="B64" s="490"/>
      <c r="C64" s="491"/>
      <c r="D64" s="492"/>
      <c r="E64" s="493"/>
      <c r="F64" s="494"/>
      <c r="G64" s="495"/>
      <c r="H64" s="491"/>
      <c r="L64" s="497"/>
    </row>
    <row r="65" spans="1:12" s="496" customFormat="1" ht="13.5" customHeight="1" x14ac:dyDescent="0.25">
      <c r="A65" s="489"/>
      <c r="B65" s="490"/>
      <c r="C65" s="491"/>
      <c r="D65" s="492"/>
      <c r="E65" s="493"/>
      <c r="F65" s="494"/>
      <c r="G65" s="495"/>
      <c r="H65" s="491"/>
      <c r="L65" s="497"/>
    </row>
    <row r="66" spans="1:12" s="496" customFormat="1" ht="13.5" customHeight="1" x14ac:dyDescent="0.25">
      <c r="A66" s="489"/>
      <c r="B66" s="490"/>
      <c r="C66" s="491"/>
      <c r="D66" s="492"/>
      <c r="E66" s="493"/>
      <c r="F66" s="494"/>
      <c r="G66" s="495"/>
      <c r="H66" s="491"/>
      <c r="L66" s="497"/>
    </row>
    <row r="67" spans="1:12" s="496" customFormat="1" ht="13.5" customHeight="1" x14ac:dyDescent="0.25">
      <c r="A67" s="489"/>
      <c r="B67" s="490"/>
      <c r="C67" s="491"/>
      <c r="D67" s="492"/>
      <c r="E67" s="493"/>
      <c r="F67" s="494"/>
      <c r="G67" s="495"/>
      <c r="H67" s="491"/>
      <c r="L67" s="497"/>
    </row>
    <row r="68" spans="1:12" s="496" customFormat="1" ht="13.5" customHeight="1" x14ac:dyDescent="0.25">
      <c r="A68" s="489"/>
      <c r="B68" s="490"/>
      <c r="C68" s="491"/>
      <c r="D68" s="492"/>
      <c r="E68" s="493"/>
      <c r="F68" s="494"/>
      <c r="G68" s="495"/>
      <c r="H68" s="491"/>
      <c r="L68" s="497"/>
    </row>
    <row r="69" spans="1:12" s="496" customFormat="1" ht="13.5" customHeight="1" x14ac:dyDescent="0.25">
      <c r="A69" s="489"/>
      <c r="B69" s="490"/>
      <c r="C69" s="491"/>
      <c r="D69" s="492"/>
      <c r="E69" s="493"/>
      <c r="F69" s="494"/>
      <c r="G69" s="495"/>
      <c r="H69" s="491"/>
      <c r="L69" s="497"/>
    </row>
    <row r="70" spans="1:12" s="496" customFormat="1" ht="13.5" customHeight="1" x14ac:dyDescent="0.25">
      <c r="A70" s="489"/>
      <c r="B70" s="490"/>
      <c r="C70" s="491"/>
      <c r="D70" s="492"/>
      <c r="E70" s="493"/>
      <c r="F70" s="494"/>
      <c r="G70" s="495"/>
      <c r="H70" s="491"/>
      <c r="L70" s="497"/>
    </row>
    <row r="71" spans="1:12" s="496" customFormat="1" ht="13.5" customHeight="1" x14ac:dyDescent="0.25">
      <c r="A71" s="489"/>
      <c r="B71" s="490"/>
      <c r="C71" s="491"/>
      <c r="D71" s="492"/>
      <c r="E71" s="493"/>
      <c r="F71" s="494"/>
      <c r="G71" s="495"/>
      <c r="H71" s="491"/>
      <c r="L71" s="497"/>
    </row>
    <row r="72" spans="1:12" s="496" customFormat="1" ht="13.5" customHeight="1" x14ac:dyDescent="0.25">
      <c r="A72" s="489"/>
      <c r="B72" s="490"/>
      <c r="C72" s="491"/>
      <c r="D72" s="492"/>
      <c r="E72" s="493"/>
      <c r="F72" s="494"/>
      <c r="G72" s="495"/>
      <c r="H72" s="491"/>
      <c r="L72" s="497"/>
    </row>
    <row r="73" spans="1:12" s="496" customFormat="1" ht="13.5" customHeight="1" x14ac:dyDescent="0.25">
      <c r="A73" s="489"/>
      <c r="B73" s="490"/>
      <c r="C73" s="491"/>
      <c r="D73" s="492"/>
      <c r="E73" s="493"/>
      <c r="F73" s="494"/>
      <c r="G73" s="495"/>
      <c r="H73" s="491"/>
      <c r="L73" s="497"/>
    </row>
    <row r="74" spans="1:12" s="496" customFormat="1" ht="13.5" customHeight="1" x14ac:dyDescent="0.25">
      <c r="A74" s="489"/>
      <c r="B74" s="490"/>
      <c r="C74" s="491"/>
      <c r="D74" s="492"/>
      <c r="E74" s="493"/>
      <c r="F74" s="494"/>
      <c r="G74" s="495"/>
      <c r="H74" s="491"/>
      <c r="L74" s="497"/>
    </row>
    <row r="75" spans="1:12" s="496" customFormat="1" ht="13.5" customHeight="1" x14ac:dyDescent="0.25">
      <c r="A75" s="489"/>
      <c r="B75" s="490"/>
      <c r="C75" s="491"/>
      <c r="D75" s="492"/>
      <c r="E75" s="493"/>
      <c r="F75" s="494"/>
      <c r="G75" s="495"/>
      <c r="H75" s="491"/>
      <c r="L75" s="497"/>
    </row>
    <row r="76" spans="1:12" s="496" customFormat="1" ht="13.5" customHeight="1" x14ac:dyDescent="0.25">
      <c r="A76" s="489"/>
      <c r="B76" s="490"/>
      <c r="C76" s="491"/>
      <c r="D76" s="492"/>
      <c r="E76" s="493"/>
      <c r="F76" s="494"/>
      <c r="G76" s="495"/>
      <c r="H76" s="491"/>
      <c r="L76" s="497"/>
    </row>
    <row r="77" spans="1:12" s="496" customFormat="1" ht="13.5" customHeight="1" x14ac:dyDescent="0.25">
      <c r="A77" s="489"/>
      <c r="B77" s="490"/>
      <c r="C77" s="491"/>
      <c r="D77" s="492"/>
      <c r="E77" s="493"/>
      <c r="F77" s="494"/>
      <c r="G77" s="495"/>
      <c r="H77" s="491"/>
      <c r="L77" s="497"/>
    </row>
    <row r="78" spans="1:12" s="496" customFormat="1" ht="18.75" customHeight="1" x14ac:dyDescent="0.25">
      <c r="A78" s="489"/>
      <c r="B78" s="490"/>
      <c r="C78" s="491"/>
      <c r="D78" s="492"/>
      <c r="E78" s="493"/>
      <c r="F78" s="494"/>
      <c r="G78" s="495"/>
      <c r="H78" s="491"/>
      <c r="L78" s="497"/>
    </row>
    <row r="79" spans="1:12" s="496" customFormat="1" ht="18.75" customHeight="1" x14ac:dyDescent="0.25">
      <c r="A79" s="489"/>
      <c r="B79" s="490"/>
      <c r="C79" s="491"/>
      <c r="D79" s="492"/>
      <c r="E79" s="493"/>
      <c r="F79" s="494"/>
      <c r="G79" s="495"/>
      <c r="H79" s="491"/>
      <c r="L79" s="497"/>
    </row>
    <row r="80" spans="1:12" s="496" customFormat="1" ht="18.75" customHeight="1" x14ac:dyDescent="0.25">
      <c r="A80" s="489"/>
      <c r="B80" s="490"/>
      <c r="C80" s="491"/>
      <c r="D80" s="492"/>
      <c r="E80" s="493"/>
      <c r="F80" s="494"/>
      <c r="G80" s="495"/>
      <c r="H80" s="491"/>
      <c r="L80" s="497"/>
    </row>
    <row r="81" spans="1:12" s="496" customFormat="1" ht="18.75" customHeight="1" x14ac:dyDescent="0.25">
      <c r="A81" s="489"/>
      <c r="B81" s="490"/>
      <c r="C81" s="491"/>
      <c r="D81" s="492"/>
      <c r="E81" s="493"/>
      <c r="F81" s="494"/>
      <c r="G81" s="495"/>
      <c r="H81" s="491"/>
      <c r="L81" s="497"/>
    </row>
    <row r="82" spans="1:12" s="496" customFormat="1" ht="18.75" customHeight="1" x14ac:dyDescent="0.25">
      <c r="A82" s="489"/>
      <c r="B82" s="490"/>
      <c r="C82" s="491"/>
      <c r="D82" s="492"/>
      <c r="E82" s="493"/>
      <c r="F82" s="494"/>
      <c r="G82" s="495"/>
      <c r="H82" s="491"/>
      <c r="L82" s="497"/>
    </row>
    <row r="83" spans="1:12" s="496" customFormat="1" ht="18.75" customHeight="1" x14ac:dyDescent="0.25">
      <c r="A83" s="489"/>
      <c r="B83" s="490"/>
      <c r="C83" s="491"/>
      <c r="D83" s="492"/>
      <c r="E83" s="493"/>
      <c r="F83" s="494"/>
      <c r="G83" s="495"/>
      <c r="H83" s="491"/>
      <c r="L83" s="497"/>
    </row>
    <row r="84" spans="1:12" s="496" customFormat="1" ht="18.75" customHeight="1" x14ac:dyDescent="0.25">
      <c r="A84" s="489"/>
      <c r="B84" s="490"/>
      <c r="C84" s="491"/>
      <c r="D84" s="492"/>
      <c r="E84" s="493"/>
      <c r="F84" s="494"/>
      <c r="G84" s="495"/>
      <c r="H84" s="491"/>
      <c r="L84" s="497"/>
    </row>
    <row r="85" spans="1:12" s="496" customFormat="1" ht="18.75" customHeight="1" x14ac:dyDescent="0.25">
      <c r="A85" s="489"/>
      <c r="B85" s="490"/>
      <c r="C85" s="491"/>
      <c r="D85" s="492"/>
      <c r="E85" s="493"/>
      <c r="F85" s="494"/>
      <c r="G85" s="495"/>
      <c r="H85" s="491"/>
      <c r="L85" s="497"/>
    </row>
    <row r="86" spans="1:12" s="496" customFormat="1" ht="18.75" customHeight="1" x14ac:dyDescent="0.25">
      <c r="A86" s="489"/>
      <c r="B86" s="490"/>
      <c r="C86" s="491"/>
      <c r="D86" s="492"/>
      <c r="E86" s="493"/>
      <c r="F86" s="494"/>
      <c r="G86" s="495"/>
      <c r="H86" s="491"/>
      <c r="L86" s="497"/>
    </row>
    <row r="87" spans="1:12" s="496" customFormat="1" ht="18.75" customHeight="1" x14ac:dyDescent="0.25">
      <c r="A87" s="489"/>
      <c r="B87" s="490"/>
      <c r="C87" s="491"/>
      <c r="D87" s="492"/>
      <c r="E87" s="493"/>
      <c r="F87" s="494"/>
      <c r="G87" s="495"/>
      <c r="H87" s="491"/>
      <c r="L87" s="497"/>
    </row>
    <row r="88" spans="1:12" s="496" customFormat="1" ht="18.75" customHeight="1" x14ac:dyDescent="0.25">
      <c r="A88" s="489"/>
      <c r="B88" s="490"/>
      <c r="C88" s="491"/>
      <c r="D88" s="492"/>
      <c r="E88" s="493"/>
      <c r="F88" s="494"/>
      <c r="G88" s="495"/>
      <c r="H88" s="491"/>
      <c r="L88" s="497"/>
    </row>
    <row r="89" spans="1:12" s="496" customFormat="1" ht="18.75" customHeight="1" x14ac:dyDescent="0.25">
      <c r="A89" s="489"/>
      <c r="B89" s="490"/>
      <c r="C89" s="491"/>
      <c r="D89" s="492"/>
      <c r="E89" s="493"/>
      <c r="F89" s="494"/>
      <c r="G89" s="495"/>
      <c r="H89" s="491"/>
      <c r="L89" s="497"/>
    </row>
    <row r="90" spans="1:12" s="496" customFormat="1" ht="18.75" customHeight="1" x14ac:dyDescent="0.25">
      <c r="A90" s="489"/>
      <c r="B90" s="490"/>
      <c r="C90" s="491"/>
      <c r="D90" s="492"/>
      <c r="E90" s="493"/>
      <c r="F90" s="494"/>
      <c r="G90" s="495"/>
      <c r="H90" s="491"/>
      <c r="L90" s="497"/>
    </row>
    <row r="91" spans="1:12" s="496" customFormat="1" ht="18.75" customHeight="1" x14ac:dyDescent="0.25">
      <c r="A91" s="489"/>
      <c r="B91" s="490"/>
      <c r="C91" s="491"/>
      <c r="D91" s="492"/>
      <c r="E91" s="493"/>
      <c r="F91" s="494"/>
      <c r="G91" s="495"/>
      <c r="H91" s="491"/>
      <c r="L91" s="497"/>
    </row>
    <row r="92" spans="1:12" s="496" customFormat="1" ht="18.75" customHeight="1" x14ac:dyDescent="0.25">
      <c r="A92" s="489"/>
      <c r="B92" s="490"/>
      <c r="C92" s="491"/>
      <c r="D92" s="492"/>
      <c r="E92" s="493"/>
      <c r="F92" s="494"/>
      <c r="G92" s="495"/>
      <c r="H92" s="491"/>
      <c r="L92" s="497"/>
    </row>
    <row r="93" spans="1:12" s="496" customFormat="1" ht="18.75" customHeight="1" x14ac:dyDescent="0.25">
      <c r="A93" s="489"/>
      <c r="B93" s="490"/>
      <c r="C93" s="491"/>
      <c r="D93" s="492"/>
      <c r="E93" s="493"/>
      <c r="F93" s="494"/>
      <c r="G93" s="495"/>
      <c r="H93" s="491"/>
      <c r="L93" s="497"/>
    </row>
    <row r="94" spans="1:12" s="496" customFormat="1" ht="18.75" customHeight="1" x14ac:dyDescent="0.25">
      <c r="A94" s="489"/>
      <c r="B94" s="490"/>
      <c r="C94" s="491"/>
      <c r="D94" s="492"/>
      <c r="E94" s="493"/>
      <c r="F94" s="494"/>
      <c r="G94" s="495"/>
      <c r="H94" s="491"/>
      <c r="L94" s="497"/>
    </row>
    <row r="95" spans="1:12" s="496" customFormat="1" ht="18.75" customHeight="1" x14ac:dyDescent="0.25">
      <c r="A95" s="489"/>
      <c r="B95" s="490"/>
      <c r="C95" s="491"/>
      <c r="D95" s="492"/>
      <c r="E95" s="493"/>
      <c r="F95" s="494"/>
      <c r="G95" s="495"/>
      <c r="H95" s="491"/>
      <c r="L95" s="497"/>
    </row>
    <row r="96" spans="1:12" s="450" customFormat="1" ht="14.25" customHeight="1" x14ac:dyDescent="0.25">
      <c r="A96" s="598"/>
      <c r="B96" s="599"/>
      <c r="C96" s="600"/>
      <c r="D96" s="601"/>
      <c r="E96" s="465"/>
      <c r="F96" s="602"/>
      <c r="G96" s="603"/>
      <c r="H96" s="463"/>
      <c r="L96" s="451"/>
    </row>
    <row r="97" spans="1:12" s="450" customFormat="1" ht="14.25" customHeight="1" x14ac:dyDescent="0.25">
      <c r="A97" s="598"/>
      <c r="B97" s="599"/>
      <c r="C97" s="600"/>
      <c r="D97" s="601"/>
      <c r="E97" s="465"/>
      <c r="F97" s="602"/>
      <c r="G97" s="603"/>
      <c r="H97" s="463"/>
      <c r="L97" s="451"/>
    </row>
    <row r="98" spans="1:12" s="450" customFormat="1" ht="14.25" customHeight="1" x14ac:dyDescent="0.25">
      <c r="A98" s="598"/>
      <c r="B98" s="599"/>
      <c r="C98" s="600"/>
      <c r="D98" s="601"/>
      <c r="E98" s="465"/>
      <c r="F98" s="602"/>
      <c r="G98" s="603"/>
      <c r="H98" s="463"/>
      <c r="L98" s="451"/>
    </row>
    <row r="99" spans="1:12" s="450" customFormat="1" ht="14.25" customHeight="1" x14ac:dyDescent="0.25">
      <c r="A99" s="598"/>
      <c r="B99" s="599"/>
      <c r="C99" s="600"/>
      <c r="D99" s="601"/>
      <c r="E99" s="465"/>
      <c r="F99" s="602"/>
      <c r="G99" s="603"/>
      <c r="H99" s="463"/>
      <c r="L99" s="451"/>
    </row>
    <row r="100" spans="1:12" s="450" customFormat="1" ht="14.25" customHeight="1" x14ac:dyDescent="0.25">
      <c r="A100" s="598"/>
      <c r="B100" s="599"/>
      <c r="C100" s="600"/>
      <c r="D100" s="601"/>
      <c r="E100" s="465"/>
      <c r="F100" s="602"/>
      <c r="G100" s="603"/>
      <c r="H100" s="463"/>
      <c r="L100" s="451"/>
    </row>
    <row r="101" spans="1:12" s="450" customFormat="1" ht="14.25" customHeight="1" x14ac:dyDescent="0.25">
      <c r="A101" s="598"/>
      <c r="B101" s="599"/>
      <c r="C101" s="600"/>
      <c r="D101" s="601"/>
      <c r="E101" s="465"/>
      <c r="F101" s="602"/>
      <c r="G101" s="603"/>
      <c r="H101" s="463"/>
      <c r="L101" s="451"/>
    </row>
    <row r="102" spans="1:12" s="450" customFormat="1" ht="20.399999999999999" x14ac:dyDescent="0.25">
      <c r="A102" s="598"/>
      <c r="B102" s="604"/>
      <c r="C102" s="605"/>
      <c r="D102" s="606"/>
      <c r="E102" s="607"/>
      <c r="F102" s="608"/>
      <c r="G102" s="609"/>
      <c r="H102" s="605"/>
      <c r="L102" s="451"/>
    </row>
  </sheetData>
  <sheetProtection algorithmName="SHA-512" hashValue="c2wqBE+zJQlzLysRWo3tkbUI4SSOy+0MuVsdJSTxsj0YwvqqmgudHz+xO8qTE7N5uNfoHz8y2KJe3iR8Z5BaLA==" saltValue="FYbqD4/aClxBmZrsyrJACg==" spinCount="100000" sheet="1"/>
  <protectedRanges>
    <protectedRange sqref="F16:F63" name="Oblast1"/>
  </protectedRanges>
  <pageMargins left="0.39370078740157483" right="0.39370078740157483" top="0.48" bottom="0.55000000000000004" header="0.39370078740157483" footer="0.31"/>
  <pageSetup scale="96" orientation="landscape" r:id="rId1"/>
  <headerFooter alignWithMargins="0">
    <oddFooter>&amp;LPoznámka: za naprogramování výpočtů jednotlivých buněk a celých sestav odpovídá každý uchazeč sám.&amp;R&amp;P</oddFooter>
  </headerFooter>
  <rowBreaks count="1" manualBreakCount="1">
    <brk id="46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0749-A9B0-4588-BA67-7479BFC62043}">
  <sheetPr>
    <pageSetUpPr fitToPage="1"/>
  </sheetPr>
  <dimension ref="A1:CM97"/>
  <sheetViews>
    <sheetView showGridLines="0" topLeftCell="A85" workbookViewId="0">
      <selection activeCell="I18" sqref="I18"/>
    </sheetView>
  </sheetViews>
  <sheetFormatPr defaultRowHeight="10.199999999999999" x14ac:dyDescent="0.2"/>
  <cols>
    <col min="1" max="1" width="6.44140625" style="613" customWidth="1"/>
    <col min="2" max="2" width="1.33203125" style="613" customWidth="1"/>
    <col min="3" max="3" width="3.21875" style="613" customWidth="1"/>
    <col min="4" max="33" width="2.109375" style="613" customWidth="1"/>
    <col min="34" max="34" width="2.5546875" style="613" customWidth="1"/>
    <col min="35" max="35" width="24.6640625" style="613" customWidth="1"/>
    <col min="36" max="37" width="1.88671875" style="613" customWidth="1"/>
    <col min="38" max="38" width="6.44140625" style="613" customWidth="1"/>
    <col min="39" max="39" width="2.5546875" style="613" customWidth="1"/>
    <col min="40" max="40" width="10.33203125" style="613" customWidth="1"/>
    <col min="41" max="41" width="5.77734375" style="613" customWidth="1"/>
    <col min="42" max="42" width="3.21875" style="613" customWidth="1"/>
    <col min="43" max="43" width="12.21875" style="613" hidden="1" customWidth="1"/>
    <col min="44" max="44" width="10.6640625" style="613" customWidth="1"/>
    <col min="45" max="47" width="20.109375" style="613" hidden="1" customWidth="1"/>
    <col min="48" max="49" width="16.88671875" style="613" hidden="1" customWidth="1"/>
    <col min="50" max="51" width="19.44140625" style="613" hidden="1" customWidth="1"/>
    <col min="52" max="52" width="16.88671875" style="613" hidden="1" customWidth="1"/>
    <col min="53" max="53" width="14.88671875" style="613" hidden="1" customWidth="1"/>
    <col min="54" max="54" width="19.44140625" style="613" hidden="1" customWidth="1"/>
    <col min="55" max="55" width="16.88671875" style="613" hidden="1" customWidth="1"/>
    <col min="56" max="56" width="14.88671875" style="613" hidden="1" customWidth="1"/>
    <col min="57" max="57" width="51.6640625" style="613" customWidth="1"/>
    <col min="58" max="16384" width="8.88671875" style="613"/>
  </cols>
  <sheetData>
    <row r="1" spans="1:74" x14ac:dyDescent="0.2">
      <c r="A1" s="612" t="s">
        <v>948</v>
      </c>
      <c r="AZ1" s="612" t="s">
        <v>656</v>
      </c>
      <c r="BA1" s="612" t="s">
        <v>949</v>
      </c>
      <c r="BB1" s="612" t="s">
        <v>656</v>
      </c>
      <c r="BT1" s="612" t="s">
        <v>950</v>
      </c>
      <c r="BU1" s="612" t="s">
        <v>950</v>
      </c>
      <c r="BV1" s="612" t="s">
        <v>951</v>
      </c>
    </row>
    <row r="2" spans="1:74" ht="36.9" customHeight="1" x14ac:dyDescent="0.2">
      <c r="AR2" s="614" t="s">
        <v>952</v>
      </c>
      <c r="AS2" s="615"/>
      <c r="AT2" s="615"/>
      <c r="AU2" s="615"/>
      <c r="AV2" s="615"/>
      <c r="AW2" s="615"/>
      <c r="AX2" s="615"/>
      <c r="AY2" s="615"/>
      <c r="AZ2" s="615"/>
      <c r="BA2" s="615"/>
      <c r="BB2" s="615"/>
      <c r="BC2" s="615"/>
      <c r="BD2" s="615"/>
      <c r="BE2" s="615"/>
      <c r="BS2" s="616" t="s">
        <v>953</v>
      </c>
      <c r="BT2" s="616" t="s">
        <v>954</v>
      </c>
    </row>
    <row r="3" spans="1:74" ht="6.9" customHeight="1" x14ac:dyDescent="0.2">
      <c r="B3" s="617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  <c r="AC3" s="618"/>
      <c r="AD3" s="618"/>
      <c r="AE3" s="618"/>
      <c r="AF3" s="618"/>
      <c r="AG3" s="618"/>
      <c r="AH3" s="618"/>
      <c r="AI3" s="618"/>
      <c r="AJ3" s="618"/>
      <c r="AK3" s="618"/>
      <c r="AL3" s="618"/>
      <c r="AM3" s="618"/>
      <c r="AN3" s="618"/>
      <c r="AO3" s="618"/>
      <c r="AP3" s="618"/>
      <c r="AQ3" s="618"/>
      <c r="AR3" s="619"/>
      <c r="BS3" s="616" t="s">
        <v>953</v>
      </c>
      <c r="BT3" s="616" t="s">
        <v>756</v>
      </c>
    </row>
    <row r="4" spans="1:74" ht="24.9" customHeight="1" x14ac:dyDescent="0.2">
      <c r="B4" s="619"/>
      <c r="D4" s="620" t="s">
        <v>955</v>
      </c>
      <c r="AR4" s="619"/>
      <c r="AS4" s="621" t="s">
        <v>956</v>
      </c>
      <c r="BS4" s="616" t="s">
        <v>957</v>
      </c>
    </row>
    <row r="5" spans="1:74" ht="12" customHeight="1" x14ac:dyDescent="0.2">
      <c r="B5" s="619"/>
      <c r="D5" s="622" t="s">
        <v>958</v>
      </c>
      <c r="K5" s="623" t="s">
        <v>959</v>
      </c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  <c r="AC5" s="615"/>
      <c r="AD5" s="615"/>
      <c r="AE5" s="615"/>
      <c r="AF5" s="615"/>
      <c r="AG5" s="615"/>
      <c r="AH5" s="615"/>
      <c r="AI5" s="615"/>
      <c r="AJ5" s="615"/>
      <c r="AK5" s="615"/>
      <c r="AL5" s="615"/>
      <c r="AM5" s="615"/>
      <c r="AN5" s="615"/>
      <c r="AO5" s="615"/>
      <c r="AR5" s="619"/>
      <c r="BS5" s="616" t="s">
        <v>953</v>
      </c>
    </row>
    <row r="6" spans="1:74" ht="36.9" customHeight="1" x14ac:dyDescent="0.2">
      <c r="B6" s="619"/>
      <c r="D6" s="624" t="s">
        <v>22</v>
      </c>
      <c r="K6" s="625" t="s">
        <v>960</v>
      </c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615"/>
      <c r="AH6" s="615"/>
      <c r="AI6" s="615"/>
      <c r="AJ6" s="615"/>
      <c r="AK6" s="615"/>
      <c r="AL6" s="615"/>
      <c r="AM6" s="615"/>
      <c r="AN6" s="615"/>
      <c r="AO6" s="615"/>
      <c r="AR6" s="619"/>
      <c r="BS6" s="616" t="s">
        <v>953</v>
      </c>
    </row>
    <row r="7" spans="1:74" ht="12" customHeight="1" x14ac:dyDescent="0.2">
      <c r="B7" s="619"/>
      <c r="D7" s="626" t="s">
        <v>961</v>
      </c>
      <c r="K7" s="627" t="s">
        <v>656</v>
      </c>
      <c r="AK7" s="626" t="s">
        <v>962</v>
      </c>
      <c r="AN7" s="627" t="s">
        <v>656</v>
      </c>
      <c r="AR7" s="619"/>
      <c r="BS7" s="616" t="s">
        <v>953</v>
      </c>
    </row>
    <row r="8" spans="1:74" ht="12" customHeight="1" x14ac:dyDescent="0.2">
      <c r="B8" s="619"/>
      <c r="D8" s="626" t="s">
        <v>963</v>
      </c>
      <c r="K8" s="627" t="s">
        <v>964</v>
      </c>
      <c r="AK8" s="626" t="s">
        <v>965</v>
      </c>
      <c r="AN8" s="627" t="s">
        <v>966</v>
      </c>
      <c r="AR8" s="619"/>
      <c r="BS8" s="616" t="s">
        <v>953</v>
      </c>
    </row>
    <row r="9" spans="1:74" ht="14.4" customHeight="1" x14ac:dyDescent="0.2">
      <c r="B9" s="619"/>
      <c r="AR9" s="619"/>
      <c r="BS9" s="616" t="s">
        <v>953</v>
      </c>
    </row>
    <row r="10" spans="1:74" ht="12" customHeight="1" x14ac:dyDescent="0.2">
      <c r="B10" s="619"/>
      <c r="D10" s="626" t="s">
        <v>967</v>
      </c>
      <c r="AK10" s="626" t="s">
        <v>968</v>
      </c>
      <c r="AN10" s="627" t="s">
        <v>656</v>
      </c>
      <c r="AR10" s="619"/>
      <c r="BS10" s="616" t="s">
        <v>953</v>
      </c>
    </row>
    <row r="11" spans="1:74" ht="18.45" customHeight="1" x14ac:dyDescent="0.2">
      <c r="B11" s="619"/>
      <c r="E11" s="627" t="s">
        <v>964</v>
      </c>
      <c r="AK11" s="626" t="s">
        <v>34</v>
      </c>
      <c r="AN11" s="627" t="s">
        <v>656</v>
      </c>
      <c r="AR11" s="619"/>
      <c r="BS11" s="616" t="s">
        <v>953</v>
      </c>
    </row>
    <row r="12" spans="1:74" ht="6.9" customHeight="1" x14ac:dyDescent="0.2">
      <c r="B12" s="619"/>
      <c r="AR12" s="619"/>
      <c r="BS12" s="616" t="s">
        <v>953</v>
      </c>
    </row>
    <row r="13" spans="1:74" ht="12" customHeight="1" x14ac:dyDescent="0.2">
      <c r="B13" s="619"/>
      <c r="D13" s="626" t="s">
        <v>19</v>
      </c>
      <c r="AK13" s="626" t="s">
        <v>968</v>
      </c>
      <c r="AN13" s="627" t="s">
        <v>656</v>
      </c>
      <c r="AR13" s="619"/>
      <c r="BS13" s="616" t="s">
        <v>953</v>
      </c>
    </row>
    <row r="14" spans="1:74" ht="13.2" x14ac:dyDescent="0.2">
      <c r="B14" s="619"/>
      <c r="E14" s="627" t="s">
        <v>964</v>
      </c>
      <c r="AK14" s="626" t="s">
        <v>34</v>
      </c>
      <c r="AN14" s="627" t="s">
        <v>656</v>
      </c>
      <c r="AR14" s="619"/>
      <c r="BS14" s="616" t="s">
        <v>953</v>
      </c>
    </row>
    <row r="15" spans="1:74" ht="6.9" customHeight="1" x14ac:dyDescent="0.2">
      <c r="B15" s="619"/>
      <c r="AR15" s="619"/>
      <c r="BS15" s="616" t="s">
        <v>950</v>
      </c>
    </row>
    <row r="16" spans="1:74" ht="12" customHeight="1" x14ac:dyDescent="0.2">
      <c r="B16" s="619"/>
      <c r="D16" s="626" t="s">
        <v>20</v>
      </c>
      <c r="AK16" s="626" t="s">
        <v>968</v>
      </c>
      <c r="AN16" s="627" t="s">
        <v>656</v>
      </c>
      <c r="AR16" s="619"/>
      <c r="BS16" s="616" t="s">
        <v>950</v>
      </c>
    </row>
    <row r="17" spans="2:71" ht="18.45" customHeight="1" x14ac:dyDescent="0.2">
      <c r="B17" s="619"/>
      <c r="E17" s="627" t="s">
        <v>964</v>
      </c>
      <c r="AK17" s="626" t="s">
        <v>34</v>
      </c>
      <c r="AN17" s="627" t="s">
        <v>656</v>
      </c>
      <c r="AR17" s="619"/>
      <c r="BS17" s="616" t="s">
        <v>969</v>
      </c>
    </row>
    <row r="18" spans="2:71" ht="6.9" customHeight="1" x14ac:dyDescent="0.2">
      <c r="B18" s="619"/>
      <c r="AR18" s="619"/>
      <c r="BS18" s="616" t="s">
        <v>953</v>
      </c>
    </row>
    <row r="19" spans="2:71" ht="12" customHeight="1" x14ac:dyDescent="0.2">
      <c r="B19" s="619"/>
      <c r="D19" s="626" t="s">
        <v>970</v>
      </c>
      <c r="AK19" s="626" t="s">
        <v>968</v>
      </c>
      <c r="AN19" s="627" t="s">
        <v>656</v>
      </c>
      <c r="AR19" s="619"/>
      <c r="BS19" s="616" t="s">
        <v>953</v>
      </c>
    </row>
    <row r="20" spans="2:71" ht="18.45" customHeight="1" x14ac:dyDescent="0.2">
      <c r="B20" s="619"/>
      <c r="E20" s="627" t="s">
        <v>964</v>
      </c>
      <c r="AK20" s="626" t="s">
        <v>34</v>
      </c>
      <c r="AN20" s="627" t="s">
        <v>656</v>
      </c>
      <c r="AR20" s="619"/>
      <c r="BS20" s="616" t="s">
        <v>950</v>
      </c>
    </row>
    <row r="21" spans="2:71" ht="6.9" customHeight="1" x14ac:dyDescent="0.2">
      <c r="B21" s="619"/>
      <c r="AR21" s="619"/>
    </row>
    <row r="22" spans="2:71" ht="12" customHeight="1" x14ac:dyDescent="0.2">
      <c r="B22" s="619"/>
      <c r="D22" s="626" t="s">
        <v>860</v>
      </c>
      <c r="AR22" s="619"/>
    </row>
    <row r="23" spans="2:71" ht="16.5" customHeight="1" x14ac:dyDescent="0.2">
      <c r="B23" s="619"/>
      <c r="E23" s="628" t="s">
        <v>656</v>
      </c>
      <c r="F23" s="628"/>
      <c r="G23" s="628"/>
      <c r="H23" s="628"/>
      <c r="I23" s="628"/>
      <c r="J23" s="628"/>
      <c r="K23" s="628"/>
      <c r="L23" s="628"/>
      <c r="M23" s="628"/>
      <c r="N23" s="628"/>
      <c r="O23" s="628"/>
      <c r="P23" s="628"/>
      <c r="Q23" s="628"/>
      <c r="R23" s="628"/>
      <c r="S23" s="628"/>
      <c r="T23" s="628"/>
      <c r="U23" s="628"/>
      <c r="V23" s="628"/>
      <c r="W23" s="628"/>
      <c r="X23" s="628"/>
      <c r="Y23" s="628"/>
      <c r="Z23" s="628"/>
      <c r="AA23" s="628"/>
      <c r="AB23" s="628"/>
      <c r="AC23" s="628"/>
      <c r="AD23" s="628"/>
      <c r="AE23" s="628"/>
      <c r="AF23" s="628"/>
      <c r="AG23" s="628"/>
      <c r="AH23" s="628"/>
      <c r="AI23" s="628"/>
      <c r="AJ23" s="628"/>
      <c r="AK23" s="628"/>
      <c r="AL23" s="628"/>
      <c r="AM23" s="628"/>
      <c r="AN23" s="628"/>
      <c r="AR23" s="619"/>
    </row>
    <row r="24" spans="2:71" ht="6.9" customHeight="1" x14ac:dyDescent="0.2">
      <c r="B24" s="619"/>
      <c r="AR24" s="619"/>
    </row>
    <row r="25" spans="2:71" ht="6.9" customHeight="1" x14ac:dyDescent="0.2">
      <c r="B25" s="619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629"/>
      <c r="AB25" s="629"/>
      <c r="AC25" s="629"/>
      <c r="AD25" s="629"/>
      <c r="AE25" s="629"/>
      <c r="AF25" s="629"/>
      <c r="AG25" s="629"/>
      <c r="AH25" s="629"/>
      <c r="AI25" s="629"/>
      <c r="AJ25" s="629"/>
      <c r="AK25" s="629"/>
      <c r="AL25" s="629"/>
      <c r="AM25" s="629"/>
      <c r="AN25" s="629"/>
      <c r="AO25" s="629"/>
      <c r="AR25" s="619"/>
    </row>
    <row r="26" spans="2:71" s="631" customFormat="1" ht="25.95" customHeight="1" x14ac:dyDescent="0.25">
      <c r="B26" s="630"/>
      <c r="D26" s="632" t="s">
        <v>971</v>
      </c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633"/>
      <c r="AB26" s="633"/>
      <c r="AC26" s="633"/>
      <c r="AD26" s="633"/>
      <c r="AE26" s="633"/>
      <c r="AF26" s="633"/>
      <c r="AG26" s="633"/>
      <c r="AH26" s="633"/>
      <c r="AI26" s="633"/>
      <c r="AJ26" s="633"/>
      <c r="AK26" s="634">
        <f>ROUND(AG94,2)</f>
        <v>0</v>
      </c>
      <c r="AL26" s="635"/>
      <c r="AM26" s="635"/>
      <c r="AN26" s="635"/>
      <c r="AO26" s="635"/>
      <c r="AR26" s="630"/>
    </row>
    <row r="27" spans="2:71" s="631" customFormat="1" ht="6.9" customHeight="1" x14ac:dyDescent="0.25">
      <c r="B27" s="630"/>
      <c r="AR27" s="630"/>
    </row>
    <row r="28" spans="2:71" s="631" customFormat="1" ht="13.2" x14ac:dyDescent="0.25">
      <c r="B28" s="630"/>
      <c r="L28" s="636" t="s">
        <v>972</v>
      </c>
      <c r="M28" s="636"/>
      <c r="N28" s="636"/>
      <c r="O28" s="636"/>
      <c r="P28" s="636"/>
      <c r="W28" s="636" t="s">
        <v>973</v>
      </c>
      <c r="X28" s="636"/>
      <c r="Y28" s="636"/>
      <c r="Z28" s="636"/>
      <c r="AA28" s="636"/>
      <c r="AB28" s="636"/>
      <c r="AC28" s="636"/>
      <c r="AD28" s="636"/>
      <c r="AE28" s="636"/>
      <c r="AK28" s="636" t="s">
        <v>974</v>
      </c>
      <c r="AL28" s="636"/>
      <c r="AM28" s="636"/>
      <c r="AN28" s="636"/>
      <c r="AO28" s="636"/>
      <c r="AR28" s="630"/>
    </row>
    <row r="29" spans="2:71" s="638" customFormat="1" ht="14.4" customHeight="1" x14ac:dyDescent="0.25">
      <c r="B29" s="637"/>
      <c r="D29" s="626" t="s">
        <v>140</v>
      </c>
      <c r="F29" s="626" t="s">
        <v>975</v>
      </c>
      <c r="L29" s="639">
        <v>0.21</v>
      </c>
      <c r="M29" s="640"/>
      <c r="N29" s="640"/>
      <c r="O29" s="640"/>
      <c r="P29" s="640"/>
      <c r="W29" s="641">
        <f>ROUND(AZ94, 2)</f>
        <v>0</v>
      </c>
      <c r="X29" s="640"/>
      <c r="Y29" s="640"/>
      <c r="Z29" s="640"/>
      <c r="AA29" s="640"/>
      <c r="AB29" s="640"/>
      <c r="AC29" s="640"/>
      <c r="AD29" s="640"/>
      <c r="AE29" s="640"/>
      <c r="AK29" s="641">
        <f>ROUND(AV94, 2)</f>
        <v>0</v>
      </c>
      <c r="AL29" s="640"/>
      <c r="AM29" s="640"/>
      <c r="AN29" s="640"/>
      <c r="AO29" s="640"/>
      <c r="AR29" s="637"/>
    </row>
    <row r="30" spans="2:71" s="638" customFormat="1" ht="14.4" customHeight="1" x14ac:dyDescent="0.25">
      <c r="B30" s="637"/>
      <c r="F30" s="626" t="s">
        <v>976</v>
      </c>
      <c r="L30" s="639">
        <v>0.12</v>
      </c>
      <c r="M30" s="640"/>
      <c r="N30" s="640"/>
      <c r="O30" s="640"/>
      <c r="P30" s="640"/>
      <c r="W30" s="641">
        <f>ROUND(BA94, 2)</f>
        <v>0</v>
      </c>
      <c r="X30" s="640"/>
      <c r="Y30" s="640"/>
      <c r="Z30" s="640"/>
      <c r="AA30" s="640"/>
      <c r="AB30" s="640"/>
      <c r="AC30" s="640"/>
      <c r="AD30" s="640"/>
      <c r="AE30" s="640"/>
      <c r="AK30" s="641">
        <f>ROUND(AW94, 2)</f>
        <v>0</v>
      </c>
      <c r="AL30" s="640"/>
      <c r="AM30" s="640"/>
      <c r="AN30" s="640"/>
      <c r="AO30" s="640"/>
      <c r="AR30" s="637"/>
    </row>
    <row r="31" spans="2:71" s="638" customFormat="1" ht="14.4" hidden="1" customHeight="1" x14ac:dyDescent="0.25">
      <c r="B31" s="637"/>
      <c r="F31" s="626" t="s">
        <v>977</v>
      </c>
      <c r="L31" s="639">
        <v>0.21</v>
      </c>
      <c r="M31" s="640"/>
      <c r="N31" s="640"/>
      <c r="O31" s="640"/>
      <c r="P31" s="640"/>
      <c r="W31" s="641">
        <f>ROUND(BB94, 2)</f>
        <v>0</v>
      </c>
      <c r="X31" s="640"/>
      <c r="Y31" s="640"/>
      <c r="Z31" s="640"/>
      <c r="AA31" s="640"/>
      <c r="AB31" s="640"/>
      <c r="AC31" s="640"/>
      <c r="AD31" s="640"/>
      <c r="AE31" s="640"/>
      <c r="AK31" s="641">
        <v>0</v>
      </c>
      <c r="AL31" s="640"/>
      <c r="AM31" s="640"/>
      <c r="AN31" s="640"/>
      <c r="AO31" s="640"/>
      <c r="AR31" s="637"/>
    </row>
    <row r="32" spans="2:71" s="638" customFormat="1" ht="14.4" hidden="1" customHeight="1" x14ac:dyDescent="0.25">
      <c r="B32" s="637"/>
      <c r="F32" s="626" t="s">
        <v>978</v>
      </c>
      <c r="L32" s="639">
        <v>0.12</v>
      </c>
      <c r="M32" s="640"/>
      <c r="N32" s="640"/>
      <c r="O32" s="640"/>
      <c r="P32" s="640"/>
      <c r="W32" s="641">
        <f>ROUND(BC94, 2)</f>
        <v>0</v>
      </c>
      <c r="X32" s="640"/>
      <c r="Y32" s="640"/>
      <c r="Z32" s="640"/>
      <c r="AA32" s="640"/>
      <c r="AB32" s="640"/>
      <c r="AC32" s="640"/>
      <c r="AD32" s="640"/>
      <c r="AE32" s="640"/>
      <c r="AK32" s="641">
        <v>0</v>
      </c>
      <c r="AL32" s="640"/>
      <c r="AM32" s="640"/>
      <c r="AN32" s="640"/>
      <c r="AO32" s="640"/>
      <c r="AR32" s="637"/>
    </row>
    <row r="33" spans="2:44" s="638" customFormat="1" ht="14.4" hidden="1" customHeight="1" x14ac:dyDescent="0.25">
      <c r="B33" s="637"/>
      <c r="F33" s="626" t="s">
        <v>979</v>
      </c>
      <c r="L33" s="639">
        <v>0</v>
      </c>
      <c r="M33" s="640"/>
      <c r="N33" s="640"/>
      <c r="O33" s="640"/>
      <c r="P33" s="640"/>
      <c r="W33" s="641">
        <f>ROUND(BD94, 2)</f>
        <v>0</v>
      </c>
      <c r="X33" s="640"/>
      <c r="Y33" s="640"/>
      <c r="Z33" s="640"/>
      <c r="AA33" s="640"/>
      <c r="AB33" s="640"/>
      <c r="AC33" s="640"/>
      <c r="AD33" s="640"/>
      <c r="AE33" s="640"/>
      <c r="AK33" s="641">
        <v>0</v>
      </c>
      <c r="AL33" s="640"/>
      <c r="AM33" s="640"/>
      <c r="AN33" s="640"/>
      <c r="AO33" s="640"/>
      <c r="AR33" s="637"/>
    </row>
    <row r="34" spans="2:44" s="631" customFormat="1" ht="6.9" customHeight="1" x14ac:dyDescent="0.25">
      <c r="B34" s="630"/>
      <c r="AR34" s="630"/>
    </row>
    <row r="35" spans="2:44" s="631" customFormat="1" ht="25.95" customHeight="1" x14ac:dyDescent="0.25">
      <c r="B35" s="630"/>
      <c r="C35" s="642"/>
      <c r="D35" s="643" t="s">
        <v>141</v>
      </c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5" t="s">
        <v>11</v>
      </c>
      <c r="U35" s="644"/>
      <c r="V35" s="644"/>
      <c r="W35" s="644"/>
      <c r="X35" s="646" t="s">
        <v>66</v>
      </c>
      <c r="Y35" s="647"/>
      <c r="Z35" s="647"/>
      <c r="AA35" s="647"/>
      <c r="AB35" s="647"/>
      <c r="AC35" s="644"/>
      <c r="AD35" s="644"/>
      <c r="AE35" s="644"/>
      <c r="AF35" s="644"/>
      <c r="AG35" s="644"/>
      <c r="AH35" s="644"/>
      <c r="AI35" s="644"/>
      <c r="AJ35" s="644"/>
      <c r="AK35" s="648">
        <f>SUM(AK26:AK33)</f>
        <v>0</v>
      </c>
      <c r="AL35" s="647"/>
      <c r="AM35" s="647"/>
      <c r="AN35" s="647"/>
      <c r="AO35" s="649"/>
      <c r="AP35" s="642"/>
      <c r="AQ35" s="642"/>
      <c r="AR35" s="630"/>
    </row>
    <row r="36" spans="2:44" s="631" customFormat="1" ht="6.9" customHeight="1" x14ac:dyDescent="0.25">
      <c r="B36" s="630"/>
      <c r="AR36" s="630"/>
    </row>
    <row r="37" spans="2:44" s="631" customFormat="1" ht="14.4" customHeight="1" x14ac:dyDescent="0.25">
      <c r="B37" s="630"/>
      <c r="AR37" s="630"/>
    </row>
    <row r="38" spans="2:44" ht="14.4" customHeight="1" x14ac:dyDescent="0.2">
      <c r="B38" s="619"/>
      <c r="AR38" s="619"/>
    </row>
    <row r="39" spans="2:44" ht="14.4" customHeight="1" x14ac:dyDescent="0.2">
      <c r="B39" s="619"/>
      <c r="AR39" s="619"/>
    </row>
    <row r="40" spans="2:44" ht="14.4" customHeight="1" x14ac:dyDescent="0.2">
      <c r="B40" s="619"/>
      <c r="AR40" s="619"/>
    </row>
    <row r="41" spans="2:44" ht="14.4" customHeight="1" x14ac:dyDescent="0.2">
      <c r="B41" s="619"/>
      <c r="AR41" s="619"/>
    </row>
    <row r="42" spans="2:44" ht="14.4" customHeight="1" x14ac:dyDescent="0.2">
      <c r="B42" s="619"/>
      <c r="AR42" s="619"/>
    </row>
    <row r="43" spans="2:44" ht="14.4" customHeight="1" x14ac:dyDescent="0.2">
      <c r="B43" s="619"/>
      <c r="AR43" s="619"/>
    </row>
    <row r="44" spans="2:44" ht="14.4" customHeight="1" x14ac:dyDescent="0.2">
      <c r="B44" s="619"/>
      <c r="AR44" s="619"/>
    </row>
    <row r="45" spans="2:44" ht="14.4" customHeight="1" x14ac:dyDescent="0.2">
      <c r="B45" s="619"/>
      <c r="AR45" s="619"/>
    </row>
    <row r="46" spans="2:44" ht="14.4" customHeight="1" x14ac:dyDescent="0.2">
      <c r="B46" s="619"/>
      <c r="AR46" s="619"/>
    </row>
    <row r="47" spans="2:44" ht="14.4" customHeight="1" x14ac:dyDescent="0.2">
      <c r="B47" s="619"/>
      <c r="AR47" s="619"/>
    </row>
    <row r="48" spans="2:44" ht="14.4" customHeight="1" x14ac:dyDescent="0.2">
      <c r="B48" s="619"/>
      <c r="AR48" s="619"/>
    </row>
    <row r="49" spans="2:44" s="631" customFormat="1" ht="14.4" customHeight="1" x14ac:dyDescent="0.25">
      <c r="B49" s="630"/>
      <c r="D49" s="650" t="s">
        <v>980</v>
      </c>
      <c r="E49" s="651"/>
      <c r="F49" s="651"/>
      <c r="G49" s="651"/>
      <c r="H49" s="651"/>
      <c r="I49" s="651"/>
      <c r="J49" s="651"/>
      <c r="K49" s="651"/>
      <c r="L49" s="651"/>
      <c r="M49" s="651"/>
      <c r="N49" s="651"/>
      <c r="O49" s="651"/>
      <c r="P49" s="651"/>
      <c r="Q49" s="651"/>
      <c r="R49" s="651"/>
      <c r="S49" s="651"/>
      <c r="T49" s="651"/>
      <c r="U49" s="651"/>
      <c r="V49" s="651"/>
      <c r="W49" s="651"/>
      <c r="X49" s="651"/>
      <c r="Y49" s="651"/>
      <c r="Z49" s="651"/>
      <c r="AA49" s="651"/>
      <c r="AB49" s="651"/>
      <c r="AC49" s="651"/>
      <c r="AD49" s="651"/>
      <c r="AE49" s="651"/>
      <c r="AF49" s="651"/>
      <c r="AG49" s="651"/>
      <c r="AH49" s="650" t="s">
        <v>981</v>
      </c>
      <c r="AI49" s="651"/>
      <c r="AJ49" s="651"/>
      <c r="AK49" s="651"/>
      <c r="AL49" s="651"/>
      <c r="AM49" s="651"/>
      <c r="AN49" s="651"/>
      <c r="AO49" s="651"/>
      <c r="AR49" s="630"/>
    </row>
    <row r="50" spans="2:44" x14ac:dyDescent="0.2">
      <c r="B50" s="619"/>
      <c r="AR50" s="619"/>
    </row>
    <row r="51" spans="2:44" x14ac:dyDescent="0.2">
      <c r="B51" s="619"/>
      <c r="AR51" s="619"/>
    </row>
    <row r="52" spans="2:44" x14ac:dyDescent="0.2">
      <c r="B52" s="619"/>
      <c r="AR52" s="619"/>
    </row>
    <row r="53" spans="2:44" x14ac:dyDescent="0.2">
      <c r="B53" s="619"/>
      <c r="AR53" s="619"/>
    </row>
    <row r="54" spans="2:44" x14ac:dyDescent="0.2">
      <c r="B54" s="619"/>
      <c r="AR54" s="619"/>
    </row>
    <row r="55" spans="2:44" x14ac:dyDescent="0.2">
      <c r="B55" s="619"/>
      <c r="AR55" s="619"/>
    </row>
    <row r="56" spans="2:44" x14ac:dyDescent="0.2">
      <c r="B56" s="619"/>
      <c r="AR56" s="619"/>
    </row>
    <row r="57" spans="2:44" x14ac:dyDescent="0.2">
      <c r="B57" s="619"/>
      <c r="AR57" s="619"/>
    </row>
    <row r="58" spans="2:44" x14ac:dyDescent="0.2">
      <c r="B58" s="619"/>
      <c r="AR58" s="619"/>
    </row>
    <row r="59" spans="2:44" x14ac:dyDescent="0.2">
      <c r="B59" s="619"/>
      <c r="AR59" s="619"/>
    </row>
    <row r="60" spans="2:44" s="631" customFormat="1" ht="13.2" x14ac:dyDescent="0.25">
      <c r="B60" s="630"/>
      <c r="D60" s="652" t="s">
        <v>982</v>
      </c>
      <c r="E60" s="633"/>
      <c r="F60" s="633"/>
      <c r="G60" s="633"/>
      <c r="H60" s="633"/>
      <c r="I60" s="633"/>
      <c r="J60" s="633"/>
      <c r="K60" s="633"/>
      <c r="L60" s="633"/>
      <c r="M60" s="633"/>
      <c r="N60" s="633"/>
      <c r="O60" s="633"/>
      <c r="P60" s="633"/>
      <c r="Q60" s="633"/>
      <c r="R60" s="633"/>
      <c r="S60" s="633"/>
      <c r="T60" s="633"/>
      <c r="U60" s="633"/>
      <c r="V60" s="652" t="s">
        <v>983</v>
      </c>
      <c r="W60" s="633"/>
      <c r="X60" s="633"/>
      <c r="Y60" s="633"/>
      <c r="Z60" s="633"/>
      <c r="AA60" s="633"/>
      <c r="AB60" s="633"/>
      <c r="AC60" s="633"/>
      <c r="AD60" s="633"/>
      <c r="AE60" s="633"/>
      <c r="AF60" s="633"/>
      <c r="AG60" s="633"/>
      <c r="AH60" s="652" t="s">
        <v>982</v>
      </c>
      <c r="AI60" s="633"/>
      <c r="AJ60" s="633"/>
      <c r="AK60" s="633"/>
      <c r="AL60" s="633"/>
      <c r="AM60" s="652" t="s">
        <v>983</v>
      </c>
      <c r="AN60" s="633"/>
      <c r="AO60" s="633"/>
      <c r="AR60" s="630"/>
    </row>
    <row r="61" spans="2:44" x14ac:dyDescent="0.2">
      <c r="B61" s="619"/>
      <c r="AR61" s="619"/>
    </row>
    <row r="62" spans="2:44" x14ac:dyDescent="0.2">
      <c r="B62" s="619"/>
      <c r="AR62" s="619"/>
    </row>
    <row r="63" spans="2:44" x14ac:dyDescent="0.2">
      <c r="B63" s="619"/>
      <c r="AR63" s="619"/>
    </row>
    <row r="64" spans="2:44" s="631" customFormat="1" ht="13.2" x14ac:dyDescent="0.25">
      <c r="B64" s="630"/>
      <c r="D64" s="650" t="s">
        <v>984</v>
      </c>
      <c r="E64" s="651"/>
      <c r="F64" s="651"/>
      <c r="G64" s="651"/>
      <c r="H64" s="651"/>
      <c r="I64" s="651"/>
      <c r="J64" s="651"/>
      <c r="K64" s="651"/>
      <c r="L64" s="651"/>
      <c r="M64" s="651"/>
      <c r="N64" s="651"/>
      <c r="O64" s="651"/>
      <c r="P64" s="651"/>
      <c r="Q64" s="651"/>
      <c r="R64" s="651"/>
      <c r="S64" s="651"/>
      <c r="T64" s="651"/>
      <c r="U64" s="651"/>
      <c r="V64" s="651"/>
      <c r="W64" s="651"/>
      <c r="X64" s="651"/>
      <c r="Y64" s="651"/>
      <c r="Z64" s="651"/>
      <c r="AA64" s="651"/>
      <c r="AB64" s="651"/>
      <c r="AC64" s="651"/>
      <c r="AD64" s="651"/>
      <c r="AE64" s="651"/>
      <c r="AF64" s="651"/>
      <c r="AG64" s="651"/>
      <c r="AH64" s="650" t="s">
        <v>985</v>
      </c>
      <c r="AI64" s="651"/>
      <c r="AJ64" s="651"/>
      <c r="AK64" s="651"/>
      <c r="AL64" s="651"/>
      <c r="AM64" s="651"/>
      <c r="AN64" s="651"/>
      <c r="AO64" s="651"/>
      <c r="AR64" s="630"/>
    </row>
    <row r="65" spans="2:44" x14ac:dyDescent="0.2">
      <c r="B65" s="619"/>
      <c r="AR65" s="619"/>
    </row>
    <row r="66" spans="2:44" x14ac:dyDescent="0.2">
      <c r="B66" s="619"/>
      <c r="AR66" s="619"/>
    </row>
    <row r="67" spans="2:44" x14ac:dyDescent="0.2">
      <c r="B67" s="619"/>
      <c r="AR67" s="619"/>
    </row>
    <row r="68" spans="2:44" x14ac:dyDescent="0.2">
      <c r="B68" s="619"/>
      <c r="AR68" s="619"/>
    </row>
    <row r="69" spans="2:44" x14ac:dyDescent="0.2">
      <c r="B69" s="619"/>
      <c r="AR69" s="619"/>
    </row>
    <row r="70" spans="2:44" x14ac:dyDescent="0.2">
      <c r="B70" s="619"/>
      <c r="AR70" s="619"/>
    </row>
    <row r="71" spans="2:44" x14ac:dyDescent="0.2">
      <c r="B71" s="619"/>
      <c r="AR71" s="619"/>
    </row>
    <row r="72" spans="2:44" x14ac:dyDescent="0.2">
      <c r="B72" s="619"/>
      <c r="AR72" s="619"/>
    </row>
    <row r="73" spans="2:44" x14ac:dyDescent="0.2">
      <c r="B73" s="619"/>
      <c r="AR73" s="619"/>
    </row>
    <row r="74" spans="2:44" x14ac:dyDescent="0.2">
      <c r="B74" s="619"/>
      <c r="AR74" s="619"/>
    </row>
    <row r="75" spans="2:44" s="631" customFormat="1" ht="13.2" x14ac:dyDescent="0.25">
      <c r="B75" s="630"/>
      <c r="D75" s="652" t="s">
        <v>982</v>
      </c>
      <c r="E75" s="633"/>
      <c r="F75" s="633"/>
      <c r="G75" s="633"/>
      <c r="H75" s="633"/>
      <c r="I75" s="633"/>
      <c r="J75" s="633"/>
      <c r="K75" s="633"/>
      <c r="L75" s="633"/>
      <c r="M75" s="633"/>
      <c r="N75" s="633"/>
      <c r="O75" s="633"/>
      <c r="P75" s="633"/>
      <c r="Q75" s="633"/>
      <c r="R75" s="633"/>
      <c r="S75" s="633"/>
      <c r="T75" s="633"/>
      <c r="U75" s="633"/>
      <c r="V75" s="652" t="s">
        <v>983</v>
      </c>
      <c r="W75" s="633"/>
      <c r="X75" s="633"/>
      <c r="Y75" s="633"/>
      <c r="Z75" s="633"/>
      <c r="AA75" s="633"/>
      <c r="AB75" s="633"/>
      <c r="AC75" s="633"/>
      <c r="AD75" s="633"/>
      <c r="AE75" s="633"/>
      <c r="AF75" s="633"/>
      <c r="AG75" s="633"/>
      <c r="AH75" s="652" t="s">
        <v>982</v>
      </c>
      <c r="AI75" s="633"/>
      <c r="AJ75" s="633"/>
      <c r="AK75" s="633"/>
      <c r="AL75" s="633"/>
      <c r="AM75" s="652" t="s">
        <v>983</v>
      </c>
      <c r="AN75" s="633"/>
      <c r="AO75" s="633"/>
      <c r="AR75" s="630"/>
    </row>
    <row r="76" spans="2:44" s="631" customFormat="1" x14ac:dyDescent="0.25">
      <c r="B76" s="630"/>
      <c r="AR76" s="630"/>
    </row>
    <row r="77" spans="2:44" s="631" customFormat="1" ht="6.9" customHeight="1" x14ac:dyDescent="0.25">
      <c r="B77" s="653"/>
      <c r="C77" s="654"/>
      <c r="D77" s="654"/>
      <c r="E77" s="654"/>
      <c r="F77" s="654"/>
      <c r="G77" s="654"/>
      <c r="H77" s="654"/>
      <c r="I77" s="654"/>
      <c r="J77" s="654"/>
      <c r="K77" s="654"/>
      <c r="L77" s="654"/>
      <c r="M77" s="654"/>
      <c r="N77" s="654"/>
      <c r="O77" s="654"/>
      <c r="P77" s="654"/>
      <c r="Q77" s="654"/>
      <c r="R77" s="654"/>
      <c r="S77" s="654"/>
      <c r="T77" s="654"/>
      <c r="U77" s="654"/>
      <c r="V77" s="654"/>
      <c r="W77" s="654"/>
      <c r="X77" s="654"/>
      <c r="Y77" s="654"/>
      <c r="Z77" s="654"/>
      <c r="AA77" s="654"/>
      <c r="AB77" s="654"/>
      <c r="AC77" s="654"/>
      <c r="AD77" s="654"/>
      <c r="AE77" s="654"/>
      <c r="AF77" s="654"/>
      <c r="AG77" s="654"/>
      <c r="AH77" s="654"/>
      <c r="AI77" s="654"/>
      <c r="AJ77" s="654"/>
      <c r="AK77" s="654"/>
      <c r="AL77" s="654"/>
      <c r="AM77" s="654"/>
      <c r="AN77" s="654"/>
      <c r="AO77" s="654"/>
      <c r="AP77" s="654"/>
      <c r="AQ77" s="654"/>
      <c r="AR77" s="630"/>
    </row>
    <row r="81" spans="1:91" s="631" customFormat="1" ht="6.9" customHeight="1" x14ac:dyDescent="0.25">
      <c r="B81" s="655"/>
      <c r="C81" s="656"/>
      <c r="D81" s="656"/>
      <c r="E81" s="656"/>
      <c r="F81" s="656"/>
      <c r="G81" s="656"/>
      <c r="H81" s="656"/>
      <c r="I81" s="656"/>
      <c r="J81" s="656"/>
      <c r="K81" s="656"/>
      <c r="L81" s="656"/>
      <c r="M81" s="656"/>
      <c r="N81" s="656"/>
      <c r="O81" s="656"/>
      <c r="P81" s="656"/>
      <c r="Q81" s="656"/>
      <c r="R81" s="656"/>
      <c r="S81" s="656"/>
      <c r="T81" s="656"/>
      <c r="U81" s="656"/>
      <c r="V81" s="656"/>
      <c r="W81" s="656"/>
      <c r="X81" s="656"/>
      <c r="Y81" s="656"/>
      <c r="Z81" s="656"/>
      <c r="AA81" s="656"/>
      <c r="AB81" s="656"/>
      <c r="AC81" s="656"/>
      <c r="AD81" s="656"/>
      <c r="AE81" s="656"/>
      <c r="AF81" s="656"/>
      <c r="AG81" s="656"/>
      <c r="AH81" s="656"/>
      <c r="AI81" s="656"/>
      <c r="AJ81" s="656"/>
      <c r="AK81" s="656"/>
      <c r="AL81" s="656"/>
      <c r="AM81" s="656"/>
      <c r="AN81" s="656"/>
      <c r="AO81" s="656"/>
      <c r="AP81" s="656"/>
      <c r="AQ81" s="656"/>
      <c r="AR81" s="630"/>
    </row>
    <row r="82" spans="1:91" s="631" customFormat="1" ht="24.9" customHeight="1" x14ac:dyDescent="0.25">
      <c r="B82" s="630"/>
      <c r="C82" s="620" t="s">
        <v>986</v>
      </c>
      <c r="AR82" s="630"/>
    </row>
    <row r="83" spans="1:91" s="631" customFormat="1" ht="6.9" customHeight="1" x14ac:dyDescent="0.25">
      <c r="B83" s="630"/>
      <c r="AR83" s="630"/>
    </row>
    <row r="84" spans="1:91" s="657" customFormat="1" ht="12" customHeight="1" x14ac:dyDescent="0.25">
      <c r="B84" s="658"/>
      <c r="C84" s="626" t="s">
        <v>958</v>
      </c>
      <c r="L84" s="657" t="str">
        <f>K5</f>
        <v>HOR_011</v>
      </c>
      <c r="AR84" s="658"/>
    </row>
    <row r="85" spans="1:91" s="659" customFormat="1" ht="36.9" customHeight="1" x14ac:dyDescent="0.25">
      <c r="B85" s="660"/>
      <c r="C85" s="661" t="s">
        <v>22</v>
      </c>
      <c r="L85" s="662" t="str">
        <f>K6</f>
        <v>DIVADLO F. X. ŠALDY LIBEREC - ROZŠÍŘENÍ ŠATNY KULISÁKŮ</v>
      </c>
      <c r="M85" s="663"/>
      <c r="N85" s="663"/>
      <c r="O85" s="663"/>
      <c r="P85" s="663"/>
      <c r="Q85" s="663"/>
      <c r="R85" s="663"/>
      <c r="S85" s="663"/>
      <c r="T85" s="663"/>
      <c r="U85" s="663"/>
      <c r="V85" s="663"/>
      <c r="W85" s="663"/>
      <c r="X85" s="663"/>
      <c r="Y85" s="663"/>
      <c r="Z85" s="663"/>
      <c r="AA85" s="663"/>
      <c r="AB85" s="663"/>
      <c r="AC85" s="663"/>
      <c r="AD85" s="663"/>
      <c r="AE85" s="663"/>
      <c r="AF85" s="663"/>
      <c r="AG85" s="663"/>
      <c r="AH85" s="663"/>
      <c r="AI85" s="663"/>
      <c r="AJ85" s="663"/>
      <c r="AK85" s="663"/>
      <c r="AL85" s="663"/>
      <c r="AM85" s="663"/>
      <c r="AN85" s="663"/>
      <c r="AO85" s="663"/>
      <c r="AR85" s="660"/>
    </row>
    <row r="86" spans="1:91" s="631" customFormat="1" ht="6.9" customHeight="1" x14ac:dyDescent="0.25">
      <c r="B86" s="630"/>
      <c r="AR86" s="630"/>
    </row>
    <row r="87" spans="1:91" s="631" customFormat="1" ht="12" customHeight="1" x14ac:dyDescent="0.25">
      <c r="B87" s="630"/>
      <c r="C87" s="626" t="s">
        <v>963</v>
      </c>
      <c r="L87" s="664" t="str">
        <f>IF(K8="","",K8)</f>
        <v xml:space="preserve"> </v>
      </c>
      <c r="AI87" s="626" t="s">
        <v>965</v>
      </c>
      <c r="AM87" s="665" t="str">
        <f>IF(AN8= "","",AN8)</f>
        <v>31. 10. 2024</v>
      </c>
      <c r="AN87" s="665"/>
      <c r="AR87" s="630"/>
    </row>
    <row r="88" spans="1:91" s="631" customFormat="1" ht="6.9" customHeight="1" x14ac:dyDescent="0.25">
      <c r="B88" s="630"/>
      <c r="AR88" s="630"/>
    </row>
    <row r="89" spans="1:91" s="631" customFormat="1" ht="15.15" customHeight="1" x14ac:dyDescent="0.25">
      <c r="B89" s="630"/>
      <c r="C89" s="626" t="s">
        <v>967</v>
      </c>
      <c r="L89" s="657" t="str">
        <f>IF(E11= "","",E11)</f>
        <v xml:space="preserve"> </v>
      </c>
      <c r="AI89" s="626" t="s">
        <v>20</v>
      </c>
      <c r="AM89" s="666" t="str">
        <f>IF(E17="","",E17)</f>
        <v xml:space="preserve"> </v>
      </c>
      <c r="AN89" s="667"/>
      <c r="AO89" s="667"/>
      <c r="AP89" s="667"/>
      <c r="AR89" s="630"/>
      <c r="AS89" s="668" t="s">
        <v>987</v>
      </c>
      <c r="AT89" s="669"/>
      <c r="AU89" s="670"/>
      <c r="AV89" s="670"/>
      <c r="AW89" s="670"/>
      <c r="AX89" s="670"/>
      <c r="AY89" s="670"/>
      <c r="AZ89" s="670"/>
      <c r="BA89" s="670"/>
      <c r="BB89" s="670"/>
      <c r="BC89" s="670"/>
      <c r="BD89" s="671"/>
    </row>
    <row r="90" spans="1:91" s="631" customFormat="1" ht="15.15" customHeight="1" x14ac:dyDescent="0.25">
      <c r="B90" s="630"/>
      <c r="C90" s="626" t="s">
        <v>19</v>
      </c>
      <c r="L90" s="657" t="str">
        <f>IF(E14="","",E14)</f>
        <v xml:space="preserve"> </v>
      </c>
      <c r="AI90" s="626" t="s">
        <v>970</v>
      </c>
      <c r="AM90" s="666" t="str">
        <f>IF(E20="","",E20)</f>
        <v xml:space="preserve"> </v>
      </c>
      <c r="AN90" s="667"/>
      <c r="AO90" s="667"/>
      <c r="AP90" s="667"/>
      <c r="AR90" s="630"/>
      <c r="AS90" s="672"/>
      <c r="AT90" s="673"/>
      <c r="BD90" s="674"/>
    </row>
    <row r="91" spans="1:91" s="631" customFormat="1" ht="10.8" customHeight="1" x14ac:dyDescent="0.25">
      <c r="B91" s="630"/>
      <c r="AR91" s="630"/>
      <c r="AS91" s="672"/>
      <c r="AT91" s="673"/>
      <c r="BD91" s="674"/>
    </row>
    <row r="92" spans="1:91" s="631" customFormat="1" ht="29.25" customHeight="1" x14ac:dyDescent="0.25">
      <c r="B92" s="630"/>
      <c r="C92" s="675" t="s">
        <v>988</v>
      </c>
      <c r="D92" s="676"/>
      <c r="E92" s="676"/>
      <c r="F92" s="676"/>
      <c r="G92" s="676"/>
      <c r="H92" s="677"/>
      <c r="I92" s="678" t="s">
        <v>989</v>
      </c>
      <c r="J92" s="676"/>
      <c r="K92" s="676"/>
      <c r="L92" s="676"/>
      <c r="M92" s="676"/>
      <c r="N92" s="676"/>
      <c r="O92" s="676"/>
      <c r="P92" s="676"/>
      <c r="Q92" s="676"/>
      <c r="R92" s="676"/>
      <c r="S92" s="676"/>
      <c r="T92" s="676"/>
      <c r="U92" s="676"/>
      <c r="V92" s="676"/>
      <c r="W92" s="676"/>
      <c r="X92" s="676"/>
      <c r="Y92" s="676"/>
      <c r="Z92" s="676"/>
      <c r="AA92" s="676"/>
      <c r="AB92" s="676"/>
      <c r="AC92" s="676"/>
      <c r="AD92" s="676"/>
      <c r="AE92" s="676"/>
      <c r="AF92" s="676"/>
      <c r="AG92" s="679" t="s">
        <v>990</v>
      </c>
      <c r="AH92" s="676"/>
      <c r="AI92" s="676"/>
      <c r="AJ92" s="676"/>
      <c r="AK92" s="676"/>
      <c r="AL92" s="676"/>
      <c r="AM92" s="676"/>
      <c r="AN92" s="678" t="s">
        <v>991</v>
      </c>
      <c r="AO92" s="676"/>
      <c r="AP92" s="680"/>
      <c r="AQ92" s="681" t="s">
        <v>992</v>
      </c>
      <c r="AR92" s="630"/>
      <c r="AS92" s="682" t="s">
        <v>993</v>
      </c>
      <c r="AT92" s="683" t="s">
        <v>994</v>
      </c>
      <c r="AU92" s="683" t="s">
        <v>995</v>
      </c>
      <c r="AV92" s="683" t="s">
        <v>996</v>
      </c>
      <c r="AW92" s="683" t="s">
        <v>997</v>
      </c>
      <c r="AX92" s="683" t="s">
        <v>998</v>
      </c>
      <c r="AY92" s="683" t="s">
        <v>999</v>
      </c>
      <c r="AZ92" s="683" t="s">
        <v>1000</v>
      </c>
      <c r="BA92" s="683" t="s">
        <v>1001</v>
      </c>
      <c r="BB92" s="683" t="s">
        <v>1002</v>
      </c>
      <c r="BC92" s="683" t="s">
        <v>1003</v>
      </c>
      <c r="BD92" s="684" t="s">
        <v>1004</v>
      </c>
    </row>
    <row r="93" spans="1:91" s="631" customFormat="1" ht="10.8" customHeight="1" x14ac:dyDescent="0.25">
      <c r="B93" s="630"/>
      <c r="AR93" s="630"/>
      <c r="AS93" s="685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1"/>
    </row>
    <row r="94" spans="1:91" s="686" customFormat="1" ht="32.4" customHeight="1" x14ac:dyDescent="0.25">
      <c r="B94" s="687"/>
      <c r="C94" s="688" t="s">
        <v>1005</v>
      </c>
      <c r="D94" s="689"/>
      <c r="E94" s="689"/>
      <c r="F94" s="689"/>
      <c r="G94" s="689"/>
      <c r="H94" s="689"/>
      <c r="I94" s="689"/>
      <c r="J94" s="689"/>
      <c r="K94" s="689"/>
      <c r="L94" s="689"/>
      <c r="M94" s="689"/>
      <c r="N94" s="689"/>
      <c r="O94" s="689"/>
      <c r="P94" s="689"/>
      <c r="Q94" s="689"/>
      <c r="R94" s="689"/>
      <c r="S94" s="689"/>
      <c r="T94" s="689"/>
      <c r="U94" s="689"/>
      <c r="V94" s="689"/>
      <c r="W94" s="689"/>
      <c r="X94" s="689"/>
      <c r="Y94" s="689"/>
      <c r="Z94" s="689"/>
      <c r="AA94" s="689"/>
      <c r="AB94" s="689"/>
      <c r="AC94" s="689"/>
      <c r="AD94" s="689"/>
      <c r="AE94" s="689"/>
      <c r="AF94" s="689"/>
      <c r="AG94" s="690">
        <f>ROUND(AG95,2)</f>
        <v>0</v>
      </c>
      <c r="AH94" s="690"/>
      <c r="AI94" s="690"/>
      <c r="AJ94" s="690"/>
      <c r="AK94" s="690"/>
      <c r="AL94" s="690"/>
      <c r="AM94" s="690"/>
      <c r="AN94" s="691">
        <f>SUM(AG94,AT94)</f>
        <v>0</v>
      </c>
      <c r="AO94" s="691"/>
      <c r="AP94" s="691"/>
      <c r="AQ94" s="692" t="s">
        <v>656</v>
      </c>
      <c r="AR94" s="687"/>
      <c r="AS94" s="693">
        <f>ROUND(AS95,2)</f>
        <v>0</v>
      </c>
      <c r="AT94" s="694">
        <f>ROUND(SUM(AV94:AW94),2)</f>
        <v>0</v>
      </c>
      <c r="AU94" s="695">
        <f>ROUND(AU95,5)</f>
        <v>89.245000000000005</v>
      </c>
      <c r="AV94" s="694">
        <f>ROUND(AZ94*L29,2)</f>
        <v>0</v>
      </c>
      <c r="AW94" s="694">
        <f>ROUND(BA94*L30,2)</f>
        <v>0</v>
      </c>
      <c r="AX94" s="694">
        <f>ROUND(BB94*L29,2)</f>
        <v>0</v>
      </c>
      <c r="AY94" s="694">
        <f>ROUND(BC94*L30,2)</f>
        <v>0</v>
      </c>
      <c r="AZ94" s="694">
        <f>ROUND(AZ95,2)</f>
        <v>0</v>
      </c>
      <c r="BA94" s="694">
        <f>ROUND(BA95,2)</f>
        <v>0</v>
      </c>
      <c r="BB94" s="694">
        <f>ROUND(BB95,2)</f>
        <v>0</v>
      </c>
      <c r="BC94" s="694">
        <f>ROUND(BC95,2)</f>
        <v>0</v>
      </c>
      <c r="BD94" s="696">
        <f>ROUND(BD95,2)</f>
        <v>0</v>
      </c>
      <c r="BS94" s="697" t="s">
        <v>1006</v>
      </c>
      <c r="BT94" s="697" t="s">
        <v>1007</v>
      </c>
      <c r="BU94" s="698" t="s">
        <v>1008</v>
      </c>
      <c r="BV94" s="697" t="s">
        <v>1009</v>
      </c>
      <c r="BW94" s="697" t="s">
        <v>951</v>
      </c>
      <c r="BX94" s="697" t="s">
        <v>1010</v>
      </c>
      <c r="CL94" s="697" t="s">
        <v>656</v>
      </c>
    </row>
    <row r="95" spans="1:91" s="711" customFormat="1" ht="24.75" customHeight="1" x14ac:dyDescent="0.25">
      <c r="A95" s="699" t="s">
        <v>1011</v>
      </c>
      <c r="B95" s="700"/>
      <c r="C95" s="701"/>
      <c r="D95" s="702" t="s">
        <v>1012</v>
      </c>
      <c r="E95" s="702"/>
      <c r="F95" s="702"/>
      <c r="G95" s="702"/>
      <c r="H95" s="702"/>
      <c r="I95" s="703"/>
      <c r="J95" s="702" t="s">
        <v>1013</v>
      </c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4">
        <f>'Příloha 730 ÚT Pol'!J30</f>
        <v>0</v>
      </c>
      <c r="AH95" s="705"/>
      <c r="AI95" s="705"/>
      <c r="AJ95" s="705"/>
      <c r="AK95" s="705"/>
      <c r="AL95" s="705"/>
      <c r="AM95" s="705"/>
      <c r="AN95" s="704">
        <f>SUM(AG95,AT95)</f>
        <v>0</v>
      </c>
      <c r="AO95" s="705"/>
      <c r="AP95" s="705"/>
      <c r="AQ95" s="706" t="s">
        <v>129</v>
      </c>
      <c r="AR95" s="700"/>
      <c r="AS95" s="707">
        <v>0</v>
      </c>
      <c r="AT95" s="708">
        <f>ROUND(SUM(AV95:AW95),2)</f>
        <v>0</v>
      </c>
      <c r="AU95" s="709">
        <f>'Příloha 730 ÚT Pol'!P125</f>
        <v>89.245000000000005</v>
      </c>
      <c r="AV95" s="708">
        <f>'Příloha 730 ÚT Pol'!J33</f>
        <v>0</v>
      </c>
      <c r="AW95" s="708">
        <f>'Příloha 730 ÚT Pol'!J34</f>
        <v>0</v>
      </c>
      <c r="AX95" s="708">
        <f>'Příloha 730 ÚT Pol'!J35</f>
        <v>0</v>
      </c>
      <c r="AY95" s="708">
        <f>'Příloha 730 ÚT Pol'!J36</f>
        <v>0</v>
      </c>
      <c r="AZ95" s="708">
        <f>'Příloha 730 ÚT Pol'!F33</f>
        <v>0</v>
      </c>
      <c r="BA95" s="708">
        <f>'Příloha 730 ÚT Pol'!F34</f>
        <v>0</v>
      </c>
      <c r="BB95" s="708">
        <f>'Příloha 730 ÚT Pol'!F35</f>
        <v>0</v>
      </c>
      <c r="BC95" s="708">
        <f>'Příloha 730 ÚT Pol'!F36</f>
        <v>0</v>
      </c>
      <c r="BD95" s="710">
        <f>'Příloha 730 ÚT Pol'!F37</f>
        <v>0</v>
      </c>
      <c r="BT95" s="712" t="s">
        <v>715</v>
      </c>
      <c r="BV95" s="712" t="s">
        <v>1009</v>
      </c>
      <c r="BW95" s="712" t="s">
        <v>1014</v>
      </c>
      <c r="BX95" s="712" t="s">
        <v>951</v>
      </c>
      <c r="CL95" s="712" t="s">
        <v>656</v>
      </c>
      <c r="CM95" s="712" t="s">
        <v>716</v>
      </c>
    </row>
    <row r="96" spans="1:91" s="631" customFormat="1" ht="30" customHeight="1" x14ac:dyDescent="0.25">
      <c r="B96" s="630"/>
      <c r="AR96" s="630"/>
    </row>
    <row r="97" spans="2:44" s="631" customFormat="1" ht="6.9" customHeight="1" x14ac:dyDescent="0.25">
      <c r="B97" s="653"/>
      <c r="C97" s="654"/>
      <c r="D97" s="654"/>
      <c r="E97" s="654"/>
      <c r="F97" s="654"/>
      <c r="G97" s="654"/>
      <c r="H97" s="654"/>
      <c r="I97" s="654"/>
      <c r="J97" s="654"/>
      <c r="K97" s="654"/>
      <c r="L97" s="654"/>
      <c r="M97" s="654"/>
      <c r="N97" s="654"/>
      <c r="O97" s="654"/>
      <c r="P97" s="654"/>
      <c r="Q97" s="654"/>
      <c r="R97" s="654"/>
      <c r="S97" s="654"/>
      <c r="T97" s="654"/>
      <c r="U97" s="654"/>
      <c r="V97" s="654"/>
      <c r="W97" s="654"/>
      <c r="X97" s="654"/>
      <c r="Y97" s="654"/>
      <c r="Z97" s="654"/>
      <c r="AA97" s="654"/>
      <c r="AB97" s="654"/>
      <c r="AC97" s="654"/>
      <c r="AD97" s="654"/>
      <c r="AE97" s="654"/>
      <c r="AF97" s="654"/>
      <c r="AG97" s="654"/>
      <c r="AH97" s="654"/>
      <c r="AI97" s="654"/>
      <c r="AJ97" s="654"/>
      <c r="AK97" s="654"/>
      <c r="AL97" s="654"/>
      <c r="AM97" s="654"/>
      <c r="AN97" s="654"/>
      <c r="AO97" s="654"/>
      <c r="AP97" s="654"/>
      <c r="AQ97" s="654"/>
      <c r="AR97" s="630"/>
    </row>
  </sheetData>
  <sheetProtection algorithmName="SHA-512" hashValue="0F47MVkd+Zf4vqlY1pTawawb4/9hA1yQTL7zYerNIR9Ruht9Uj3uDUuLRV2vslemvlZZDM8KCfeDqJ19NCrmcA==" saltValue="sbCh51+Htl40Zkrn7C4c8Q==" spinCount="100000" sheet="1" objects="1" scenarios="1"/>
  <mergeCells count="40">
    <mergeCell ref="AG94:AM94"/>
    <mergeCell ref="AN94:AP94"/>
    <mergeCell ref="D95:H95"/>
    <mergeCell ref="J95:AF95"/>
    <mergeCell ref="AG95:AM95"/>
    <mergeCell ref="AN95:AP9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33:P33"/>
    <mergeCell ref="W33:AE33"/>
    <mergeCell ref="AK33:AO33"/>
    <mergeCell ref="X35:AB35"/>
    <mergeCell ref="AK35:AO35"/>
    <mergeCell ref="L85:AO85"/>
    <mergeCell ref="L31:P31"/>
    <mergeCell ref="W31:AE31"/>
    <mergeCell ref="AK31:AO31"/>
    <mergeCell ref="L32:P32"/>
    <mergeCell ref="W32:AE32"/>
    <mergeCell ref="AK32:AO32"/>
    <mergeCell ref="L29:P29"/>
    <mergeCell ref="W29:AE29"/>
    <mergeCell ref="AK29:AO29"/>
    <mergeCell ref="L30:P30"/>
    <mergeCell ref="W30:AE30"/>
    <mergeCell ref="AK30:AO30"/>
    <mergeCell ref="AR2:BE2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D. 1. 2. 4. - ÚT -  VYTÁP...'!C2" display="/" xr:uid="{D9EA6697-D46E-4DC8-BE75-6FB6F0B1A4B0}"/>
  </hyperlink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58</vt:i4>
      </vt:variant>
    </vt:vector>
  </HeadingPairs>
  <TitlesOfParts>
    <vt:vector size="69" baseType="lpstr">
      <vt:lpstr>Pokyny pro vyplnění</vt:lpstr>
      <vt:lpstr>Stavba</vt:lpstr>
      <vt:lpstr>VzorPolozky</vt:lpstr>
      <vt:lpstr>D.1.1. 1.02 Pol</vt:lpstr>
      <vt:lpstr>D.1.1. 2.00 Pol</vt:lpstr>
      <vt:lpstr>Rekapitulace příloh</vt:lpstr>
      <vt:lpstr>Příloha 720 ZTI</vt:lpstr>
      <vt:lpstr>Příloha 728 VZT</vt:lpstr>
      <vt:lpstr>Příloha 730 ÚT Rek</vt:lpstr>
      <vt:lpstr>Příloha 730 ÚT Pol</vt:lpstr>
      <vt:lpstr>Příloha M21 Elektro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'D.1.1. 1.02 Pol'!Názvy_tisku</vt:lpstr>
      <vt:lpstr>'D.1.1. 2.00 Pol'!Názvy_tisku</vt:lpstr>
      <vt:lpstr>'Příloha 720 ZTI'!Názvy_tisku</vt:lpstr>
      <vt:lpstr>'Příloha 728 VZT'!Názvy_tisku</vt:lpstr>
      <vt:lpstr>'Příloha 730 ÚT Pol'!Názvy_tisku</vt:lpstr>
      <vt:lpstr>'Příloha 730 ÚT Rek'!Názvy_tisku</vt:lpstr>
      <vt:lpstr>oadresa</vt:lpstr>
      <vt:lpstr>Stavba!Objednatel</vt:lpstr>
      <vt:lpstr>Stavba!Objekt</vt:lpstr>
      <vt:lpstr>'D.1.1. 1.02 Pol'!Oblast_tisku</vt:lpstr>
      <vt:lpstr>'D.1.1. 2.00 Pol'!Oblast_tisku</vt:lpstr>
      <vt:lpstr>'Příloha 720 ZTI'!Oblast_tisku</vt:lpstr>
      <vt:lpstr>'Příloha 728 VZT'!Oblast_tisku</vt:lpstr>
      <vt:lpstr>'Příloha 730 ÚT Pol'!Oblast_tisku</vt:lpstr>
      <vt:lpstr>'Příloha 730 ÚT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Šafařík</dc:creator>
  <cp:lastModifiedBy>Petr Šafařík</cp:lastModifiedBy>
  <cp:lastPrinted>2025-01-22T09:20:47Z</cp:lastPrinted>
  <dcterms:created xsi:type="dcterms:W3CDTF">2009-04-08T07:15:50Z</dcterms:created>
  <dcterms:modified xsi:type="dcterms:W3CDTF">2025-01-22T09:33:30Z</dcterms:modified>
</cp:coreProperties>
</file>