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HP\Documents\PETRAlaan\2021\Smlouvy\"/>
    </mc:Choice>
  </mc:AlternateContent>
  <xr:revisionPtr revIDLastSave="0" documentId="8_{4F2AE36E-D349-41DD-B237-6594B11A77D2}" xr6:coauthVersionLast="47" xr6:coauthVersionMax="47" xr10:uidLastSave="{00000000-0000-0000-0000-000000000000}"/>
  <bookViews>
    <workbookView xWindow="-120" yWindow="-120" windowWidth="29040" windowHeight="15840" firstSheet="1" activeTab="5" xr2:uid="{00000000-000D-0000-FFFF-FFFF00000000}"/>
  </bookViews>
  <sheets>
    <sheet name="Rekapitulace stavby" sheetId="1" r:id="rId1"/>
    <sheet name="20-06 - Fara Tuklaty, Na ..." sheetId="2" r:id="rId2"/>
    <sheet name="Rekapitulace stavby ZL 1" sheetId="5" r:id="rId3"/>
    <sheet name="Stavební práce ZL1" sheetId="4" r:id="rId4"/>
    <sheet name="Stavební práce ZL1 - vícepráce" sheetId="6" r:id="rId5"/>
    <sheet name="Stavební práce ZL1 - méněpráce" sheetId="7" r:id="rId6"/>
    <sheet name="Pokyny pro vyplnění" sheetId="3" r:id="rId7"/>
  </sheets>
  <definedNames>
    <definedName name="_xlnm._FilterDatabase" localSheetId="1" hidden="1">'20-06 - Fara Tuklaty, Na ...'!$C$87:$K$224</definedName>
    <definedName name="_xlnm.Print_Titles" localSheetId="1">'20-06 - Fara Tuklaty, Na ...'!$87:$87</definedName>
    <definedName name="_xlnm.Print_Titles" localSheetId="0">'Rekapitulace stavby'!$52:$52</definedName>
    <definedName name="_xlnm.Print_Area" localSheetId="1">'20-06 - Fara Tuklaty, Na ...'!$C$4:$J$37,'20-06 - Fara Tuklaty, Na ...'!$C$43:$J$71,'20-06 - Fara Tuklaty, Na ...'!$C$77:$K$224</definedName>
    <definedName name="_xlnm.Print_Area" localSheetId="6">'Pokyny pro vyplnění'!$B$2:$K$71,'Pokyny pro vyplnění'!$B$74:$K$118,'Pokyny pro vyplnění'!$B$121:$K$161,'Pokyny pro vyplnění'!$B$164:$K$218</definedName>
    <definedName name="_xlnm.Print_Area" localSheetId="0">'Rekapitulace stavby'!$D$4:$AO$36,'Rekapitulace stavby'!$C$42:$AQ$56</definedName>
  </definedNames>
  <calcPr calcId="181029"/>
</workbook>
</file>

<file path=xl/calcChain.xml><?xml version="1.0" encoding="utf-8"?>
<calcChain xmlns="http://schemas.openxmlformats.org/spreadsheetml/2006/main">
  <c r="AG57" i="5" l="1"/>
  <c r="AN57" i="5" s="1"/>
  <c r="AN56" i="5"/>
  <c r="AG56" i="5"/>
  <c r="AG55" i="5" s="1"/>
  <c r="N16" i="6"/>
  <c r="L177" i="7"/>
  <c r="J177" i="7"/>
  <c r="J176" i="7"/>
  <c r="J175" i="7"/>
  <c r="J174" i="7"/>
  <c r="L173" i="7"/>
  <c r="J173" i="7"/>
  <c r="J172" i="7"/>
  <c r="J171" i="7"/>
  <c r="L169" i="7"/>
  <c r="L168" i="7"/>
  <c r="L167" i="7"/>
  <c r="L166" i="7"/>
  <c r="J166" i="7"/>
  <c r="L165" i="7"/>
  <c r="J165" i="7"/>
  <c r="L162" i="7"/>
  <c r="J162" i="7"/>
  <c r="L160" i="7"/>
  <c r="K160" i="7"/>
  <c r="J160" i="7"/>
  <c r="J159" i="7"/>
  <c r="L158" i="7"/>
  <c r="K158" i="7"/>
  <c r="J158" i="7"/>
  <c r="K157" i="7"/>
  <c r="L157" i="7" s="1"/>
  <c r="J157" i="7"/>
  <c r="L155" i="7"/>
  <c r="K155" i="7"/>
  <c r="J155" i="7"/>
  <c r="J154" i="7"/>
  <c r="J153" i="7"/>
  <c r="K152" i="7"/>
  <c r="L152" i="7" s="1"/>
  <c r="J152" i="7"/>
  <c r="J151" i="7"/>
  <c r="K150" i="7"/>
  <c r="L150" i="7" s="1"/>
  <c r="J150" i="7"/>
  <c r="L149" i="7"/>
  <c r="K149" i="7"/>
  <c r="J149" i="7"/>
  <c r="K147" i="7"/>
  <c r="L147" i="7" s="1"/>
  <c r="J147" i="7"/>
  <c r="L146" i="7"/>
  <c r="K146" i="7"/>
  <c r="J146" i="7"/>
  <c r="K145" i="7"/>
  <c r="L145" i="7" s="1"/>
  <c r="J145" i="7"/>
  <c r="J144" i="7"/>
  <c r="L143" i="7"/>
  <c r="J143" i="7"/>
  <c r="L141" i="7"/>
  <c r="J141" i="7"/>
  <c r="L133" i="7"/>
  <c r="J133" i="7"/>
  <c r="L131" i="7"/>
  <c r="J131" i="7"/>
  <c r="L126" i="7"/>
  <c r="J126" i="7"/>
  <c r="L124" i="7"/>
  <c r="J124" i="7"/>
  <c r="L122" i="7"/>
  <c r="J122" i="7"/>
  <c r="L120" i="7"/>
  <c r="J120" i="7"/>
  <c r="L119" i="7"/>
  <c r="J119" i="7"/>
  <c r="L116" i="7"/>
  <c r="K116" i="7"/>
  <c r="J116" i="7"/>
  <c r="L115" i="7"/>
  <c r="J115" i="7"/>
  <c r="J113" i="7"/>
  <c r="L113" i="7"/>
  <c r="J112" i="7"/>
  <c r="L111" i="7"/>
  <c r="J111" i="7"/>
  <c r="L109" i="7"/>
  <c r="J109" i="7"/>
  <c r="L107" i="7"/>
  <c r="J107" i="7"/>
  <c r="J106" i="7"/>
  <c r="L103" i="7"/>
  <c r="K103" i="7"/>
  <c r="J103" i="7"/>
  <c r="K101" i="7"/>
  <c r="L101" i="7" s="1"/>
  <c r="J101" i="7"/>
  <c r="L99" i="7"/>
  <c r="L97" i="7"/>
  <c r="L96" i="7"/>
  <c r="L94" i="7"/>
  <c r="J94" i="7"/>
  <c r="L92" i="7"/>
  <c r="J92" i="7"/>
  <c r="L90" i="7"/>
  <c r="L88" i="7"/>
  <c r="L86" i="7"/>
  <c r="K86" i="7"/>
  <c r="J86" i="7"/>
  <c r="K84" i="7"/>
  <c r="L84" i="7" s="1"/>
  <c r="J84" i="7"/>
  <c r="L82" i="7"/>
  <c r="K82" i="7"/>
  <c r="J82" i="7"/>
  <c r="K72" i="7"/>
  <c r="L72" i="7" s="1"/>
  <c r="J72" i="7"/>
  <c r="J71" i="7"/>
  <c r="L69" i="7"/>
  <c r="J69" i="7"/>
  <c r="L68" i="7"/>
  <c r="J68" i="7"/>
  <c r="L67" i="7"/>
  <c r="J67" i="7"/>
  <c r="L66" i="7"/>
  <c r="J66" i="7"/>
  <c r="L65" i="7"/>
  <c r="J65" i="7"/>
  <c r="L64" i="7"/>
  <c r="J64" i="7"/>
  <c r="K57" i="7"/>
  <c r="L57" i="7" s="1"/>
  <c r="J57" i="7"/>
  <c r="L55" i="7"/>
  <c r="K55" i="7"/>
  <c r="J55" i="7"/>
  <c r="K53" i="7"/>
  <c r="L53" i="7" s="1"/>
  <c r="J53" i="7"/>
  <c r="L52" i="7"/>
  <c r="K52" i="7"/>
  <c r="J52" i="7"/>
  <c r="J51" i="7"/>
  <c r="L48" i="7"/>
  <c r="K48" i="7"/>
  <c r="J48" i="7"/>
  <c r="L45" i="7"/>
  <c r="J45" i="7"/>
  <c r="K42" i="7"/>
  <c r="L42" i="7" s="1"/>
  <c r="J42" i="7"/>
  <c r="J41" i="7"/>
  <c r="K40" i="7"/>
  <c r="L40" i="7" s="1"/>
  <c r="J40" i="7"/>
  <c r="L38" i="7"/>
  <c r="K38" i="7"/>
  <c r="J38" i="7"/>
  <c r="K37" i="7"/>
  <c r="L37" i="7" s="1"/>
  <c r="J37" i="7"/>
  <c r="L35" i="7"/>
  <c r="K35" i="7"/>
  <c r="J35" i="7"/>
  <c r="K34" i="7"/>
  <c r="L34" i="7" s="1"/>
  <c r="J34" i="7"/>
  <c r="L33" i="7"/>
  <c r="K33" i="7"/>
  <c r="J33" i="7"/>
  <c r="K32" i="7"/>
  <c r="L32" i="7" s="1"/>
  <c r="J32" i="7"/>
  <c r="L31" i="7"/>
  <c r="K31" i="7"/>
  <c r="J31" i="7"/>
  <c r="L30" i="7"/>
  <c r="J30" i="7"/>
  <c r="L28" i="7"/>
  <c r="K28" i="7"/>
  <c r="J28" i="7"/>
  <c r="L22" i="7"/>
  <c r="J22" i="7"/>
  <c r="K19" i="7"/>
  <c r="L19" i="7" s="1"/>
  <c r="J19" i="7"/>
  <c r="J18" i="7"/>
  <c r="J17" i="7"/>
  <c r="F13" i="7"/>
  <c r="F12" i="7"/>
  <c r="F10" i="7"/>
  <c r="E8" i="7"/>
  <c r="L177" i="6"/>
  <c r="J177" i="6"/>
  <c r="J176" i="6"/>
  <c r="J175" i="6"/>
  <c r="J174" i="6"/>
  <c r="L173" i="6"/>
  <c r="J173" i="6"/>
  <c r="J172" i="6"/>
  <c r="J171" i="6"/>
  <c r="L169" i="6"/>
  <c r="L168" i="6"/>
  <c r="L167" i="6"/>
  <c r="K166" i="6"/>
  <c r="L166" i="6" s="1"/>
  <c r="J166" i="6"/>
  <c r="K165" i="6"/>
  <c r="L165" i="6" s="1"/>
  <c r="J165" i="6"/>
  <c r="K162" i="6"/>
  <c r="L162" i="6" s="1"/>
  <c r="J162" i="6"/>
  <c r="K160" i="6"/>
  <c r="L160" i="6" s="1"/>
  <c r="J160" i="6"/>
  <c r="J159" i="6"/>
  <c r="L158" i="6"/>
  <c r="J158" i="6"/>
  <c r="L157" i="6"/>
  <c r="J157" i="6"/>
  <c r="L155" i="6"/>
  <c r="J155" i="6"/>
  <c r="J154" i="6"/>
  <c r="J153" i="6"/>
  <c r="L152" i="6"/>
  <c r="J152" i="6"/>
  <c r="J151" i="6"/>
  <c r="K150" i="6"/>
  <c r="L150" i="6" s="1"/>
  <c r="J150" i="6"/>
  <c r="L149" i="6"/>
  <c r="J149" i="6"/>
  <c r="K147" i="6"/>
  <c r="L147" i="6" s="1"/>
  <c r="J147" i="6"/>
  <c r="L146" i="6"/>
  <c r="J146" i="6"/>
  <c r="L145" i="6"/>
  <c r="J145" i="6"/>
  <c r="J144" i="6"/>
  <c r="K143" i="6"/>
  <c r="L143" i="6" s="1"/>
  <c r="J143" i="6"/>
  <c r="L141" i="6"/>
  <c r="K141" i="6"/>
  <c r="J141" i="6"/>
  <c r="L133" i="6"/>
  <c r="J133" i="6"/>
  <c r="K131" i="6"/>
  <c r="L131" i="6" s="1"/>
  <c r="J131" i="6"/>
  <c r="L126" i="6"/>
  <c r="K126" i="6"/>
  <c r="J126" i="6"/>
  <c r="K124" i="6"/>
  <c r="L124" i="6" s="1"/>
  <c r="J124" i="6"/>
  <c r="L122" i="6"/>
  <c r="K122" i="6"/>
  <c r="J122" i="6"/>
  <c r="L120" i="6"/>
  <c r="J120" i="6"/>
  <c r="K119" i="6"/>
  <c r="L119" i="6" s="1"/>
  <c r="J119" i="6"/>
  <c r="L116" i="6"/>
  <c r="K116" i="6"/>
  <c r="J116" i="6"/>
  <c r="K115" i="6"/>
  <c r="L115" i="6" s="1"/>
  <c r="J115" i="6"/>
  <c r="J113" i="6"/>
  <c r="K112" i="6"/>
  <c r="K113" i="6" s="1"/>
  <c r="L113" i="6" s="1"/>
  <c r="J112" i="6"/>
  <c r="L111" i="6"/>
  <c r="K111" i="6"/>
  <c r="J111" i="6"/>
  <c r="K109" i="6"/>
  <c r="L109" i="6" s="1"/>
  <c r="J109" i="6"/>
  <c r="L107" i="6"/>
  <c r="K107" i="6"/>
  <c r="J107" i="6"/>
  <c r="J106" i="6"/>
  <c r="L103" i="6"/>
  <c r="K103" i="6"/>
  <c r="J103" i="6"/>
  <c r="K101" i="6"/>
  <c r="L101" i="6" s="1"/>
  <c r="J101" i="6"/>
  <c r="L99" i="6"/>
  <c r="L97" i="6"/>
  <c r="L96" i="6"/>
  <c r="L94" i="6"/>
  <c r="J94" i="6"/>
  <c r="L92" i="6"/>
  <c r="J92" i="6"/>
  <c r="K90" i="6"/>
  <c r="L90" i="6" s="1"/>
  <c r="L88" i="6"/>
  <c r="L86" i="6"/>
  <c r="J86" i="6"/>
  <c r="L84" i="6"/>
  <c r="J84" i="6"/>
  <c r="L82" i="6"/>
  <c r="J82" i="6"/>
  <c r="K72" i="6"/>
  <c r="L72" i="6" s="1"/>
  <c r="J72" i="6"/>
  <c r="J71" i="6"/>
  <c r="L69" i="6"/>
  <c r="J69" i="6"/>
  <c r="L68" i="6"/>
  <c r="J68" i="6"/>
  <c r="L67" i="6"/>
  <c r="J67" i="6"/>
  <c r="L66" i="6"/>
  <c r="J66" i="6"/>
  <c r="L65" i="6"/>
  <c r="J65" i="6"/>
  <c r="L64" i="6"/>
  <c r="J64" i="6"/>
  <c r="L57" i="6"/>
  <c r="J57" i="6"/>
  <c r="L55" i="6"/>
  <c r="J55" i="6"/>
  <c r="L53" i="6"/>
  <c r="J53" i="6"/>
  <c r="L52" i="6"/>
  <c r="J52" i="6"/>
  <c r="J51" i="6"/>
  <c r="L48" i="6"/>
  <c r="J48" i="6"/>
  <c r="L45" i="6"/>
  <c r="J45" i="6"/>
  <c r="L42" i="6"/>
  <c r="J42" i="6"/>
  <c r="J41" i="6"/>
  <c r="L40" i="6"/>
  <c r="J40" i="6"/>
  <c r="L38" i="6"/>
  <c r="J38" i="6"/>
  <c r="L37" i="6"/>
  <c r="J37" i="6"/>
  <c r="L35" i="6"/>
  <c r="J35" i="6"/>
  <c r="L34" i="6"/>
  <c r="J34" i="6"/>
  <c r="L33" i="6"/>
  <c r="J33" i="6"/>
  <c r="L32" i="6"/>
  <c r="J32" i="6"/>
  <c r="L31" i="6"/>
  <c r="J31" i="6"/>
  <c r="K30" i="6"/>
  <c r="L30" i="6" s="1"/>
  <c r="J30" i="6"/>
  <c r="L28" i="6"/>
  <c r="J28" i="6"/>
  <c r="L22" i="6"/>
  <c r="J22" i="6"/>
  <c r="L19" i="6"/>
  <c r="J19" i="6"/>
  <c r="J18" i="6"/>
  <c r="J17" i="6"/>
  <c r="F13" i="6"/>
  <c r="F12" i="6"/>
  <c r="F10" i="6"/>
  <c r="E8" i="6"/>
  <c r="L169" i="4"/>
  <c r="L168" i="4"/>
  <c r="L167" i="4"/>
  <c r="L69" i="4"/>
  <c r="J65" i="4"/>
  <c r="L65" i="4"/>
  <c r="J66" i="4"/>
  <c r="L66" i="4"/>
  <c r="J67" i="4"/>
  <c r="L67" i="4"/>
  <c r="J68" i="4"/>
  <c r="L68" i="4"/>
  <c r="J69" i="4"/>
  <c r="L64" i="4"/>
  <c r="J64" i="4"/>
  <c r="L99" i="4"/>
  <c r="L97" i="4"/>
  <c r="L96" i="4"/>
  <c r="J92" i="4"/>
  <c r="K90" i="4"/>
  <c r="L90" i="4" s="1"/>
  <c r="L88" i="4"/>
  <c r="L92" i="4"/>
  <c r="L94" i="4"/>
  <c r="J94" i="4"/>
  <c r="K86" i="4"/>
  <c r="K84" i="4"/>
  <c r="K82" i="4"/>
  <c r="K166" i="4"/>
  <c r="K165" i="4"/>
  <c r="K162" i="4"/>
  <c r="K160" i="4"/>
  <c r="K158" i="4"/>
  <c r="K157" i="4"/>
  <c r="K155" i="4"/>
  <c r="K152" i="4"/>
  <c r="K150" i="4"/>
  <c r="K149" i="4"/>
  <c r="K146" i="4"/>
  <c r="K147" i="4" s="1"/>
  <c r="K145" i="4"/>
  <c r="K143" i="4"/>
  <c r="K141" i="4"/>
  <c r="K131" i="4"/>
  <c r="K126" i="4"/>
  <c r="K124" i="4"/>
  <c r="K122" i="4"/>
  <c r="K119" i="4"/>
  <c r="K116" i="4"/>
  <c r="K115" i="4"/>
  <c r="L115" i="4" s="1"/>
  <c r="K112" i="4"/>
  <c r="K113" i="4" s="1"/>
  <c r="K111" i="4"/>
  <c r="K107" i="4"/>
  <c r="K109" i="4" s="1"/>
  <c r="K103" i="4"/>
  <c r="K101" i="4"/>
  <c r="K72" i="4"/>
  <c r="K57" i="4"/>
  <c r="K53" i="4"/>
  <c r="K55" i="4"/>
  <c r="K52" i="4"/>
  <c r="K48" i="4"/>
  <c r="K42" i="4"/>
  <c r="K40" i="4"/>
  <c r="K38" i="4"/>
  <c r="K37" i="4"/>
  <c r="K35" i="4"/>
  <c r="K34" i="4"/>
  <c r="K33" i="4"/>
  <c r="K32" i="4"/>
  <c r="K31" i="4"/>
  <c r="K30" i="4"/>
  <c r="K28" i="4"/>
  <c r="K19" i="4"/>
  <c r="AM50" i="5"/>
  <c r="L50" i="5"/>
  <c r="AM49" i="5"/>
  <c r="L49" i="5"/>
  <c r="AM47" i="5"/>
  <c r="L47" i="5"/>
  <c r="L45" i="5"/>
  <c r="L44" i="5"/>
  <c r="W33" i="5"/>
  <c r="W32" i="5"/>
  <c r="W31" i="5"/>
  <c r="AK30" i="5"/>
  <c r="W30" i="5"/>
  <c r="W29" i="5"/>
  <c r="L112" i="7" l="1"/>
  <c r="L16" i="7" s="1"/>
  <c r="L16" i="6"/>
  <c r="L112" i="6"/>
  <c r="L173" i="4"/>
  <c r="L152" i="4"/>
  <c r="L145" i="4"/>
  <c r="L143" i="4"/>
  <c r="L131" i="4"/>
  <c r="L126" i="4"/>
  <c r="L124" i="4"/>
  <c r="L122" i="4"/>
  <c r="L120" i="4"/>
  <c r="L119" i="4"/>
  <c r="L116" i="4"/>
  <c r="L72" i="4"/>
  <c r="L52" i="4"/>
  <c r="L42" i="4"/>
  <c r="L30" i="4"/>
  <c r="L177" i="4"/>
  <c r="L166" i="4"/>
  <c r="L165" i="4"/>
  <c r="L162" i="4"/>
  <c r="L160" i="4"/>
  <c r="L158" i="4"/>
  <c r="L157" i="4"/>
  <c r="L155" i="4"/>
  <c r="L150" i="4"/>
  <c r="L149" i="4"/>
  <c r="L147" i="4"/>
  <c r="L146" i="4"/>
  <c r="L141" i="4"/>
  <c r="L133" i="4"/>
  <c r="L113" i="4"/>
  <c r="L112" i="4"/>
  <c r="L111" i="4"/>
  <c r="L109" i="4"/>
  <c r="L107" i="4"/>
  <c r="L103" i="4"/>
  <c r="L101" i="4"/>
  <c r="L86" i="4"/>
  <c r="L84" i="4"/>
  <c r="L82" i="4"/>
  <c r="L57" i="4"/>
  <c r="L55" i="4"/>
  <c r="L53" i="4"/>
  <c r="L48" i="4"/>
  <c r="L45" i="4"/>
  <c r="L40" i="4"/>
  <c r="L38" i="4"/>
  <c r="L37" i="4"/>
  <c r="L35" i="4"/>
  <c r="L34" i="4"/>
  <c r="L33" i="4"/>
  <c r="L32" i="4"/>
  <c r="L31" i="4"/>
  <c r="L28" i="4"/>
  <c r="L22" i="4"/>
  <c r="L19" i="4"/>
  <c r="J177" i="4"/>
  <c r="J176" i="4"/>
  <c r="J175" i="4"/>
  <c r="J174" i="4"/>
  <c r="J173" i="4"/>
  <c r="J172" i="4"/>
  <c r="J171" i="4"/>
  <c r="J166" i="4"/>
  <c r="J165" i="4"/>
  <c r="J162" i="4"/>
  <c r="J160" i="4"/>
  <c r="J159" i="4"/>
  <c r="J158" i="4"/>
  <c r="J157" i="4"/>
  <c r="J155" i="4"/>
  <c r="J154" i="4"/>
  <c r="J153" i="4"/>
  <c r="J152" i="4"/>
  <c r="J151" i="4"/>
  <c r="J150" i="4"/>
  <c r="J149" i="4"/>
  <c r="J147" i="4"/>
  <c r="J146" i="4"/>
  <c r="J145" i="4"/>
  <c r="J144" i="4"/>
  <c r="J143" i="4"/>
  <c r="J141" i="4"/>
  <c r="J133" i="4"/>
  <c r="J131" i="4"/>
  <c r="J126" i="4"/>
  <c r="J124" i="4"/>
  <c r="J122" i="4"/>
  <c r="J120" i="4"/>
  <c r="J119" i="4"/>
  <c r="J116" i="4"/>
  <c r="J115" i="4"/>
  <c r="J113" i="4"/>
  <c r="J112" i="4"/>
  <c r="J111" i="4"/>
  <c r="J109" i="4"/>
  <c r="J107" i="4"/>
  <c r="J106" i="4"/>
  <c r="J103" i="4"/>
  <c r="J101" i="4"/>
  <c r="J86" i="4"/>
  <c r="J84" i="4"/>
  <c r="J82" i="4"/>
  <c r="J72" i="4"/>
  <c r="J71" i="4"/>
  <c r="J57" i="4"/>
  <c r="J55" i="4"/>
  <c r="J53" i="4"/>
  <c r="J52" i="4"/>
  <c r="J51" i="4"/>
  <c r="J48" i="4"/>
  <c r="J45" i="4"/>
  <c r="J42" i="4"/>
  <c r="J41" i="4"/>
  <c r="J40" i="4"/>
  <c r="J38" i="4"/>
  <c r="J37" i="4"/>
  <c r="J35" i="4"/>
  <c r="J34" i="4"/>
  <c r="J33" i="4"/>
  <c r="J32" i="4"/>
  <c r="J31" i="4"/>
  <c r="J30" i="4"/>
  <c r="J28" i="4"/>
  <c r="J22" i="4"/>
  <c r="J19" i="4"/>
  <c r="J18" i="4"/>
  <c r="J17" i="4"/>
  <c r="J35" i="2"/>
  <c r="J34" i="2"/>
  <c r="AY55" i="1"/>
  <c r="J33" i="2"/>
  <c r="AX55" i="1"/>
  <c r="BI224" i="2"/>
  <c r="BH224" i="2"/>
  <c r="BG224" i="2"/>
  <c r="BF224" i="2"/>
  <c r="T224" i="2"/>
  <c r="T223" i="2" s="1"/>
  <c r="R224" i="2"/>
  <c r="R223" i="2" s="1"/>
  <c r="P224" i="2"/>
  <c r="P223" i="2" s="1"/>
  <c r="BI222" i="2"/>
  <c r="BH222" i="2"/>
  <c r="BG222" i="2"/>
  <c r="BF222" i="2"/>
  <c r="T222" i="2"/>
  <c r="T221" i="2" s="1"/>
  <c r="R222" i="2"/>
  <c r="R221" i="2" s="1"/>
  <c r="P222" i="2"/>
  <c r="P221" i="2" s="1"/>
  <c r="BI220" i="2"/>
  <c r="BH220" i="2"/>
  <c r="BG220" i="2"/>
  <c r="BF220" i="2"/>
  <c r="T220" i="2"/>
  <c r="T219" i="2" s="1"/>
  <c r="T218" i="2" s="1"/>
  <c r="R220" i="2"/>
  <c r="R219" i="2" s="1"/>
  <c r="P220" i="2"/>
  <c r="P219" i="2"/>
  <c r="BI217" i="2"/>
  <c r="BH217" i="2"/>
  <c r="BG217" i="2"/>
  <c r="BF217" i="2"/>
  <c r="T217" i="2"/>
  <c r="R217" i="2"/>
  <c r="P217" i="2"/>
  <c r="BI216" i="2"/>
  <c r="BH216" i="2"/>
  <c r="BG216" i="2"/>
  <c r="BF216" i="2"/>
  <c r="T216" i="2"/>
  <c r="R216" i="2"/>
  <c r="P216" i="2"/>
  <c r="BI213" i="2"/>
  <c r="BH213" i="2"/>
  <c r="BG213" i="2"/>
  <c r="BF213" i="2"/>
  <c r="T213" i="2"/>
  <c r="R213" i="2"/>
  <c r="P213" i="2"/>
  <c r="BI211" i="2"/>
  <c r="BH211" i="2"/>
  <c r="BG211" i="2"/>
  <c r="BF211" i="2"/>
  <c r="T211" i="2"/>
  <c r="R211" i="2"/>
  <c r="P211" i="2"/>
  <c r="BI209" i="2"/>
  <c r="BH209" i="2"/>
  <c r="BG209" i="2"/>
  <c r="BF209" i="2"/>
  <c r="T209" i="2"/>
  <c r="R209" i="2"/>
  <c r="P209" i="2"/>
  <c r="BI208" i="2"/>
  <c r="BH208" i="2"/>
  <c r="BG208" i="2"/>
  <c r="BF208" i="2"/>
  <c r="T208" i="2"/>
  <c r="R208" i="2"/>
  <c r="P208" i="2"/>
  <c r="BI206" i="2"/>
  <c r="BH206" i="2"/>
  <c r="BG206" i="2"/>
  <c r="BF206" i="2"/>
  <c r="T206" i="2"/>
  <c r="R206" i="2"/>
  <c r="P206" i="2"/>
  <c r="BI203" i="2"/>
  <c r="BH203" i="2"/>
  <c r="BG203" i="2"/>
  <c r="BF203" i="2"/>
  <c r="T203" i="2"/>
  <c r="T202" i="2" s="1"/>
  <c r="R203" i="2"/>
  <c r="R202" i="2" s="1"/>
  <c r="P203" i="2"/>
  <c r="P202" i="2" s="1"/>
  <c r="BI201" i="2"/>
  <c r="BH201" i="2"/>
  <c r="BG201" i="2"/>
  <c r="BF201" i="2"/>
  <c r="T201" i="2"/>
  <c r="R201" i="2"/>
  <c r="P201" i="2"/>
  <c r="BI200" i="2"/>
  <c r="BH200" i="2"/>
  <c r="BG200" i="2"/>
  <c r="BF200" i="2"/>
  <c r="T200" i="2"/>
  <c r="R200" i="2"/>
  <c r="P200" i="2"/>
  <c r="BI198" i="2"/>
  <c r="BH198" i="2"/>
  <c r="BG198" i="2"/>
  <c r="BF198" i="2"/>
  <c r="T198" i="2"/>
  <c r="R198" i="2"/>
  <c r="P198" i="2"/>
  <c r="BI197" i="2"/>
  <c r="BH197" i="2"/>
  <c r="BG197" i="2"/>
  <c r="BF197" i="2"/>
  <c r="T197" i="2"/>
  <c r="R197" i="2"/>
  <c r="P197" i="2"/>
  <c r="BI196" i="2"/>
  <c r="BH196" i="2"/>
  <c r="BG196" i="2"/>
  <c r="BF196" i="2"/>
  <c r="T196" i="2"/>
  <c r="R196" i="2"/>
  <c r="P196" i="2"/>
  <c r="BI194" i="2"/>
  <c r="BH194" i="2"/>
  <c r="BG194" i="2"/>
  <c r="BF194" i="2"/>
  <c r="T194" i="2"/>
  <c r="R194" i="2"/>
  <c r="P194" i="2"/>
  <c r="BI192" i="2"/>
  <c r="BH192" i="2"/>
  <c r="BG192" i="2"/>
  <c r="BF192" i="2"/>
  <c r="T192" i="2"/>
  <c r="R192" i="2"/>
  <c r="P192" i="2"/>
  <c r="BI184" i="2"/>
  <c r="BH184" i="2"/>
  <c r="BG184" i="2"/>
  <c r="BF184" i="2"/>
  <c r="T184" i="2"/>
  <c r="R184" i="2"/>
  <c r="P184" i="2"/>
  <c r="BI182" i="2"/>
  <c r="BH182" i="2"/>
  <c r="BG182" i="2"/>
  <c r="BF182" i="2"/>
  <c r="T182" i="2"/>
  <c r="R182" i="2"/>
  <c r="P182" i="2"/>
  <c r="BI177" i="2"/>
  <c r="BH177" i="2"/>
  <c r="BG177" i="2"/>
  <c r="BF177" i="2"/>
  <c r="T177" i="2"/>
  <c r="R177" i="2"/>
  <c r="P177" i="2"/>
  <c r="BI175" i="2"/>
  <c r="BH175" i="2"/>
  <c r="BG175" i="2"/>
  <c r="BF175" i="2"/>
  <c r="T175" i="2"/>
  <c r="R175" i="2"/>
  <c r="P175" i="2"/>
  <c r="BI173" i="2"/>
  <c r="BH173" i="2"/>
  <c r="BG173" i="2"/>
  <c r="BF173" i="2"/>
  <c r="T173" i="2"/>
  <c r="R173" i="2"/>
  <c r="P173" i="2"/>
  <c r="BI171" i="2"/>
  <c r="BH171" i="2"/>
  <c r="BG171" i="2"/>
  <c r="BF171" i="2"/>
  <c r="T171" i="2"/>
  <c r="R171" i="2"/>
  <c r="P171" i="2"/>
  <c r="BI170" i="2"/>
  <c r="BH170" i="2"/>
  <c r="BG170" i="2"/>
  <c r="BF170" i="2"/>
  <c r="T170" i="2"/>
  <c r="R170" i="2"/>
  <c r="P170" i="2"/>
  <c r="BI167" i="2"/>
  <c r="BH167" i="2"/>
  <c r="BG167" i="2"/>
  <c r="BF167" i="2"/>
  <c r="T167" i="2"/>
  <c r="R167" i="2"/>
  <c r="P167" i="2"/>
  <c r="BI166" i="2"/>
  <c r="BH166" i="2"/>
  <c r="BG166" i="2"/>
  <c r="BF166" i="2"/>
  <c r="T166" i="2"/>
  <c r="R166" i="2"/>
  <c r="P166" i="2"/>
  <c r="BI164" i="2"/>
  <c r="BH164" i="2"/>
  <c r="BG164" i="2"/>
  <c r="BF164" i="2"/>
  <c r="T164" i="2"/>
  <c r="R164" i="2"/>
  <c r="P164" i="2"/>
  <c r="BI163" i="2"/>
  <c r="BH163" i="2"/>
  <c r="BG163" i="2"/>
  <c r="BF163" i="2"/>
  <c r="T163" i="2"/>
  <c r="R163" i="2"/>
  <c r="P163" i="2"/>
  <c r="BI162" i="2"/>
  <c r="BH162" i="2"/>
  <c r="BG162" i="2"/>
  <c r="BF162" i="2"/>
  <c r="T162" i="2"/>
  <c r="R162" i="2"/>
  <c r="P162" i="2"/>
  <c r="BI160" i="2"/>
  <c r="BH160" i="2"/>
  <c r="BG160" i="2"/>
  <c r="BF160" i="2"/>
  <c r="T160" i="2"/>
  <c r="R160" i="2"/>
  <c r="P160" i="2"/>
  <c r="BI158" i="2"/>
  <c r="BH158" i="2"/>
  <c r="BG158" i="2"/>
  <c r="BF158" i="2"/>
  <c r="T158" i="2"/>
  <c r="R158" i="2"/>
  <c r="P158" i="2"/>
  <c r="BI154" i="2"/>
  <c r="BH154" i="2"/>
  <c r="BG154" i="2"/>
  <c r="BF154" i="2"/>
  <c r="T154" i="2"/>
  <c r="R154" i="2"/>
  <c r="P154" i="2"/>
  <c r="BI152" i="2"/>
  <c r="BH152" i="2"/>
  <c r="BG152" i="2"/>
  <c r="BF152" i="2"/>
  <c r="T152" i="2"/>
  <c r="R152" i="2"/>
  <c r="P152" i="2"/>
  <c r="BI150" i="2"/>
  <c r="BH150" i="2"/>
  <c r="BG150" i="2"/>
  <c r="BF150" i="2"/>
  <c r="T150" i="2"/>
  <c r="R150" i="2"/>
  <c r="P150" i="2"/>
  <c r="BI148" i="2"/>
  <c r="BH148" i="2"/>
  <c r="BG148" i="2"/>
  <c r="BF148" i="2"/>
  <c r="T148" i="2"/>
  <c r="R148" i="2"/>
  <c r="P148" i="2"/>
  <c r="BI146" i="2"/>
  <c r="BH146" i="2"/>
  <c r="BG146" i="2"/>
  <c r="BF146" i="2"/>
  <c r="T146" i="2"/>
  <c r="R146" i="2"/>
  <c r="P146" i="2"/>
  <c r="BI136" i="2"/>
  <c r="BH136" i="2"/>
  <c r="BG136" i="2"/>
  <c r="BF136" i="2"/>
  <c r="T136" i="2"/>
  <c r="R136" i="2"/>
  <c r="P136" i="2"/>
  <c r="BI129" i="2"/>
  <c r="BH129" i="2"/>
  <c r="BG129" i="2"/>
  <c r="BF129" i="2"/>
  <c r="T129" i="2"/>
  <c r="R129" i="2"/>
  <c r="P129" i="2"/>
  <c r="BI127" i="2"/>
  <c r="BH127" i="2"/>
  <c r="BG127" i="2"/>
  <c r="BF127" i="2"/>
  <c r="T127" i="2"/>
  <c r="R127" i="2"/>
  <c r="P127" i="2"/>
  <c r="BI125" i="2"/>
  <c r="BH125" i="2"/>
  <c r="BG125" i="2"/>
  <c r="BF125" i="2"/>
  <c r="T125" i="2"/>
  <c r="R125" i="2"/>
  <c r="P125" i="2"/>
  <c r="BI124" i="2"/>
  <c r="BH124" i="2"/>
  <c r="BG124" i="2"/>
  <c r="BF124" i="2"/>
  <c r="T124" i="2"/>
  <c r="R124" i="2"/>
  <c r="P124" i="2"/>
  <c r="BI120" i="2"/>
  <c r="BH120" i="2"/>
  <c r="BG120" i="2"/>
  <c r="BF120" i="2"/>
  <c r="T120" i="2"/>
  <c r="R120" i="2"/>
  <c r="P120" i="2"/>
  <c r="BI117" i="2"/>
  <c r="BH117" i="2"/>
  <c r="BG117" i="2"/>
  <c r="BF117" i="2"/>
  <c r="T117" i="2"/>
  <c r="R117" i="2"/>
  <c r="P117" i="2"/>
  <c r="BI114" i="2"/>
  <c r="BH114" i="2"/>
  <c r="BG114" i="2"/>
  <c r="BF114" i="2"/>
  <c r="T114" i="2"/>
  <c r="R114" i="2"/>
  <c r="P114" i="2"/>
  <c r="BI112" i="2"/>
  <c r="BH112" i="2"/>
  <c r="BG112" i="2"/>
  <c r="BF112" i="2"/>
  <c r="T112" i="2"/>
  <c r="R112" i="2"/>
  <c r="P112" i="2"/>
  <c r="BI110" i="2"/>
  <c r="BH110" i="2"/>
  <c r="BG110" i="2"/>
  <c r="BF110" i="2"/>
  <c r="T110" i="2"/>
  <c r="R110" i="2"/>
  <c r="P110" i="2"/>
  <c r="BI109" i="2"/>
  <c r="BH109" i="2"/>
  <c r="BG109" i="2"/>
  <c r="BF109" i="2"/>
  <c r="T109" i="2"/>
  <c r="R109" i="2"/>
  <c r="P109" i="2"/>
  <c r="BI107" i="2"/>
  <c r="BH107" i="2"/>
  <c r="BG107" i="2"/>
  <c r="BF107" i="2"/>
  <c r="T107" i="2"/>
  <c r="R107" i="2"/>
  <c r="P107" i="2"/>
  <c r="BI106" i="2"/>
  <c r="BH106" i="2"/>
  <c r="BG106" i="2"/>
  <c r="BF106" i="2"/>
  <c r="T106" i="2"/>
  <c r="R106" i="2"/>
  <c r="P106" i="2"/>
  <c r="BI105" i="2"/>
  <c r="BH105" i="2"/>
  <c r="BG105" i="2"/>
  <c r="BF105" i="2"/>
  <c r="T105" i="2"/>
  <c r="R105" i="2"/>
  <c r="P105" i="2"/>
  <c r="BI104" i="2"/>
  <c r="BH104" i="2"/>
  <c r="BG104" i="2"/>
  <c r="BF104" i="2"/>
  <c r="T104" i="2"/>
  <c r="R104" i="2"/>
  <c r="P104" i="2"/>
  <c r="BI103" i="2"/>
  <c r="BH103" i="2"/>
  <c r="BG103" i="2"/>
  <c r="BF103" i="2"/>
  <c r="T103" i="2"/>
  <c r="R103" i="2"/>
  <c r="P103" i="2"/>
  <c r="BI102" i="2"/>
  <c r="BH102" i="2"/>
  <c r="BG102" i="2"/>
  <c r="BF102" i="2"/>
  <c r="T102" i="2"/>
  <c r="R102" i="2"/>
  <c r="P102" i="2"/>
  <c r="BI100" i="2"/>
  <c r="BH100" i="2"/>
  <c r="BG100" i="2"/>
  <c r="BF100" i="2"/>
  <c r="T100" i="2"/>
  <c r="R100" i="2"/>
  <c r="P100" i="2"/>
  <c r="BI94" i="2"/>
  <c r="BH94" i="2"/>
  <c r="BG94" i="2"/>
  <c r="BF94" i="2"/>
  <c r="T94" i="2"/>
  <c r="R94" i="2"/>
  <c r="P94" i="2"/>
  <c r="BI91" i="2"/>
  <c r="BH91" i="2"/>
  <c r="BG91" i="2"/>
  <c r="BF91" i="2"/>
  <c r="T91" i="2"/>
  <c r="R91" i="2"/>
  <c r="P91" i="2"/>
  <c r="J84" i="2"/>
  <c r="F84" i="2"/>
  <c r="F12" i="4" s="1"/>
  <c r="F82" i="2"/>
  <c r="F10" i="4" s="1"/>
  <c r="E80" i="2"/>
  <c r="E8" i="4" s="1"/>
  <c r="J50" i="2"/>
  <c r="F50" i="2"/>
  <c r="F48" i="2"/>
  <c r="E46" i="2"/>
  <c r="J22" i="2"/>
  <c r="E22" i="2"/>
  <c r="J51" i="2" s="1"/>
  <c r="J21" i="2"/>
  <c r="J16" i="2"/>
  <c r="E16" i="2"/>
  <c r="F85" i="2" s="1"/>
  <c r="F13" i="4" s="1"/>
  <c r="J15" i="2"/>
  <c r="J10" i="2"/>
  <c r="J82" i="2" s="1"/>
  <c r="L50" i="1"/>
  <c r="AM50" i="1"/>
  <c r="AM49" i="1"/>
  <c r="L49" i="1"/>
  <c r="AM47" i="1"/>
  <c r="L47" i="1"/>
  <c r="L45" i="1"/>
  <c r="L44" i="1"/>
  <c r="BK224" i="2"/>
  <c r="J203" i="2"/>
  <c r="BK182" i="2"/>
  <c r="J166" i="2"/>
  <c r="BK152" i="2"/>
  <c r="J114" i="2"/>
  <c r="BK105" i="2"/>
  <c r="J91" i="2"/>
  <c r="BK216" i="2"/>
  <c r="J208" i="2"/>
  <c r="BK198" i="2"/>
  <c r="BK184" i="2"/>
  <c r="BK164" i="2"/>
  <c r="J148" i="2"/>
  <c r="J105" i="2"/>
  <c r="J94" i="2"/>
  <c r="J216" i="2"/>
  <c r="J182" i="2"/>
  <c r="J171" i="2"/>
  <c r="BK162" i="2"/>
  <c r="BK120" i="2"/>
  <c r="BK94" i="2"/>
  <c r="BK208" i="2"/>
  <c r="J198" i="2"/>
  <c r="J163" i="2"/>
  <c r="BK146" i="2"/>
  <c r="J125" i="2"/>
  <c r="J112" i="2"/>
  <c r="BK106" i="2"/>
  <c r="J213" i="2"/>
  <c r="BK192" i="2"/>
  <c r="J167" i="2"/>
  <c r="BK158" i="2"/>
  <c r="BK117" i="2"/>
  <c r="J100" i="2"/>
  <c r="BK217" i="2"/>
  <c r="BK203" i="2"/>
  <c r="J196" i="2"/>
  <c r="J173" i="2"/>
  <c r="J160" i="2"/>
  <c r="J120" i="2"/>
  <c r="BK103" i="2"/>
  <c r="AS54" i="1"/>
  <c r="J217" i="2"/>
  <c r="BK196" i="2"/>
  <c r="BK177" i="2"/>
  <c r="J164" i="2"/>
  <c r="BK124" i="2"/>
  <c r="J107" i="2"/>
  <c r="BK211" i="2"/>
  <c r="J192" i="2"/>
  <c r="J152" i="2"/>
  <c r="BK136" i="2"/>
  <c r="J124" i="2"/>
  <c r="J109" i="2"/>
  <c r="J104" i="2"/>
  <c r="J209" i="2"/>
  <c r="BK200" i="2"/>
  <c r="BK170" i="2"/>
  <c r="BK160" i="2"/>
  <c r="BK125" i="2"/>
  <c r="J106" i="2"/>
  <c r="J103" i="2"/>
  <c r="BK220" i="2"/>
  <c r="BK209" i="2"/>
  <c r="J200" i="2"/>
  <c r="J175" i="2"/>
  <c r="BK163" i="2"/>
  <c r="J150" i="2"/>
  <c r="BK129" i="2"/>
  <c r="J110" i="2"/>
  <c r="BK222" i="2"/>
  <c r="J206" i="2"/>
  <c r="J194" i="2"/>
  <c r="BK175" i="2"/>
  <c r="BK167" i="2"/>
  <c r="J146" i="2"/>
  <c r="J102" i="2"/>
  <c r="BK213" i="2"/>
  <c r="BK194" i="2"/>
  <c r="J158" i="2"/>
  <c r="BK148" i="2"/>
  <c r="BK127" i="2"/>
  <c r="BK110" i="2"/>
  <c r="BK100" i="2"/>
  <c r="J224" i="2"/>
  <c r="BK201" i="2"/>
  <c r="BK171" i="2"/>
  <c r="J162" i="2"/>
  <c r="J127" i="2"/>
  <c r="BK109" i="2"/>
  <c r="BK104" i="2"/>
  <c r="J222" i="2"/>
  <c r="J211" i="2"/>
  <c r="J201" i="2"/>
  <c r="BK197" i="2"/>
  <c r="J177" i="2"/>
  <c r="BK166" i="2"/>
  <c r="J154" i="2"/>
  <c r="J136" i="2"/>
  <c r="BK112" i="2"/>
  <c r="BK102" i="2"/>
  <c r="J220" i="2"/>
  <c r="J197" i="2"/>
  <c r="J184" i="2"/>
  <c r="J170" i="2"/>
  <c r="BK154" i="2"/>
  <c r="BK114" i="2"/>
  <c r="BK91" i="2"/>
  <c r="BK206" i="2"/>
  <c r="BK173" i="2"/>
  <c r="BK150" i="2"/>
  <c r="J129" i="2"/>
  <c r="J117" i="2"/>
  <c r="BK107" i="2"/>
  <c r="L16" i="4" l="1"/>
  <c r="P218" i="2"/>
  <c r="R218" i="2"/>
  <c r="P90" i="2"/>
  <c r="R113" i="2"/>
  <c r="P123" i="2"/>
  <c r="R135" i="2"/>
  <c r="R157" i="2"/>
  <c r="R195" i="2"/>
  <c r="BK205" i="2"/>
  <c r="J205" i="2"/>
  <c r="J65" i="2" s="1"/>
  <c r="P210" i="2"/>
  <c r="R90" i="2"/>
  <c r="P113" i="2"/>
  <c r="R123" i="2"/>
  <c r="R89" i="2" s="1"/>
  <c r="P135" i="2"/>
  <c r="P157" i="2"/>
  <c r="P195" i="2"/>
  <c r="BK210" i="2"/>
  <c r="J210" i="2" s="1"/>
  <c r="J66" i="2" s="1"/>
  <c r="BK90" i="2"/>
  <c r="J90" i="2" s="1"/>
  <c r="J57" i="2" s="1"/>
  <c r="BK113" i="2"/>
  <c r="J113" i="2" s="1"/>
  <c r="J58" i="2" s="1"/>
  <c r="T113" i="2"/>
  <c r="T123" i="2"/>
  <c r="T135" i="2"/>
  <c r="T157" i="2"/>
  <c r="T195" i="2"/>
  <c r="P205" i="2"/>
  <c r="P204" i="2" s="1"/>
  <c r="R205" i="2"/>
  <c r="T205" i="2"/>
  <c r="R210" i="2"/>
  <c r="T90" i="2"/>
  <c r="BK123" i="2"/>
  <c r="J123" i="2" s="1"/>
  <c r="J59" i="2" s="1"/>
  <c r="BK135" i="2"/>
  <c r="J135" i="2" s="1"/>
  <c r="J60" i="2" s="1"/>
  <c r="BK157" i="2"/>
  <c r="J157" i="2" s="1"/>
  <c r="J61" i="2" s="1"/>
  <c r="BK195" i="2"/>
  <c r="J195" i="2" s="1"/>
  <c r="J62" i="2" s="1"/>
  <c r="T210" i="2"/>
  <c r="BE94" i="2"/>
  <c r="BE112" i="2"/>
  <c r="BE117" i="2"/>
  <c r="BE129" i="2"/>
  <c r="BE152" i="2"/>
  <c r="BE163" i="2"/>
  <c r="BE167" i="2"/>
  <c r="BE175" i="2"/>
  <c r="BE177" i="2"/>
  <c r="BE200" i="2"/>
  <c r="BE201" i="2"/>
  <c r="BE203" i="2"/>
  <c r="BE209" i="2"/>
  <c r="BE216" i="2"/>
  <c r="J48" i="2"/>
  <c r="J85" i="2"/>
  <c r="BE100" i="2"/>
  <c r="BE102" i="2"/>
  <c r="BE103" i="2"/>
  <c r="BE104" i="2"/>
  <c r="BE107" i="2"/>
  <c r="BE109" i="2"/>
  <c r="BE127" i="2"/>
  <c r="BE146" i="2"/>
  <c r="BE148" i="2"/>
  <c r="BE150" i="2"/>
  <c r="BE162" i="2"/>
  <c r="BE164" i="2"/>
  <c r="BE171" i="2"/>
  <c r="BE184" i="2"/>
  <c r="BE192" i="2"/>
  <c r="BE198" i="2"/>
  <c r="BE211" i="2"/>
  <c r="BE213" i="2"/>
  <c r="F51" i="2"/>
  <c r="BE105" i="2"/>
  <c r="BE106" i="2"/>
  <c r="BE114" i="2"/>
  <c r="BE120" i="2"/>
  <c r="BE124" i="2"/>
  <c r="BE125" i="2"/>
  <c r="BE158" i="2"/>
  <c r="BE160" i="2"/>
  <c r="BE166" i="2"/>
  <c r="BE170" i="2"/>
  <c r="BK202" i="2"/>
  <c r="J202" i="2" s="1"/>
  <c r="J63" i="2" s="1"/>
  <c r="BE91" i="2"/>
  <c r="BE110" i="2"/>
  <c r="BE136" i="2"/>
  <c r="BE154" i="2"/>
  <c r="BE173" i="2"/>
  <c r="BE182" i="2"/>
  <c r="BE194" i="2"/>
  <c r="BE196" i="2"/>
  <c r="BE197" i="2"/>
  <c r="BE206" i="2"/>
  <c r="BE208" i="2"/>
  <c r="BE217" i="2"/>
  <c r="BE220" i="2"/>
  <c r="BE222" i="2"/>
  <c r="BE224" i="2"/>
  <c r="BK219" i="2"/>
  <c r="J219" i="2" s="1"/>
  <c r="J68" i="2" s="1"/>
  <c r="BK221" i="2"/>
  <c r="J221" i="2" s="1"/>
  <c r="J69" i="2" s="1"/>
  <c r="BK223" i="2"/>
  <c r="J223" i="2" s="1"/>
  <c r="J70" i="2" s="1"/>
  <c r="J32" i="2"/>
  <c r="AW55" i="1" s="1"/>
  <c r="F35" i="2"/>
  <c r="BD55" i="1" s="1"/>
  <c r="BD54" i="1" s="1"/>
  <c r="W33" i="1" s="1"/>
  <c r="F32" i="2"/>
  <c r="BA55" i="1" s="1"/>
  <c r="BA54" i="1" s="1"/>
  <c r="W30" i="1" s="1"/>
  <c r="F33" i="2"/>
  <c r="BB55" i="1" s="1"/>
  <c r="BB54" i="1" s="1"/>
  <c r="AX54" i="1" s="1"/>
  <c r="F34" i="2"/>
  <c r="BC55" i="1" s="1"/>
  <c r="BC54" i="1" s="1"/>
  <c r="W32" i="1" s="1"/>
  <c r="AG54" i="5" l="1"/>
  <c r="AK26" i="5" s="1"/>
  <c r="T89" i="2"/>
  <c r="T88" i="2" s="1"/>
  <c r="T204" i="2"/>
  <c r="P89" i="2"/>
  <c r="P88" i="2"/>
  <c r="AU55" i="1" s="1"/>
  <c r="AU54" i="1" s="1"/>
  <c r="R204" i="2"/>
  <c r="R88" i="2" s="1"/>
  <c r="BK204" i="2"/>
  <c r="J204" i="2" s="1"/>
  <c r="J64" i="2" s="1"/>
  <c r="BK89" i="2"/>
  <c r="BK218" i="2"/>
  <c r="J218" i="2" s="1"/>
  <c r="J67" i="2" s="1"/>
  <c r="AY54" i="1"/>
  <c r="J31" i="2"/>
  <c r="AV55" i="1" s="1"/>
  <c r="AT55" i="1" s="1"/>
  <c r="AW54" i="1"/>
  <c r="AK30" i="1" s="1"/>
  <c r="F31" i="2"/>
  <c r="AZ55" i="1" s="1"/>
  <c r="AZ54" i="1" s="1"/>
  <c r="AV54" i="1" s="1"/>
  <c r="AK29" i="1" s="1"/>
  <c r="W31" i="1"/>
  <c r="AK29" i="5" l="1"/>
  <c r="BK88" i="2"/>
  <c r="J88" i="2" s="1"/>
  <c r="J28" i="2" s="1"/>
  <c r="AG55" i="1" s="1"/>
  <c r="AG54" i="1" s="1"/>
  <c r="J89" i="2"/>
  <c r="J56" i="2" s="1"/>
  <c r="AT54" i="1"/>
  <c r="W29" i="1"/>
  <c r="AK35" i="5" l="1"/>
  <c r="AN55" i="5"/>
  <c r="AN54" i="5"/>
  <c r="J37" i="2"/>
  <c r="AN55" i="1"/>
  <c r="J55" i="2"/>
  <c r="AN54" i="1"/>
  <c r="AK26" i="1"/>
  <c r="AK35" i="1" s="1"/>
</calcChain>
</file>

<file path=xl/sharedStrings.xml><?xml version="1.0" encoding="utf-8"?>
<sst xmlns="http://schemas.openxmlformats.org/spreadsheetml/2006/main" count="4194" uniqueCount="670">
  <si>
    <t>Export Komplet</t>
  </si>
  <si>
    <t>VZ</t>
  </si>
  <si>
    <t>2.0</t>
  </si>
  <si>
    <t>ZAMOK</t>
  </si>
  <si>
    <t>False</t>
  </si>
  <si>
    <t>{d754a925-c02c-4ee8-a895-737fc8121032}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</si>
  <si>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</si>
  <si>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</si>
  <si>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</si>
  <si>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</si>
  <si>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</si>
  <si>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</si>
  <si>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</si>
  <si>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</si>
  <si>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20/06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</si>
  <si>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</si>
  <si>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</si>
  <si>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Fara Tuklaty, Na Valech 19, Tuklaty - Stavební úpravy jižní fasády</t>
  </si>
  <si>
    <t>KSO:</t>
  </si>
  <si>
    <t>801 47 99</t>
  </si>
  <si>
    <t>CC-CZ:</t>
  </si>
  <si>
    <t>12721</t>
  </si>
  <si>
    <t>Místo:</t>
  </si>
  <si>
    <t>Tuklaty</t>
  </si>
  <si>
    <t>Datum:</t>
  </si>
  <si>
    <t>CZ-CPA:</t>
  </si>
  <si>
    <t>41.00.28</t>
  </si>
  <si>
    <t>Zadavatel:</t>
  </si>
  <si>
    <t>IČ:</t>
  </si>
  <si>
    <t/>
  </si>
  <si>
    <t>Obecní úřad Tuklaty</t>
  </si>
  <si>
    <t>DIČ:</t>
  </si>
  <si>
    <t>Uchazeč:</t>
  </si>
  <si>
    <t>Projektant:</t>
  </si>
  <si>
    <t>ing. arch. Slepičková</t>
  </si>
  <si>
    <t>True</t>
  </si>
  <si>
    <t>Zpracovatel:</t>
  </si>
  <si>
    <t xml:space="preserve"> </t>
  </si>
  <si>
    <t>Poznámka:</t>
  </si>
  <si>
    <t xml:space="preserve"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podmínky.Položky soupisu prací, které nemají ve sloupci "Cenová soustava" uveden žádný údaj (nebo R-položka), nepochází z Cenové soustavy ÚRS._x000D_
Nedílnou součástí Rozpočtu a Výkazu výměr je projektová dokumentace. Nabídkové ceny mohou být vytvářeny dle Výkazu výměr pouze s projektem a jeho Výkazem výměr_x000D_
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</si>
  <si>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</si>
  <si>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</si>
  <si>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</si>
  <si>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</si>
  <si>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</si>
  <si>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</si>
  <si>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</si>
  <si>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</si>
  <si>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</si>
  <si>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</si>
  <si>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</si>
  <si>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</si>
  <si>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</si>
  <si>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</si>
  <si>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</si>
  <si>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</si>
  <si>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</si>
  <si>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</si>
  <si>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</si>
  <si>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</si>
  <si>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</si>
  <si>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</si>
  <si>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</si>
  <si>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</si>
  <si>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</si>
  <si>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</si>
  <si>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</si>
  <si>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</si>
  <si>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</si>
  <si>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</si>
  <si>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</si>
  <si>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</si>
  <si>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</si>
  <si>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</si>
  <si>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</si>
  <si>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</si>
  <si>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</si>
  <si>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</si>
  <si>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</si>
  <si>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</si>
  <si>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</si>
  <si>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</si>
  <si>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</si>
  <si>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 xml:space="preserve"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podmínky.Položky soupisu prací, které nemají ve sloupci "Cenová soustava" uveden žádný údaj (nebo R-položka), nepochází z Cenové soustavy ÚRS. Nedílnou součástí Rozpočtu a Výkazu výměr je projektová dokumentace. Nabídkové ceny mohou být vytvářeny dle Výkazu výměr pouze s projektem a jeho Výkazem výměr 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</si>
  <si>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</si>
  <si>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</si>
  <si>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</si>
  <si>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</si>
  <si>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</si>
  <si>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</si>
  <si>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</si>
  <si>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</si>
  <si>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</si>
  <si>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</si>
  <si>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</si>
  <si>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</si>
  <si>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</si>
  <si>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</si>
  <si>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765 - Krytina skládaná</t>
  </si>
  <si>
    <t>VRN - Vedlejší rozpočtové náklady</t>
  </si>
  <si>
    <t xml:space="preserve">    VRN3 - Zařízení staveniště</t>
  </si>
  <si>
    <t xml:space="preserve">    VRN6 - Územní vlivy</t>
  </si>
  <si>
    <t xml:space="preserve">    VRN8 - Přesun stavebních kapacit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</si>
  <si>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</si>
  <si>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</si>
  <si>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</si>
  <si>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</si>
  <si>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</si>
  <si>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</si>
  <si>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</si>
  <si>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</si>
  <si>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</si>
  <si>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</si>
  <si>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</si>
  <si>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</si>
  <si>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</si>
  <si>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</si>
  <si>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</si>
  <si>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</si>
  <si>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</si>
  <si>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</si>
  <si>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131213101</t>
  </si>
  <si>
    <t>Hloubení jam ručně zapažených i nezapažených s urovnáním dna do předepsaného profilu a spádu v hornině třídy těžitelnosti I skupiny 3 soudržných</t>
  </si>
  <si>
    <t>m3</t>
  </si>
  <si>
    <t>CS ÚRS 2020 02</t>
  </si>
  <si>
    <t>4</t>
  </si>
  <si>
    <t>625848217</t>
  </si>
  <si>
    <t>VV</t>
  </si>
  <si>
    <t>pod pilíře</t>
  </si>
  <si>
    <t>1,6*1,6*1,0*0,75*2</t>
  </si>
  <si>
    <t>155211411</t>
  </si>
  <si>
    <t>Doplnění skalní stěny kamenem do aktivované cementové malty</t>
  </si>
  <si>
    <t>504853248</t>
  </si>
  <si>
    <t>opravovaná část</t>
  </si>
  <si>
    <t>(0,6*4,4+(1,5*4,65+5,66*5,3)*0,15+(1,15+1,04+0,87+2,32)*1,2)*0,15</t>
  </si>
  <si>
    <t>přizdění tl. 30-60cm</t>
  </si>
  <si>
    <t>((0,3+1,5)*4,05+5,66*1,5)*(0,3+0,6)/2</t>
  </si>
  <si>
    <t>Součet</t>
  </si>
  <si>
    <t>3</t>
  </si>
  <si>
    <t>M</t>
  </si>
  <si>
    <t>58380757</t>
  </si>
  <si>
    <t>kámen lomový soklový (10 t = 6,2 m3)</t>
  </si>
  <si>
    <t>t</t>
  </si>
  <si>
    <t>8</t>
  </si>
  <si>
    <t>-1535199871</t>
  </si>
  <si>
    <t>9,297/0,62</t>
  </si>
  <si>
    <t>155211521</t>
  </si>
  <si>
    <t>Sanace trhlin a dutin skalní stěny aktivovanou cementovou maltou nebo suspensí hloubkovým spárováním šířka dutin přes 30 do 50 mm, hloubka do 150 mm</t>
  </si>
  <si>
    <t>m</t>
  </si>
  <si>
    <t>-2044461827</t>
  </si>
  <si>
    <t>5</t>
  </si>
  <si>
    <t>15521R-01</t>
  </si>
  <si>
    <t>Příplatek za výběr kamene</t>
  </si>
  <si>
    <t>R-položka</t>
  </si>
  <si>
    <t>-1961588587</t>
  </si>
  <si>
    <t>6</t>
  </si>
  <si>
    <t>162211311</t>
  </si>
  <si>
    <t>Vodorovné přemístění výkopku nebo sypaniny stavebním kolečkem s naložením a vyprázdněním kolečka na hromady nebo do dopravního prostředku na vzdálenost do 10 m z horniny třídy těžitelnosti I, skupiny 1 až 3</t>
  </si>
  <si>
    <t>-661006133</t>
  </si>
  <si>
    <t>7</t>
  </si>
  <si>
    <t>162211319</t>
  </si>
  <si>
    <t>Vodorovné přemístění výkopku nebo sypaniny stavebním kolečkem s naložením a vyprázdněním kolečka na hromady nebo do dopravního prostředku na vzdálenost do 10 m Příplatek za každých dalších 10 m k ceně -1311</t>
  </si>
  <si>
    <t>2136977884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</si>
  <si>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</si>
  <si>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</si>
  <si>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-1912605070</t>
  </si>
  <si>
    <t>9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</si>
  <si>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</si>
  <si>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</si>
  <si>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1694091152</t>
  </si>
  <si>
    <t>3,84*19 'Přepočtené koeficientem množství</t>
  </si>
  <si>
    <t>10</t>
  </si>
  <si>
    <t>167111101</t>
  </si>
  <si>
    <t>Nakládání, skládání a překládání neulehlého výkopku nebo sypaniny ručně nakládání, z hornin třídy těžitelnosti I, skupiny 1 až 3</t>
  </si>
  <si>
    <t>-941579267</t>
  </si>
  <si>
    <t>11</t>
  </si>
  <si>
    <t>171201221</t>
  </si>
  <si>
    <t>Poplatek za uložení stavebního odpadu na skládce (skládkovné) zeminy a kamení zatříděného do Katalogu odpadů pod kódem 17 05 04</t>
  </si>
  <si>
    <t>1728138877</t>
  </si>
  <si>
    <t>3,840*1,5</t>
  </si>
  <si>
    <t>12</t>
  </si>
  <si>
    <t>171251201</t>
  </si>
  <si>
    <t>Uložení sypaniny na skládky nebo meziskládky bez hutnění s upravením uložené sypaniny do předepsaného tvaru</t>
  </si>
  <si>
    <t>1291243855</t>
  </si>
  <si>
    <t>Zakládání</t>
  </si>
  <si>
    <t>13</t>
  </si>
  <si>
    <t>271532212</t>
  </si>
  <si>
    <t>Podsyp pod základové konstrukce se zhutněním a urovnáním povrchu z kameniva hrubého, frakce 16 - 32 mm</t>
  </si>
  <si>
    <t>-479756320</t>
  </si>
  <si>
    <t>1,6*1,6*0,2*2</t>
  </si>
  <si>
    <t>14</t>
  </si>
  <si>
    <t>273321411</t>
  </si>
  <si>
    <t>Základy z betonu železového (bez výztuže) desky z betonu bez zvláštních nároků na prostředí tř. C 20/25</t>
  </si>
  <si>
    <t>1989511306</t>
  </si>
  <si>
    <t>1,6*1,6*0,8*0,75*2*1,1</t>
  </si>
  <si>
    <t>273361821</t>
  </si>
  <si>
    <t>Výztuž základů desek z betonářské oceli 10 505 (R) nebo BSt 500</t>
  </si>
  <si>
    <t>556200244</t>
  </si>
  <si>
    <t>pr. 16 mm  propojení základu s pilířem</t>
  </si>
  <si>
    <t>12*1,58*2/1000</t>
  </si>
  <si>
    <t>Svislé a kompletní konstrukce</t>
  </si>
  <si>
    <t>16</t>
  </si>
  <si>
    <t>311213911</t>
  </si>
  <si>
    <t>Zdivo nadzákladové z lomového kamene štípaného nebo ručně vybíraného na maltu Příplatek k cenám za lícování zdiva jednostranné</t>
  </si>
  <si>
    <t>287265757</t>
  </si>
  <si>
    <t>17</t>
  </si>
  <si>
    <t>311213922</t>
  </si>
  <si>
    <t>Zdivo nadzákladové z lomového kamene štípaného nebo ručně vybíraného na maltu Příplatek k cenám za vytvoření hrany nároží</t>
  </si>
  <si>
    <t>418960122</t>
  </si>
  <si>
    <t>5,0*2*2</t>
  </si>
  <si>
    <t>18</t>
  </si>
  <si>
    <t>331211641</t>
  </si>
  <si>
    <t>Pilíře z lomového kamene čtyřhranné pravoúhlé, bez spárování na maltu MC-10, z kamene opracovaného pro spárování, o menší straně pilíře přes 750 mm</t>
  </si>
  <si>
    <t>1791585120</t>
  </si>
  <si>
    <t>(1,5*4,5*2)/3</t>
  </si>
  <si>
    <t>19</t>
  </si>
  <si>
    <t>349235851</t>
  </si>
  <si>
    <t>Doplnění plošných fasádních prvků (s dodáním hmot) vyložených do 80 mm</t>
  </si>
  <si>
    <t>m2</t>
  </si>
  <si>
    <t>1841611197</t>
  </si>
  <si>
    <t>rámová profilace</t>
  </si>
  <si>
    <t>(1,5+2,32)*0,3</t>
  </si>
  <si>
    <t>soklová část</t>
  </si>
  <si>
    <t>(1,15+1,04+0,87+2,32)*1,5</t>
  </si>
  <si>
    <t>Úpravy povrchů, podlahy a osazování výplní</t>
  </si>
  <si>
    <t>20</t>
  </si>
  <si>
    <t>622631011</t>
  </si>
  <si>
    <t>Spárování vnějších ploch pohledového zdiva z tvárnic nebo kamene, spárovací maltou stěn</t>
  </si>
  <si>
    <t>-1913576393</t>
  </si>
  <si>
    <t>opravené spárování</t>
  </si>
  <si>
    <t>5,66*1,5</t>
  </si>
  <si>
    <t>přizdění kamenem</t>
  </si>
  <si>
    <t>(0,3+1,5)*4,05+5,66*3,4-5,66*1,5</t>
  </si>
  <si>
    <t>zkosení rohu</t>
  </si>
  <si>
    <t>0,9*6,95</t>
  </si>
  <si>
    <t>přistavěné pilíře</t>
  </si>
  <si>
    <t>1,41*5/2*6</t>
  </si>
  <si>
    <t>62282R-02</t>
  </si>
  <si>
    <t>Sanační omítka vnějších ploch stěn pro vlhké zdivo, prováděná včetně sanačního postřiku tl. do 5 mm, tl. jádrové omítky do 20 mm ručně štuková</t>
  </si>
  <si>
    <t>957567371</t>
  </si>
  <si>
    <t>1,5*4,65+5,66*5,3+(1,15+1,04+0,87)*8,15+2,32*8,45</t>
  </si>
  <si>
    <t>22</t>
  </si>
  <si>
    <t>622821031</t>
  </si>
  <si>
    <t>Sanační omítka vnějších ploch stěn vyrovnávací vrstva, prováděná v tl. do 20 mm ručně</t>
  </si>
  <si>
    <t>-1120603458</t>
  </si>
  <si>
    <t>23</t>
  </si>
  <si>
    <t>622821081</t>
  </si>
  <si>
    <t>Sanační omítka vnějších ploch Příplatek k cenám: za každých dalších 10 mm omítky prováděné ve více vrstvách -1031</t>
  </si>
  <si>
    <t>2007304971</t>
  </si>
  <si>
    <t>81,516*3</t>
  </si>
  <si>
    <t>24</t>
  </si>
  <si>
    <t>629991011</t>
  </si>
  <si>
    <t>Zakrytí vnějších ploch před znečištěním včetně pozdějšího odkrytí výplní otvorů a svislých ploch fólií přilepenou lepící páskou</t>
  </si>
  <si>
    <t>-1137625106</t>
  </si>
  <si>
    <t>0,35*0,7*2+0,5*0,7*2</t>
  </si>
  <si>
    <t>25</t>
  </si>
  <si>
    <t>632451024</t>
  </si>
  <si>
    <t>Potěr cementový vyrovnávací z malty (MC-15) v pásu o průměrné (střední) tl. přes 40 do 50 mm</t>
  </si>
  <si>
    <t>1381038862</t>
  </si>
  <si>
    <t>pod pokrytí zdí bobrovkami</t>
  </si>
  <si>
    <t>(0,3+1,5+5,66)*0,3</t>
  </si>
  <si>
    <t>Ostatní konstrukce a práce, bourání</t>
  </si>
  <si>
    <t>26</t>
  </si>
  <si>
    <t>941121111</t>
  </si>
  <si>
    <t>Montáž lešení řadového trubkového těžkého pracovního s podlahami z fošen nebo dílců min. tl. 38 mm, s provozním zatížením tř. 4 do 300 kg/m2 šířky tř. W15 přes 1,5 do 1,8 m, výšky do 10 m</t>
  </si>
  <si>
    <t>1467761642</t>
  </si>
  <si>
    <t>(0,3+1,5+5,6+1,45+1,04+2,32)*6</t>
  </si>
  <si>
    <t>27</t>
  </si>
  <si>
    <t>941121211</t>
  </si>
  <si>
    <t>Montáž lešení řadového trubkového těžkého pracovního s podlahami Příplatek za první a každý další den použití lešení k ceně -1111</t>
  </si>
  <si>
    <t>807653034</t>
  </si>
  <si>
    <t>73,26*90 'Přepočtené koeficientem množství</t>
  </si>
  <si>
    <t>28</t>
  </si>
  <si>
    <t>941121811</t>
  </si>
  <si>
    <t>Demontáž lešení řadového trubkového těžkého pracovního s podlahami z fošen nebo dílců min. tl. 38 mm, s provozním zatížením tř. 4 do 300 kg/m2 šířky tř. W15 přes 1,5 do 1,8 m, výšky do 10 m</t>
  </si>
  <si>
    <t>-194027700</t>
  </si>
  <si>
    <t>29</t>
  </si>
  <si>
    <t>944511111</t>
  </si>
  <si>
    <t>Montáž ochranné sítě zavěšené na konstrukci lešení z textilie z umělých vláken</t>
  </si>
  <si>
    <t>-1885810257</t>
  </si>
  <si>
    <t>30</t>
  </si>
  <si>
    <t>944511211</t>
  </si>
  <si>
    <t>Montáž ochranné sítě Příplatek za první a každý další den použití sítě k ceně -1111</t>
  </si>
  <si>
    <t>75182723</t>
  </si>
  <si>
    <t>73,26*3 'Přepočtené koeficientem množství</t>
  </si>
  <si>
    <t>31</t>
  </si>
  <si>
    <t>944511811</t>
  </si>
  <si>
    <t>Demontáž ochranné sítě zavěšené na konstrukci lešení z textilie z umělých vláken</t>
  </si>
  <si>
    <t>1480964873</t>
  </si>
  <si>
    <t>32</t>
  </si>
  <si>
    <t>962032241</t>
  </si>
  <si>
    <t>Bourání zdiva nadzákladového z cihel nebo tvárnic z cihel pálených nebo vápenopískových, na maltu cementovou, objemu přes 1 m3</t>
  </si>
  <si>
    <t>622786292</t>
  </si>
  <si>
    <t>zdivo výklenku záchodu</t>
  </si>
  <si>
    <t>2,86*1,8*0,3</t>
  </si>
  <si>
    <t>33</t>
  </si>
  <si>
    <t>973022251</t>
  </si>
  <si>
    <t>Vysekání výklenků nebo kapes ve zdivu z kamene kapes, plochy do 0,10 m2, hl. do 300 mm</t>
  </si>
  <si>
    <t>kus</t>
  </si>
  <si>
    <t>-1923598638</t>
  </si>
  <si>
    <t>34</t>
  </si>
  <si>
    <t>978015371</t>
  </si>
  <si>
    <t>Otlučení vápenných nebo vápenocementových omítek vnějších ploch s vyškrabáním spar a s očištěním zdiva stupně členitosti 1 a 2, v rozsahu přes 50 do 65 %</t>
  </si>
  <si>
    <t>1242075181</t>
  </si>
  <si>
    <t>(1,5*4,65+5,66*5,3+(1,15+1,04+0,87)*8,15+2,32*8,45)*0,5</t>
  </si>
  <si>
    <t>35</t>
  </si>
  <si>
    <t>985131111</t>
  </si>
  <si>
    <t>Očištění ploch stěn, rubu kleneb a podlah tlakovou vodou</t>
  </si>
  <si>
    <t>441390299</t>
  </si>
  <si>
    <t>(0,3+1,5+5,6+1,45+1,04+0,87+2,32)*9</t>
  </si>
  <si>
    <t>36</t>
  </si>
  <si>
    <t>985132311</t>
  </si>
  <si>
    <t>Očištění ploch líce kleneb a podhledů ruční dočištění ocelovými kartáči</t>
  </si>
  <si>
    <t>-1621545135</t>
  </si>
  <si>
    <t>(0,3+1,5+5,6+1,45+1,04+0,87+2,32)*9/2</t>
  </si>
  <si>
    <t>37</t>
  </si>
  <si>
    <t>985141212</t>
  </si>
  <si>
    <t>Vyčištění trhlin nebo dutin ve zdivu šířky přes 30 do 50 mm, hloubky přes 150 do 300 mm</t>
  </si>
  <si>
    <t>-1887094543</t>
  </si>
  <si>
    <t>46</t>
  </si>
  <si>
    <t>kapsy pro zavázání</t>
  </si>
  <si>
    <t>40*0,2</t>
  </si>
  <si>
    <t>38</t>
  </si>
  <si>
    <t>985211112</t>
  </si>
  <si>
    <t>Vyklínování uvolněných kamenů zdiva úlomky kamene, popřípadě cihel délky spáry na 1 m2 upravované plochy přes 6 do 12 m</t>
  </si>
  <si>
    <t>1874285696</t>
  </si>
  <si>
    <t>0,6*4,4+1,5*4,65+5,66*5,3+(1,15+1,04+0,87+2,32)*1,2</t>
  </si>
  <si>
    <t>39</t>
  </si>
  <si>
    <t>985232112</t>
  </si>
  <si>
    <t>Hloubkové spárování zdiva hloubky přes 40 do 80 mm aktivovanou maltou délky spáry na 1 m2 upravované plochy přes 6 do 12 m</t>
  </si>
  <si>
    <t>-2058226608</t>
  </si>
  <si>
    <t>40</t>
  </si>
  <si>
    <t>98525R-01</t>
  </si>
  <si>
    <t>Vysekání spár nad 3 cm zdiva z lom. kamene střed.</t>
  </si>
  <si>
    <t>71409156</t>
  </si>
  <si>
    <t>41</t>
  </si>
  <si>
    <t>98525R-02</t>
  </si>
  <si>
    <t>Sešívání trhlin helikální výztuží pr.6mm, vlepováním do helikálního lepidla (dod+mtž)</t>
  </si>
  <si>
    <t>-1996613490</t>
  </si>
  <si>
    <t>997</t>
  </si>
  <si>
    <t>Přesun sutě</t>
  </si>
  <si>
    <t>42</t>
  </si>
  <si>
    <t>997013212</t>
  </si>
  <si>
    <t>Vnitrostaveništní doprava suti a vybouraných hmot vodorovně do 50 m svisle ručně pro budovy a haly výšky přes 6 do 9 m</t>
  </si>
  <si>
    <t>-1087454938</t>
  </si>
  <si>
    <t>43</t>
  </si>
  <si>
    <t>997013501</t>
  </si>
  <si>
    <t>Odvoz suti a vybouraných hmot na skládku nebo meziskládku se složením, na vzdálenost do 1 km</t>
  </si>
  <si>
    <t>43395629</t>
  </si>
  <si>
    <t>44</t>
  </si>
  <si>
    <t>997013509</t>
  </si>
  <si>
    <t>Odvoz suti a vybouraných hmot na skládku nebo meziskládku se složením, na vzdálenost Příplatek k ceně za každý další i započatý 1 km přes 1 km</t>
  </si>
  <si>
    <t>1413623210</t>
  </si>
  <si>
    <t>6,64*29 'Přepočtené koeficientem množství</t>
  </si>
  <si>
    <t>45</t>
  </si>
  <si>
    <t>997013631</t>
  </si>
  <si>
    <t>Poplatek za uložení stavebního odpadu na skládce (skládkovné) směsného stavebního a demoličního zatříděného do Katalogu odpadů pod kódem 17 09 04</t>
  </si>
  <si>
    <t>-178460729</t>
  </si>
  <si>
    <t>997013609</t>
  </si>
  <si>
    <t>Poplatek za uložení stavebního odpadu na skládce (skládkovné) ze směsí nebo oddělených frakcí betonu, cihel a keramických výrobků zatříděného do Katalogu odpadů pod kódem 17 01 07</t>
  </si>
  <si>
    <t>770696442</t>
  </si>
  <si>
    <t>998</t>
  </si>
  <si>
    <t>Přesun hmot</t>
  </si>
  <si>
    <t>47</t>
  </si>
  <si>
    <t>998011002</t>
  </si>
  <si>
    <t>Přesun hmot pro budovy občanské výstavby, bydlení, výrobu a služby s nosnou svislou konstrukcí zděnou z cihel, tvárnic nebo kamene vodorovná dopravní vzdálenost do 100 m pro budovy výšky přes 6 do 12 m</t>
  </si>
  <si>
    <t>-1445766139</t>
  </si>
  <si>
    <t>PSV</t>
  </si>
  <si>
    <t>Práce a dodávky PSV</t>
  </si>
  <si>
    <t>711</t>
  </si>
  <si>
    <t>Izolace proti vodě, vlhkosti a plynům</t>
  </si>
  <si>
    <t>48</t>
  </si>
  <si>
    <t>711493111</t>
  </si>
  <si>
    <t>Izolace proti podpovrchové a tlakové vodě - ostatní na ploše vodorovné V dvousložkovou na bázi cementu</t>
  </si>
  <si>
    <t>-1061700264</t>
  </si>
  <si>
    <t>1,6*1,6*2*0,75</t>
  </si>
  <si>
    <t>49</t>
  </si>
  <si>
    <t>998711101</t>
  </si>
  <si>
    <t>Přesun hmot pro izolace proti vodě, vlhkosti a plynům stanovený z hmotnosti přesunovaného materiálu vodorovná dopravní vzdálenost do 50 m v objektech výšky do 6 m</t>
  </si>
  <si>
    <t>-888858825</t>
  </si>
  <si>
    <t>50</t>
  </si>
  <si>
    <t>998711181</t>
  </si>
  <si>
    <t>Přesun hmot pro izolace proti vodě, vlhkosti a plynům stanovený z hmotnosti přesunovaného materiálu Příplatek k cenám za přesun prováděný bez použití mechanizace pro jakoukoliv výšku objektu</t>
  </si>
  <si>
    <t>-779438978</t>
  </si>
  <si>
    <t>765</t>
  </si>
  <si>
    <t>Krytina skládaná</t>
  </si>
  <si>
    <t>51</t>
  </si>
  <si>
    <t>765211151</t>
  </si>
  <si>
    <t>Montáž krytiny keramické na požárních zdech, římsách, atikách šířky přes 20 do 40 cm hladké (bobrovky) do malty, počet kusů přes 32 do 40 ks/m2 korunové krytí</t>
  </si>
  <si>
    <t>89391749</t>
  </si>
  <si>
    <t>0,3+1,5+5,66</t>
  </si>
  <si>
    <t>52</t>
  </si>
  <si>
    <t>59660010</t>
  </si>
  <si>
    <t>taška bobrovka režná základní kulatý řez</t>
  </si>
  <si>
    <t>1376984607</t>
  </si>
  <si>
    <t>7,46*5*2</t>
  </si>
  <si>
    <t>74,6*1,1 'Přepočtené koeficientem množství</t>
  </si>
  <si>
    <t>53</t>
  </si>
  <si>
    <t>998765101</t>
  </si>
  <si>
    <t>Přesun hmot pro krytiny skládané stanovený z hmotnosti přesunovaného materiálu vodorovná dopravní vzdálenost do 50 m na objektech výšky do 6 m</t>
  </si>
  <si>
    <t>-299342574</t>
  </si>
  <si>
    <t>54</t>
  </si>
  <si>
    <t>998765181</t>
  </si>
  <si>
    <t>Přesun hmot pro krytiny skládané stanovený z hmotnosti přesunovaného materiálu Příplatek k cenám za přesun prováděný bez použití mechanizace pro jakoukoliv výšku objektu</t>
  </si>
  <si>
    <t>1372825111</t>
  </si>
  <si>
    <t>VRN</t>
  </si>
  <si>
    <t>Vedlejší rozpočtové náklady</t>
  </si>
  <si>
    <t>VRN3</t>
  </si>
  <si>
    <t>Zařízení staveniště</t>
  </si>
  <si>
    <t>55</t>
  </si>
  <si>
    <t>032002000</t>
  </si>
  <si>
    <t>Vybavení staveniště</t>
  </si>
  <si>
    <t>kpl</t>
  </si>
  <si>
    <t>1024</t>
  </si>
  <si>
    <t>-783836102</t>
  </si>
  <si>
    <t>VRN6</t>
  </si>
  <si>
    <t>Územní vlivy</t>
  </si>
  <si>
    <t>56</t>
  </si>
  <si>
    <t>065002000</t>
  </si>
  <si>
    <t>Mimostaveništní doprava materiálů</t>
  </si>
  <si>
    <t>-1764405647</t>
  </si>
  <si>
    <t>VRN8</t>
  </si>
  <si>
    <t>Přesun stavebních kapacit</t>
  </si>
  <si>
    <t>57</t>
  </si>
  <si>
    <t>081002000</t>
  </si>
  <si>
    <t>Doprava zaměstnanců</t>
  </si>
  <si>
    <t>1990325044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</si>
  <si>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</si>
  <si>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</si>
  <si>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</si>
  <si>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</si>
  <si>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</si>
  <si>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</si>
  <si>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</si>
  <si>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</si>
  <si>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</si>
  <si>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</si>
  <si>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</si>
  <si>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</si>
  <si>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</si>
  <si>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</si>
  <si>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</si>
  <si>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</si>
  <si>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</si>
  <si>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</si>
  <si>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</si>
  <si>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</si>
  <si>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</si>
  <si>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</si>
  <si>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</si>
  <si>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</si>
  <si>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</si>
  <si>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</si>
  <si>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</si>
  <si>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</si>
  <si>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</si>
  <si>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</si>
  <si>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</si>
  <si>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</si>
  <si>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</si>
  <si>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</si>
  <si>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</si>
  <si>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</si>
  <si>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</si>
  <si>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</si>
  <si>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</si>
  <si>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</si>
  <si>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</si>
  <si>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</si>
  <si>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</si>
  <si>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</si>
  <si>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</si>
  <si>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</si>
  <si>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</si>
  <si>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</si>
  <si>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</si>
  <si>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</si>
  <si>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</si>
  <si>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</si>
  <si>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</si>
  <si>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</si>
  <si>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</si>
  <si>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</si>
  <si>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</si>
  <si>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</si>
  <si>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</si>
  <si>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</si>
  <si>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</si>
  <si>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</si>
  <si>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</si>
  <si>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</si>
  <si>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</si>
  <si>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</si>
  <si>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</si>
  <si>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</si>
  <si>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</si>
  <si>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</si>
  <si>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</si>
  <si>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</si>
  <si>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</si>
  <si>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</si>
  <si>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</si>
  <si>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</si>
  <si>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</si>
  <si>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</si>
  <si>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</si>
  <si>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</si>
  <si>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</si>
  <si>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</si>
  <si>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</si>
  <si>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</si>
  <si>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</si>
  <si>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</si>
  <si>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</si>
  <si>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</si>
  <si>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</si>
  <si>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</si>
  <si>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</si>
  <si>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</si>
  <si>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</si>
  <si>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</si>
  <si>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</si>
  <si>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</si>
  <si>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</si>
  <si>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</si>
  <si>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</si>
  <si>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</si>
  <si>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</si>
  <si>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</si>
  <si>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</si>
  <si>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</si>
  <si>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</si>
  <si>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</si>
  <si>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</si>
  <si>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</si>
  <si>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</si>
  <si>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</si>
  <si>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</si>
  <si>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</si>
  <si>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</si>
  <si>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</si>
  <si>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</si>
  <si>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</si>
  <si>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</si>
  <si>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</si>
  <si>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</si>
  <si>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</si>
  <si>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</si>
  <si>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</si>
  <si>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</si>
  <si>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</si>
  <si>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</si>
  <si>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</si>
  <si>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</si>
  <si>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</si>
  <si>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</si>
  <si>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</si>
  <si>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</si>
  <si>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</si>
  <si>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</si>
  <si>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</si>
  <si>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</si>
  <si>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</si>
  <si>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</si>
  <si>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</si>
  <si>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</si>
  <si>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</si>
  <si>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</si>
  <si>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</si>
  <si>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</si>
  <si>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</si>
  <si>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</si>
  <si>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</si>
  <si>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</si>
  <si>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</si>
  <si>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</si>
  <si>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</si>
  <si>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</si>
  <si>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</si>
  <si>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</si>
  <si>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</si>
  <si>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</si>
  <si>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</si>
  <si>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</si>
  <si>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</si>
  <si>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</si>
  <si>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</si>
  <si>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</si>
  <si>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</si>
  <si>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</si>
  <si>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</si>
  <si>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</si>
  <si>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</si>
  <si>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</si>
  <si>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</si>
  <si>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</si>
  <si>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</si>
  <si>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</si>
  <si>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</si>
  <si>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</si>
  <si>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</si>
  <si>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</si>
  <si>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</si>
  <si>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</si>
  <si>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</si>
  <si>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</si>
  <si>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</si>
  <si>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</si>
  <si>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</si>
  <si>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</si>
  <si>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</si>
  <si>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</si>
  <si>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</si>
  <si>
    <t>PETRAlaan s.r.o.</t>
  </si>
  <si>
    <t>04157010</t>
  </si>
  <si>
    <t>CZ04157010</t>
  </si>
  <si>
    <t>Cena za období bez DPH [CZK]</t>
  </si>
  <si>
    <t>Cena za všechna období s DPH [CZK]</t>
  </si>
  <si>
    <t>Změna na díle</t>
  </si>
  <si>
    <t>Náklady soupisu (vícepráce/méněpráce) celkem</t>
  </si>
  <si>
    <t>Vyčištění nesoudržných části</t>
  </si>
  <si>
    <t xml:space="preserve">Omyti vodou </t>
  </si>
  <si>
    <t>Hloubková injektáž vápennou maltou</t>
  </si>
  <si>
    <t>Zednické zapravení očištění části (vyklínování a modelace dle požadavků NPU)</t>
  </si>
  <si>
    <t>612422491R00</t>
  </si>
  <si>
    <t>Příplatek za další 1cm tl.váp.omítky stěn pl.-50%</t>
  </si>
  <si>
    <t>602015103R00</t>
  </si>
  <si>
    <t>Podhoz stěn vápenný weberdur trass ručně</t>
  </si>
  <si>
    <t>602015122RT5</t>
  </si>
  <si>
    <t>Omítka stěn jádrová weberdur trass ručně, tloušťka vrstvy 20 mm</t>
  </si>
  <si>
    <t>602015173R00</t>
  </si>
  <si>
    <t>Štuk vnější weberdur štuk trass, ručně, tl.3 mm</t>
  </si>
  <si>
    <t>23a</t>
  </si>
  <si>
    <t>23b</t>
  </si>
  <si>
    <t>117,72*3*2 (50%x2=100%)</t>
  </si>
  <si>
    <t>23c</t>
  </si>
  <si>
    <t>23d</t>
  </si>
  <si>
    <t>Nátěr nebo nástřik stěn vnějších, složitost 1 - 2, hmota vapenná barevná skupina II</t>
  </si>
  <si>
    <t>622471317RSX</t>
  </si>
  <si>
    <t>23e</t>
  </si>
  <si>
    <t>23f</t>
  </si>
  <si>
    <t>622471317RXX</t>
  </si>
  <si>
    <t>Příplatek za 2 vrstvu nátěru vápenného</t>
  </si>
  <si>
    <t>622491142R00</t>
  </si>
  <si>
    <t>Nátěr fasády hydrofobní Hydrofuge Incolore 2 x</t>
  </si>
  <si>
    <t>23g</t>
  </si>
  <si>
    <t>Oprava šmorcovaného zdiva dle požadavků NPU</t>
  </si>
  <si>
    <t>Ruční dočištění kartáči</t>
  </si>
  <si>
    <t>vl.</t>
  </si>
  <si>
    <t>19a</t>
  </si>
  <si>
    <t>19b</t>
  </si>
  <si>
    <t>19c</t>
  </si>
  <si>
    <t>19d</t>
  </si>
  <si>
    <t>19g</t>
  </si>
  <si>
    <t>19e</t>
  </si>
  <si>
    <t>Montáž, demontáž, pronájem lešení, vč. příplatku za montáž nad opěrnou zdí</t>
  </si>
  <si>
    <t>ks</t>
  </si>
  <si>
    <t>Očištění zhlaví trámů,ošetření fungicidními přípravky</t>
  </si>
  <si>
    <t>Úprava dřevěných ostění,modelace pomocí rabicového pletiva</t>
  </si>
  <si>
    <t>629 48-1111.R00</t>
  </si>
  <si>
    <t>Potažení ploch pletivem rabicovým s vypnutím</t>
  </si>
  <si>
    <t>Změny na díle Sod č. 08/21/PE  - méněpráce a vícepráce dle požadavku NPU.</t>
  </si>
  <si>
    <t>Cena bez DPH na rámec Sod 08/21/PE</t>
  </si>
  <si>
    <t>Příloha č. 1 k Dodatku č. 1 Smlouvy o dílo č. 058/21/PE  - Změnový list č. 1 - REKAPITULACE STAVBY</t>
  </si>
  <si>
    <t xml:space="preserve">ZMĚNOVÝ LIST Č. 1  - SOUPIS VÍCEPRACÍ </t>
  </si>
  <si>
    <t>ZMĚNOVÝ LIST Č. 1  - SOUPIS MÉNĚPRACÍ</t>
  </si>
  <si>
    <t>ZMĚNOVÝ LIST Č. 1  - SOUPIS PRACÍ CELKOVĚ</t>
  </si>
  <si>
    <t>Fara Tuklaty, Na Valech 19, Tuklaty - Stavební úpravy jižní fasády SOUHRN</t>
  </si>
  <si>
    <t>Fara Tuklaty, Na Valech 19, Tuklaty - Stavební úpravy jižní fasády ZL1 - MÉNĚPRÁCE</t>
  </si>
  <si>
    <t>Fara Tuklaty, Na Valech 19, Tuklaty - Stavební úpravy jižní fasády ZL 1 - VÍCEPRÁCE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</si>
</sst>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%"/>
    <numFmt numFmtId="165" formatCode="dd\.mm\.yyyy"/>
    <numFmt numFmtId="166" formatCode="#,##0.00000"/>
    <numFmt numFmtId="167" formatCode="#,##0.000"/>
    <numFmt numFmtId="168" formatCode="0.000"/>
  </numFmts>
  <fonts count="52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family val="2"/>
      <charset val="238"/>
    </font>
    <font>
      <b/>
      <sz val="16"/>
      <name val="Trebuchet MS"/>
      <family val="2"/>
      <charset val="238"/>
    </font>
    <font>
      <b/>
      <sz val="11"/>
      <name val="Trebuchet MS"/>
      <family val="2"/>
      <charset val="238"/>
    </font>
    <font>
      <sz val="8"/>
      <name val="Arial CE"/>
      <charset val="238"/>
    </font>
    <font>
      <sz val="9"/>
      <name val="Trebuchet MS"/>
      <family val="2"/>
      <charset val="238"/>
    </font>
    <font>
      <sz val="10"/>
      <name val="Trebuchet MS"/>
      <family val="2"/>
      <charset val="238"/>
    </font>
    <font>
      <sz val="11"/>
      <name val="Trebuchet MS"/>
      <family val="2"/>
      <charset val="238"/>
    </font>
    <font>
      <b/>
      <sz val="9"/>
      <name val="Trebuchet MS"/>
      <family val="2"/>
      <charset val="238"/>
    </font>
    <font>
      <b/>
      <sz val="8"/>
      <name val="Arial CE"/>
      <charset val="238"/>
    </font>
    <font>
      <u/>
      <sz val="11"/>
      <color theme="10"/>
      <name val="Calibri"/>
      <family val="2"/>
      <charset val="238"/>
      <scheme val="minor"/>
    </font>
    <font>
      <i/>
      <sz val="8"/>
      <name val="Arial CE"/>
      <charset val="238"/>
    </font>
    <font>
      <sz val="9"/>
      <name val="Arial CE"/>
      <family val="2"/>
    </font>
    <font>
      <sz val="14"/>
      <name val="Arial CE"/>
    </font>
    <font>
      <sz val="10"/>
      <name val="Arial CE"/>
      <charset val="238"/>
    </font>
    <font>
      <sz val="10"/>
      <name val="Arial CE"/>
      <family val="2"/>
      <charset val="238"/>
    </font>
    <font>
      <sz val="9"/>
      <name val="Arial CE"/>
      <charset val="238"/>
    </font>
    <font>
      <sz val="9"/>
      <color rgb="FF505050"/>
      <name val="Arial CE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rgb="FF969696"/>
      </bottom>
      <diagonal/>
    </border>
    <border>
      <left/>
      <right style="thin">
        <color indexed="64"/>
      </right>
      <top style="thin">
        <color indexed="64"/>
      </top>
      <bottom style="hair">
        <color rgb="FF969696"/>
      </bottom>
      <diagonal/>
    </border>
    <border>
      <left style="thin">
        <color indexed="64"/>
      </left>
      <right/>
      <top style="hair">
        <color rgb="FF969696"/>
      </top>
      <bottom style="thin">
        <color indexed="64"/>
      </bottom>
      <diagonal/>
    </border>
    <border>
      <left/>
      <right style="thin">
        <color indexed="64"/>
      </right>
      <top style="hair">
        <color rgb="FF969696"/>
      </top>
      <bottom style="thin">
        <color indexed="64"/>
      </bottom>
      <diagonal/>
    </border>
  </borders>
  <cellStyleXfs count="10">
    <xf numFmtId="0" fontId="0" fillId="0" borderId="0"/>
    <xf numFmtId="0" fontId="44" fillId="0" borderId="0" applyNumberFormat="0" applyFill="0" applyBorder="0" applyAlignment="0" applyProtection="0"/>
    <xf numFmtId="0" fontId="48" fillId="0" borderId="1"/>
    <xf numFmtId="0" fontId="49" fillId="0" borderId="1"/>
    <xf numFmtId="0" fontId="48" fillId="0" borderId="1"/>
    <xf numFmtId="0" fontId="48" fillId="0" borderId="1"/>
    <xf numFmtId="0" fontId="48" fillId="0" borderId="1"/>
    <xf numFmtId="0" fontId="48" fillId="0" borderId="1"/>
    <xf numFmtId="0" fontId="48" fillId="0" borderId="1"/>
    <xf numFmtId="0" fontId="48" fillId="0" borderId="1"/>
  </cellStyleXfs>
  <cellXfs count="45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4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4" borderId="8" xfId="0" applyFont="1" applyFill="1" applyBorder="1" applyAlignment="1" applyProtection="1">
      <alignment vertical="center"/>
    </xf>
    <xf numFmtId="0" fontId="21" fillId="4" borderId="9" xfId="0" applyFont="1" applyFill="1" applyBorder="1" applyAlignment="1" applyProtection="1">
      <alignment horizontal="center" vertical="center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22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9" fillId="0" borderId="15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7" fillId="0" borderId="20" xfId="0" applyNumberFormat="1" applyFont="1" applyBorder="1" applyAlignment="1" applyProtection="1">
      <alignment vertical="center"/>
    </xf>
    <xf numFmtId="4" fontId="27" fillId="0" borderId="21" xfId="0" applyNumberFormat="1" applyFont="1" applyBorder="1" applyAlignment="1" applyProtection="1">
      <alignment vertical="center"/>
    </xf>
    <xf numFmtId="166" fontId="27" fillId="0" borderId="21" xfId="0" applyNumberFormat="1" applyFont="1" applyBorder="1" applyAlignment="1" applyProtection="1">
      <alignment vertical="center"/>
    </xf>
    <xf numFmtId="4" fontId="27" fillId="0" borderId="22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4" xfId="0" applyBorder="1" applyAlignment="1">
      <alignment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29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0" fillId="0" borderId="13" xfId="0" applyNumberFormat="1" applyFont="1" applyBorder="1" applyAlignment="1" applyProtection="1"/>
    <xf numFmtId="166" fontId="30" fillId="0" borderId="14" xfId="0" applyNumberFormat="1" applyFont="1" applyBorder="1" applyAlignment="1" applyProtection="1"/>
    <xf numFmtId="4" fontId="31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3" xfId="0" applyFont="1" applyBorder="1" applyAlignment="1" applyProtection="1">
      <alignment horizontal="center" vertical="center"/>
    </xf>
    <xf numFmtId="49" fontId="21" fillId="0" borderId="23" xfId="0" applyNumberFormat="1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center" vertical="center" wrapText="1"/>
    </xf>
    <xf numFmtId="167" fontId="21" fillId="0" borderId="23" xfId="0" applyNumberFormat="1" applyFont="1" applyBorder="1" applyAlignment="1" applyProtection="1">
      <alignment vertical="center"/>
    </xf>
    <xf numFmtId="4" fontId="21" fillId="2" borderId="23" xfId="0" applyNumberFormat="1" applyFont="1" applyFill="1" applyBorder="1" applyAlignment="1" applyProtection="1">
      <alignment vertical="center"/>
      <protection locked="0"/>
    </xf>
    <xf numFmtId="4" fontId="21" fillId="0" borderId="23" xfId="0" applyNumberFormat="1" applyFont="1" applyBorder="1" applyAlignment="1" applyProtection="1">
      <alignment vertical="center"/>
    </xf>
    <xf numFmtId="0" fontId="22" fillId="2" borderId="15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6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2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3" fillId="0" borderId="23" xfId="0" applyFont="1" applyBorder="1" applyAlignment="1" applyProtection="1">
      <alignment horizontal="center" vertical="center"/>
    </xf>
    <xf numFmtId="49" fontId="33" fillId="0" borderId="23" xfId="0" applyNumberFormat="1" applyFont="1" applyBorder="1" applyAlignment="1" applyProtection="1">
      <alignment horizontal="left" vertical="center" wrapText="1"/>
    </xf>
    <xf numFmtId="0" fontId="33" fillId="0" borderId="23" xfId="0" applyFont="1" applyBorder="1" applyAlignment="1" applyProtection="1">
      <alignment horizontal="left" vertical="center" wrapText="1"/>
    </xf>
    <xf numFmtId="0" fontId="33" fillId="0" borderId="23" xfId="0" applyFont="1" applyBorder="1" applyAlignment="1" applyProtection="1">
      <alignment horizontal="center" vertical="center" wrapText="1"/>
    </xf>
    <xf numFmtId="167" fontId="33" fillId="0" borderId="23" xfId="0" applyNumberFormat="1" applyFont="1" applyBorder="1" applyAlignment="1" applyProtection="1">
      <alignment vertical="center"/>
    </xf>
    <xf numFmtId="4" fontId="33" fillId="2" borderId="23" xfId="0" applyNumberFormat="1" applyFont="1" applyFill="1" applyBorder="1" applyAlignment="1" applyProtection="1">
      <alignment vertical="center"/>
      <protection locked="0"/>
    </xf>
    <xf numFmtId="4" fontId="33" fillId="0" borderId="23" xfId="0" applyNumberFormat="1" applyFont="1" applyBorder="1" applyAlignment="1" applyProtection="1">
      <alignment vertical="center"/>
    </xf>
    <xf numFmtId="0" fontId="34" fillId="0" borderId="4" xfId="0" applyFont="1" applyBorder="1" applyAlignment="1">
      <alignment vertical="center"/>
    </xf>
    <xf numFmtId="0" fontId="33" fillId="2" borderId="15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 applyProtection="1">
      <alignment horizontal="center" vertical="center"/>
    </xf>
    <xf numFmtId="0" fontId="22" fillId="2" borderId="20" xfId="0" applyFont="1" applyFill="1" applyBorder="1" applyAlignment="1" applyProtection="1">
      <alignment horizontal="left" vertical="center"/>
      <protection locked="0"/>
    </xf>
    <xf numFmtId="0" fontId="22" fillId="0" borderId="21" xfId="0" applyFont="1" applyBorder="1" applyAlignment="1" applyProtection="1">
      <alignment horizontal="center" vertical="center"/>
    </xf>
    <xf numFmtId="0" fontId="0" fillId="0" borderId="21" xfId="0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  <xf numFmtId="166" fontId="22" fillId="0" borderId="22" xfId="0" applyNumberFormat="1" applyFont="1" applyBorder="1" applyAlignment="1" applyProtection="1">
      <alignment vertical="center"/>
    </xf>
    <xf numFmtId="0" fontId="0" fillId="0" borderId="0" xfId="0" applyAlignment="1">
      <alignment vertical="top"/>
    </xf>
    <xf numFmtId="0" fontId="35" fillId="0" borderId="24" xfId="0" applyFont="1" applyBorder="1" applyAlignment="1">
      <alignment vertical="center" wrapText="1"/>
    </xf>
    <xf numFmtId="0" fontId="35" fillId="0" borderId="25" xfId="0" applyFont="1" applyBorder="1" applyAlignment="1">
      <alignment vertical="center" wrapText="1"/>
    </xf>
    <xf numFmtId="0" fontId="35" fillId="0" borderId="26" xfId="0" applyFont="1" applyBorder="1" applyAlignment="1">
      <alignment vertical="center" wrapText="1"/>
    </xf>
    <xf numFmtId="0" fontId="35" fillId="0" borderId="27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7" xfId="0" applyFont="1" applyBorder="1" applyAlignment="1">
      <alignment vertical="center" wrapText="1"/>
    </xf>
    <xf numFmtId="0" fontId="35" fillId="0" borderId="28" xfId="0" applyFont="1" applyBorder="1" applyAlignment="1">
      <alignment vertical="center" wrapText="1"/>
    </xf>
    <xf numFmtId="0" fontId="37" fillId="0" borderId="1" xfId="0" applyFont="1" applyBorder="1" applyAlignment="1">
      <alignment horizontal="left" vertical="center" wrapText="1"/>
    </xf>
    <xf numFmtId="0" fontId="38" fillId="0" borderId="1" xfId="0" applyFont="1" applyBorder="1" applyAlignment="1">
      <alignment horizontal="left" vertical="center" wrapText="1"/>
    </xf>
    <xf numFmtId="0" fontId="39" fillId="0" borderId="27" xfId="0" applyFont="1" applyBorder="1" applyAlignment="1">
      <alignment vertical="center" wrapText="1"/>
    </xf>
    <xf numFmtId="0" fontId="38" fillId="0" borderId="1" xfId="0" applyFont="1" applyBorder="1" applyAlignment="1">
      <alignment vertical="center" wrapText="1"/>
    </xf>
    <xf numFmtId="0" fontId="38" fillId="0" borderId="1" xfId="0" applyFont="1" applyBorder="1" applyAlignment="1">
      <alignment horizontal="left" vertical="center"/>
    </xf>
    <xf numFmtId="0" fontId="38" fillId="0" borderId="1" xfId="0" applyFont="1" applyBorder="1" applyAlignment="1">
      <alignment vertical="center"/>
    </xf>
    <xf numFmtId="49" fontId="38" fillId="0" borderId="1" xfId="0" applyNumberFormat="1" applyFont="1" applyBorder="1" applyAlignment="1">
      <alignment vertical="center" wrapText="1"/>
    </xf>
    <xf numFmtId="0" fontId="35" fillId="0" borderId="30" xfId="0" applyFont="1" applyBorder="1" applyAlignment="1">
      <alignment vertical="center" wrapText="1"/>
    </xf>
    <xf numFmtId="0" fontId="40" fillId="0" borderId="29" xfId="0" applyFont="1" applyBorder="1" applyAlignment="1">
      <alignment vertical="center" wrapText="1"/>
    </xf>
    <xf numFmtId="0" fontId="35" fillId="0" borderId="31" xfId="0" applyFont="1" applyBorder="1" applyAlignment="1">
      <alignment vertical="center" wrapText="1"/>
    </xf>
    <xf numFmtId="0" fontId="35" fillId="0" borderId="1" xfId="0" applyFont="1" applyBorder="1" applyAlignment="1">
      <alignment vertical="top"/>
    </xf>
    <xf numFmtId="0" fontId="35" fillId="0" borderId="0" xfId="0" applyFont="1" applyAlignment="1">
      <alignment vertical="top"/>
    </xf>
    <xf numFmtId="0" fontId="35" fillId="0" borderId="24" xfId="0" applyFont="1" applyBorder="1" applyAlignment="1">
      <alignment horizontal="left" vertical="center"/>
    </xf>
    <xf numFmtId="0" fontId="35" fillId="0" borderId="25" xfId="0" applyFont="1" applyBorder="1" applyAlignment="1">
      <alignment horizontal="left" vertical="center"/>
    </xf>
    <xf numFmtId="0" fontId="35" fillId="0" borderId="26" xfId="0" applyFont="1" applyBorder="1" applyAlignment="1">
      <alignment horizontal="left" vertical="center"/>
    </xf>
    <xf numFmtId="0" fontId="35" fillId="0" borderId="27" xfId="0" applyFont="1" applyBorder="1" applyAlignment="1">
      <alignment horizontal="left" vertical="center"/>
    </xf>
    <xf numFmtId="0" fontId="35" fillId="0" borderId="28" xfId="0" applyFont="1" applyBorder="1" applyAlignment="1">
      <alignment horizontal="left" vertical="center"/>
    </xf>
    <xf numFmtId="0" fontId="37" fillId="0" borderId="1" xfId="0" applyFont="1" applyBorder="1" applyAlignment="1">
      <alignment horizontal="left" vertical="center"/>
    </xf>
    <xf numFmtId="0" fontId="41" fillId="0" borderId="0" xfId="0" applyFont="1" applyAlignment="1">
      <alignment horizontal="left" vertical="center"/>
    </xf>
    <xf numFmtId="0" fontId="37" fillId="0" borderId="29" xfId="0" applyFont="1" applyBorder="1" applyAlignment="1">
      <alignment horizontal="left" vertical="center"/>
    </xf>
    <xf numFmtId="0" fontId="37" fillId="0" borderId="29" xfId="0" applyFont="1" applyBorder="1" applyAlignment="1">
      <alignment horizontal="center" vertical="center"/>
    </xf>
    <xf numFmtId="0" fontId="41" fillId="0" borderId="29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39" fillId="0" borderId="0" xfId="0" applyFont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38" fillId="0" borderId="1" xfId="0" applyFont="1" applyBorder="1" applyAlignment="1">
      <alignment horizontal="center" vertical="center"/>
    </xf>
    <xf numFmtId="0" fontId="38" fillId="0" borderId="0" xfId="0" applyFont="1" applyAlignment="1">
      <alignment horizontal="left" vertical="center"/>
    </xf>
    <xf numFmtId="0" fontId="39" fillId="0" borderId="27" xfId="0" applyFont="1" applyBorder="1" applyAlignment="1">
      <alignment horizontal="left" vertical="center"/>
    </xf>
    <xf numFmtId="0" fontId="38" fillId="0" borderId="1" xfId="0" applyFont="1" applyFill="1" applyBorder="1" applyAlignment="1">
      <alignment horizontal="left" vertical="center"/>
    </xf>
    <xf numFmtId="0" fontId="38" fillId="0" borderId="1" xfId="0" applyFont="1" applyFill="1" applyBorder="1" applyAlignment="1">
      <alignment horizontal="center" vertical="center"/>
    </xf>
    <xf numFmtId="0" fontId="35" fillId="0" borderId="30" xfId="0" applyFont="1" applyBorder="1" applyAlignment="1">
      <alignment horizontal="left" vertical="center"/>
    </xf>
    <xf numFmtId="0" fontId="40" fillId="0" borderId="29" xfId="0" applyFont="1" applyBorder="1" applyAlignment="1">
      <alignment horizontal="left" vertical="center"/>
    </xf>
    <xf numFmtId="0" fontId="35" fillId="0" borderId="31" xfId="0" applyFont="1" applyBorder="1" applyAlignment="1">
      <alignment horizontal="left" vertical="center"/>
    </xf>
    <xf numFmtId="0" fontId="35" fillId="0" borderId="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39" fillId="0" borderId="29" xfId="0" applyFont="1" applyBorder="1" applyAlignment="1">
      <alignment horizontal="left" vertical="center"/>
    </xf>
    <xf numFmtId="0" fontId="35" fillId="0" borderId="1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center" vertical="center" wrapText="1"/>
    </xf>
    <xf numFmtId="0" fontId="35" fillId="0" borderId="24" xfId="0" applyFont="1" applyBorder="1" applyAlignment="1">
      <alignment horizontal="left" vertical="center" wrapText="1"/>
    </xf>
    <xf numFmtId="0" fontId="35" fillId="0" borderId="25" xfId="0" applyFont="1" applyBorder="1" applyAlignment="1">
      <alignment horizontal="left" vertical="center" wrapText="1"/>
    </xf>
    <xf numFmtId="0" fontId="35" fillId="0" borderId="26" xfId="0" applyFont="1" applyBorder="1" applyAlignment="1">
      <alignment horizontal="left" vertical="center" wrapText="1"/>
    </xf>
    <xf numFmtId="0" fontId="35" fillId="0" borderId="27" xfId="0" applyFont="1" applyBorder="1" applyAlignment="1">
      <alignment horizontal="left" vertical="center" wrapText="1"/>
    </xf>
    <xf numFmtId="0" fontId="35" fillId="0" borderId="28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 wrapText="1"/>
    </xf>
    <xf numFmtId="0" fontId="39" fillId="0" borderId="27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left" vertical="center"/>
    </xf>
    <xf numFmtId="0" fontId="39" fillId="0" borderId="28" xfId="0" applyFont="1" applyBorder="1" applyAlignment="1">
      <alignment horizontal="left" vertical="center" wrapText="1"/>
    </xf>
    <xf numFmtId="0" fontId="39" fillId="0" borderId="28" xfId="0" applyFont="1" applyBorder="1" applyAlignment="1">
      <alignment horizontal="left" vertical="center"/>
    </xf>
    <xf numFmtId="0" fontId="39" fillId="0" borderId="30" xfId="0" applyFont="1" applyBorder="1" applyAlignment="1">
      <alignment horizontal="left" vertical="center" wrapText="1"/>
    </xf>
    <xf numFmtId="0" fontId="39" fillId="0" borderId="29" xfId="0" applyFont="1" applyBorder="1" applyAlignment="1">
      <alignment horizontal="left" vertical="center" wrapText="1"/>
    </xf>
    <xf numFmtId="0" fontId="39" fillId="0" borderId="31" xfId="0" applyFont="1" applyBorder="1" applyAlignment="1">
      <alignment horizontal="left" vertical="center" wrapText="1"/>
    </xf>
    <xf numFmtId="0" fontId="38" fillId="0" borderId="1" xfId="0" applyFont="1" applyBorder="1" applyAlignment="1">
      <alignment horizontal="left" vertical="top"/>
    </xf>
    <xf numFmtId="0" fontId="38" fillId="0" borderId="1" xfId="0" applyFont="1" applyBorder="1" applyAlignment="1">
      <alignment horizontal="center" vertical="top"/>
    </xf>
    <xf numFmtId="0" fontId="39" fillId="0" borderId="30" xfId="0" applyFont="1" applyBorder="1" applyAlignment="1">
      <alignment horizontal="left" vertical="center"/>
    </xf>
    <xf numFmtId="0" fontId="39" fillId="0" borderId="31" xfId="0" applyFont="1" applyBorder="1" applyAlignment="1">
      <alignment horizontal="left" vertical="center"/>
    </xf>
    <xf numFmtId="0" fontId="39" fillId="0" borderId="1" xfId="0" applyFont="1" applyBorder="1" applyAlignment="1">
      <alignment horizontal="center" vertical="center"/>
    </xf>
    <xf numFmtId="0" fontId="41" fillId="0" borderId="0" xfId="0" applyFont="1" applyAlignment="1">
      <alignment vertical="center"/>
    </xf>
    <xf numFmtId="0" fontId="37" fillId="0" borderId="1" xfId="0" applyFont="1" applyBorder="1" applyAlignment="1">
      <alignment vertical="center"/>
    </xf>
    <xf numFmtId="0" fontId="41" fillId="0" borderId="29" xfId="0" applyFont="1" applyBorder="1" applyAlignment="1">
      <alignment vertical="center"/>
    </xf>
    <xf numFmtId="0" fontId="37" fillId="0" borderId="29" xfId="0" applyFont="1" applyBorder="1" applyAlignment="1">
      <alignment vertical="center"/>
    </xf>
    <xf numFmtId="0" fontId="38" fillId="0" borderId="1" xfId="0" applyFont="1" applyBorder="1" applyAlignment="1">
      <alignment vertical="top"/>
    </xf>
    <xf numFmtId="49" fontId="38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37" fillId="0" borderId="29" xfId="0" applyFont="1" applyBorder="1" applyAlignment="1">
      <alignment horizontal="left"/>
    </xf>
    <xf numFmtId="0" fontId="41" fillId="0" borderId="29" xfId="0" applyFont="1" applyBorder="1" applyAlignment="1"/>
    <xf numFmtId="0" fontId="35" fillId="0" borderId="27" xfId="0" applyFont="1" applyBorder="1" applyAlignment="1">
      <alignment vertical="top"/>
    </xf>
    <xf numFmtId="0" fontId="35" fillId="0" borderId="28" xfId="0" applyFont="1" applyBorder="1" applyAlignment="1">
      <alignment vertical="top"/>
    </xf>
    <xf numFmtId="0" fontId="35" fillId="0" borderId="30" xfId="0" applyFont="1" applyBorder="1" applyAlignment="1">
      <alignment vertical="top"/>
    </xf>
    <xf numFmtId="0" fontId="35" fillId="0" borderId="29" xfId="0" applyFont="1" applyBorder="1" applyAlignment="1">
      <alignment vertical="top"/>
    </xf>
    <xf numFmtId="0" fontId="35" fillId="0" borderId="31" xfId="0" applyFont="1" applyBorder="1" applyAlignment="1">
      <alignment vertical="top"/>
    </xf>
    <xf numFmtId="14" fontId="2" fillId="2" borderId="0" xfId="0" applyNumberFormat="1" applyFont="1" applyFill="1" applyAlignment="1" applyProtection="1">
      <alignment horizontal="left" vertical="center"/>
      <protection locked="0"/>
    </xf>
    <xf numFmtId="0" fontId="1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6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0" fillId="0" borderId="0" xfId="0"/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0" fillId="0" borderId="0" xfId="0" applyFont="1" applyAlignment="1">
      <alignment vertical="center"/>
    </xf>
    <xf numFmtId="2" fontId="21" fillId="0" borderId="23" xfId="0" applyNumberFormat="1" applyFont="1" applyBorder="1" applyAlignment="1" applyProtection="1">
      <alignment horizontal="right" vertical="center" wrapText="1"/>
    </xf>
    <xf numFmtId="2" fontId="9" fillId="0" borderId="0" xfId="0" applyNumberFormat="1" applyFont="1" applyAlignment="1" applyProtection="1">
      <alignment horizontal="right" vertical="center"/>
    </xf>
    <xf numFmtId="2" fontId="10" fillId="0" borderId="0" xfId="0" applyNumberFormat="1" applyFont="1" applyAlignment="1" applyProtection="1">
      <alignment horizontal="right" vertical="center"/>
    </xf>
    <xf numFmtId="2" fontId="11" fillId="0" borderId="0" xfId="0" applyNumberFormat="1" applyFont="1" applyAlignment="1" applyProtection="1">
      <alignment horizontal="right" vertical="center"/>
    </xf>
    <xf numFmtId="2" fontId="8" fillId="0" borderId="0" xfId="0" applyNumberFormat="1" applyFont="1" applyAlignment="1" applyProtection="1">
      <alignment horizontal="right" vertical="center"/>
    </xf>
    <xf numFmtId="0" fontId="0" fillId="0" borderId="0" xfId="0"/>
    <xf numFmtId="0" fontId="0" fillId="0" borderId="0" xfId="0" applyFont="1" applyAlignment="1">
      <alignment vertical="center"/>
    </xf>
    <xf numFmtId="168" fontId="33" fillId="0" borderId="23" xfId="0" applyNumberFormat="1" applyFont="1" applyBorder="1" applyAlignment="1" applyProtection="1">
      <alignment horizontal="right" vertical="center" wrapText="1"/>
    </xf>
    <xf numFmtId="4" fontId="46" fillId="0" borderId="0" xfId="0" applyNumberFormat="1" applyFont="1" applyAlignment="1">
      <alignment vertical="center"/>
    </xf>
    <xf numFmtId="0" fontId="21" fillId="0" borderId="1" xfId="0" applyFont="1" applyBorder="1" applyAlignment="1" applyProtection="1">
      <alignment horizontal="center" vertical="center"/>
    </xf>
    <xf numFmtId="49" fontId="21" fillId="0" borderId="1" xfId="0" applyNumberFormat="1" applyFont="1" applyBorder="1" applyAlignment="1" applyProtection="1">
      <alignment horizontal="left" vertical="center" wrapText="1"/>
    </xf>
    <xf numFmtId="0" fontId="21" fillId="0" borderId="1" xfId="0" applyFont="1" applyBorder="1" applyAlignment="1" applyProtection="1">
      <alignment horizontal="left" vertical="center" wrapText="1"/>
    </xf>
    <xf numFmtId="0" fontId="21" fillId="0" borderId="1" xfId="0" applyFont="1" applyBorder="1" applyAlignment="1" applyProtection="1">
      <alignment horizontal="center" vertical="center" wrapText="1"/>
    </xf>
    <xf numFmtId="167" fontId="21" fillId="0" borderId="1" xfId="0" applyNumberFormat="1" applyFont="1" applyBorder="1" applyAlignment="1" applyProtection="1">
      <alignment vertical="center"/>
    </xf>
    <xf numFmtId="4" fontId="21" fillId="2" borderId="1" xfId="0" applyNumberFormat="1" applyFont="1" applyFill="1" applyBorder="1" applyAlignment="1" applyProtection="1">
      <alignment vertical="center"/>
      <protection locked="0"/>
    </xf>
    <xf numFmtId="4" fontId="21" fillId="0" borderId="1" xfId="0" applyNumberFormat="1" applyFont="1" applyBorder="1" applyAlignment="1" applyProtection="1">
      <alignment vertical="center"/>
    </xf>
    <xf numFmtId="2" fontId="21" fillId="0" borderId="1" xfId="0" applyNumberFormat="1" applyFont="1" applyBorder="1" applyAlignment="1" applyProtection="1">
      <alignment horizontal="right" vertical="center" wrapText="1"/>
    </xf>
    <xf numFmtId="0" fontId="51" fillId="0" borderId="0" xfId="0" applyFont="1" applyAlignment="1" applyProtection="1">
      <alignment vertical="center"/>
    </xf>
    <xf numFmtId="0" fontId="51" fillId="0" borderId="1" xfId="0" applyFont="1" applyBorder="1" applyAlignment="1" applyProtection="1">
      <alignment vertical="center"/>
    </xf>
    <xf numFmtId="0" fontId="10" fillId="0" borderId="1" xfId="0" applyFont="1" applyBorder="1" applyAlignment="1" applyProtection="1">
      <alignment vertical="center"/>
    </xf>
    <xf numFmtId="0" fontId="21" fillId="0" borderId="19" xfId="0" applyFont="1" applyBorder="1" applyAlignment="1" applyProtection="1">
      <alignment horizontal="center" vertical="center" wrapText="1"/>
    </xf>
    <xf numFmtId="0" fontId="21" fillId="0" borderId="1" xfId="5" applyNumberFormat="1" applyFont="1" applyBorder="1" applyAlignment="1">
      <alignment vertical="top"/>
    </xf>
    <xf numFmtId="0" fontId="10" fillId="0" borderId="1" xfId="0" applyFont="1" applyBorder="1" applyAlignment="1" applyProtection="1">
      <alignment horizontal="left" vertical="center"/>
    </xf>
    <xf numFmtId="0" fontId="10" fillId="0" borderId="1" xfId="0" applyFont="1" applyBorder="1" applyAlignment="1" applyProtection="1">
      <alignment horizontal="left" vertical="center" wrapText="1"/>
    </xf>
    <xf numFmtId="0" fontId="50" fillId="0" borderId="1" xfId="5" applyNumberFormat="1" applyFont="1" applyBorder="1" applyAlignment="1">
      <alignment vertical="top"/>
    </xf>
    <xf numFmtId="0" fontId="50" fillId="0" borderId="1" xfId="2" applyNumberFormat="1" applyFont="1" applyBorder="1" applyAlignment="1">
      <alignment vertical="top"/>
    </xf>
    <xf numFmtId="0" fontId="50" fillId="0" borderId="1" xfId="2" applyFont="1" applyBorder="1" applyAlignment="1">
      <alignment vertical="top"/>
    </xf>
    <xf numFmtId="0" fontId="50" fillId="0" borderId="1" xfId="5" applyNumberFormat="1" applyFont="1" applyBorder="1" applyAlignment="1">
      <alignment horizontal="left" vertical="center" wrapText="1"/>
    </xf>
    <xf numFmtId="0" fontId="50" fillId="0" borderId="1" xfId="2" applyNumberFormat="1" applyFont="1" applyBorder="1" applyAlignment="1">
      <alignment horizontal="left" vertical="center" wrapText="1"/>
    </xf>
    <xf numFmtId="0" fontId="21" fillId="0" borderId="1" xfId="5" applyNumberFormat="1" applyFont="1" applyBorder="1" applyAlignment="1">
      <alignment horizontal="left" vertical="center" wrapText="1"/>
    </xf>
    <xf numFmtId="0" fontId="38" fillId="0" borderId="1" xfId="6" applyFont="1" applyBorder="1" applyAlignment="1">
      <alignment vertical="top"/>
    </xf>
    <xf numFmtId="0" fontId="38" fillId="0" borderId="1" xfId="6" applyNumberFormat="1" applyFont="1" applyBorder="1" applyAlignment="1">
      <alignment vertical="top"/>
    </xf>
    <xf numFmtId="0" fontId="38" fillId="0" borderId="1" xfId="6" applyNumberFormat="1" applyFont="1" applyBorder="1" applyAlignment="1">
      <alignment horizontal="left" vertical="top" wrapText="1"/>
    </xf>
    <xf numFmtId="0" fontId="38" fillId="0" borderId="1" xfId="6" applyFont="1" applyBorder="1" applyAlignment="1">
      <alignment vertical="top" shrinkToFit="1"/>
    </xf>
    <xf numFmtId="166" fontId="38" fillId="0" borderId="1" xfId="6" applyNumberFormat="1" applyFont="1" applyBorder="1" applyAlignment="1">
      <alignment vertical="top" shrinkToFit="1"/>
    </xf>
    <xf numFmtId="4" fontId="38" fillId="0" borderId="1" xfId="6" applyNumberFormat="1" applyFont="1" applyBorder="1" applyAlignment="1">
      <alignment vertical="top" shrinkToFit="1"/>
    </xf>
    <xf numFmtId="0" fontId="50" fillId="0" borderId="1" xfId="7" applyFont="1" applyBorder="1" applyAlignment="1">
      <alignment vertical="top"/>
    </xf>
    <xf numFmtId="0" fontId="50" fillId="0" borderId="1" xfId="7" applyNumberFormat="1" applyFont="1" applyBorder="1" applyAlignment="1">
      <alignment vertical="top"/>
    </xf>
    <xf numFmtId="0" fontId="50" fillId="0" borderId="1" xfId="7" applyNumberFormat="1" applyFont="1" applyBorder="1" applyAlignment="1">
      <alignment horizontal="left" vertical="top" wrapText="1"/>
    </xf>
    <xf numFmtId="0" fontId="50" fillId="0" borderId="1" xfId="7" applyFont="1" applyBorder="1" applyAlignment="1">
      <alignment vertical="top" shrinkToFit="1"/>
    </xf>
    <xf numFmtId="166" fontId="50" fillId="0" borderId="1" xfId="7" applyNumberFormat="1" applyFont="1" applyBorder="1" applyAlignment="1">
      <alignment vertical="top" shrinkToFit="1"/>
    </xf>
    <xf numFmtId="4" fontId="50" fillId="0" borderId="1" xfId="7" applyNumberFormat="1" applyFont="1" applyBorder="1" applyAlignment="1">
      <alignment vertical="top" shrinkToFit="1"/>
    </xf>
    <xf numFmtId="0" fontId="50" fillId="0" borderId="1" xfId="6" applyNumberFormat="1" applyFont="1" applyBorder="1" applyAlignment="1">
      <alignment horizontal="left" vertical="top" wrapText="1"/>
    </xf>
    <xf numFmtId="0" fontId="21" fillId="0" borderId="1" xfId="7" applyFont="1" applyBorder="1" applyAlignment="1">
      <alignment vertical="center" shrinkToFit="1"/>
    </xf>
    <xf numFmtId="4" fontId="21" fillId="0" borderId="1" xfId="0" applyNumberFormat="1" applyFont="1" applyBorder="1" applyAlignment="1">
      <alignment vertical="center"/>
    </xf>
    <xf numFmtId="0" fontId="50" fillId="0" borderId="1" xfId="9" applyFont="1" applyBorder="1" applyAlignment="1">
      <alignment vertical="top"/>
    </xf>
    <xf numFmtId="0" fontId="50" fillId="0" borderId="1" xfId="9" applyNumberFormat="1" applyFont="1" applyBorder="1" applyAlignment="1">
      <alignment vertical="top"/>
    </xf>
    <xf numFmtId="0" fontId="50" fillId="0" borderId="1" xfId="9" applyNumberFormat="1" applyFont="1" applyBorder="1" applyAlignment="1">
      <alignment horizontal="left" vertical="top" wrapText="1"/>
    </xf>
    <xf numFmtId="0" fontId="50" fillId="0" borderId="1" xfId="9" applyFont="1" applyBorder="1" applyAlignment="1">
      <alignment vertical="top" shrinkToFit="1"/>
    </xf>
    <xf numFmtId="166" fontId="50" fillId="0" borderId="1" xfId="9" applyNumberFormat="1" applyFont="1" applyBorder="1" applyAlignment="1">
      <alignment vertical="top" shrinkToFit="1"/>
    </xf>
    <xf numFmtId="4" fontId="50" fillId="0" borderId="1" xfId="9" applyNumberFormat="1" applyFont="1" applyBorder="1" applyAlignment="1">
      <alignment vertical="top" shrinkToFit="1"/>
    </xf>
    <xf numFmtId="0" fontId="21" fillId="0" borderId="0" xfId="0" applyFont="1" applyAlignment="1" applyProtection="1">
      <alignment horizontal="left" vertical="center" wrapText="1"/>
    </xf>
    <xf numFmtId="0" fontId="21" fillId="0" borderId="0" xfId="0" applyFont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1" fillId="0" borderId="1" xfId="0" applyFont="1" applyBorder="1" applyAlignment="1" applyProtection="1">
      <alignment horizontal="left" vertical="center"/>
    </xf>
    <xf numFmtId="0" fontId="0" fillId="0" borderId="0" xfId="0"/>
    <xf numFmtId="165" fontId="2" fillId="0" borderId="0" xfId="0" applyNumberFormat="1" applyFont="1" applyAlignment="1" applyProtection="1">
      <alignment horizontal="left" vertical="center"/>
    </xf>
    <xf numFmtId="0" fontId="26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</xf>
    <xf numFmtId="0" fontId="0" fillId="0" borderId="0" xfId="0" applyFont="1" applyAlignment="1">
      <alignment vertical="center"/>
    </xf>
    <xf numFmtId="0" fontId="21" fillId="0" borderId="1" xfId="0" applyFont="1" applyBorder="1" applyAlignment="1" applyProtection="1">
      <alignment horizontal="left" vertical="center" wrapText="1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7" fillId="0" borderId="6" xfId="0" applyNumberFormat="1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8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26" fillId="0" borderId="0" xfId="0" applyNumberFormat="1" applyFont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4" fillId="3" borderId="8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0" fillId="0" borderId="0" xfId="0"/>
    <xf numFmtId="0" fontId="21" fillId="4" borderId="7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8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right"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15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3" fillId="0" borderId="0" xfId="0" applyFont="1" applyAlignment="1" applyProtection="1">
      <alignment horizontal="center" vertical="center" wrapText="1"/>
    </xf>
    <xf numFmtId="0" fontId="0" fillId="0" borderId="0" xfId="0" applyAlignment="1">
      <alignment horizontal="center" wrapText="1"/>
    </xf>
    <xf numFmtId="0" fontId="47" fillId="0" borderId="0" xfId="0" applyFont="1" applyAlignment="1" applyProtection="1">
      <alignment horizontal="left" vertical="center" wrapText="1"/>
    </xf>
    <xf numFmtId="0" fontId="21" fillId="4" borderId="32" xfId="0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17" fontId="21" fillId="4" borderId="34" xfId="0" applyNumberFormat="1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21" fillId="0" borderId="1" xfId="0" applyFont="1" applyBorder="1" applyAlignment="1" applyProtection="1">
      <alignment horizontal="left" vertical="center" wrapText="1"/>
    </xf>
    <xf numFmtId="0" fontId="0" fillId="0" borderId="0" xfId="0" applyAlignment="1">
      <alignment horizontal="left" vertical="center" wrapText="1"/>
    </xf>
    <xf numFmtId="0" fontId="36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left"/>
    </xf>
    <xf numFmtId="0" fontId="38" fillId="0" borderId="1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top"/>
    </xf>
    <xf numFmtId="0" fontId="38" fillId="0" borderId="1" xfId="0" applyFont="1" applyBorder="1" applyAlignment="1">
      <alignment horizontal="left" vertical="center" wrapText="1"/>
    </xf>
    <xf numFmtId="0" fontId="37" fillId="0" borderId="29" xfId="0" applyFont="1" applyBorder="1" applyAlignment="1">
      <alignment horizontal="left" wrapText="1"/>
    </xf>
    <xf numFmtId="49" fontId="38" fillId="0" borderId="1" xfId="0" applyNumberFormat="1" applyFont="1" applyBorder="1" applyAlignment="1">
      <alignment horizontal="left" vertical="center" wrapText="1"/>
    </xf>
    <xf numFmtId="4" fontId="0" fillId="0" borderId="0" xfId="0" applyNumberFormat="1"/>
  </cellXfs>
  <cellStyles count="10">
    <cellStyle name="Hypertextový odkaz" xfId="1" builtinId="8"/>
    <cellStyle name="Normální" xfId="0" builtinId="0" customBuiltin="1"/>
    <cellStyle name="normální 2" xfId="3" xr:uid="{28C11BE6-47D3-4BC8-A6E8-0D10CC4D247A}"/>
    <cellStyle name="Normální 3" xfId="2" xr:uid="{6EB00767-47C8-4795-9B8D-62F37F236560}"/>
    <cellStyle name="Normální 4" xfId="4" xr:uid="{88502CE4-25CF-4FDC-A9BE-F32B44D0778D}"/>
    <cellStyle name="Normální 5" xfId="5" xr:uid="{84CD9DB2-22BF-42BB-93CA-7804D2C277A7}"/>
    <cellStyle name="Normální 6" xfId="6" xr:uid="{7359BB11-0C28-4FE9-BBB7-12EA4EDBD3E2}"/>
    <cellStyle name="Normální 7" xfId="7" xr:uid="{3FC28C4F-4E71-4CD0-96CC-74456CE70E83}"/>
    <cellStyle name="Normální 8" xfId="8" xr:uid="{EC1838DB-B860-402A-9C52-F1E67BDCD63A}"/>
    <cellStyle name="Normální 9" xfId="9" xr:uid="{E44D6DAA-BD63-42E1-ACA2-97AB6094B014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57"/>
  <sheetViews>
    <sheetView showGridLines="0" workbookViewId="0">
      <selection activeCell="E23" sqref="E23:AN23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x14ac:dyDescent="0.2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s="1" customFormat="1" ht="36.950000000000003" customHeight="1" x14ac:dyDescent="0.2">
      <c r="AR2" s="416"/>
      <c r="AS2" s="416"/>
      <c r="AT2" s="416"/>
      <c r="AU2" s="416"/>
      <c r="AV2" s="416"/>
      <c r="AW2" s="416"/>
      <c r="AX2" s="416"/>
      <c r="AY2" s="416"/>
      <c r="AZ2" s="416"/>
      <c r="BA2" s="416"/>
      <c r="BB2" s="416"/>
      <c r="BC2" s="416"/>
      <c r="BD2" s="416"/>
      <c r="BE2" s="416"/>
      <c r="BS2" s="18" t="s">
        <v>6</v>
      </c>
      <c r="BT2" s="18" t="s">
        <v>7</v>
      </c>
    </row>
    <row r="3" spans="1:74" s="1" customFormat="1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pans="1:74" s="1" customFormat="1" ht="24.95" customHeight="1" x14ac:dyDescent="0.2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pans="1:74" s="1" customFormat="1" ht="12" customHeight="1" x14ac:dyDescent="0.2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395" t="s">
        <v>14</v>
      </c>
      <c r="L5" s="396"/>
      <c r="M5" s="396"/>
      <c r="N5" s="396"/>
      <c r="O5" s="396"/>
      <c r="P5" s="396"/>
      <c r="Q5" s="396"/>
      <c r="R5" s="396"/>
      <c r="S5" s="396"/>
      <c r="T5" s="396"/>
      <c r="U5" s="396"/>
      <c r="V5" s="396"/>
      <c r="W5" s="396"/>
      <c r="X5" s="396"/>
      <c r="Y5" s="396"/>
      <c r="Z5" s="396"/>
      <c r="AA5" s="396"/>
      <c r="AB5" s="396"/>
      <c r="AC5" s="396"/>
      <c r="AD5" s="396"/>
      <c r="AE5" s="396"/>
      <c r="AF5" s="396"/>
      <c r="AG5" s="396"/>
      <c r="AH5" s="396"/>
      <c r="AI5" s="396"/>
      <c r="AJ5" s="396"/>
      <c r="AK5" s="396"/>
      <c r="AL5" s="396"/>
      <c r="AM5" s="396"/>
      <c r="AN5" s="396"/>
      <c r="AO5" s="396"/>
      <c r="AP5" s="23"/>
      <c r="AQ5" s="23"/>
      <c r="AR5" s="21"/>
      <c r="BE5" s="392" t="s">
        <v>15</v>
      </c>
      <c r="BS5" s="18" t="s">
        <v>6</v>
      </c>
    </row>
    <row r="6" spans="1:74" s="1" customFormat="1" ht="36.950000000000003" customHeight="1" x14ac:dyDescent="0.2">
      <c r="B6" s="22"/>
      <c r="C6" s="23"/>
      <c r="D6" s="29" t="s">
        <v>16</v>
      </c>
      <c r="E6" s="23"/>
      <c r="F6" s="23"/>
      <c r="G6" s="23"/>
      <c r="H6" s="23"/>
      <c r="I6" s="23"/>
      <c r="J6" s="23"/>
      <c r="K6" s="397" t="s">
        <v>17</v>
      </c>
      <c r="L6" s="396"/>
      <c r="M6" s="396"/>
      <c r="N6" s="396"/>
      <c r="O6" s="396"/>
      <c r="P6" s="396"/>
      <c r="Q6" s="396"/>
      <c r="R6" s="396"/>
      <c r="S6" s="396"/>
      <c r="T6" s="396"/>
      <c r="U6" s="396"/>
      <c r="V6" s="396"/>
      <c r="W6" s="396"/>
      <c r="X6" s="396"/>
      <c r="Y6" s="396"/>
      <c r="Z6" s="396"/>
      <c r="AA6" s="396"/>
      <c r="AB6" s="396"/>
      <c r="AC6" s="396"/>
      <c r="AD6" s="396"/>
      <c r="AE6" s="396"/>
      <c r="AF6" s="396"/>
      <c r="AG6" s="396"/>
      <c r="AH6" s="396"/>
      <c r="AI6" s="396"/>
      <c r="AJ6" s="396"/>
      <c r="AK6" s="396"/>
      <c r="AL6" s="396"/>
      <c r="AM6" s="396"/>
      <c r="AN6" s="396"/>
      <c r="AO6" s="396"/>
      <c r="AP6" s="23"/>
      <c r="AQ6" s="23"/>
      <c r="AR6" s="21"/>
      <c r="BE6" s="393"/>
      <c r="BS6" s="18" t="s">
        <v>6</v>
      </c>
    </row>
    <row r="7" spans="1:74" s="1" customFormat="1" ht="12" customHeight="1" x14ac:dyDescent="0.2">
      <c r="B7" s="22"/>
      <c r="C7" s="23"/>
      <c r="D7" s="30" t="s">
        <v>18</v>
      </c>
      <c r="E7" s="23"/>
      <c r="F7" s="23"/>
      <c r="G7" s="23"/>
      <c r="H7" s="23"/>
      <c r="I7" s="23"/>
      <c r="J7" s="23"/>
      <c r="K7" s="28" t="s">
        <v>19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0" t="s">
        <v>20</v>
      </c>
      <c r="AL7" s="23"/>
      <c r="AM7" s="23"/>
      <c r="AN7" s="28" t="s">
        <v>21</v>
      </c>
      <c r="AO7" s="23"/>
      <c r="AP7" s="23"/>
      <c r="AQ7" s="23"/>
      <c r="AR7" s="21"/>
      <c r="BE7" s="393"/>
      <c r="BS7" s="18" t="s">
        <v>6</v>
      </c>
    </row>
    <row r="8" spans="1:74" s="1" customFormat="1" ht="12" customHeight="1" x14ac:dyDescent="0.2">
      <c r="B8" s="22"/>
      <c r="C8" s="23"/>
      <c r="D8" s="30" t="s">
        <v>22</v>
      </c>
      <c r="E8" s="23"/>
      <c r="F8" s="23"/>
      <c r="G8" s="23"/>
      <c r="H8" s="23"/>
      <c r="I8" s="23"/>
      <c r="J8" s="23"/>
      <c r="K8" s="28" t="s">
        <v>23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0" t="s">
        <v>24</v>
      </c>
      <c r="AL8" s="23"/>
      <c r="AM8" s="23"/>
      <c r="AN8" s="314">
        <v>44256</v>
      </c>
      <c r="AO8" s="23"/>
      <c r="AP8" s="23"/>
      <c r="AQ8" s="23"/>
      <c r="AR8" s="21"/>
      <c r="BE8" s="393"/>
      <c r="BS8" s="18" t="s">
        <v>6</v>
      </c>
    </row>
    <row r="9" spans="1:74" s="1" customFormat="1" ht="29.25" customHeight="1" x14ac:dyDescent="0.2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7" t="s">
        <v>25</v>
      </c>
      <c r="AL9" s="23"/>
      <c r="AM9" s="23"/>
      <c r="AN9" s="32" t="s">
        <v>26</v>
      </c>
      <c r="AO9" s="23"/>
      <c r="AP9" s="23"/>
      <c r="AQ9" s="23"/>
      <c r="AR9" s="21"/>
      <c r="BE9" s="393"/>
      <c r="BS9" s="18" t="s">
        <v>6</v>
      </c>
    </row>
    <row r="10" spans="1:74" s="1" customFormat="1" ht="12" customHeight="1" x14ac:dyDescent="0.2">
      <c r="B10" s="22"/>
      <c r="C10" s="23"/>
      <c r="D10" s="30" t="s">
        <v>27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0" t="s">
        <v>28</v>
      </c>
      <c r="AL10" s="23"/>
      <c r="AM10" s="23"/>
      <c r="AN10" s="28" t="s">
        <v>29</v>
      </c>
      <c r="AO10" s="23"/>
      <c r="AP10" s="23"/>
      <c r="AQ10" s="23"/>
      <c r="AR10" s="21"/>
      <c r="BE10" s="393"/>
      <c r="BS10" s="18" t="s">
        <v>6</v>
      </c>
    </row>
    <row r="11" spans="1:74" s="1" customFormat="1" ht="18.399999999999999" customHeight="1" x14ac:dyDescent="0.2">
      <c r="B11" s="22"/>
      <c r="C11" s="23"/>
      <c r="D11" s="23"/>
      <c r="E11" s="28" t="s">
        <v>30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0" t="s">
        <v>31</v>
      </c>
      <c r="AL11" s="23"/>
      <c r="AM11" s="23"/>
      <c r="AN11" s="28" t="s">
        <v>29</v>
      </c>
      <c r="AO11" s="23"/>
      <c r="AP11" s="23"/>
      <c r="AQ11" s="23"/>
      <c r="AR11" s="21"/>
      <c r="BE11" s="393"/>
      <c r="BS11" s="18" t="s">
        <v>6</v>
      </c>
    </row>
    <row r="12" spans="1:74" s="1" customFormat="1" ht="6.95" customHeight="1" x14ac:dyDescent="0.2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93"/>
      <c r="BS12" s="18" t="s">
        <v>6</v>
      </c>
    </row>
    <row r="13" spans="1:74" s="1" customFormat="1" ht="12" customHeight="1" x14ac:dyDescent="0.2">
      <c r="B13" s="22"/>
      <c r="C13" s="23"/>
      <c r="D13" s="30" t="s">
        <v>32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0" t="s">
        <v>28</v>
      </c>
      <c r="AL13" s="23"/>
      <c r="AM13" s="23"/>
      <c r="AN13" s="33" t="s">
        <v>614</v>
      </c>
      <c r="AO13" s="23"/>
      <c r="AP13" s="23"/>
      <c r="AQ13" s="23"/>
      <c r="AR13" s="21"/>
      <c r="BE13" s="393"/>
      <c r="BS13" s="18" t="s">
        <v>6</v>
      </c>
    </row>
    <row r="14" spans="1:74" ht="12.75" x14ac:dyDescent="0.2">
      <c r="B14" s="22"/>
      <c r="C14" s="23"/>
      <c r="D14" s="23"/>
      <c r="E14" s="398" t="s">
        <v>613</v>
      </c>
      <c r="F14" s="399"/>
      <c r="G14" s="399"/>
      <c r="H14" s="399"/>
      <c r="I14" s="399"/>
      <c r="J14" s="399"/>
      <c r="K14" s="399"/>
      <c r="L14" s="399"/>
      <c r="M14" s="399"/>
      <c r="N14" s="399"/>
      <c r="O14" s="399"/>
      <c r="P14" s="399"/>
      <c r="Q14" s="399"/>
      <c r="R14" s="399"/>
      <c r="S14" s="399"/>
      <c r="T14" s="399"/>
      <c r="U14" s="399"/>
      <c r="V14" s="399"/>
      <c r="W14" s="399"/>
      <c r="X14" s="399"/>
      <c r="Y14" s="399"/>
      <c r="Z14" s="399"/>
      <c r="AA14" s="399"/>
      <c r="AB14" s="399"/>
      <c r="AC14" s="399"/>
      <c r="AD14" s="399"/>
      <c r="AE14" s="399"/>
      <c r="AF14" s="399"/>
      <c r="AG14" s="399"/>
      <c r="AH14" s="399"/>
      <c r="AI14" s="399"/>
      <c r="AJ14" s="399"/>
      <c r="AK14" s="30" t="s">
        <v>31</v>
      </c>
      <c r="AL14" s="23"/>
      <c r="AM14" s="23"/>
      <c r="AN14" s="33" t="s">
        <v>615</v>
      </c>
      <c r="AO14" s="23"/>
      <c r="AP14" s="23"/>
      <c r="AQ14" s="23"/>
      <c r="AR14" s="21"/>
      <c r="BE14" s="393"/>
      <c r="BS14" s="18" t="s">
        <v>6</v>
      </c>
    </row>
    <row r="15" spans="1:74" s="1" customFormat="1" ht="6.95" customHeight="1" x14ac:dyDescent="0.2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93"/>
      <c r="BS15" s="18" t="s">
        <v>4</v>
      </c>
    </row>
    <row r="16" spans="1:74" s="1" customFormat="1" ht="12" customHeight="1" x14ac:dyDescent="0.2">
      <c r="B16" s="22"/>
      <c r="C16" s="23"/>
      <c r="D16" s="30" t="s">
        <v>33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0" t="s">
        <v>28</v>
      </c>
      <c r="AL16" s="23"/>
      <c r="AM16" s="23"/>
      <c r="AN16" s="28" t="s">
        <v>29</v>
      </c>
      <c r="AO16" s="23"/>
      <c r="AP16" s="23"/>
      <c r="AQ16" s="23"/>
      <c r="AR16" s="21"/>
      <c r="BE16" s="393"/>
      <c r="BS16" s="18" t="s">
        <v>4</v>
      </c>
    </row>
    <row r="17" spans="1:71" s="1" customFormat="1" ht="18.399999999999999" customHeight="1" x14ac:dyDescent="0.2">
      <c r="B17" s="22"/>
      <c r="C17" s="23"/>
      <c r="D17" s="23"/>
      <c r="E17" s="28" t="s">
        <v>34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0" t="s">
        <v>31</v>
      </c>
      <c r="AL17" s="23"/>
      <c r="AM17" s="23"/>
      <c r="AN17" s="28" t="s">
        <v>29</v>
      </c>
      <c r="AO17" s="23"/>
      <c r="AP17" s="23"/>
      <c r="AQ17" s="23"/>
      <c r="AR17" s="21"/>
      <c r="BE17" s="393"/>
      <c r="BS17" s="18" t="s">
        <v>35</v>
      </c>
    </row>
    <row r="18" spans="1:71" s="1" customFormat="1" ht="6.95" customHeight="1" x14ac:dyDescent="0.2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93"/>
      <c r="BS18" s="18" t="s">
        <v>6</v>
      </c>
    </row>
    <row r="19" spans="1:71" s="1" customFormat="1" ht="12" customHeight="1" x14ac:dyDescent="0.2">
      <c r="B19" s="22"/>
      <c r="C19" s="23"/>
      <c r="D19" s="30" t="s">
        <v>36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0" t="s">
        <v>28</v>
      </c>
      <c r="AL19" s="23"/>
      <c r="AM19" s="23"/>
      <c r="AN19" s="28" t="s">
        <v>29</v>
      </c>
      <c r="AO19" s="23"/>
      <c r="AP19" s="23"/>
      <c r="AQ19" s="23"/>
      <c r="AR19" s="21"/>
      <c r="BE19" s="393"/>
      <c r="BS19" s="18" t="s">
        <v>6</v>
      </c>
    </row>
    <row r="20" spans="1:71" s="1" customFormat="1" ht="18.399999999999999" customHeight="1" x14ac:dyDescent="0.2">
      <c r="B20" s="22"/>
      <c r="C20" s="23"/>
      <c r="D20" s="23"/>
      <c r="E20" s="28" t="s">
        <v>37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0" t="s">
        <v>31</v>
      </c>
      <c r="AL20" s="23"/>
      <c r="AM20" s="23"/>
      <c r="AN20" s="28" t="s">
        <v>29</v>
      </c>
      <c r="AO20" s="23"/>
      <c r="AP20" s="23"/>
      <c r="AQ20" s="23"/>
      <c r="AR20" s="21"/>
      <c r="BE20" s="393"/>
      <c r="BS20" s="18" t="s">
        <v>4</v>
      </c>
    </row>
    <row r="21" spans="1:71" s="1" customFormat="1" ht="6.95" customHeight="1" x14ac:dyDescent="0.2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93"/>
    </row>
    <row r="22" spans="1:71" s="1" customFormat="1" ht="12" customHeight="1" x14ac:dyDescent="0.2">
      <c r="B22" s="22"/>
      <c r="C22" s="23"/>
      <c r="D22" s="30" t="s">
        <v>38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93"/>
    </row>
    <row r="23" spans="1:71" s="1" customFormat="1" ht="96" customHeight="1" x14ac:dyDescent="0.2">
      <c r="B23" s="22"/>
      <c r="C23" s="23"/>
      <c r="D23" s="23"/>
      <c r="E23" s="400" t="s">
        <v>39</v>
      </c>
      <c r="F23" s="400"/>
      <c r="G23" s="400"/>
      <c r="H23" s="400"/>
      <c r="I23" s="400"/>
      <c r="J23" s="400"/>
      <c r="K23" s="400"/>
      <c r="L23" s="400"/>
      <c r="M23" s="400"/>
      <c r="N23" s="400"/>
      <c r="O23" s="400"/>
      <c r="P23" s="400"/>
      <c r="Q23" s="400"/>
      <c r="R23" s="400"/>
      <c r="S23" s="400"/>
      <c r="T23" s="400"/>
      <c r="U23" s="400"/>
      <c r="V23" s="400"/>
      <c r="W23" s="400"/>
      <c r="X23" s="400"/>
      <c r="Y23" s="400"/>
      <c r="Z23" s="400"/>
      <c r="AA23" s="400"/>
      <c r="AB23" s="400"/>
      <c r="AC23" s="400"/>
      <c r="AD23" s="400"/>
      <c r="AE23" s="400"/>
      <c r="AF23" s="400"/>
      <c r="AG23" s="400"/>
      <c r="AH23" s="400"/>
      <c r="AI23" s="400"/>
      <c r="AJ23" s="400"/>
      <c r="AK23" s="400"/>
      <c r="AL23" s="400"/>
      <c r="AM23" s="400"/>
      <c r="AN23" s="400"/>
      <c r="AO23" s="23"/>
      <c r="AP23" s="23"/>
      <c r="AQ23" s="23"/>
      <c r="AR23" s="21"/>
      <c r="BE23" s="393"/>
    </row>
    <row r="24" spans="1:71" s="1" customFormat="1" ht="6.95" customHeight="1" x14ac:dyDescent="0.2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93"/>
    </row>
    <row r="25" spans="1:71" s="1" customFormat="1" ht="6.95" customHeight="1" x14ac:dyDescent="0.2">
      <c r="B25" s="22"/>
      <c r="C25" s="23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23"/>
      <c r="AQ25" s="23"/>
      <c r="AR25" s="21"/>
      <c r="BE25" s="393"/>
    </row>
    <row r="26" spans="1:71" s="2" customFormat="1" ht="25.9" customHeight="1" x14ac:dyDescent="0.2">
      <c r="A26" s="36"/>
      <c r="B26" s="37"/>
      <c r="C26" s="38"/>
      <c r="D26" s="39" t="s">
        <v>40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1">
        <f>ROUND(AG54,2)</f>
        <v>530340.36</v>
      </c>
      <c r="AL26" s="402"/>
      <c r="AM26" s="402"/>
      <c r="AN26" s="402"/>
      <c r="AO26" s="402"/>
      <c r="AP26" s="38"/>
      <c r="AQ26" s="38"/>
      <c r="AR26" s="41"/>
      <c r="BE26" s="393"/>
    </row>
    <row r="27" spans="1:71" s="2" customFormat="1" ht="6.95" customHeight="1" x14ac:dyDescent="0.2">
      <c r="A27" s="36"/>
      <c r="B27" s="37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41"/>
      <c r="BE27" s="393"/>
    </row>
    <row r="28" spans="1:71" s="2" customFormat="1" ht="12.75" x14ac:dyDescent="0.2">
      <c r="A28" s="36"/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403" t="s">
        <v>41</v>
      </c>
      <c r="M28" s="403"/>
      <c r="N28" s="403"/>
      <c r="O28" s="403"/>
      <c r="P28" s="403"/>
      <c r="Q28" s="38"/>
      <c r="R28" s="38"/>
      <c r="S28" s="38"/>
      <c r="T28" s="38"/>
      <c r="U28" s="38"/>
      <c r="V28" s="38"/>
      <c r="W28" s="403" t="s">
        <v>42</v>
      </c>
      <c r="X28" s="403"/>
      <c r="Y28" s="403"/>
      <c r="Z28" s="403"/>
      <c r="AA28" s="403"/>
      <c r="AB28" s="403"/>
      <c r="AC28" s="403"/>
      <c r="AD28" s="403"/>
      <c r="AE28" s="403"/>
      <c r="AF28" s="38"/>
      <c r="AG28" s="38"/>
      <c r="AH28" s="38"/>
      <c r="AI28" s="38"/>
      <c r="AJ28" s="38"/>
      <c r="AK28" s="403" t="s">
        <v>43</v>
      </c>
      <c r="AL28" s="403"/>
      <c r="AM28" s="403"/>
      <c r="AN28" s="403"/>
      <c r="AO28" s="403"/>
      <c r="AP28" s="38"/>
      <c r="AQ28" s="38"/>
      <c r="AR28" s="41"/>
      <c r="BE28" s="393"/>
    </row>
    <row r="29" spans="1:71" s="3" customFormat="1" ht="14.45" customHeight="1" x14ac:dyDescent="0.2">
      <c r="B29" s="42"/>
      <c r="C29" s="43"/>
      <c r="D29" s="30" t="s">
        <v>44</v>
      </c>
      <c r="E29" s="43"/>
      <c r="F29" s="30" t="s">
        <v>45</v>
      </c>
      <c r="G29" s="43"/>
      <c r="H29" s="43"/>
      <c r="I29" s="43"/>
      <c r="J29" s="43"/>
      <c r="K29" s="43"/>
      <c r="L29" s="406">
        <v>0.21</v>
      </c>
      <c r="M29" s="405"/>
      <c r="N29" s="405"/>
      <c r="O29" s="405"/>
      <c r="P29" s="405"/>
      <c r="Q29" s="43"/>
      <c r="R29" s="43"/>
      <c r="S29" s="43"/>
      <c r="T29" s="43"/>
      <c r="U29" s="43"/>
      <c r="V29" s="43"/>
      <c r="W29" s="404">
        <f>ROUND(AZ54, 2)</f>
        <v>530340.36</v>
      </c>
      <c r="X29" s="405"/>
      <c r="Y29" s="405"/>
      <c r="Z29" s="405"/>
      <c r="AA29" s="405"/>
      <c r="AB29" s="405"/>
      <c r="AC29" s="405"/>
      <c r="AD29" s="405"/>
      <c r="AE29" s="405"/>
      <c r="AF29" s="43"/>
      <c r="AG29" s="43"/>
      <c r="AH29" s="43"/>
      <c r="AI29" s="43"/>
      <c r="AJ29" s="43"/>
      <c r="AK29" s="404">
        <f>ROUND(AV54, 2)</f>
        <v>111371.48</v>
      </c>
      <c r="AL29" s="405"/>
      <c r="AM29" s="405"/>
      <c r="AN29" s="405"/>
      <c r="AO29" s="405"/>
      <c r="AP29" s="43"/>
      <c r="AQ29" s="43"/>
      <c r="AR29" s="44"/>
      <c r="BE29" s="394"/>
    </row>
    <row r="30" spans="1:71" s="3" customFormat="1" ht="14.45" customHeight="1" x14ac:dyDescent="0.2">
      <c r="B30" s="42"/>
      <c r="C30" s="43"/>
      <c r="D30" s="43"/>
      <c r="E30" s="43"/>
      <c r="F30" s="30" t="s">
        <v>46</v>
      </c>
      <c r="G30" s="43"/>
      <c r="H30" s="43"/>
      <c r="I30" s="43"/>
      <c r="J30" s="43"/>
      <c r="K30" s="43"/>
      <c r="L30" s="406">
        <v>0.15</v>
      </c>
      <c r="M30" s="405"/>
      <c r="N30" s="405"/>
      <c r="O30" s="405"/>
      <c r="P30" s="405"/>
      <c r="Q30" s="43"/>
      <c r="R30" s="43"/>
      <c r="S30" s="43"/>
      <c r="T30" s="43"/>
      <c r="U30" s="43"/>
      <c r="V30" s="43"/>
      <c r="W30" s="404">
        <f>ROUND(BA54, 2)</f>
        <v>0</v>
      </c>
      <c r="X30" s="405"/>
      <c r="Y30" s="405"/>
      <c r="Z30" s="405"/>
      <c r="AA30" s="405"/>
      <c r="AB30" s="405"/>
      <c r="AC30" s="405"/>
      <c r="AD30" s="405"/>
      <c r="AE30" s="405"/>
      <c r="AF30" s="43"/>
      <c r="AG30" s="43"/>
      <c r="AH30" s="43"/>
      <c r="AI30" s="43"/>
      <c r="AJ30" s="43"/>
      <c r="AK30" s="404">
        <f>ROUND(AW54, 2)</f>
        <v>0</v>
      </c>
      <c r="AL30" s="405"/>
      <c r="AM30" s="405"/>
      <c r="AN30" s="405"/>
      <c r="AO30" s="405"/>
      <c r="AP30" s="43"/>
      <c r="AQ30" s="43"/>
      <c r="AR30" s="44"/>
      <c r="BE30" s="394"/>
    </row>
    <row r="31" spans="1:71" s="3" customFormat="1" ht="14.45" hidden="1" customHeight="1" x14ac:dyDescent="0.2">
      <c r="B31" s="42"/>
      <c r="C31" s="43"/>
      <c r="D31" s="43"/>
      <c r="E31" s="43"/>
      <c r="F31" s="30" t="s">
        <v>47</v>
      </c>
      <c r="G31" s="43"/>
      <c r="H31" s="43"/>
      <c r="I31" s="43"/>
      <c r="J31" s="43"/>
      <c r="K31" s="43"/>
      <c r="L31" s="406">
        <v>0.21</v>
      </c>
      <c r="M31" s="405"/>
      <c r="N31" s="405"/>
      <c r="O31" s="405"/>
      <c r="P31" s="405"/>
      <c r="Q31" s="43"/>
      <c r="R31" s="43"/>
      <c r="S31" s="43"/>
      <c r="T31" s="43"/>
      <c r="U31" s="43"/>
      <c r="V31" s="43"/>
      <c r="W31" s="404">
        <f>ROUND(BB54, 2)</f>
        <v>0</v>
      </c>
      <c r="X31" s="405"/>
      <c r="Y31" s="405"/>
      <c r="Z31" s="405"/>
      <c r="AA31" s="405"/>
      <c r="AB31" s="405"/>
      <c r="AC31" s="405"/>
      <c r="AD31" s="405"/>
      <c r="AE31" s="405"/>
      <c r="AF31" s="43"/>
      <c r="AG31" s="43"/>
      <c r="AH31" s="43"/>
      <c r="AI31" s="43"/>
      <c r="AJ31" s="43"/>
      <c r="AK31" s="404">
        <v>0</v>
      </c>
      <c r="AL31" s="405"/>
      <c r="AM31" s="405"/>
      <c r="AN31" s="405"/>
      <c r="AO31" s="405"/>
      <c r="AP31" s="43"/>
      <c r="AQ31" s="43"/>
      <c r="AR31" s="44"/>
      <c r="BE31" s="394"/>
    </row>
    <row r="32" spans="1:71" s="3" customFormat="1" ht="14.45" hidden="1" customHeight="1" x14ac:dyDescent="0.2">
      <c r="B32" s="42"/>
      <c r="C32" s="43"/>
      <c r="D32" s="43"/>
      <c r="E32" s="43"/>
      <c r="F32" s="30" t="s">
        <v>48</v>
      </c>
      <c r="G32" s="43"/>
      <c r="H32" s="43"/>
      <c r="I32" s="43"/>
      <c r="J32" s="43"/>
      <c r="K32" s="43"/>
      <c r="L32" s="406">
        <v>0.15</v>
      </c>
      <c r="M32" s="405"/>
      <c r="N32" s="405"/>
      <c r="O32" s="405"/>
      <c r="P32" s="405"/>
      <c r="Q32" s="43"/>
      <c r="R32" s="43"/>
      <c r="S32" s="43"/>
      <c r="T32" s="43"/>
      <c r="U32" s="43"/>
      <c r="V32" s="43"/>
      <c r="W32" s="404">
        <f>ROUND(BC54, 2)</f>
        <v>0</v>
      </c>
      <c r="X32" s="405"/>
      <c r="Y32" s="405"/>
      <c r="Z32" s="405"/>
      <c r="AA32" s="405"/>
      <c r="AB32" s="405"/>
      <c r="AC32" s="405"/>
      <c r="AD32" s="405"/>
      <c r="AE32" s="405"/>
      <c r="AF32" s="43"/>
      <c r="AG32" s="43"/>
      <c r="AH32" s="43"/>
      <c r="AI32" s="43"/>
      <c r="AJ32" s="43"/>
      <c r="AK32" s="404">
        <v>0</v>
      </c>
      <c r="AL32" s="405"/>
      <c r="AM32" s="405"/>
      <c r="AN32" s="405"/>
      <c r="AO32" s="405"/>
      <c r="AP32" s="43"/>
      <c r="AQ32" s="43"/>
      <c r="AR32" s="44"/>
      <c r="BE32" s="394"/>
    </row>
    <row r="33" spans="1:57" s="3" customFormat="1" ht="14.45" hidden="1" customHeight="1" x14ac:dyDescent="0.2">
      <c r="B33" s="42"/>
      <c r="C33" s="43"/>
      <c r="D33" s="43"/>
      <c r="E33" s="43"/>
      <c r="F33" s="30" t="s">
        <v>49</v>
      </c>
      <c r="G33" s="43"/>
      <c r="H33" s="43"/>
      <c r="I33" s="43"/>
      <c r="J33" s="43"/>
      <c r="K33" s="43"/>
      <c r="L33" s="406">
        <v>0</v>
      </c>
      <c r="M33" s="405"/>
      <c r="N33" s="405"/>
      <c r="O33" s="405"/>
      <c r="P33" s="405"/>
      <c r="Q33" s="43"/>
      <c r="R33" s="43"/>
      <c r="S33" s="43"/>
      <c r="T33" s="43"/>
      <c r="U33" s="43"/>
      <c r="V33" s="43"/>
      <c r="W33" s="404">
        <f>ROUND(BD54, 2)</f>
        <v>0</v>
      </c>
      <c r="X33" s="405"/>
      <c r="Y33" s="405"/>
      <c r="Z33" s="405"/>
      <c r="AA33" s="405"/>
      <c r="AB33" s="405"/>
      <c r="AC33" s="405"/>
      <c r="AD33" s="405"/>
      <c r="AE33" s="405"/>
      <c r="AF33" s="43"/>
      <c r="AG33" s="43"/>
      <c r="AH33" s="43"/>
      <c r="AI33" s="43"/>
      <c r="AJ33" s="43"/>
      <c r="AK33" s="404">
        <v>0</v>
      </c>
      <c r="AL33" s="405"/>
      <c r="AM33" s="405"/>
      <c r="AN33" s="405"/>
      <c r="AO33" s="405"/>
      <c r="AP33" s="43"/>
      <c r="AQ33" s="43"/>
      <c r="AR33" s="44"/>
    </row>
    <row r="34" spans="1:57" s="2" customFormat="1" ht="6.95" customHeight="1" x14ac:dyDescent="0.2">
      <c r="A34" s="36"/>
      <c r="B34" s="37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41"/>
      <c r="BE34" s="36"/>
    </row>
    <row r="35" spans="1:57" s="2" customFormat="1" ht="25.9" customHeight="1" x14ac:dyDescent="0.2">
      <c r="A35" s="36"/>
      <c r="B35" s="37"/>
      <c r="C35" s="45"/>
      <c r="D35" s="46" t="s">
        <v>50</v>
      </c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8" t="s">
        <v>51</v>
      </c>
      <c r="U35" s="47"/>
      <c r="V35" s="47"/>
      <c r="W35" s="47"/>
      <c r="X35" s="409" t="s">
        <v>52</v>
      </c>
      <c r="Y35" s="410"/>
      <c r="Z35" s="410"/>
      <c r="AA35" s="410"/>
      <c r="AB35" s="410"/>
      <c r="AC35" s="47"/>
      <c r="AD35" s="47"/>
      <c r="AE35" s="47"/>
      <c r="AF35" s="47"/>
      <c r="AG35" s="47"/>
      <c r="AH35" s="47"/>
      <c r="AI35" s="47"/>
      <c r="AJ35" s="47"/>
      <c r="AK35" s="411">
        <f>SUM(AK26:AK33)</f>
        <v>641711.84</v>
      </c>
      <c r="AL35" s="410"/>
      <c r="AM35" s="410"/>
      <c r="AN35" s="410"/>
      <c r="AO35" s="412"/>
      <c r="AP35" s="45"/>
      <c r="AQ35" s="45"/>
      <c r="AR35" s="41"/>
      <c r="BE35" s="36"/>
    </row>
    <row r="36" spans="1:57" s="2" customFormat="1" ht="6.95" customHeight="1" x14ac:dyDescent="0.2">
      <c r="A36" s="36"/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41"/>
      <c r="BE36" s="36"/>
    </row>
    <row r="37" spans="1:57" s="2" customFormat="1" ht="6.95" customHeight="1" x14ac:dyDescent="0.2">
      <c r="A37" s="36"/>
      <c r="B37" s="49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41"/>
      <c r="BE37" s="36"/>
    </row>
    <row r="41" spans="1:57" s="2" customFormat="1" ht="6.95" customHeight="1" x14ac:dyDescent="0.2">
      <c r="A41" s="36"/>
      <c r="B41" s="51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41"/>
      <c r="BE41" s="36"/>
    </row>
    <row r="42" spans="1:57" s="2" customFormat="1" ht="24.95" customHeight="1" x14ac:dyDescent="0.2">
      <c r="A42" s="36"/>
      <c r="B42" s="37"/>
      <c r="C42" s="24" t="s">
        <v>53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41"/>
      <c r="BE42" s="36"/>
    </row>
    <row r="43" spans="1:57" s="2" customFormat="1" ht="6.95" customHeight="1" x14ac:dyDescent="0.2">
      <c r="A43" s="36"/>
      <c r="B43" s="37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41"/>
      <c r="BE43" s="36"/>
    </row>
    <row r="44" spans="1:57" s="4" customFormat="1" ht="12" customHeight="1" x14ac:dyDescent="0.2">
      <c r="B44" s="53"/>
      <c r="C44" s="30" t="s">
        <v>13</v>
      </c>
      <c r="D44" s="54"/>
      <c r="E44" s="54"/>
      <c r="F44" s="54"/>
      <c r="G44" s="54"/>
      <c r="H44" s="54"/>
      <c r="I44" s="54"/>
      <c r="J44" s="54"/>
      <c r="K44" s="54"/>
      <c r="L44" s="54" t="str">
        <f>K5</f>
        <v>20/06</v>
      </c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5"/>
    </row>
    <row r="45" spans="1:57" s="5" customFormat="1" ht="36.950000000000003" customHeight="1" x14ac:dyDescent="0.2">
      <c r="B45" s="56"/>
      <c r="C45" s="57" t="s">
        <v>16</v>
      </c>
      <c r="D45" s="58"/>
      <c r="E45" s="58"/>
      <c r="F45" s="58"/>
      <c r="G45" s="58"/>
      <c r="H45" s="58"/>
      <c r="I45" s="58"/>
      <c r="J45" s="58"/>
      <c r="K45" s="58"/>
      <c r="L45" s="421" t="str">
        <f>K6</f>
        <v>Fara Tuklaty, Na Valech 19, Tuklaty - Stavební úpravy jižní fasády</v>
      </c>
      <c r="M45" s="422"/>
      <c r="N45" s="422"/>
      <c r="O45" s="422"/>
      <c r="P45" s="422"/>
      <c r="Q45" s="422"/>
      <c r="R45" s="422"/>
      <c r="S45" s="422"/>
      <c r="T45" s="422"/>
      <c r="U45" s="422"/>
      <c r="V45" s="422"/>
      <c r="W45" s="422"/>
      <c r="X45" s="422"/>
      <c r="Y45" s="422"/>
      <c r="Z45" s="422"/>
      <c r="AA45" s="422"/>
      <c r="AB45" s="422"/>
      <c r="AC45" s="422"/>
      <c r="AD45" s="422"/>
      <c r="AE45" s="422"/>
      <c r="AF45" s="422"/>
      <c r="AG45" s="422"/>
      <c r="AH45" s="422"/>
      <c r="AI45" s="422"/>
      <c r="AJ45" s="422"/>
      <c r="AK45" s="422"/>
      <c r="AL45" s="422"/>
      <c r="AM45" s="422"/>
      <c r="AN45" s="422"/>
      <c r="AO45" s="422"/>
      <c r="AP45" s="58"/>
      <c r="AQ45" s="58"/>
      <c r="AR45" s="59"/>
    </row>
    <row r="46" spans="1:57" s="2" customFormat="1" ht="6.95" customHeight="1" x14ac:dyDescent="0.2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41"/>
      <c r="BE46" s="36"/>
    </row>
    <row r="47" spans="1:57" s="2" customFormat="1" ht="12" customHeight="1" x14ac:dyDescent="0.2">
      <c r="A47" s="36"/>
      <c r="B47" s="37"/>
      <c r="C47" s="30" t="s">
        <v>22</v>
      </c>
      <c r="D47" s="38"/>
      <c r="E47" s="38"/>
      <c r="F47" s="38"/>
      <c r="G47" s="38"/>
      <c r="H47" s="38"/>
      <c r="I47" s="38"/>
      <c r="J47" s="38"/>
      <c r="K47" s="38"/>
      <c r="L47" s="60" t="str">
        <f>IF(K8="","",K8)</f>
        <v>Tuklaty</v>
      </c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0" t="s">
        <v>24</v>
      </c>
      <c r="AJ47" s="38"/>
      <c r="AK47" s="38"/>
      <c r="AL47" s="38"/>
      <c r="AM47" s="423">
        <f>IF(AN8= "","",AN8)</f>
        <v>44256</v>
      </c>
      <c r="AN47" s="423"/>
      <c r="AO47" s="38"/>
      <c r="AP47" s="38"/>
      <c r="AQ47" s="38"/>
      <c r="AR47" s="41"/>
      <c r="BE47" s="36"/>
    </row>
    <row r="48" spans="1:57" s="2" customFormat="1" ht="6.95" customHeight="1" x14ac:dyDescent="0.2">
      <c r="A48" s="36"/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41"/>
      <c r="BE48" s="36"/>
    </row>
    <row r="49" spans="1:90" s="2" customFormat="1" ht="15.2" customHeight="1" x14ac:dyDescent="0.2">
      <c r="A49" s="36"/>
      <c r="B49" s="37"/>
      <c r="C49" s="30" t="s">
        <v>27</v>
      </c>
      <c r="D49" s="38"/>
      <c r="E49" s="38"/>
      <c r="F49" s="38"/>
      <c r="G49" s="38"/>
      <c r="H49" s="38"/>
      <c r="I49" s="38"/>
      <c r="J49" s="38"/>
      <c r="K49" s="38"/>
      <c r="L49" s="54" t="str">
        <f>IF(E11= "","",E11)</f>
        <v>Obecní úřad Tuklaty</v>
      </c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0" t="s">
        <v>33</v>
      </c>
      <c r="AJ49" s="38"/>
      <c r="AK49" s="38"/>
      <c r="AL49" s="38"/>
      <c r="AM49" s="424" t="str">
        <f>IF(E17="","",E17)</f>
        <v>ing. arch. Slepičková</v>
      </c>
      <c r="AN49" s="425"/>
      <c r="AO49" s="425"/>
      <c r="AP49" s="425"/>
      <c r="AQ49" s="38"/>
      <c r="AR49" s="41"/>
      <c r="AS49" s="426" t="s">
        <v>54</v>
      </c>
      <c r="AT49" s="427"/>
      <c r="AU49" s="62"/>
      <c r="AV49" s="62"/>
      <c r="AW49" s="62"/>
      <c r="AX49" s="62"/>
      <c r="AY49" s="62"/>
      <c r="AZ49" s="62"/>
      <c r="BA49" s="62"/>
      <c r="BB49" s="62"/>
      <c r="BC49" s="62"/>
      <c r="BD49" s="63"/>
      <c r="BE49" s="36"/>
    </row>
    <row r="50" spans="1:90" s="2" customFormat="1" ht="15.2" customHeight="1" x14ac:dyDescent="0.2">
      <c r="A50" s="36"/>
      <c r="B50" s="37"/>
      <c r="C50" s="30" t="s">
        <v>32</v>
      </c>
      <c r="D50" s="38"/>
      <c r="E50" s="38"/>
      <c r="F50" s="38"/>
      <c r="G50" s="38"/>
      <c r="H50" s="38"/>
      <c r="I50" s="38"/>
      <c r="J50" s="38"/>
      <c r="K50" s="38"/>
      <c r="L50" s="54" t="str">
        <f>IF(E14= "Vyplň údaj","",E14)</f>
        <v>PETRAlaan s.r.o.</v>
      </c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0" t="s">
        <v>36</v>
      </c>
      <c r="AJ50" s="38"/>
      <c r="AK50" s="38"/>
      <c r="AL50" s="38"/>
      <c r="AM50" s="424" t="str">
        <f>IF(E20="","",E20)</f>
        <v xml:space="preserve"> </v>
      </c>
      <c r="AN50" s="425"/>
      <c r="AO50" s="425"/>
      <c r="AP50" s="425"/>
      <c r="AQ50" s="38"/>
      <c r="AR50" s="41"/>
      <c r="AS50" s="428"/>
      <c r="AT50" s="429"/>
      <c r="AU50" s="64"/>
      <c r="AV50" s="64"/>
      <c r="AW50" s="64"/>
      <c r="AX50" s="64"/>
      <c r="AY50" s="64"/>
      <c r="AZ50" s="64"/>
      <c r="BA50" s="64"/>
      <c r="BB50" s="64"/>
      <c r="BC50" s="64"/>
      <c r="BD50" s="65"/>
      <c r="BE50" s="36"/>
    </row>
    <row r="51" spans="1:90" s="2" customFormat="1" ht="10.9" customHeight="1" x14ac:dyDescent="0.2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41"/>
      <c r="AS51" s="430"/>
      <c r="AT51" s="431"/>
      <c r="AU51" s="66"/>
      <c r="AV51" s="66"/>
      <c r="AW51" s="66"/>
      <c r="AX51" s="66"/>
      <c r="AY51" s="66"/>
      <c r="AZ51" s="66"/>
      <c r="BA51" s="66"/>
      <c r="BB51" s="66"/>
      <c r="BC51" s="66"/>
      <c r="BD51" s="67"/>
      <c r="BE51" s="36"/>
    </row>
    <row r="52" spans="1:90" s="2" customFormat="1" ht="29.25" customHeight="1" x14ac:dyDescent="0.2">
      <c r="A52" s="36"/>
      <c r="B52" s="37"/>
      <c r="C52" s="417" t="s">
        <v>55</v>
      </c>
      <c r="D52" s="418"/>
      <c r="E52" s="418"/>
      <c r="F52" s="418"/>
      <c r="G52" s="418"/>
      <c r="H52" s="68"/>
      <c r="I52" s="419" t="s">
        <v>56</v>
      </c>
      <c r="J52" s="418"/>
      <c r="K52" s="418"/>
      <c r="L52" s="418"/>
      <c r="M52" s="418"/>
      <c r="N52" s="418"/>
      <c r="O52" s="418"/>
      <c r="P52" s="418"/>
      <c r="Q52" s="418"/>
      <c r="R52" s="418"/>
      <c r="S52" s="418"/>
      <c r="T52" s="418"/>
      <c r="U52" s="418"/>
      <c r="V52" s="418"/>
      <c r="W52" s="418"/>
      <c r="X52" s="418"/>
      <c r="Y52" s="418"/>
      <c r="Z52" s="418"/>
      <c r="AA52" s="418"/>
      <c r="AB52" s="418"/>
      <c r="AC52" s="418"/>
      <c r="AD52" s="418"/>
      <c r="AE52" s="418"/>
      <c r="AF52" s="418"/>
      <c r="AG52" s="420" t="s">
        <v>57</v>
      </c>
      <c r="AH52" s="418"/>
      <c r="AI52" s="418"/>
      <c r="AJ52" s="418"/>
      <c r="AK52" s="418"/>
      <c r="AL52" s="418"/>
      <c r="AM52" s="418"/>
      <c r="AN52" s="419" t="s">
        <v>58</v>
      </c>
      <c r="AO52" s="418"/>
      <c r="AP52" s="418"/>
      <c r="AQ52" s="69" t="s">
        <v>59</v>
      </c>
      <c r="AR52" s="41"/>
      <c r="AS52" s="70" t="s">
        <v>60</v>
      </c>
      <c r="AT52" s="71" t="s">
        <v>61</v>
      </c>
      <c r="AU52" s="71" t="s">
        <v>62</v>
      </c>
      <c r="AV52" s="71" t="s">
        <v>63</v>
      </c>
      <c r="AW52" s="71" t="s">
        <v>64</v>
      </c>
      <c r="AX52" s="71" t="s">
        <v>65</v>
      </c>
      <c r="AY52" s="71" t="s">
        <v>66</v>
      </c>
      <c r="AZ52" s="71" t="s">
        <v>67</v>
      </c>
      <c r="BA52" s="71" t="s">
        <v>68</v>
      </c>
      <c r="BB52" s="71" t="s">
        <v>69</v>
      </c>
      <c r="BC52" s="71" t="s">
        <v>70</v>
      </c>
      <c r="BD52" s="72" t="s">
        <v>71</v>
      </c>
      <c r="BE52" s="36"/>
    </row>
    <row r="53" spans="1:90" s="2" customFormat="1" ht="10.9" customHeight="1" x14ac:dyDescent="0.2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41"/>
      <c r="AS53" s="73"/>
      <c r="AT53" s="74"/>
      <c r="AU53" s="74"/>
      <c r="AV53" s="74"/>
      <c r="AW53" s="74"/>
      <c r="AX53" s="74"/>
      <c r="AY53" s="74"/>
      <c r="AZ53" s="74"/>
      <c r="BA53" s="74"/>
      <c r="BB53" s="74"/>
      <c r="BC53" s="74"/>
      <c r="BD53" s="75"/>
      <c r="BE53" s="36"/>
    </row>
    <row r="54" spans="1:90" s="6" customFormat="1" ht="32.450000000000003" customHeight="1" x14ac:dyDescent="0.2">
      <c r="B54" s="76"/>
      <c r="C54" s="77" t="s">
        <v>72</v>
      </c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414">
        <f>ROUND(AG55,2)</f>
        <v>530340.36</v>
      </c>
      <c r="AH54" s="414"/>
      <c r="AI54" s="414"/>
      <c r="AJ54" s="414"/>
      <c r="AK54" s="414"/>
      <c r="AL54" s="414"/>
      <c r="AM54" s="414"/>
      <c r="AN54" s="415">
        <f>SUM(AG54,AT54)</f>
        <v>641711.84</v>
      </c>
      <c r="AO54" s="415"/>
      <c r="AP54" s="415"/>
      <c r="AQ54" s="80" t="s">
        <v>29</v>
      </c>
      <c r="AR54" s="81"/>
      <c r="AS54" s="82">
        <f>ROUND(AS55,2)</f>
        <v>0</v>
      </c>
      <c r="AT54" s="83">
        <f>ROUND(SUM(AV54:AW54),2)</f>
        <v>111371.48</v>
      </c>
      <c r="AU54" s="84">
        <f>ROUND(AU55,5)</f>
        <v>0</v>
      </c>
      <c r="AV54" s="83">
        <f>ROUND(AZ54*L29,2)</f>
        <v>111371.48</v>
      </c>
      <c r="AW54" s="83">
        <f>ROUND(BA54*L30,2)</f>
        <v>0</v>
      </c>
      <c r="AX54" s="83">
        <f>ROUND(BB54*L29,2)</f>
        <v>0</v>
      </c>
      <c r="AY54" s="83">
        <f>ROUND(BC54*L30,2)</f>
        <v>0</v>
      </c>
      <c r="AZ54" s="83">
        <f>ROUND(AZ55,2)</f>
        <v>530340.36</v>
      </c>
      <c r="BA54" s="83">
        <f>ROUND(BA55,2)</f>
        <v>0</v>
      </c>
      <c r="BB54" s="83">
        <f>ROUND(BB55,2)</f>
        <v>0</v>
      </c>
      <c r="BC54" s="83">
        <f>ROUND(BC55,2)</f>
        <v>0</v>
      </c>
      <c r="BD54" s="85">
        <f>ROUND(BD55,2)</f>
        <v>0</v>
      </c>
      <c r="BS54" s="86" t="s">
        <v>73</v>
      </c>
      <c r="BT54" s="86" t="s">
        <v>74</v>
      </c>
      <c r="BV54" s="86" t="s">
        <v>75</v>
      </c>
      <c r="BW54" s="86" t="s">
        <v>5</v>
      </c>
      <c r="BX54" s="86" t="s">
        <v>76</v>
      </c>
      <c r="CL54" s="86" t="s">
        <v>19</v>
      </c>
    </row>
    <row r="55" spans="1:90" s="7" customFormat="1" ht="24.75" customHeight="1" x14ac:dyDescent="0.2">
      <c r="A55" s="87" t="s">
        <v>77</v>
      </c>
      <c r="B55" s="88"/>
      <c r="C55" s="89"/>
      <c r="D55" s="413" t="s">
        <v>14</v>
      </c>
      <c r="E55" s="413"/>
      <c r="F55" s="413"/>
      <c r="G55" s="413"/>
      <c r="H55" s="413"/>
      <c r="I55" s="90"/>
      <c r="J55" s="413" t="s">
        <v>17</v>
      </c>
      <c r="K55" s="413"/>
      <c r="L55" s="413"/>
      <c r="M55" s="413"/>
      <c r="N55" s="413"/>
      <c r="O55" s="413"/>
      <c r="P55" s="413"/>
      <c r="Q55" s="413"/>
      <c r="R55" s="413"/>
      <c r="S55" s="413"/>
      <c r="T55" s="413"/>
      <c r="U55" s="413"/>
      <c r="V55" s="413"/>
      <c r="W55" s="413"/>
      <c r="X55" s="413"/>
      <c r="Y55" s="413"/>
      <c r="Z55" s="413"/>
      <c r="AA55" s="413"/>
      <c r="AB55" s="413"/>
      <c r="AC55" s="413"/>
      <c r="AD55" s="413"/>
      <c r="AE55" s="413"/>
      <c r="AF55" s="413"/>
      <c r="AG55" s="407">
        <f>'20-06 - Fara Tuklaty, Na ...'!J28</f>
        <v>530340.36</v>
      </c>
      <c r="AH55" s="408"/>
      <c r="AI55" s="408"/>
      <c r="AJ55" s="408"/>
      <c r="AK55" s="408"/>
      <c r="AL55" s="408"/>
      <c r="AM55" s="408"/>
      <c r="AN55" s="407">
        <f>SUM(AG55,AT55)</f>
        <v>641711.84</v>
      </c>
      <c r="AO55" s="408"/>
      <c r="AP55" s="408"/>
      <c r="AQ55" s="91" t="s">
        <v>78</v>
      </c>
      <c r="AR55" s="92"/>
      <c r="AS55" s="93">
        <v>0</v>
      </c>
      <c r="AT55" s="94">
        <f>ROUND(SUM(AV55:AW55),2)</f>
        <v>111371.48</v>
      </c>
      <c r="AU55" s="95">
        <f>'20-06 - Fara Tuklaty, Na ...'!P88</f>
        <v>0</v>
      </c>
      <c r="AV55" s="94">
        <f>'20-06 - Fara Tuklaty, Na ...'!J31</f>
        <v>111371.48</v>
      </c>
      <c r="AW55" s="94">
        <f>'20-06 - Fara Tuklaty, Na ...'!J32</f>
        <v>0</v>
      </c>
      <c r="AX55" s="94">
        <f>'20-06 - Fara Tuklaty, Na ...'!J33</f>
        <v>0</v>
      </c>
      <c r="AY55" s="94">
        <f>'20-06 - Fara Tuklaty, Na ...'!J34</f>
        <v>0</v>
      </c>
      <c r="AZ55" s="94">
        <f>'20-06 - Fara Tuklaty, Na ...'!F31</f>
        <v>530340.36</v>
      </c>
      <c r="BA55" s="94">
        <f>'20-06 - Fara Tuklaty, Na ...'!F32</f>
        <v>0</v>
      </c>
      <c r="BB55" s="94">
        <f>'20-06 - Fara Tuklaty, Na ...'!F33</f>
        <v>0</v>
      </c>
      <c r="BC55" s="94">
        <f>'20-06 - Fara Tuklaty, Na ...'!F34</f>
        <v>0</v>
      </c>
      <c r="BD55" s="96">
        <f>'20-06 - Fara Tuklaty, Na ...'!F35</f>
        <v>0</v>
      </c>
      <c r="BT55" s="97" t="s">
        <v>79</v>
      </c>
      <c r="BU55" s="97" t="s">
        <v>80</v>
      </c>
      <c r="BV55" s="97" t="s">
        <v>75</v>
      </c>
      <c r="BW55" s="97" t="s">
        <v>5</v>
      </c>
      <c r="BX55" s="97" t="s">
        <v>76</v>
      </c>
      <c r="CL55" s="97" t="s">
        <v>19</v>
      </c>
    </row>
    <row r="56" spans="1:90" s="2" customFormat="1" ht="30" customHeight="1" x14ac:dyDescent="0.2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41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</row>
    <row r="57" spans="1:90" s="2" customFormat="1" ht="6.95" customHeight="1" x14ac:dyDescent="0.2">
      <c r="A57" s="36"/>
      <c r="B57" s="49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41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</row>
  </sheetData>
  <sheetProtection algorithmName="SHA-512" hashValue="9NuYUx291phL+7oig5sXnpIIdT/b6bN7n120/TPtWFzsuN56y6ElD4gOwFzLMFv57qIqs/Ud7QEy63fjeafs4g==" saltValue="PZBzOn1mYuJ7Y0q+BALlIrqHZvGveX90V2Chbv73fcknztGZq9RESSccMqvOu0sCIaII/DhXLZ8FlpHI5T0BdQ==" spinCount="100000" sheet="1" objects="1" scenarios="1" formatColumns="0" formatRows="0"/>
  <mergeCells count="42">
    <mergeCell ref="D55:H55"/>
    <mergeCell ref="J55:AF55"/>
    <mergeCell ref="AG54:AM54"/>
    <mergeCell ref="AN54:AP54"/>
    <mergeCell ref="AR2:BE2"/>
    <mergeCell ref="C52:G52"/>
    <mergeCell ref="I52:AF52"/>
    <mergeCell ref="AG52:AM52"/>
    <mergeCell ref="AN52:AP52"/>
    <mergeCell ref="L45:AO45"/>
    <mergeCell ref="AM47:AN47"/>
    <mergeCell ref="AM49:AP49"/>
    <mergeCell ref="AS49:AT51"/>
    <mergeCell ref="AM50:AP50"/>
    <mergeCell ref="W33:AE33"/>
    <mergeCell ref="AK33:AO33"/>
    <mergeCell ref="AK31:AO31"/>
    <mergeCell ref="L31:P31"/>
    <mergeCell ref="W32:AE32"/>
    <mergeCell ref="AK32:AO32"/>
    <mergeCell ref="L32:P32"/>
    <mergeCell ref="AN55:AP55"/>
    <mergeCell ref="AG55:AM55"/>
    <mergeCell ref="L33:P33"/>
    <mergeCell ref="X35:AB35"/>
    <mergeCell ref="AK35:AO35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55" location="'20-06 - Fara Tuklaty, Na ...'!C2" display="/" xr:uid="{00000000-0004-0000-0000-000000000000}"/>
  </hyperlinks>
  <pageMargins left="0.39374999999999999" right="0.39374999999999999" top="0.39374999999999999" bottom="0.39374999999999999" header="0" footer="0"/>
  <pageSetup paperSize="9" scale="68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225"/>
  <sheetViews>
    <sheetView showGridLines="0" topLeftCell="A75" zoomScale="130" zoomScaleNormal="130" workbookViewId="0">
      <selection activeCell="E80" sqref="E80:H80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416"/>
      <c r="M2" s="416"/>
      <c r="N2" s="416"/>
      <c r="O2" s="416"/>
      <c r="P2" s="416"/>
      <c r="Q2" s="416"/>
      <c r="R2" s="416"/>
      <c r="S2" s="416"/>
      <c r="T2" s="416"/>
      <c r="U2" s="416"/>
      <c r="V2" s="416"/>
      <c r="AT2" s="18" t="s">
        <v>5</v>
      </c>
    </row>
    <row r="3" spans="1:46" s="1" customFormat="1" ht="6.95" customHeight="1" x14ac:dyDescent="0.2">
      <c r="B3" s="98"/>
      <c r="C3" s="99"/>
      <c r="D3" s="99"/>
      <c r="E3" s="99"/>
      <c r="F3" s="99"/>
      <c r="G3" s="99"/>
      <c r="H3" s="99"/>
      <c r="I3" s="99"/>
      <c r="J3" s="99"/>
      <c r="K3" s="99"/>
      <c r="L3" s="21"/>
      <c r="AT3" s="18" t="s">
        <v>81</v>
      </c>
    </row>
    <row r="4" spans="1:46" s="1" customFormat="1" ht="24.95" customHeight="1" x14ac:dyDescent="0.2">
      <c r="B4" s="21"/>
      <c r="D4" s="100" t="s">
        <v>82</v>
      </c>
      <c r="L4" s="21"/>
      <c r="M4" s="101" t="s">
        <v>10</v>
      </c>
      <c r="AT4" s="18" t="s">
        <v>4</v>
      </c>
    </row>
    <row r="5" spans="1:46" s="1" customFormat="1" ht="6.95" customHeight="1" x14ac:dyDescent="0.2">
      <c r="B5" s="21"/>
      <c r="L5" s="21"/>
    </row>
    <row r="6" spans="1:46" s="2" customFormat="1" ht="12" customHeight="1" x14ac:dyDescent="0.2">
      <c r="A6" s="36"/>
      <c r="B6" s="41"/>
      <c r="C6" s="36"/>
      <c r="D6" s="102" t="s">
        <v>16</v>
      </c>
      <c r="E6" s="36"/>
      <c r="F6" s="36"/>
      <c r="G6" s="36"/>
      <c r="H6" s="36"/>
      <c r="I6" s="36"/>
      <c r="J6" s="36"/>
      <c r="K6" s="36"/>
      <c r="L6" s="103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</row>
    <row r="7" spans="1:46" s="2" customFormat="1" ht="16.5" customHeight="1" x14ac:dyDescent="0.2">
      <c r="A7" s="36"/>
      <c r="B7" s="41"/>
      <c r="C7" s="36"/>
      <c r="D7" s="36"/>
      <c r="E7" s="433" t="s">
        <v>17</v>
      </c>
      <c r="F7" s="434"/>
      <c r="G7" s="434"/>
      <c r="H7" s="434"/>
      <c r="I7" s="36"/>
      <c r="J7" s="36"/>
      <c r="K7" s="36"/>
      <c r="L7" s="103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</row>
    <row r="8" spans="1:46" s="2" customFormat="1" x14ac:dyDescent="0.2">
      <c r="A8" s="36"/>
      <c r="B8" s="41"/>
      <c r="C8" s="36"/>
      <c r="D8" s="36"/>
      <c r="E8" s="36"/>
      <c r="F8" s="36"/>
      <c r="G8" s="36"/>
      <c r="H8" s="36"/>
      <c r="I8" s="36"/>
      <c r="J8" s="36"/>
      <c r="K8" s="36"/>
      <c r="L8" s="103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2" customHeight="1" x14ac:dyDescent="0.2">
      <c r="A9" s="36"/>
      <c r="B9" s="41"/>
      <c r="C9" s="36"/>
      <c r="D9" s="102" t="s">
        <v>18</v>
      </c>
      <c r="E9" s="36"/>
      <c r="F9" s="104" t="s">
        <v>19</v>
      </c>
      <c r="G9" s="36"/>
      <c r="H9" s="36"/>
      <c r="I9" s="102" t="s">
        <v>20</v>
      </c>
      <c r="J9" s="104" t="s">
        <v>21</v>
      </c>
      <c r="K9" s="36"/>
      <c r="L9" s="10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2" customHeight="1" x14ac:dyDescent="0.2">
      <c r="A10" s="36"/>
      <c r="B10" s="41"/>
      <c r="C10" s="36"/>
      <c r="D10" s="102" t="s">
        <v>22</v>
      </c>
      <c r="E10" s="36"/>
      <c r="F10" s="104" t="s">
        <v>23</v>
      </c>
      <c r="G10" s="36"/>
      <c r="H10" s="36"/>
      <c r="I10" s="102" t="s">
        <v>24</v>
      </c>
      <c r="J10" s="105">
        <f>'Rekapitulace stavby'!AN8</f>
        <v>44256</v>
      </c>
      <c r="K10" s="36"/>
      <c r="L10" s="10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21.75" customHeight="1" x14ac:dyDescent="0.2">
      <c r="A11" s="36"/>
      <c r="B11" s="41"/>
      <c r="C11" s="36"/>
      <c r="D11" s="36"/>
      <c r="E11" s="36"/>
      <c r="F11" s="36"/>
      <c r="G11" s="36"/>
      <c r="H11" s="36"/>
      <c r="I11" s="106" t="s">
        <v>25</v>
      </c>
      <c r="J11" s="107" t="s">
        <v>26</v>
      </c>
      <c r="K11" s="36"/>
      <c r="L11" s="10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 x14ac:dyDescent="0.2">
      <c r="A12" s="36"/>
      <c r="B12" s="41"/>
      <c r="C12" s="36"/>
      <c r="D12" s="102" t="s">
        <v>27</v>
      </c>
      <c r="E12" s="36"/>
      <c r="F12" s="36"/>
      <c r="G12" s="36"/>
      <c r="H12" s="36"/>
      <c r="I12" s="102" t="s">
        <v>28</v>
      </c>
      <c r="J12" s="104" t="s">
        <v>29</v>
      </c>
      <c r="K12" s="36"/>
      <c r="L12" s="10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8" customHeight="1" x14ac:dyDescent="0.2">
      <c r="A13" s="36"/>
      <c r="B13" s="41"/>
      <c r="C13" s="36"/>
      <c r="D13" s="36"/>
      <c r="E13" s="104" t="s">
        <v>30</v>
      </c>
      <c r="F13" s="36"/>
      <c r="G13" s="36"/>
      <c r="H13" s="36"/>
      <c r="I13" s="102" t="s">
        <v>31</v>
      </c>
      <c r="J13" s="104" t="s">
        <v>29</v>
      </c>
      <c r="K13" s="36"/>
      <c r="L13" s="10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6.95" customHeight="1" x14ac:dyDescent="0.2">
      <c r="A14" s="36"/>
      <c r="B14" s="41"/>
      <c r="C14" s="36"/>
      <c r="D14" s="36"/>
      <c r="E14" s="36"/>
      <c r="F14" s="36"/>
      <c r="G14" s="36"/>
      <c r="H14" s="36"/>
      <c r="I14" s="36"/>
      <c r="J14" s="36"/>
      <c r="K14" s="36"/>
      <c r="L14" s="10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2" customHeight="1" x14ac:dyDescent="0.2">
      <c r="A15" s="36"/>
      <c r="B15" s="41"/>
      <c r="C15" s="36"/>
      <c r="D15" s="102" t="s">
        <v>32</v>
      </c>
      <c r="E15" s="36"/>
      <c r="F15" s="36"/>
      <c r="G15" s="36"/>
      <c r="H15" s="36"/>
      <c r="I15" s="102" t="s">
        <v>28</v>
      </c>
      <c r="J15" s="31" t="str">
        <f>'Rekapitulace stavby'!AN13</f>
        <v>04157010</v>
      </c>
      <c r="K15" s="36"/>
      <c r="L15" s="10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18" customHeight="1" x14ac:dyDescent="0.2">
      <c r="A16" s="36"/>
      <c r="B16" s="41"/>
      <c r="C16" s="36"/>
      <c r="D16" s="36"/>
      <c r="E16" s="435" t="str">
        <f>'Rekapitulace stavby'!E14</f>
        <v>PETRAlaan s.r.o.</v>
      </c>
      <c r="F16" s="436"/>
      <c r="G16" s="436"/>
      <c r="H16" s="436"/>
      <c r="I16" s="102" t="s">
        <v>31</v>
      </c>
      <c r="J16" s="31" t="str">
        <f>'Rekapitulace stavby'!AN14</f>
        <v>CZ04157010</v>
      </c>
      <c r="K16" s="36"/>
      <c r="L16" s="10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6.95" customHeight="1" x14ac:dyDescent="0.2">
      <c r="A17" s="36"/>
      <c r="B17" s="41"/>
      <c r="C17" s="36"/>
      <c r="D17" s="36"/>
      <c r="E17" s="36"/>
      <c r="F17" s="36"/>
      <c r="G17" s="36"/>
      <c r="H17" s="36"/>
      <c r="I17" s="36"/>
      <c r="J17" s="36"/>
      <c r="K17" s="36"/>
      <c r="L17" s="10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2" customHeight="1" x14ac:dyDescent="0.2">
      <c r="A18" s="36"/>
      <c r="B18" s="41"/>
      <c r="C18" s="36"/>
      <c r="D18" s="102" t="s">
        <v>33</v>
      </c>
      <c r="E18" s="36"/>
      <c r="F18" s="36"/>
      <c r="G18" s="36"/>
      <c r="H18" s="36"/>
      <c r="I18" s="102" t="s">
        <v>28</v>
      </c>
      <c r="J18" s="104" t="s">
        <v>29</v>
      </c>
      <c r="K18" s="36"/>
      <c r="L18" s="10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8" customHeight="1" x14ac:dyDescent="0.2">
      <c r="A19" s="36"/>
      <c r="B19" s="41"/>
      <c r="C19" s="36"/>
      <c r="D19" s="36"/>
      <c r="E19" s="104" t="s">
        <v>34</v>
      </c>
      <c r="F19" s="36"/>
      <c r="G19" s="36"/>
      <c r="H19" s="36"/>
      <c r="I19" s="102" t="s">
        <v>31</v>
      </c>
      <c r="J19" s="104" t="s">
        <v>29</v>
      </c>
      <c r="K19" s="36"/>
      <c r="L19" s="10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6.95" customHeight="1" x14ac:dyDescent="0.2">
      <c r="A20" s="36"/>
      <c r="B20" s="41"/>
      <c r="C20" s="36"/>
      <c r="D20" s="36"/>
      <c r="E20" s="36"/>
      <c r="F20" s="36"/>
      <c r="G20" s="36"/>
      <c r="H20" s="36"/>
      <c r="I20" s="36"/>
      <c r="J20" s="36"/>
      <c r="K20" s="36"/>
      <c r="L20" s="10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2" customHeight="1" x14ac:dyDescent="0.2">
      <c r="A21" s="36"/>
      <c r="B21" s="41"/>
      <c r="C21" s="36"/>
      <c r="D21" s="102" t="s">
        <v>36</v>
      </c>
      <c r="E21" s="36"/>
      <c r="F21" s="36"/>
      <c r="G21" s="36"/>
      <c r="H21" s="36"/>
      <c r="I21" s="102" t="s">
        <v>28</v>
      </c>
      <c r="J21" s="104" t="str">
        <f>IF('Rekapitulace stavby'!AN19="","",'Rekapitulace stavby'!AN19)</f>
        <v/>
      </c>
      <c r="K21" s="36"/>
      <c r="L21" s="10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8" customHeight="1" x14ac:dyDescent="0.2">
      <c r="A22" s="36"/>
      <c r="B22" s="41"/>
      <c r="C22" s="36"/>
      <c r="D22" s="36"/>
      <c r="E22" s="104" t="str">
        <f>IF('Rekapitulace stavby'!E20="","",'Rekapitulace stavby'!E20)</f>
        <v xml:space="preserve"> </v>
      </c>
      <c r="F22" s="36"/>
      <c r="G22" s="36"/>
      <c r="H22" s="36"/>
      <c r="I22" s="102" t="s">
        <v>31</v>
      </c>
      <c r="J22" s="104" t="str">
        <f>IF('Rekapitulace stavby'!AN20="","",'Rekapitulace stavby'!AN20)</f>
        <v/>
      </c>
      <c r="K22" s="36"/>
      <c r="L22" s="10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6.95" customHeight="1" x14ac:dyDescent="0.2">
      <c r="A23" s="36"/>
      <c r="B23" s="41"/>
      <c r="C23" s="36"/>
      <c r="D23" s="36"/>
      <c r="E23" s="36"/>
      <c r="F23" s="36"/>
      <c r="G23" s="36"/>
      <c r="H23" s="36"/>
      <c r="I23" s="36"/>
      <c r="J23" s="36"/>
      <c r="K23" s="36"/>
      <c r="L23" s="10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2" customHeight="1" x14ac:dyDescent="0.2">
      <c r="A24" s="36"/>
      <c r="B24" s="41"/>
      <c r="C24" s="36"/>
      <c r="D24" s="102" t="s">
        <v>38</v>
      </c>
      <c r="E24" s="36"/>
      <c r="F24" s="36"/>
      <c r="G24" s="36"/>
      <c r="H24" s="36"/>
      <c r="I24" s="36"/>
      <c r="J24" s="36"/>
      <c r="K24" s="36"/>
      <c r="L24" s="10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8" customFormat="1" ht="131.25" customHeight="1" x14ac:dyDescent="0.2">
      <c r="A25" s="108"/>
      <c r="B25" s="109"/>
      <c r="C25" s="108"/>
      <c r="D25" s="108"/>
      <c r="E25" s="437" t="s">
        <v>83</v>
      </c>
      <c r="F25" s="437"/>
      <c r="G25" s="437"/>
      <c r="H25" s="437"/>
      <c r="I25" s="108"/>
      <c r="J25" s="108"/>
      <c r="K25" s="108"/>
      <c r="L25" s="110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</row>
    <row r="26" spans="1:31" s="2" customFormat="1" ht="6.95" customHeight="1" x14ac:dyDescent="0.2">
      <c r="A26" s="36"/>
      <c r="B26" s="41"/>
      <c r="C26" s="36"/>
      <c r="D26" s="36"/>
      <c r="E26" s="36"/>
      <c r="F26" s="36"/>
      <c r="G26" s="36"/>
      <c r="H26" s="36"/>
      <c r="I26" s="36"/>
      <c r="J26" s="36"/>
      <c r="K26" s="36"/>
      <c r="L26" s="10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6.95" customHeight="1" x14ac:dyDescent="0.2">
      <c r="A27" s="36"/>
      <c r="B27" s="41"/>
      <c r="C27" s="36"/>
      <c r="D27" s="111"/>
      <c r="E27" s="111"/>
      <c r="F27" s="111"/>
      <c r="G27" s="111"/>
      <c r="H27" s="111"/>
      <c r="I27" s="111"/>
      <c r="J27" s="111"/>
      <c r="K27" s="111"/>
      <c r="L27" s="103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25.35" customHeight="1" x14ac:dyDescent="0.2">
      <c r="A28" s="36"/>
      <c r="B28" s="41"/>
      <c r="C28" s="36"/>
      <c r="D28" s="112" t="s">
        <v>40</v>
      </c>
      <c r="E28" s="36"/>
      <c r="F28" s="36"/>
      <c r="G28" s="36"/>
      <c r="H28" s="36"/>
      <c r="I28" s="36"/>
      <c r="J28" s="113">
        <f>ROUND(J88, 2)</f>
        <v>530340.36</v>
      </c>
      <c r="K28" s="36"/>
      <c r="L28" s="10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 x14ac:dyDescent="0.2">
      <c r="A29" s="36"/>
      <c r="B29" s="41"/>
      <c r="C29" s="36"/>
      <c r="D29" s="111"/>
      <c r="E29" s="111"/>
      <c r="F29" s="111"/>
      <c r="G29" s="111"/>
      <c r="H29" s="111"/>
      <c r="I29" s="111"/>
      <c r="J29" s="111"/>
      <c r="K29" s="111"/>
      <c r="L29" s="103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14.45" customHeight="1" x14ac:dyDescent="0.2">
      <c r="A30" s="36"/>
      <c r="B30" s="41"/>
      <c r="C30" s="36"/>
      <c r="D30" s="36"/>
      <c r="E30" s="36"/>
      <c r="F30" s="114" t="s">
        <v>42</v>
      </c>
      <c r="G30" s="36"/>
      <c r="H30" s="36"/>
      <c r="I30" s="114" t="s">
        <v>41</v>
      </c>
      <c r="J30" s="114" t="s">
        <v>43</v>
      </c>
      <c r="K30" s="36"/>
      <c r="L30" s="10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14.45" customHeight="1" x14ac:dyDescent="0.2">
      <c r="A31" s="36"/>
      <c r="B31" s="41"/>
      <c r="C31" s="36"/>
      <c r="D31" s="115" t="s">
        <v>44</v>
      </c>
      <c r="E31" s="102" t="s">
        <v>45</v>
      </c>
      <c r="F31" s="116">
        <f>ROUND((SUM(BE88:BE224)),  2)</f>
        <v>530340.36</v>
      </c>
      <c r="G31" s="36"/>
      <c r="H31" s="36"/>
      <c r="I31" s="117">
        <v>0.21</v>
      </c>
      <c r="J31" s="116">
        <f>ROUND(((SUM(BE88:BE224))*I31),  2)</f>
        <v>111371.48</v>
      </c>
      <c r="K31" s="36"/>
      <c r="L31" s="10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 x14ac:dyDescent="0.2">
      <c r="A32" s="36"/>
      <c r="B32" s="41"/>
      <c r="C32" s="36"/>
      <c r="D32" s="36"/>
      <c r="E32" s="102" t="s">
        <v>46</v>
      </c>
      <c r="F32" s="116">
        <f>ROUND((SUM(BF88:BF224)),  2)</f>
        <v>0</v>
      </c>
      <c r="G32" s="36"/>
      <c r="H32" s="36"/>
      <c r="I32" s="117">
        <v>0.15</v>
      </c>
      <c r="J32" s="116">
        <f>ROUND(((SUM(BF88:BF224))*I32),  2)</f>
        <v>0</v>
      </c>
      <c r="K32" s="36"/>
      <c r="L32" s="10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hidden="1" customHeight="1" x14ac:dyDescent="0.2">
      <c r="A33" s="36"/>
      <c r="B33" s="41"/>
      <c r="C33" s="36"/>
      <c r="D33" s="36"/>
      <c r="E33" s="102" t="s">
        <v>47</v>
      </c>
      <c r="F33" s="116">
        <f>ROUND((SUM(BG88:BG224)),  2)</f>
        <v>0</v>
      </c>
      <c r="G33" s="36"/>
      <c r="H33" s="36"/>
      <c r="I33" s="117">
        <v>0.21</v>
      </c>
      <c r="J33" s="116">
        <f>0</f>
        <v>0</v>
      </c>
      <c r="K33" s="36"/>
      <c r="L33" s="10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hidden="1" customHeight="1" x14ac:dyDescent="0.2">
      <c r="A34" s="36"/>
      <c r="B34" s="41"/>
      <c r="C34" s="36"/>
      <c r="D34" s="36"/>
      <c r="E34" s="102" t="s">
        <v>48</v>
      </c>
      <c r="F34" s="116">
        <f>ROUND((SUM(BH88:BH224)),  2)</f>
        <v>0</v>
      </c>
      <c r="G34" s="36"/>
      <c r="H34" s="36"/>
      <c r="I34" s="117">
        <v>0.15</v>
      </c>
      <c r="J34" s="116">
        <f>0</f>
        <v>0</v>
      </c>
      <c r="K34" s="36"/>
      <c r="L34" s="10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 x14ac:dyDescent="0.2">
      <c r="A35" s="36"/>
      <c r="B35" s="41"/>
      <c r="C35" s="36"/>
      <c r="D35" s="36"/>
      <c r="E35" s="102" t="s">
        <v>49</v>
      </c>
      <c r="F35" s="116">
        <f>ROUND((SUM(BI88:BI224)),  2)</f>
        <v>0</v>
      </c>
      <c r="G35" s="36"/>
      <c r="H35" s="36"/>
      <c r="I35" s="117">
        <v>0</v>
      </c>
      <c r="J35" s="116">
        <f>0</f>
        <v>0</v>
      </c>
      <c r="K35" s="36"/>
      <c r="L35" s="10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6.95" customHeight="1" x14ac:dyDescent="0.2">
      <c r="A36" s="36"/>
      <c r="B36" s="41"/>
      <c r="C36" s="36"/>
      <c r="D36" s="36"/>
      <c r="E36" s="36"/>
      <c r="F36" s="36"/>
      <c r="G36" s="36"/>
      <c r="H36" s="36"/>
      <c r="I36" s="36"/>
      <c r="J36" s="36"/>
      <c r="K36" s="36"/>
      <c r="L36" s="10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25.35" customHeight="1" x14ac:dyDescent="0.2">
      <c r="A37" s="36"/>
      <c r="B37" s="41"/>
      <c r="C37" s="118"/>
      <c r="D37" s="119" t="s">
        <v>50</v>
      </c>
      <c r="E37" s="120"/>
      <c r="F37" s="120"/>
      <c r="G37" s="121" t="s">
        <v>51</v>
      </c>
      <c r="H37" s="122" t="s">
        <v>52</v>
      </c>
      <c r="I37" s="120"/>
      <c r="J37" s="123">
        <f>SUM(J28:J35)</f>
        <v>641711.84</v>
      </c>
      <c r="K37" s="124"/>
      <c r="L37" s="10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customHeight="1" x14ac:dyDescent="0.2">
      <c r="A38" s="36"/>
      <c r="B38" s="125"/>
      <c r="C38" s="126"/>
      <c r="D38" s="126"/>
      <c r="E38" s="126"/>
      <c r="F38" s="126"/>
      <c r="G38" s="126"/>
      <c r="H38" s="126"/>
      <c r="I38" s="126"/>
      <c r="J38" s="126"/>
      <c r="K38" s="126"/>
      <c r="L38" s="10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42" spans="1:31" s="2" customFormat="1" ht="6.95" customHeight="1" x14ac:dyDescent="0.2">
      <c r="A42" s="36"/>
      <c r="B42" s="127"/>
      <c r="C42" s="128"/>
      <c r="D42" s="128"/>
      <c r="E42" s="128"/>
      <c r="F42" s="128"/>
      <c r="G42" s="128"/>
      <c r="H42" s="128"/>
      <c r="I42" s="128"/>
      <c r="J42" s="128"/>
      <c r="K42" s="128"/>
      <c r="L42" s="103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spans="1:31" s="2" customFormat="1" ht="24.95" customHeight="1" x14ac:dyDescent="0.2">
      <c r="A43" s="36"/>
      <c r="B43" s="37"/>
      <c r="C43" s="24" t="s">
        <v>84</v>
      </c>
      <c r="D43" s="38"/>
      <c r="E43" s="38"/>
      <c r="F43" s="38"/>
      <c r="G43" s="38"/>
      <c r="H43" s="38"/>
      <c r="I43" s="38"/>
      <c r="J43" s="38"/>
      <c r="K43" s="38"/>
      <c r="L43" s="103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</row>
    <row r="44" spans="1:31" s="2" customFormat="1" ht="6.95" customHeight="1" x14ac:dyDescent="0.2">
      <c r="A44" s="36"/>
      <c r="B44" s="37"/>
      <c r="C44" s="38"/>
      <c r="D44" s="38"/>
      <c r="E44" s="38"/>
      <c r="F44" s="38"/>
      <c r="G44" s="38"/>
      <c r="H44" s="38"/>
      <c r="I44" s="38"/>
      <c r="J44" s="38"/>
      <c r="K44" s="38"/>
      <c r="L44" s="103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12" customHeight="1" x14ac:dyDescent="0.2">
      <c r="A45" s="36"/>
      <c r="B45" s="37"/>
      <c r="C45" s="30" t="s">
        <v>16</v>
      </c>
      <c r="D45" s="38"/>
      <c r="E45" s="38"/>
      <c r="F45" s="38"/>
      <c r="G45" s="38"/>
      <c r="H45" s="38"/>
      <c r="I45" s="38"/>
      <c r="J45" s="38"/>
      <c r="K45" s="38"/>
      <c r="L45" s="103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16.5" customHeight="1" x14ac:dyDescent="0.2">
      <c r="A46" s="36"/>
      <c r="B46" s="37"/>
      <c r="C46" s="38"/>
      <c r="D46" s="38"/>
      <c r="E46" s="421" t="str">
        <f>E7</f>
        <v>Fara Tuklaty, Na Valech 19, Tuklaty - Stavební úpravy jižní fasády</v>
      </c>
      <c r="F46" s="432"/>
      <c r="G46" s="432"/>
      <c r="H46" s="432"/>
      <c r="I46" s="38"/>
      <c r="J46" s="38"/>
      <c r="K46" s="38"/>
      <c r="L46" s="103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6.95" customHeight="1" x14ac:dyDescent="0.2">
      <c r="A47" s="36"/>
      <c r="B47" s="37"/>
      <c r="C47" s="38"/>
      <c r="D47" s="38"/>
      <c r="E47" s="38"/>
      <c r="F47" s="38"/>
      <c r="G47" s="38"/>
      <c r="H47" s="38"/>
      <c r="I47" s="38"/>
      <c r="J47" s="38"/>
      <c r="K47" s="38"/>
      <c r="L47" s="103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2" customHeight="1" x14ac:dyDescent="0.2">
      <c r="A48" s="36"/>
      <c r="B48" s="37"/>
      <c r="C48" s="30" t="s">
        <v>22</v>
      </c>
      <c r="D48" s="38"/>
      <c r="E48" s="38"/>
      <c r="F48" s="28" t="str">
        <f>F10</f>
        <v>Tuklaty</v>
      </c>
      <c r="G48" s="38"/>
      <c r="H48" s="38"/>
      <c r="I48" s="30" t="s">
        <v>24</v>
      </c>
      <c r="J48" s="61">
        <f>IF(J10="","",J10)</f>
        <v>44256</v>
      </c>
      <c r="K48" s="38"/>
      <c r="L48" s="103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6.95" customHeight="1" x14ac:dyDescent="0.2">
      <c r="A49" s="36"/>
      <c r="B49" s="37"/>
      <c r="C49" s="38"/>
      <c r="D49" s="38"/>
      <c r="E49" s="38"/>
      <c r="F49" s="38"/>
      <c r="G49" s="38"/>
      <c r="H49" s="38"/>
      <c r="I49" s="38"/>
      <c r="J49" s="38"/>
      <c r="K49" s="38"/>
      <c r="L49" s="103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25.7" customHeight="1" x14ac:dyDescent="0.2">
      <c r="A50" s="36"/>
      <c r="B50" s="37"/>
      <c r="C50" s="30" t="s">
        <v>27</v>
      </c>
      <c r="D50" s="38"/>
      <c r="E50" s="38"/>
      <c r="F50" s="28" t="str">
        <f>E13</f>
        <v>Obecní úřad Tuklaty</v>
      </c>
      <c r="G50" s="38"/>
      <c r="H50" s="38"/>
      <c r="I50" s="30" t="s">
        <v>33</v>
      </c>
      <c r="J50" s="34" t="str">
        <f>E19</f>
        <v>ing. arch. Slepičková</v>
      </c>
      <c r="K50" s="38"/>
      <c r="L50" s="103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15.2" customHeight="1" x14ac:dyDescent="0.2">
      <c r="A51" s="36"/>
      <c r="B51" s="37"/>
      <c r="C51" s="30" t="s">
        <v>32</v>
      </c>
      <c r="D51" s="38"/>
      <c r="E51" s="38"/>
      <c r="F51" s="28" t="str">
        <f>IF(E16="","",E16)</f>
        <v>PETRAlaan s.r.o.</v>
      </c>
      <c r="G51" s="38"/>
      <c r="H51" s="38"/>
      <c r="I51" s="30" t="s">
        <v>36</v>
      </c>
      <c r="J51" s="34" t="str">
        <f>E22</f>
        <v xml:space="preserve"> </v>
      </c>
      <c r="K51" s="38"/>
      <c r="L51" s="103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0.35" customHeight="1" x14ac:dyDescent="0.2">
      <c r="A52" s="36"/>
      <c r="B52" s="37"/>
      <c r="C52" s="38"/>
      <c r="D52" s="38"/>
      <c r="E52" s="38"/>
      <c r="F52" s="38"/>
      <c r="G52" s="38"/>
      <c r="H52" s="38"/>
      <c r="I52" s="38"/>
      <c r="J52" s="38"/>
      <c r="K52" s="38"/>
      <c r="L52" s="103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29.25" customHeight="1" x14ac:dyDescent="0.2">
      <c r="A53" s="36"/>
      <c r="B53" s="37"/>
      <c r="C53" s="129" t="s">
        <v>85</v>
      </c>
      <c r="D53" s="130"/>
      <c r="E53" s="130"/>
      <c r="F53" s="130"/>
      <c r="G53" s="130"/>
      <c r="H53" s="130"/>
      <c r="I53" s="130"/>
      <c r="J53" s="131" t="s">
        <v>86</v>
      </c>
      <c r="K53" s="130"/>
      <c r="L53" s="103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0.35" customHeight="1" x14ac:dyDescent="0.2">
      <c r="A54" s="36"/>
      <c r="B54" s="37"/>
      <c r="C54" s="38"/>
      <c r="D54" s="38"/>
      <c r="E54" s="38"/>
      <c r="F54" s="38"/>
      <c r="G54" s="38"/>
      <c r="H54" s="38"/>
      <c r="I54" s="38"/>
      <c r="J54" s="38"/>
      <c r="K54" s="38"/>
      <c r="L54" s="103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22.9" customHeight="1" x14ac:dyDescent="0.2">
      <c r="A55" s="36"/>
      <c r="B55" s="37"/>
      <c r="C55" s="132" t="s">
        <v>72</v>
      </c>
      <c r="D55" s="38"/>
      <c r="E55" s="38"/>
      <c r="F55" s="38"/>
      <c r="G55" s="38"/>
      <c r="H55" s="38"/>
      <c r="I55" s="38"/>
      <c r="J55" s="79">
        <f>J88</f>
        <v>530340.36</v>
      </c>
      <c r="K55" s="38"/>
      <c r="L55" s="103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U55" s="18" t="s">
        <v>87</v>
      </c>
    </row>
    <row r="56" spans="1:47" s="9" customFormat="1" ht="24.95" customHeight="1" x14ac:dyDescent="0.2">
      <c r="B56" s="133"/>
      <c r="C56" s="134"/>
      <c r="D56" s="135" t="s">
        <v>88</v>
      </c>
      <c r="E56" s="136"/>
      <c r="F56" s="136"/>
      <c r="G56" s="136"/>
      <c r="H56" s="136"/>
      <c r="I56" s="136"/>
      <c r="J56" s="137">
        <f>J89</f>
        <v>466519.45999999996</v>
      </c>
      <c r="K56" s="134"/>
      <c r="L56" s="138"/>
    </row>
    <row r="57" spans="1:47" s="10" customFormat="1" ht="19.899999999999999" customHeight="1" x14ac:dyDescent="0.2">
      <c r="B57" s="139"/>
      <c r="C57" s="140"/>
      <c r="D57" s="141" t="s">
        <v>89</v>
      </c>
      <c r="E57" s="142"/>
      <c r="F57" s="142"/>
      <c r="G57" s="142"/>
      <c r="H57" s="142"/>
      <c r="I57" s="142"/>
      <c r="J57" s="143">
        <f>J90</f>
        <v>98839.279999999984</v>
      </c>
      <c r="K57" s="140"/>
      <c r="L57" s="144"/>
    </row>
    <row r="58" spans="1:47" s="10" customFormat="1" ht="19.899999999999999" customHeight="1" x14ac:dyDescent="0.2">
      <c r="B58" s="139"/>
      <c r="C58" s="140"/>
      <c r="D58" s="141" t="s">
        <v>90</v>
      </c>
      <c r="E58" s="142"/>
      <c r="F58" s="142"/>
      <c r="G58" s="142"/>
      <c r="H58" s="142"/>
      <c r="I58" s="142"/>
      <c r="J58" s="143">
        <f>J113</f>
        <v>14715.119999999999</v>
      </c>
      <c r="K58" s="140"/>
      <c r="L58" s="144"/>
    </row>
    <row r="59" spans="1:47" s="10" customFormat="1" ht="19.899999999999999" customHeight="1" x14ac:dyDescent="0.2">
      <c r="B59" s="139"/>
      <c r="C59" s="140"/>
      <c r="D59" s="141" t="s">
        <v>91</v>
      </c>
      <c r="E59" s="142"/>
      <c r="F59" s="142"/>
      <c r="G59" s="142"/>
      <c r="H59" s="142"/>
      <c r="I59" s="142"/>
      <c r="J59" s="143">
        <f>J123</f>
        <v>38029.599999999999</v>
      </c>
      <c r="K59" s="140"/>
      <c r="L59" s="144"/>
    </row>
    <row r="60" spans="1:47" s="10" customFormat="1" ht="19.899999999999999" customHeight="1" x14ac:dyDescent="0.2">
      <c r="B60" s="139"/>
      <c r="C60" s="140"/>
      <c r="D60" s="141" t="s">
        <v>92</v>
      </c>
      <c r="E60" s="142"/>
      <c r="F60" s="142"/>
      <c r="G60" s="142"/>
      <c r="H60" s="142"/>
      <c r="I60" s="142"/>
      <c r="J60" s="143">
        <f>J135</f>
        <v>107781.78</v>
      </c>
      <c r="K60" s="140"/>
      <c r="L60" s="144"/>
    </row>
    <row r="61" spans="1:47" s="10" customFormat="1" ht="19.899999999999999" customHeight="1" x14ac:dyDescent="0.2">
      <c r="B61" s="139"/>
      <c r="C61" s="140"/>
      <c r="D61" s="141" t="s">
        <v>93</v>
      </c>
      <c r="E61" s="142"/>
      <c r="F61" s="142"/>
      <c r="G61" s="142"/>
      <c r="H61" s="142"/>
      <c r="I61" s="142"/>
      <c r="J61" s="143">
        <f>J157</f>
        <v>158447.57</v>
      </c>
      <c r="K61" s="140"/>
      <c r="L61" s="144"/>
    </row>
    <row r="62" spans="1:47" s="10" customFormat="1" ht="19.899999999999999" customHeight="1" x14ac:dyDescent="0.2">
      <c r="B62" s="139"/>
      <c r="C62" s="140"/>
      <c r="D62" s="141" t="s">
        <v>94</v>
      </c>
      <c r="E62" s="142"/>
      <c r="F62" s="142"/>
      <c r="G62" s="142"/>
      <c r="H62" s="142"/>
      <c r="I62" s="142"/>
      <c r="J62" s="143">
        <f>J195</f>
        <v>17247.830000000002</v>
      </c>
      <c r="K62" s="140"/>
      <c r="L62" s="144"/>
    </row>
    <row r="63" spans="1:47" s="10" customFormat="1" ht="19.899999999999999" customHeight="1" x14ac:dyDescent="0.2">
      <c r="B63" s="139"/>
      <c r="C63" s="140"/>
      <c r="D63" s="141" t="s">
        <v>95</v>
      </c>
      <c r="E63" s="142"/>
      <c r="F63" s="142"/>
      <c r="G63" s="142"/>
      <c r="H63" s="142"/>
      <c r="I63" s="142"/>
      <c r="J63" s="143">
        <f>J202</f>
        <v>31458.28</v>
      </c>
      <c r="K63" s="140"/>
      <c r="L63" s="144"/>
    </row>
    <row r="64" spans="1:47" s="9" customFormat="1" ht="24.95" customHeight="1" x14ac:dyDescent="0.2">
      <c r="B64" s="133"/>
      <c r="C64" s="134"/>
      <c r="D64" s="135" t="s">
        <v>96</v>
      </c>
      <c r="E64" s="136"/>
      <c r="F64" s="136"/>
      <c r="G64" s="136"/>
      <c r="H64" s="136"/>
      <c r="I64" s="136"/>
      <c r="J64" s="137">
        <f>J204</f>
        <v>13820.900000000001</v>
      </c>
      <c r="K64" s="134"/>
      <c r="L64" s="138"/>
    </row>
    <row r="65" spans="1:31" s="10" customFormat="1" ht="19.899999999999999" customHeight="1" x14ac:dyDescent="0.2">
      <c r="B65" s="139"/>
      <c r="C65" s="140"/>
      <c r="D65" s="141" t="s">
        <v>97</v>
      </c>
      <c r="E65" s="142"/>
      <c r="F65" s="142"/>
      <c r="G65" s="142"/>
      <c r="H65" s="142"/>
      <c r="I65" s="142"/>
      <c r="J65" s="143">
        <f>J205</f>
        <v>2679.2</v>
      </c>
      <c r="K65" s="140"/>
      <c r="L65" s="144"/>
    </row>
    <row r="66" spans="1:31" s="10" customFormat="1" ht="19.899999999999999" customHeight="1" x14ac:dyDescent="0.2">
      <c r="B66" s="139"/>
      <c r="C66" s="140"/>
      <c r="D66" s="141" t="s">
        <v>98</v>
      </c>
      <c r="E66" s="142"/>
      <c r="F66" s="142"/>
      <c r="G66" s="142"/>
      <c r="H66" s="142"/>
      <c r="I66" s="142"/>
      <c r="J66" s="143">
        <f>J210</f>
        <v>11141.7</v>
      </c>
      <c r="K66" s="140"/>
      <c r="L66" s="144"/>
    </row>
    <row r="67" spans="1:31" s="9" customFormat="1" ht="24.95" customHeight="1" x14ac:dyDescent="0.2">
      <c r="B67" s="133"/>
      <c r="C67" s="134"/>
      <c r="D67" s="135" t="s">
        <v>99</v>
      </c>
      <c r="E67" s="136"/>
      <c r="F67" s="136"/>
      <c r="G67" s="136"/>
      <c r="H67" s="136"/>
      <c r="I67" s="136"/>
      <c r="J67" s="137">
        <f>J218</f>
        <v>50000</v>
      </c>
      <c r="K67" s="134"/>
      <c r="L67" s="138"/>
    </row>
    <row r="68" spans="1:31" s="10" customFormat="1" ht="19.899999999999999" customHeight="1" x14ac:dyDescent="0.2">
      <c r="B68" s="139"/>
      <c r="C68" s="140"/>
      <c r="D68" s="141" t="s">
        <v>100</v>
      </c>
      <c r="E68" s="142"/>
      <c r="F68" s="142"/>
      <c r="G68" s="142"/>
      <c r="H68" s="142"/>
      <c r="I68" s="142"/>
      <c r="J68" s="143">
        <f>J219</f>
        <v>10000</v>
      </c>
      <c r="K68" s="140"/>
      <c r="L68" s="144"/>
    </row>
    <row r="69" spans="1:31" s="10" customFormat="1" ht="19.899999999999999" customHeight="1" x14ac:dyDescent="0.2">
      <c r="B69" s="139"/>
      <c r="C69" s="140"/>
      <c r="D69" s="141" t="s">
        <v>101</v>
      </c>
      <c r="E69" s="142"/>
      <c r="F69" s="142"/>
      <c r="G69" s="142"/>
      <c r="H69" s="142"/>
      <c r="I69" s="142"/>
      <c r="J69" s="143">
        <f>J221</f>
        <v>25000</v>
      </c>
      <c r="K69" s="140"/>
      <c r="L69" s="144"/>
    </row>
    <row r="70" spans="1:31" s="10" customFormat="1" ht="19.899999999999999" customHeight="1" x14ac:dyDescent="0.2">
      <c r="B70" s="139"/>
      <c r="C70" s="140"/>
      <c r="D70" s="141" t="s">
        <v>102</v>
      </c>
      <c r="E70" s="142"/>
      <c r="F70" s="142"/>
      <c r="G70" s="142"/>
      <c r="H70" s="142"/>
      <c r="I70" s="142"/>
      <c r="J70" s="143">
        <f>J223</f>
        <v>15000</v>
      </c>
      <c r="K70" s="140"/>
      <c r="L70" s="144"/>
    </row>
    <row r="71" spans="1:31" s="2" customFormat="1" ht="21.75" customHeight="1" x14ac:dyDescent="0.2">
      <c r="A71" s="36"/>
      <c r="B71" s="37"/>
      <c r="C71" s="38"/>
      <c r="D71" s="38"/>
      <c r="E71" s="38"/>
      <c r="F71" s="38"/>
      <c r="G71" s="38"/>
      <c r="H71" s="38"/>
      <c r="I71" s="38"/>
      <c r="J71" s="38"/>
      <c r="K71" s="38"/>
      <c r="L71" s="103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pans="1:31" s="2" customFormat="1" ht="6.95" customHeight="1" x14ac:dyDescent="0.2">
      <c r="A72" s="36"/>
      <c r="B72" s="49"/>
      <c r="C72" s="50"/>
      <c r="D72" s="50"/>
      <c r="E72" s="50"/>
      <c r="F72" s="50"/>
      <c r="G72" s="50"/>
      <c r="H72" s="50"/>
      <c r="I72" s="50"/>
      <c r="J72" s="50"/>
      <c r="K72" s="50"/>
      <c r="L72" s="103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6" spans="1:31" s="2" customFormat="1" ht="6.95" customHeight="1" x14ac:dyDescent="0.2">
      <c r="A76" s="36"/>
      <c r="B76" s="51"/>
      <c r="C76" s="52"/>
      <c r="D76" s="52"/>
      <c r="E76" s="52"/>
      <c r="F76" s="52"/>
      <c r="G76" s="52"/>
      <c r="H76" s="52"/>
      <c r="I76" s="52"/>
      <c r="J76" s="52"/>
      <c r="K76" s="52"/>
      <c r="L76" s="10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24.95" customHeight="1" x14ac:dyDescent="0.2">
      <c r="A77" s="36"/>
      <c r="B77" s="37"/>
      <c r="C77" s="24" t="s">
        <v>103</v>
      </c>
      <c r="D77" s="38"/>
      <c r="E77" s="38"/>
      <c r="F77" s="38"/>
      <c r="G77" s="38"/>
      <c r="H77" s="38"/>
      <c r="I77" s="38"/>
      <c r="J77" s="38"/>
      <c r="K77" s="38"/>
      <c r="L77" s="10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6.95" customHeight="1" x14ac:dyDescent="0.2">
      <c r="A78" s="36"/>
      <c r="B78" s="37"/>
      <c r="C78" s="38"/>
      <c r="D78" s="38"/>
      <c r="E78" s="38"/>
      <c r="F78" s="38"/>
      <c r="G78" s="38"/>
      <c r="H78" s="38"/>
      <c r="I78" s="38"/>
      <c r="J78" s="38"/>
      <c r="K78" s="38"/>
      <c r="L78" s="103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12" customHeight="1" x14ac:dyDescent="0.2">
      <c r="A79" s="36"/>
      <c r="B79" s="37"/>
      <c r="C79" s="30" t="s">
        <v>16</v>
      </c>
      <c r="D79" s="38"/>
      <c r="E79" s="38"/>
      <c r="F79" s="38"/>
      <c r="G79" s="38"/>
      <c r="H79" s="38"/>
      <c r="I79" s="38"/>
      <c r="J79" s="38"/>
      <c r="K79" s="38"/>
      <c r="L79" s="103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6.5" customHeight="1" x14ac:dyDescent="0.2">
      <c r="A80" s="36"/>
      <c r="B80" s="37"/>
      <c r="C80" s="38"/>
      <c r="D80" s="38"/>
      <c r="E80" s="421" t="str">
        <f>E7</f>
        <v>Fara Tuklaty, Na Valech 19, Tuklaty - Stavební úpravy jižní fasády</v>
      </c>
      <c r="F80" s="432"/>
      <c r="G80" s="432"/>
      <c r="H80" s="432"/>
      <c r="I80" s="38"/>
      <c r="J80" s="38"/>
      <c r="K80" s="38"/>
      <c r="L80" s="103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6.95" customHeight="1" x14ac:dyDescent="0.2">
      <c r="A81" s="36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10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2" customFormat="1" ht="12" customHeight="1" x14ac:dyDescent="0.2">
      <c r="A82" s="36"/>
      <c r="B82" s="37"/>
      <c r="C82" s="30" t="s">
        <v>22</v>
      </c>
      <c r="D82" s="38"/>
      <c r="E82" s="38"/>
      <c r="F82" s="28" t="str">
        <f>F10</f>
        <v>Tuklaty</v>
      </c>
      <c r="G82" s="38"/>
      <c r="H82" s="38"/>
      <c r="I82" s="30" t="s">
        <v>24</v>
      </c>
      <c r="J82" s="61">
        <f>IF(J10="","",J10)</f>
        <v>44256</v>
      </c>
      <c r="K82" s="38"/>
      <c r="L82" s="10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6.95" customHeight="1" x14ac:dyDescent="0.2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10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25.7" customHeight="1" x14ac:dyDescent="0.2">
      <c r="A84" s="36"/>
      <c r="B84" s="37"/>
      <c r="C84" s="30" t="s">
        <v>27</v>
      </c>
      <c r="D84" s="38"/>
      <c r="E84" s="38"/>
      <c r="F84" s="28" t="str">
        <f>E13</f>
        <v>Obecní úřad Tuklaty</v>
      </c>
      <c r="G84" s="38"/>
      <c r="H84" s="38"/>
      <c r="I84" s="30" t="s">
        <v>33</v>
      </c>
      <c r="J84" s="34" t="str">
        <f>E19</f>
        <v>ing. arch. Slepičková</v>
      </c>
      <c r="K84" s="38"/>
      <c r="L84" s="10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2" customFormat="1" ht="15.2" customHeight="1" x14ac:dyDescent="0.2">
      <c r="A85" s="36"/>
      <c r="B85" s="37"/>
      <c r="C85" s="30" t="s">
        <v>32</v>
      </c>
      <c r="D85" s="38"/>
      <c r="E85" s="38"/>
      <c r="F85" s="28" t="str">
        <f>IF(E16="","",E16)</f>
        <v>PETRAlaan s.r.o.</v>
      </c>
      <c r="G85" s="38"/>
      <c r="H85" s="38"/>
      <c r="I85" s="30" t="s">
        <v>36</v>
      </c>
      <c r="J85" s="34" t="str">
        <f>E22</f>
        <v xml:space="preserve"> </v>
      </c>
      <c r="K85" s="38"/>
      <c r="L85" s="10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65" s="2" customFormat="1" ht="10.35" customHeight="1" x14ac:dyDescent="0.2">
      <c r="A86" s="36"/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103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65" s="11" customFormat="1" ht="29.25" customHeight="1" x14ac:dyDescent="0.2">
      <c r="A87" s="145"/>
      <c r="B87" s="146"/>
      <c r="C87" s="147" t="s">
        <v>104</v>
      </c>
      <c r="D87" s="148" t="s">
        <v>59</v>
      </c>
      <c r="E87" s="148" t="s">
        <v>55</v>
      </c>
      <c r="F87" s="148" t="s">
        <v>56</v>
      </c>
      <c r="G87" s="148" t="s">
        <v>105</v>
      </c>
      <c r="H87" s="148" t="s">
        <v>106</v>
      </c>
      <c r="I87" s="148" t="s">
        <v>107</v>
      </c>
      <c r="J87" s="148" t="s">
        <v>86</v>
      </c>
      <c r="K87" s="149" t="s">
        <v>108</v>
      </c>
      <c r="L87" s="150"/>
      <c r="M87" s="70" t="s">
        <v>29</v>
      </c>
      <c r="N87" s="71" t="s">
        <v>44</v>
      </c>
      <c r="O87" s="71" t="s">
        <v>109</v>
      </c>
      <c r="P87" s="71" t="s">
        <v>110</v>
      </c>
      <c r="Q87" s="71" t="s">
        <v>111</v>
      </c>
      <c r="R87" s="71" t="s">
        <v>112</v>
      </c>
      <c r="S87" s="71" t="s">
        <v>113</v>
      </c>
      <c r="T87" s="72" t="s">
        <v>114</v>
      </c>
      <c r="U87" s="145"/>
      <c r="V87" s="145"/>
      <c r="W87" s="145"/>
      <c r="X87" s="145"/>
      <c r="Y87" s="145"/>
      <c r="Z87" s="145"/>
      <c r="AA87" s="145"/>
      <c r="AB87" s="145"/>
      <c r="AC87" s="145"/>
      <c r="AD87" s="145"/>
      <c r="AE87" s="145"/>
    </row>
    <row r="88" spans="1:65" s="2" customFormat="1" ht="22.9" customHeight="1" x14ac:dyDescent="0.25">
      <c r="A88" s="36"/>
      <c r="B88" s="37"/>
      <c r="C88" s="77" t="s">
        <v>115</v>
      </c>
      <c r="D88" s="38"/>
      <c r="E88" s="38"/>
      <c r="F88" s="38"/>
      <c r="G88" s="38"/>
      <c r="H88" s="38"/>
      <c r="I88" s="38"/>
      <c r="J88" s="151">
        <f>BK88</f>
        <v>530340.36</v>
      </c>
      <c r="K88" s="38"/>
      <c r="L88" s="41"/>
      <c r="M88" s="73"/>
      <c r="N88" s="152"/>
      <c r="O88" s="74"/>
      <c r="P88" s="153">
        <f>P89+P204+P218</f>
        <v>0</v>
      </c>
      <c r="Q88" s="74"/>
      <c r="R88" s="153">
        <f>R89+R204+R218</f>
        <v>55.874370300000002</v>
      </c>
      <c r="S88" s="74"/>
      <c r="T88" s="154">
        <f>T89+T204+T218</f>
        <v>6.6395359999999997</v>
      </c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T88" s="18" t="s">
        <v>73</v>
      </c>
      <c r="AU88" s="18" t="s">
        <v>87</v>
      </c>
      <c r="BK88" s="155">
        <f>BK89+BK204+BK218</f>
        <v>530340.36</v>
      </c>
    </row>
    <row r="89" spans="1:65" s="12" customFormat="1" ht="25.9" customHeight="1" x14ac:dyDescent="0.2">
      <c r="B89" s="156"/>
      <c r="C89" s="157"/>
      <c r="D89" s="158" t="s">
        <v>73</v>
      </c>
      <c r="E89" s="159" t="s">
        <v>116</v>
      </c>
      <c r="F89" s="159" t="s">
        <v>117</v>
      </c>
      <c r="G89" s="157"/>
      <c r="H89" s="157"/>
      <c r="I89" s="160"/>
      <c r="J89" s="161">
        <f>BK89</f>
        <v>466519.45999999996</v>
      </c>
      <c r="K89" s="157"/>
      <c r="L89" s="162"/>
      <c r="M89" s="163"/>
      <c r="N89" s="164"/>
      <c r="O89" s="164"/>
      <c r="P89" s="165">
        <f>P90+P113+P123+P135+P157+P195+P202</f>
        <v>0</v>
      </c>
      <c r="Q89" s="164"/>
      <c r="R89" s="165">
        <f>R90+R113+R123+R135+R157+R195+R202</f>
        <v>55.579763700000001</v>
      </c>
      <c r="S89" s="164"/>
      <c r="T89" s="166">
        <f>T90+T113+T123+T135+T157+T195+T202</f>
        <v>6.6395359999999997</v>
      </c>
      <c r="AR89" s="167" t="s">
        <v>79</v>
      </c>
      <c r="AT89" s="168" t="s">
        <v>73</v>
      </c>
      <c r="AU89" s="168" t="s">
        <v>74</v>
      </c>
      <c r="AY89" s="167" t="s">
        <v>118</v>
      </c>
      <c r="BK89" s="169">
        <f>BK90+BK113+BK123+BK135+BK157+BK195+BK202</f>
        <v>466519.45999999996</v>
      </c>
    </row>
    <row r="90" spans="1:65" s="12" customFormat="1" ht="22.9" customHeight="1" x14ac:dyDescent="0.2">
      <c r="B90" s="156"/>
      <c r="C90" s="157"/>
      <c r="D90" s="158" t="s">
        <v>73</v>
      </c>
      <c r="E90" s="170" t="s">
        <v>79</v>
      </c>
      <c r="F90" s="170" t="s">
        <v>119</v>
      </c>
      <c r="G90" s="157"/>
      <c r="H90" s="157"/>
      <c r="I90" s="160"/>
      <c r="J90" s="171">
        <f>BK90</f>
        <v>98839.279999999984</v>
      </c>
      <c r="K90" s="157"/>
      <c r="L90" s="162"/>
      <c r="M90" s="163"/>
      <c r="N90" s="164"/>
      <c r="O90" s="164"/>
      <c r="P90" s="165">
        <f>SUM(P91:P112)</f>
        <v>0</v>
      </c>
      <c r="Q90" s="164"/>
      <c r="R90" s="165">
        <f>SUM(R91:R112)</f>
        <v>20.434515560000001</v>
      </c>
      <c r="S90" s="164"/>
      <c r="T90" s="166">
        <f>SUM(T91:T112)</f>
        <v>0</v>
      </c>
      <c r="AR90" s="167" t="s">
        <v>79</v>
      </c>
      <c r="AT90" s="168" t="s">
        <v>73</v>
      </c>
      <c r="AU90" s="168" t="s">
        <v>79</v>
      </c>
      <c r="AY90" s="167" t="s">
        <v>118</v>
      </c>
      <c r="BK90" s="169">
        <f>SUM(BK91:BK112)</f>
        <v>98839.279999999984</v>
      </c>
    </row>
    <row r="91" spans="1:65" s="2" customFormat="1" ht="37.9" customHeight="1" x14ac:dyDescent="0.2">
      <c r="A91" s="36"/>
      <c r="B91" s="37"/>
      <c r="C91" s="172" t="s">
        <v>79</v>
      </c>
      <c r="D91" s="172" t="s">
        <v>120</v>
      </c>
      <c r="E91" s="173" t="s">
        <v>121</v>
      </c>
      <c r="F91" s="174" t="s">
        <v>122</v>
      </c>
      <c r="G91" s="175" t="s">
        <v>123</v>
      </c>
      <c r="H91" s="176">
        <v>3.84</v>
      </c>
      <c r="I91" s="177">
        <v>1280</v>
      </c>
      <c r="J91" s="178">
        <f>ROUND(I91*H91,2)</f>
        <v>4915.2</v>
      </c>
      <c r="K91" s="174" t="s">
        <v>124</v>
      </c>
      <c r="L91" s="41"/>
      <c r="M91" s="179" t="s">
        <v>29</v>
      </c>
      <c r="N91" s="180" t="s">
        <v>45</v>
      </c>
      <c r="O91" s="66"/>
      <c r="P91" s="181">
        <f>O91*H91</f>
        <v>0</v>
      </c>
      <c r="Q91" s="181">
        <v>0</v>
      </c>
      <c r="R91" s="181">
        <f>Q91*H91</f>
        <v>0</v>
      </c>
      <c r="S91" s="181">
        <v>0</v>
      </c>
      <c r="T91" s="182">
        <f>S91*H91</f>
        <v>0</v>
      </c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R91" s="183" t="s">
        <v>125</v>
      </c>
      <c r="AT91" s="183" t="s">
        <v>120</v>
      </c>
      <c r="AU91" s="183" t="s">
        <v>81</v>
      </c>
      <c r="AY91" s="18" t="s">
        <v>118</v>
      </c>
      <c r="BE91" s="184">
        <f>IF(N91="základní",J91,0)</f>
        <v>4915.2</v>
      </c>
      <c r="BF91" s="184">
        <f>IF(N91="snížená",J91,0)</f>
        <v>0</v>
      </c>
      <c r="BG91" s="184">
        <f>IF(N91="zákl. přenesená",J91,0)</f>
        <v>0</v>
      </c>
      <c r="BH91" s="184">
        <f>IF(N91="sníž. přenesená",J91,0)</f>
        <v>0</v>
      </c>
      <c r="BI91" s="184">
        <f>IF(N91="nulová",J91,0)</f>
        <v>0</v>
      </c>
      <c r="BJ91" s="18" t="s">
        <v>79</v>
      </c>
      <c r="BK91" s="184">
        <f>ROUND(I91*H91,2)</f>
        <v>4915.2</v>
      </c>
      <c r="BL91" s="18" t="s">
        <v>125</v>
      </c>
      <c r="BM91" s="183" t="s">
        <v>126</v>
      </c>
    </row>
    <row r="92" spans="1:65" s="13" customFormat="1" x14ac:dyDescent="0.2">
      <c r="B92" s="185"/>
      <c r="C92" s="186"/>
      <c r="D92" s="187" t="s">
        <v>127</v>
      </c>
      <c r="E92" s="188" t="s">
        <v>29</v>
      </c>
      <c r="F92" s="189" t="s">
        <v>128</v>
      </c>
      <c r="G92" s="186"/>
      <c r="H92" s="188" t="s">
        <v>29</v>
      </c>
      <c r="I92" s="190"/>
      <c r="J92" s="186"/>
      <c r="K92" s="186"/>
      <c r="L92" s="191"/>
      <c r="M92" s="192"/>
      <c r="N92" s="193"/>
      <c r="O92" s="193"/>
      <c r="P92" s="193"/>
      <c r="Q92" s="193"/>
      <c r="R92" s="193"/>
      <c r="S92" s="193"/>
      <c r="T92" s="194"/>
      <c r="AT92" s="195" t="s">
        <v>127</v>
      </c>
      <c r="AU92" s="195" t="s">
        <v>81</v>
      </c>
      <c r="AV92" s="13" t="s">
        <v>79</v>
      </c>
      <c r="AW92" s="13" t="s">
        <v>35</v>
      </c>
      <c r="AX92" s="13" t="s">
        <v>74</v>
      </c>
      <c r="AY92" s="195" t="s">
        <v>118</v>
      </c>
    </row>
    <row r="93" spans="1:65" s="14" customFormat="1" x14ac:dyDescent="0.2">
      <c r="B93" s="196"/>
      <c r="C93" s="197"/>
      <c r="D93" s="187" t="s">
        <v>127</v>
      </c>
      <c r="E93" s="198" t="s">
        <v>29</v>
      </c>
      <c r="F93" s="199" t="s">
        <v>129</v>
      </c>
      <c r="G93" s="197"/>
      <c r="H93" s="200">
        <v>3.84</v>
      </c>
      <c r="I93" s="201"/>
      <c r="J93" s="197"/>
      <c r="K93" s="197"/>
      <c r="L93" s="202"/>
      <c r="M93" s="203"/>
      <c r="N93" s="204"/>
      <c r="O93" s="204"/>
      <c r="P93" s="204"/>
      <c r="Q93" s="204"/>
      <c r="R93" s="204"/>
      <c r="S93" s="204"/>
      <c r="T93" s="205"/>
      <c r="AT93" s="206" t="s">
        <v>127</v>
      </c>
      <c r="AU93" s="206" t="s">
        <v>81</v>
      </c>
      <c r="AV93" s="14" t="s">
        <v>81</v>
      </c>
      <c r="AW93" s="14" t="s">
        <v>35</v>
      </c>
      <c r="AX93" s="14" t="s">
        <v>79</v>
      </c>
      <c r="AY93" s="206" t="s">
        <v>118</v>
      </c>
    </row>
    <row r="94" spans="1:65" s="2" customFormat="1" ht="24.2" customHeight="1" x14ac:dyDescent="0.2">
      <c r="A94" s="36"/>
      <c r="B94" s="37"/>
      <c r="C94" s="172" t="s">
        <v>81</v>
      </c>
      <c r="D94" s="172" t="s">
        <v>120</v>
      </c>
      <c r="E94" s="173" t="s">
        <v>130</v>
      </c>
      <c r="F94" s="174" t="s">
        <v>131</v>
      </c>
      <c r="G94" s="175" t="s">
        <v>123</v>
      </c>
      <c r="H94" s="176">
        <v>9.2970000000000006</v>
      </c>
      <c r="I94" s="177">
        <v>5000</v>
      </c>
      <c r="J94" s="178">
        <f>ROUND(I94*H94,2)</f>
        <v>46485</v>
      </c>
      <c r="K94" s="174" t="s">
        <v>124</v>
      </c>
      <c r="L94" s="41"/>
      <c r="M94" s="179" t="s">
        <v>29</v>
      </c>
      <c r="N94" s="180" t="s">
        <v>45</v>
      </c>
      <c r="O94" s="66"/>
      <c r="P94" s="181">
        <f>O94*H94</f>
        <v>0</v>
      </c>
      <c r="Q94" s="181">
        <v>0.50948000000000004</v>
      </c>
      <c r="R94" s="181">
        <f>Q94*H94</f>
        <v>4.7366355600000007</v>
      </c>
      <c r="S94" s="181">
        <v>0</v>
      </c>
      <c r="T94" s="182">
        <f>S94*H94</f>
        <v>0</v>
      </c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R94" s="183" t="s">
        <v>125</v>
      </c>
      <c r="AT94" s="183" t="s">
        <v>120</v>
      </c>
      <c r="AU94" s="183" t="s">
        <v>81</v>
      </c>
      <c r="AY94" s="18" t="s">
        <v>118</v>
      </c>
      <c r="BE94" s="184">
        <f>IF(N94="základní",J94,0)</f>
        <v>46485</v>
      </c>
      <c r="BF94" s="184">
        <f>IF(N94="snížená",J94,0)</f>
        <v>0</v>
      </c>
      <c r="BG94" s="184">
        <f>IF(N94="zákl. přenesená",J94,0)</f>
        <v>0</v>
      </c>
      <c r="BH94" s="184">
        <f>IF(N94="sníž. přenesená",J94,0)</f>
        <v>0</v>
      </c>
      <c r="BI94" s="184">
        <f>IF(N94="nulová",J94,0)</f>
        <v>0</v>
      </c>
      <c r="BJ94" s="18" t="s">
        <v>79</v>
      </c>
      <c r="BK94" s="184">
        <f>ROUND(I94*H94,2)</f>
        <v>46485</v>
      </c>
      <c r="BL94" s="18" t="s">
        <v>125</v>
      </c>
      <c r="BM94" s="183" t="s">
        <v>132</v>
      </c>
    </row>
    <row r="95" spans="1:65" s="13" customFormat="1" x14ac:dyDescent="0.2">
      <c r="B95" s="185"/>
      <c r="C95" s="186"/>
      <c r="D95" s="187" t="s">
        <v>127</v>
      </c>
      <c r="E95" s="188" t="s">
        <v>29</v>
      </c>
      <c r="F95" s="189" t="s">
        <v>133</v>
      </c>
      <c r="G95" s="186"/>
      <c r="H95" s="188" t="s">
        <v>29</v>
      </c>
      <c r="I95" s="190"/>
      <c r="J95" s="186"/>
      <c r="K95" s="186"/>
      <c r="L95" s="191"/>
      <c r="M95" s="192"/>
      <c r="N95" s="193"/>
      <c r="O95" s="193"/>
      <c r="P95" s="193"/>
      <c r="Q95" s="193"/>
      <c r="R95" s="193"/>
      <c r="S95" s="193"/>
      <c r="T95" s="194"/>
      <c r="AT95" s="195" t="s">
        <v>127</v>
      </c>
      <c r="AU95" s="195" t="s">
        <v>81</v>
      </c>
      <c r="AV95" s="13" t="s">
        <v>79</v>
      </c>
      <c r="AW95" s="13" t="s">
        <v>35</v>
      </c>
      <c r="AX95" s="13" t="s">
        <v>74</v>
      </c>
      <c r="AY95" s="195" t="s">
        <v>118</v>
      </c>
    </row>
    <row r="96" spans="1:65" s="14" customFormat="1" ht="22.5" x14ac:dyDescent="0.2">
      <c r="B96" s="196"/>
      <c r="C96" s="197"/>
      <c r="D96" s="187" t="s">
        <v>127</v>
      </c>
      <c r="E96" s="198" t="s">
        <v>29</v>
      </c>
      <c r="F96" s="199" t="s">
        <v>134</v>
      </c>
      <c r="G96" s="197"/>
      <c r="H96" s="200">
        <v>2.1960000000000002</v>
      </c>
      <c r="I96" s="201"/>
      <c r="J96" s="197"/>
      <c r="K96" s="197"/>
      <c r="L96" s="202"/>
      <c r="M96" s="203"/>
      <c r="N96" s="204"/>
      <c r="O96" s="204"/>
      <c r="P96" s="204"/>
      <c r="Q96" s="204"/>
      <c r="R96" s="204"/>
      <c r="S96" s="204"/>
      <c r="T96" s="205"/>
      <c r="AT96" s="206" t="s">
        <v>127</v>
      </c>
      <c r="AU96" s="206" t="s">
        <v>81</v>
      </c>
      <c r="AV96" s="14" t="s">
        <v>81</v>
      </c>
      <c r="AW96" s="14" t="s">
        <v>35</v>
      </c>
      <c r="AX96" s="14" t="s">
        <v>74</v>
      </c>
      <c r="AY96" s="206" t="s">
        <v>118</v>
      </c>
    </row>
    <row r="97" spans="1:65" s="13" customFormat="1" x14ac:dyDescent="0.2">
      <c r="B97" s="185"/>
      <c r="C97" s="186"/>
      <c r="D97" s="187" t="s">
        <v>127</v>
      </c>
      <c r="E97" s="188" t="s">
        <v>29</v>
      </c>
      <c r="F97" s="189" t="s">
        <v>135</v>
      </c>
      <c r="G97" s="186"/>
      <c r="H97" s="188" t="s">
        <v>29</v>
      </c>
      <c r="I97" s="190"/>
      <c r="J97" s="186"/>
      <c r="K97" s="186"/>
      <c r="L97" s="191"/>
      <c r="M97" s="192"/>
      <c r="N97" s="193"/>
      <c r="O97" s="193"/>
      <c r="P97" s="193"/>
      <c r="Q97" s="193"/>
      <c r="R97" s="193"/>
      <c r="S97" s="193"/>
      <c r="T97" s="194"/>
      <c r="AT97" s="195" t="s">
        <v>127</v>
      </c>
      <c r="AU97" s="195" t="s">
        <v>81</v>
      </c>
      <c r="AV97" s="13" t="s">
        <v>79</v>
      </c>
      <c r="AW97" s="13" t="s">
        <v>35</v>
      </c>
      <c r="AX97" s="13" t="s">
        <v>74</v>
      </c>
      <c r="AY97" s="195" t="s">
        <v>118</v>
      </c>
    </row>
    <row r="98" spans="1:65" s="14" customFormat="1" x14ac:dyDescent="0.2">
      <c r="B98" s="196"/>
      <c r="C98" s="197"/>
      <c r="D98" s="187" t="s">
        <v>127</v>
      </c>
      <c r="E98" s="198" t="s">
        <v>29</v>
      </c>
      <c r="F98" s="199" t="s">
        <v>136</v>
      </c>
      <c r="G98" s="197"/>
      <c r="H98" s="200">
        <v>7.101</v>
      </c>
      <c r="I98" s="201"/>
      <c r="J98" s="197"/>
      <c r="K98" s="197"/>
      <c r="L98" s="202"/>
      <c r="M98" s="203"/>
      <c r="N98" s="204"/>
      <c r="O98" s="204"/>
      <c r="P98" s="204"/>
      <c r="Q98" s="204"/>
      <c r="R98" s="204"/>
      <c r="S98" s="204"/>
      <c r="T98" s="205"/>
      <c r="AT98" s="206" t="s">
        <v>127</v>
      </c>
      <c r="AU98" s="206" t="s">
        <v>81</v>
      </c>
      <c r="AV98" s="14" t="s">
        <v>81</v>
      </c>
      <c r="AW98" s="14" t="s">
        <v>35</v>
      </c>
      <c r="AX98" s="14" t="s">
        <v>74</v>
      </c>
      <c r="AY98" s="206" t="s">
        <v>118</v>
      </c>
    </row>
    <row r="99" spans="1:65" s="15" customFormat="1" x14ac:dyDescent="0.2">
      <c r="B99" s="207"/>
      <c r="C99" s="208"/>
      <c r="D99" s="187" t="s">
        <v>127</v>
      </c>
      <c r="E99" s="209" t="s">
        <v>29</v>
      </c>
      <c r="F99" s="210" t="s">
        <v>137</v>
      </c>
      <c r="G99" s="208"/>
      <c r="H99" s="211">
        <v>9.2970000000000006</v>
      </c>
      <c r="I99" s="212"/>
      <c r="J99" s="208"/>
      <c r="K99" s="208"/>
      <c r="L99" s="213"/>
      <c r="M99" s="214"/>
      <c r="N99" s="215"/>
      <c r="O99" s="215"/>
      <c r="P99" s="215"/>
      <c r="Q99" s="215"/>
      <c r="R99" s="215"/>
      <c r="S99" s="215"/>
      <c r="T99" s="216"/>
      <c r="AT99" s="217" t="s">
        <v>127</v>
      </c>
      <c r="AU99" s="217" t="s">
        <v>81</v>
      </c>
      <c r="AV99" s="15" t="s">
        <v>125</v>
      </c>
      <c r="AW99" s="15" t="s">
        <v>35</v>
      </c>
      <c r="AX99" s="15" t="s">
        <v>79</v>
      </c>
      <c r="AY99" s="217" t="s">
        <v>118</v>
      </c>
    </row>
    <row r="100" spans="1:65" s="2" customFormat="1" ht="14.45" customHeight="1" x14ac:dyDescent="0.2">
      <c r="A100" s="36"/>
      <c r="B100" s="37"/>
      <c r="C100" s="218" t="s">
        <v>138</v>
      </c>
      <c r="D100" s="218" t="s">
        <v>139</v>
      </c>
      <c r="E100" s="219" t="s">
        <v>140</v>
      </c>
      <c r="F100" s="220" t="s">
        <v>141</v>
      </c>
      <c r="G100" s="221" t="s">
        <v>142</v>
      </c>
      <c r="H100" s="222">
        <v>14.994999999999999</v>
      </c>
      <c r="I100" s="223">
        <v>800</v>
      </c>
      <c r="J100" s="224">
        <f>ROUND(I100*H100,2)</f>
        <v>11996</v>
      </c>
      <c r="K100" s="220" t="s">
        <v>124</v>
      </c>
      <c r="L100" s="225"/>
      <c r="M100" s="226" t="s">
        <v>29</v>
      </c>
      <c r="N100" s="227" t="s">
        <v>45</v>
      </c>
      <c r="O100" s="66"/>
      <c r="P100" s="181">
        <f>O100*H100</f>
        <v>0</v>
      </c>
      <c r="Q100" s="181">
        <v>1</v>
      </c>
      <c r="R100" s="181">
        <f>Q100*H100</f>
        <v>14.994999999999999</v>
      </c>
      <c r="S100" s="181">
        <v>0</v>
      </c>
      <c r="T100" s="182">
        <f>S100*H100</f>
        <v>0</v>
      </c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R100" s="183" t="s">
        <v>143</v>
      </c>
      <c r="AT100" s="183" t="s">
        <v>139</v>
      </c>
      <c r="AU100" s="183" t="s">
        <v>81</v>
      </c>
      <c r="AY100" s="18" t="s">
        <v>118</v>
      </c>
      <c r="BE100" s="184">
        <f>IF(N100="základní",J100,0)</f>
        <v>11996</v>
      </c>
      <c r="BF100" s="184">
        <f>IF(N100="snížená",J100,0)</f>
        <v>0</v>
      </c>
      <c r="BG100" s="184">
        <f>IF(N100="zákl. přenesená",J100,0)</f>
        <v>0</v>
      </c>
      <c r="BH100" s="184">
        <f>IF(N100="sníž. přenesená",J100,0)</f>
        <v>0</v>
      </c>
      <c r="BI100" s="184">
        <f>IF(N100="nulová",J100,0)</f>
        <v>0</v>
      </c>
      <c r="BJ100" s="18" t="s">
        <v>79</v>
      </c>
      <c r="BK100" s="184">
        <f>ROUND(I100*H100,2)</f>
        <v>11996</v>
      </c>
      <c r="BL100" s="18" t="s">
        <v>125</v>
      </c>
      <c r="BM100" s="183" t="s">
        <v>144</v>
      </c>
    </row>
    <row r="101" spans="1:65" s="14" customFormat="1" x14ac:dyDescent="0.2">
      <c r="B101" s="196"/>
      <c r="C101" s="197"/>
      <c r="D101" s="187" t="s">
        <v>127</v>
      </c>
      <c r="E101" s="198" t="s">
        <v>29</v>
      </c>
      <c r="F101" s="199" t="s">
        <v>145</v>
      </c>
      <c r="G101" s="197"/>
      <c r="H101" s="200">
        <v>14.994999999999999</v>
      </c>
      <c r="I101" s="201"/>
      <c r="J101" s="197"/>
      <c r="K101" s="197"/>
      <c r="L101" s="202"/>
      <c r="M101" s="203"/>
      <c r="N101" s="204"/>
      <c r="O101" s="204"/>
      <c r="P101" s="204"/>
      <c r="Q101" s="204"/>
      <c r="R101" s="204"/>
      <c r="S101" s="204"/>
      <c r="T101" s="205"/>
      <c r="AT101" s="206" t="s">
        <v>127</v>
      </c>
      <c r="AU101" s="206" t="s">
        <v>81</v>
      </c>
      <c r="AV101" s="14" t="s">
        <v>81</v>
      </c>
      <c r="AW101" s="14" t="s">
        <v>35</v>
      </c>
      <c r="AX101" s="14" t="s">
        <v>79</v>
      </c>
      <c r="AY101" s="206" t="s">
        <v>118</v>
      </c>
    </row>
    <row r="102" spans="1:65" s="2" customFormat="1" ht="49.15" customHeight="1" x14ac:dyDescent="0.2">
      <c r="A102" s="36"/>
      <c r="B102" s="37"/>
      <c r="C102" s="172" t="s">
        <v>125</v>
      </c>
      <c r="D102" s="172" t="s">
        <v>120</v>
      </c>
      <c r="E102" s="173" t="s">
        <v>146</v>
      </c>
      <c r="F102" s="174" t="s">
        <v>147</v>
      </c>
      <c r="G102" s="175" t="s">
        <v>148</v>
      </c>
      <c r="H102" s="176">
        <v>46</v>
      </c>
      <c r="I102" s="177">
        <v>385</v>
      </c>
      <c r="J102" s="178">
        <f t="shared" ref="J102:J107" si="0">ROUND(I102*H102,2)</f>
        <v>17710</v>
      </c>
      <c r="K102" s="174" t="s">
        <v>124</v>
      </c>
      <c r="L102" s="41"/>
      <c r="M102" s="179" t="s">
        <v>29</v>
      </c>
      <c r="N102" s="180" t="s">
        <v>45</v>
      </c>
      <c r="O102" s="66"/>
      <c r="P102" s="181">
        <f t="shared" ref="P102:P107" si="1">O102*H102</f>
        <v>0</v>
      </c>
      <c r="Q102" s="181">
        <v>1.528E-2</v>
      </c>
      <c r="R102" s="181">
        <f t="shared" ref="R102:R107" si="2">Q102*H102</f>
        <v>0.70288000000000006</v>
      </c>
      <c r="S102" s="181">
        <v>0</v>
      </c>
      <c r="T102" s="182">
        <f t="shared" ref="T102:T107" si="3">S102*H102</f>
        <v>0</v>
      </c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R102" s="183" t="s">
        <v>125</v>
      </c>
      <c r="AT102" s="183" t="s">
        <v>120</v>
      </c>
      <c r="AU102" s="183" t="s">
        <v>81</v>
      </c>
      <c r="AY102" s="18" t="s">
        <v>118</v>
      </c>
      <c r="BE102" s="184">
        <f t="shared" ref="BE102:BE107" si="4">IF(N102="základní",J102,0)</f>
        <v>17710</v>
      </c>
      <c r="BF102" s="184">
        <f t="shared" ref="BF102:BF107" si="5">IF(N102="snížená",J102,0)</f>
        <v>0</v>
      </c>
      <c r="BG102" s="184">
        <f t="shared" ref="BG102:BG107" si="6">IF(N102="zákl. přenesená",J102,0)</f>
        <v>0</v>
      </c>
      <c r="BH102" s="184">
        <f t="shared" ref="BH102:BH107" si="7">IF(N102="sníž. přenesená",J102,0)</f>
        <v>0</v>
      </c>
      <c r="BI102" s="184">
        <f t="shared" ref="BI102:BI107" si="8">IF(N102="nulová",J102,0)</f>
        <v>0</v>
      </c>
      <c r="BJ102" s="18" t="s">
        <v>79</v>
      </c>
      <c r="BK102" s="184">
        <f t="shared" ref="BK102:BK107" si="9">ROUND(I102*H102,2)</f>
        <v>17710</v>
      </c>
      <c r="BL102" s="18" t="s">
        <v>125</v>
      </c>
      <c r="BM102" s="183" t="s">
        <v>149</v>
      </c>
    </row>
    <row r="103" spans="1:65" s="2" customFormat="1" ht="14.45" customHeight="1" x14ac:dyDescent="0.2">
      <c r="A103" s="36"/>
      <c r="B103" s="37"/>
      <c r="C103" s="172" t="s">
        <v>150</v>
      </c>
      <c r="D103" s="172" t="s">
        <v>120</v>
      </c>
      <c r="E103" s="173" t="s">
        <v>151</v>
      </c>
      <c r="F103" s="174" t="s">
        <v>152</v>
      </c>
      <c r="G103" s="175" t="s">
        <v>142</v>
      </c>
      <c r="H103" s="176">
        <v>14.994999999999999</v>
      </c>
      <c r="I103" s="177">
        <v>200</v>
      </c>
      <c r="J103" s="178">
        <f t="shared" si="0"/>
        <v>2999</v>
      </c>
      <c r="K103" s="174" t="s">
        <v>153</v>
      </c>
      <c r="L103" s="41"/>
      <c r="M103" s="179" t="s">
        <v>29</v>
      </c>
      <c r="N103" s="180" t="s">
        <v>45</v>
      </c>
      <c r="O103" s="66"/>
      <c r="P103" s="181">
        <f t="shared" si="1"/>
        <v>0</v>
      </c>
      <c r="Q103" s="181">
        <v>0</v>
      </c>
      <c r="R103" s="181">
        <f t="shared" si="2"/>
        <v>0</v>
      </c>
      <c r="S103" s="181">
        <v>0</v>
      </c>
      <c r="T103" s="182">
        <f t="shared" si="3"/>
        <v>0</v>
      </c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R103" s="183" t="s">
        <v>125</v>
      </c>
      <c r="AT103" s="183" t="s">
        <v>120</v>
      </c>
      <c r="AU103" s="183" t="s">
        <v>81</v>
      </c>
      <c r="AY103" s="18" t="s">
        <v>118</v>
      </c>
      <c r="BE103" s="184">
        <f t="shared" si="4"/>
        <v>2999</v>
      </c>
      <c r="BF103" s="184">
        <f t="shared" si="5"/>
        <v>0</v>
      </c>
      <c r="BG103" s="184">
        <f t="shared" si="6"/>
        <v>0</v>
      </c>
      <c r="BH103" s="184">
        <f t="shared" si="7"/>
        <v>0</v>
      </c>
      <c r="BI103" s="184">
        <f t="shared" si="8"/>
        <v>0</v>
      </c>
      <c r="BJ103" s="18" t="s">
        <v>79</v>
      </c>
      <c r="BK103" s="184">
        <f t="shared" si="9"/>
        <v>2999</v>
      </c>
      <c r="BL103" s="18" t="s">
        <v>125</v>
      </c>
      <c r="BM103" s="183" t="s">
        <v>154</v>
      </c>
    </row>
    <row r="104" spans="1:65" s="2" customFormat="1" ht="62.65" customHeight="1" x14ac:dyDescent="0.2">
      <c r="A104" s="36"/>
      <c r="B104" s="37"/>
      <c r="C104" s="172" t="s">
        <v>155</v>
      </c>
      <c r="D104" s="172" t="s">
        <v>120</v>
      </c>
      <c r="E104" s="173" t="s">
        <v>156</v>
      </c>
      <c r="F104" s="174" t="s">
        <v>157</v>
      </c>
      <c r="G104" s="175" t="s">
        <v>123</v>
      </c>
      <c r="H104" s="176">
        <v>3.84</v>
      </c>
      <c r="I104" s="177">
        <v>656</v>
      </c>
      <c r="J104" s="178">
        <f t="shared" si="0"/>
        <v>2519.04</v>
      </c>
      <c r="K104" s="174" t="s">
        <v>124</v>
      </c>
      <c r="L104" s="41"/>
      <c r="M104" s="179" t="s">
        <v>29</v>
      </c>
      <c r="N104" s="180" t="s">
        <v>45</v>
      </c>
      <c r="O104" s="66"/>
      <c r="P104" s="181">
        <f t="shared" si="1"/>
        <v>0</v>
      </c>
      <c r="Q104" s="181">
        <v>0</v>
      </c>
      <c r="R104" s="181">
        <f t="shared" si="2"/>
        <v>0</v>
      </c>
      <c r="S104" s="181">
        <v>0</v>
      </c>
      <c r="T104" s="182">
        <f t="shared" si="3"/>
        <v>0</v>
      </c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R104" s="183" t="s">
        <v>125</v>
      </c>
      <c r="AT104" s="183" t="s">
        <v>120</v>
      </c>
      <c r="AU104" s="183" t="s">
        <v>81</v>
      </c>
      <c r="AY104" s="18" t="s">
        <v>118</v>
      </c>
      <c r="BE104" s="184">
        <f t="shared" si="4"/>
        <v>2519.04</v>
      </c>
      <c r="BF104" s="184">
        <f t="shared" si="5"/>
        <v>0</v>
      </c>
      <c r="BG104" s="184">
        <f t="shared" si="6"/>
        <v>0</v>
      </c>
      <c r="BH104" s="184">
        <f t="shared" si="7"/>
        <v>0</v>
      </c>
      <c r="BI104" s="184">
        <f t="shared" si="8"/>
        <v>0</v>
      </c>
      <c r="BJ104" s="18" t="s">
        <v>79</v>
      </c>
      <c r="BK104" s="184">
        <f t="shared" si="9"/>
        <v>2519.04</v>
      </c>
      <c r="BL104" s="18" t="s">
        <v>125</v>
      </c>
      <c r="BM104" s="183" t="s">
        <v>158</v>
      </c>
    </row>
    <row r="105" spans="1:65" s="2" customFormat="1" ht="62.65" customHeight="1" x14ac:dyDescent="0.2">
      <c r="A105" s="36"/>
      <c r="B105" s="37"/>
      <c r="C105" s="172" t="s">
        <v>159</v>
      </c>
      <c r="D105" s="172" t="s">
        <v>120</v>
      </c>
      <c r="E105" s="173" t="s">
        <v>160</v>
      </c>
      <c r="F105" s="174" t="s">
        <v>161</v>
      </c>
      <c r="G105" s="175" t="s">
        <v>123</v>
      </c>
      <c r="H105" s="176">
        <v>3.84</v>
      </c>
      <c r="I105" s="177">
        <v>352</v>
      </c>
      <c r="J105" s="178">
        <f t="shared" si="0"/>
        <v>1351.68</v>
      </c>
      <c r="K105" s="174" t="s">
        <v>124</v>
      </c>
      <c r="L105" s="41"/>
      <c r="M105" s="179" t="s">
        <v>29</v>
      </c>
      <c r="N105" s="180" t="s">
        <v>45</v>
      </c>
      <c r="O105" s="66"/>
      <c r="P105" s="181">
        <f t="shared" si="1"/>
        <v>0</v>
      </c>
      <c r="Q105" s="181">
        <v>0</v>
      </c>
      <c r="R105" s="181">
        <f t="shared" si="2"/>
        <v>0</v>
      </c>
      <c r="S105" s="181">
        <v>0</v>
      </c>
      <c r="T105" s="182">
        <f t="shared" si="3"/>
        <v>0</v>
      </c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R105" s="183" t="s">
        <v>125</v>
      </c>
      <c r="AT105" s="183" t="s">
        <v>120</v>
      </c>
      <c r="AU105" s="183" t="s">
        <v>81</v>
      </c>
      <c r="AY105" s="18" t="s">
        <v>118</v>
      </c>
      <c r="BE105" s="184">
        <f t="shared" si="4"/>
        <v>1351.68</v>
      </c>
      <c r="BF105" s="184">
        <f t="shared" si="5"/>
        <v>0</v>
      </c>
      <c r="BG105" s="184">
        <f t="shared" si="6"/>
        <v>0</v>
      </c>
      <c r="BH105" s="184">
        <f t="shared" si="7"/>
        <v>0</v>
      </c>
      <c r="BI105" s="184">
        <f t="shared" si="8"/>
        <v>0</v>
      </c>
      <c r="BJ105" s="18" t="s">
        <v>79</v>
      </c>
      <c r="BK105" s="184">
        <f t="shared" si="9"/>
        <v>1351.68</v>
      </c>
      <c r="BL105" s="18" t="s">
        <v>125</v>
      </c>
      <c r="BM105" s="183" t="s">
        <v>162</v>
      </c>
    </row>
    <row r="106" spans="1:65" s="2" customFormat="1" ht="62.65" customHeight="1" x14ac:dyDescent="0.2">
      <c r="A106" s="36"/>
      <c r="B106" s="37"/>
      <c r="C106" s="172" t="s">
        <v>143</v>
      </c>
      <c r="D106" s="172" t="s">
        <v>120</v>
      </c>
      <c r="E106" s="173" t="s">
        <v>163</v>
      </c>
      <c r="F106" s="174" t="s">
        <v>164</v>
      </c>
      <c r="G106" s="175" t="s">
        <v>123</v>
      </c>
      <c r="H106" s="176">
        <v>3.84</v>
      </c>
      <c r="I106" s="177">
        <v>1250</v>
      </c>
      <c r="J106" s="178">
        <f t="shared" si="0"/>
        <v>4800</v>
      </c>
      <c r="K106" s="174" t="s">
        <v>124</v>
      </c>
      <c r="L106" s="41"/>
      <c r="M106" s="179" t="s">
        <v>29</v>
      </c>
      <c r="N106" s="180" t="s">
        <v>45</v>
      </c>
      <c r="O106" s="66"/>
      <c r="P106" s="181">
        <f t="shared" si="1"/>
        <v>0</v>
      </c>
      <c r="Q106" s="181">
        <v>0</v>
      </c>
      <c r="R106" s="181">
        <f t="shared" si="2"/>
        <v>0</v>
      </c>
      <c r="S106" s="181">
        <v>0</v>
      </c>
      <c r="T106" s="182">
        <f t="shared" si="3"/>
        <v>0</v>
      </c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R106" s="183" t="s">
        <v>125</v>
      </c>
      <c r="AT106" s="183" t="s">
        <v>120</v>
      </c>
      <c r="AU106" s="183" t="s">
        <v>81</v>
      </c>
      <c r="AY106" s="18" t="s">
        <v>118</v>
      </c>
      <c r="BE106" s="184">
        <f t="shared" si="4"/>
        <v>4800</v>
      </c>
      <c r="BF106" s="184">
        <f t="shared" si="5"/>
        <v>0</v>
      </c>
      <c r="BG106" s="184">
        <f t="shared" si="6"/>
        <v>0</v>
      </c>
      <c r="BH106" s="184">
        <f t="shared" si="7"/>
        <v>0</v>
      </c>
      <c r="BI106" s="184">
        <f t="shared" si="8"/>
        <v>0</v>
      </c>
      <c r="BJ106" s="18" t="s">
        <v>79</v>
      </c>
      <c r="BK106" s="184">
        <f t="shared" si="9"/>
        <v>4800</v>
      </c>
      <c r="BL106" s="18" t="s">
        <v>125</v>
      </c>
      <c r="BM106" s="183" t="s">
        <v>165</v>
      </c>
    </row>
    <row r="107" spans="1:65" s="2" customFormat="1" ht="62.65" customHeight="1" x14ac:dyDescent="0.2">
      <c r="A107" s="36"/>
      <c r="B107" s="37"/>
      <c r="C107" s="172" t="s">
        <v>166</v>
      </c>
      <c r="D107" s="172" t="s">
        <v>120</v>
      </c>
      <c r="E107" s="173" t="s">
        <v>167</v>
      </c>
      <c r="F107" s="174" t="s">
        <v>168</v>
      </c>
      <c r="G107" s="175" t="s">
        <v>123</v>
      </c>
      <c r="H107" s="176">
        <v>72.959999999999994</v>
      </c>
      <c r="I107" s="177">
        <v>35</v>
      </c>
      <c r="J107" s="178">
        <f t="shared" si="0"/>
        <v>2553.6</v>
      </c>
      <c r="K107" s="174" t="s">
        <v>124</v>
      </c>
      <c r="L107" s="41"/>
      <c r="M107" s="179" t="s">
        <v>29</v>
      </c>
      <c r="N107" s="180" t="s">
        <v>45</v>
      </c>
      <c r="O107" s="66"/>
      <c r="P107" s="181">
        <f t="shared" si="1"/>
        <v>0</v>
      </c>
      <c r="Q107" s="181">
        <v>0</v>
      </c>
      <c r="R107" s="181">
        <f t="shared" si="2"/>
        <v>0</v>
      </c>
      <c r="S107" s="181">
        <v>0</v>
      </c>
      <c r="T107" s="182">
        <f t="shared" si="3"/>
        <v>0</v>
      </c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R107" s="183" t="s">
        <v>125</v>
      </c>
      <c r="AT107" s="183" t="s">
        <v>120</v>
      </c>
      <c r="AU107" s="183" t="s">
        <v>81</v>
      </c>
      <c r="AY107" s="18" t="s">
        <v>118</v>
      </c>
      <c r="BE107" s="184">
        <f t="shared" si="4"/>
        <v>2553.6</v>
      </c>
      <c r="BF107" s="184">
        <f t="shared" si="5"/>
        <v>0</v>
      </c>
      <c r="BG107" s="184">
        <f t="shared" si="6"/>
        <v>0</v>
      </c>
      <c r="BH107" s="184">
        <f t="shared" si="7"/>
        <v>0</v>
      </c>
      <c r="BI107" s="184">
        <f t="shared" si="8"/>
        <v>0</v>
      </c>
      <c r="BJ107" s="18" t="s">
        <v>79</v>
      </c>
      <c r="BK107" s="184">
        <f t="shared" si="9"/>
        <v>2553.6</v>
      </c>
      <c r="BL107" s="18" t="s">
        <v>125</v>
      </c>
      <c r="BM107" s="183" t="s">
        <v>169</v>
      </c>
    </row>
    <row r="108" spans="1:65" s="14" customFormat="1" x14ac:dyDescent="0.2">
      <c r="B108" s="196"/>
      <c r="C108" s="197"/>
      <c r="D108" s="187" t="s">
        <v>127</v>
      </c>
      <c r="E108" s="197"/>
      <c r="F108" s="199" t="s">
        <v>170</v>
      </c>
      <c r="G108" s="197"/>
      <c r="H108" s="200">
        <v>72.959999999999994</v>
      </c>
      <c r="I108" s="201"/>
      <c r="J108" s="197"/>
      <c r="K108" s="197"/>
      <c r="L108" s="202"/>
      <c r="M108" s="203"/>
      <c r="N108" s="204"/>
      <c r="O108" s="204"/>
      <c r="P108" s="204"/>
      <c r="Q108" s="204"/>
      <c r="R108" s="204"/>
      <c r="S108" s="204"/>
      <c r="T108" s="205"/>
      <c r="AT108" s="206" t="s">
        <v>127</v>
      </c>
      <c r="AU108" s="206" t="s">
        <v>81</v>
      </c>
      <c r="AV108" s="14" t="s">
        <v>81</v>
      </c>
      <c r="AW108" s="14" t="s">
        <v>4</v>
      </c>
      <c r="AX108" s="14" t="s">
        <v>79</v>
      </c>
      <c r="AY108" s="206" t="s">
        <v>118</v>
      </c>
    </row>
    <row r="109" spans="1:65" s="2" customFormat="1" ht="37.9" customHeight="1" x14ac:dyDescent="0.2">
      <c r="A109" s="36"/>
      <c r="B109" s="37"/>
      <c r="C109" s="172" t="s">
        <v>171</v>
      </c>
      <c r="D109" s="172" t="s">
        <v>120</v>
      </c>
      <c r="E109" s="173" t="s">
        <v>172</v>
      </c>
      <c r="F109" s="174" t="s">
        <v>173</v>
      </c>
      <c r="G109" s="175" t="s">
        <v>123</v>
      </c>
      <c r="H109" s="176">
        <v>3.84</v>
      </c>
      <c r="I109" s="177">
        <v>289</v>
      </c>
      <c r="J109" s="178">
        <f>ROUND(I109*H109,2)</f>
        <v>1109.76</v>
      </c>
      <c r="K109" s="174" t="s">
        <v>124</v>
      </c>
      <c r="L109" s="41"/>
      <c r="M109" s="179" t="s">
        <v>29</v>
      </c>
      <c r="N109" s="180" t="s">
        <v>45</v>
      </c>
      <c r="O109" s="66"/>
      <c r="P109" s="181">
        <f>O109*H109</f>
        <v>0</v>
      </c>
      <c r="Q109" s="181">
        <v>0</v>
      </c>
      <c r="R109" s="181">
        <f>Q109*H109</f>
        <v>0</v>
      </c>
      <c r="S109" s="181">
        <v>0</v>
      </c>
      <c r="T109" s="182">
        <f>S109*H109</f>
        <v>0</v>
      </c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R109" s="183" t="s">
        <v>125</v>
      </c>
      <c r="AT109" s="183" t="s">
        <v>120</v>
      </c>
      <c r="AU109" s="183" t="s">
        <v>81</v>
      </c>
      <c r="AY109" s="18" t="s">
        <v>118</v>
      </c>
      <c r="BE109" s="184">
        <f>IF(N109="základní",J109,0)</f>
        <v>1109.76</v>
      </c>
      <c r="BF109" s="184">
        <f>IF(N109="snížená",J109,0)</f>
        <v>0</v>
      </c>
      <c r="BG109" s="184">
        <f>IF(N109="zákl. přenesená",J109,0)</f>
        <v>0</v>
      </c>
      <c r="BH109" s="184">
        <f>IF(N109="sníž. přenesená",J109,0)</f>
        <v>0</v>
      </c>
      <c r="BI109" s="184">
        <f>IF(N109="nulová",J109,0)</f>
        <v>0</v>
      </c>
      <c r="BJ109" s="18" t="s">
        <v>79</v>
      </c>
      <c r="BK109" s="184">
        <f>ROUND(I109*H109,2)</f>
        <v>1109.76</v>
      </c>
      <c r="BL109" s="18" t="s">
        <v>125</v>
      </c>
      <c r="BM109" s="183" t="s">
        <v>174</v>
      </c>
    </row>
    <row r="110" spans="1:65" s="2" customFormat="1" ht="37.9" customHeight="1" x14ac:dyDescent="0.2">
      <c r="A110" s="36"/>
      <c r="B110" s="37"/>
      <c r="C110" s="172" t="s">
        <v>175</v>
      </c>
      <c r="D110" s="172" t="s">
        <v>120</v>
      </c>
      <c r="E110" s="173" t="s">
        <v>176</v>
      </c>
      <c r="F110" s="174" t="s">
        <v>177</v>
      </c>
      <c r="G110" s="175" t="s">
        <v>142</v>
      </c>
      <c r="H110" s="176">
        <v>5.76</v>
      </c>
      <c r="I110" s="177">
        <v>380</v>
      </c>
      <c r="J110" s="178">
        <f>ROUND(I110*H110,2)</f>
        <v>2188.8000000000002</v>
      </c>
      <c r="K110" s="174" t="s">
        <v>124</v>
      </c>
      <c r="L110" s="41"/>
      <c r="M110" s="179" t="s">
        <v>29</v>
      </c>
      <c r="N110" s="180" t="s">
        <v>45</v>
      </c>
      <c r="O110" s="66"/>
      <c r="P110" s="181">
        <f>O110*H110</f>
        <v>0</v>
      </c>
      <c r="Q110" s="181">
        <v>0</v>
      </c>
      <c r="R110" s="181">
        <f>Q110*H110</f>
        <v>0</v>
      </c>
      <c r="S110" s="181">
        <v>0</v>
      </c>
      <c r="T110" s="182">
        <f>S110*H110</f>
        <v>0</v>
      </c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R110" s="183" t="s">
        <v>125</v>
      </c>
      <c r="AT110" s="183" t="s">
        <v>120</v>
      </c>
      <c r="AU110" s="183" t="s">
        <v>81</v>
      </c>
      <c r="AY110" s="18" t="s">
        <v>118</v>
      </c>
      <c r="BE110" s="184">
        <f>IF(N110="základní",J110,0)</f>
        <v>2188.8000000000002</v>
      </c>
      <c r="BF110" s="184">
        <f>IF(N110="snížená",J110,0)</f>
        <v>0</v>
      </c>
      <c r="BG110" s="184">
        <f>IF(N110="zákl. přenesená",J110,0)</f>
        <v>0</v>
      </c>
      <c r="BH110" s="184">
        <f>IF(N110="sníž. přenesená",J110,0)</f>
        <v>0</v>
      </c>
      <c r="BI110" s="184">
        <f>IF(N110="nulová",J110,0)</f>
        <v>0</v>
      </c>
      <c r="BJ110" s="18" t="s">
        <v>79</v>
      </c>
      <c r="BK110" s="184">
        <f>ROUND(I110*H110,2)</f>
        <v>2188.8000000000002</v>
      </c>
      <c r="BL110" s="18" t="s">
        <v>125</v>
      </c>
      <c r="BM110" s="183" t="s">
        <v>178</v>
      </c>
    </row>
    <row r="111" spans="1:65" s="14" customFormat="1" x14ac:dyDescent="0.2">
      <c r="B111" s="196"/>
      <c r="C111" s="197"/>
      <c r="D111" s="187" t="s">
        <v>127</v>
      </c>
      <c r="E111" s="198" t="s">
        <v>29</v>
      </c>
      <c r="F111" s="199" t="s">
        <v>179</v>
      </c>
      <c r="G111" s="197"/>
      <c r="H111" s="200">
        <v>5.76</v>
      </c>
      <c r="I111" s="201"/>
      <c r="J111" s="197"/>
      <c r="K111" s="197"/>
      <c r="L111" s="202"/>
      <c r="M111" s="203"/>
      <c r="N111" s="204"/>
      <c r="O111" s="204"/>
      <c r="P111" s="204"/>
      <c r="Q111" s="204"/>
      <c r="R111" s="204"/>
      <c r="S111" s="204"/>
      <c r="T111" s="205"/>
      <c r="AT111" s="206" t="s">
        <v>127</v>
      </c>
      <c r="AU111" s="206" t="s">
        <v>81</v>
      </c>
      <c r="AV111" s="14" t="s">
        <v>81</v>
      </c>
      <c r="AW111" s="14" t="s">
        <v>35</v>
      </c>
      <c r="AX111" s="14" t="s">
        <v>79</v>
      </c>
      <c r="AY111" s="206" t="s">
        <v>118</v>
      </c>
    </row>
    <row r="112" spans="1:65" s="2" customFormat="1" ht="37.9" customHeight="1" x14ac:dyDescent="0.2">
      <c r="A112" s="36"/>
      <c r="B112" s="37"/>
      <c r="C112" s="172" t="s">
        <v>180</v>
      </c>
      <c r="D112" s="172" t="s">
        <v>120</v>
      </c>
      <c r="E112" s="173" t="s">
        <v>181</v>
      </c>
      <c r="F112" s="174" t="s">
        <v>182</v>
      </c>
      <c r="G112" s="175" t="s">
        <v>123</v>
      </c>
      <c r="H112" s="176">
        <v>3.84</v>
      </c>
      <c r="I112" s="177">
        <v>55</v>
      </c>
      <c r="J112" s="178">
        <f>ROUND(I112*H112,2)</f>
        <v>211.2</v>
      </c>
      <c r="K112" s="174" t="s">
        <v>124</v>
      </c>
      <c r="L112" s="41"/>
      <c r="M112" s="179" t="s">
        <v>29</v>
      </c>
      <c r="N112" s="180" t="s">
        <v>45</v>
      </c>
      <c r="O112" s="66"/>
      <c r="P112" s="181">
        <f>O112*H112</f>
        <v>0</v>
      </c>
      <c r="Q112" s="181">
        <v>0</v>
      </c>
      <c r="R112" s="181">
        <f>Q112*H112</f>
        <v>0</v>
      </c>
      <c r="S112" s="181">
        <v>0</v>
      </c>
      <c r="T112" s="182">
        <f>S112*H112</f>
        <v>0</v>
      </c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R112" s="183" t="s">
        <v>125</v>
      </c>
      <c r="AT112" s="183" t="s">
        <v>120</v>
      </c>
      <c r="AU112" s="183" t="s">
        <v>81</v>
      </c>
      <c r="AY112" s="18" t="s">
        <v>118</v>
      </c>
      <c r="BE112" s="184">
        <f>IF(N112="základní",J112,0)</f>
        <v>211.2</v>
      </c>
      <c r="BF112" s="184">
        <f>IF(N112="snížená",J112,0)</f>
        <v>0</v>
      </c>
      <c r="BG112" s="184">
        <f>IF(N112="zákl. přenesená",J112,0)</f>
        <v>0</v>
      </c>
      <c r="BH112" s="184">
        <f>IF(N112="sníž. přenesená",J112,0)</f>
        <v>0</v>
      </c>
      <c r="BI112" s="184">
        <f>IF(N112="nulová",J112,0)</f>
        <v>0</v>
      </c>
      <c r="BJ112" s="18" t="s">
        <v>79</v>
      </c>
      <c r="BK112" s="184">
        <f>ROUND(I112*H112,2)</f>
        <v>211.2</v>
      </c>
      <c r="BL112" s="18" t="s">
        <v>125</v>
      </c>
      <c r="BM112" s="183" t="s">
        <v>183</v>
      </c>
    </row>
    <row r="113" spans="1:65" s="12" customFormat="1" ht="22.9" customHeight="1" x14ac:dyDescent="0.2">
      <c r="B113" s="156"/>
      <c r="C113" s="157"/>
      <c r="D113" s="158" t="s">
        <v>73</v>
      </c>
      <c r="E113" s="170" t="s">
        <v>81</v>
      </c>
      <c r="F113" s="170" t="s">
        <v>184</v>
      </c>
      <c r="G113" s="157"/>
      <c r="H113" s="157"/>
      <c r="I113" s="160"/>
      <c r="J113" s="171">
        <f>BK113</f>
        <v>14715.119999999999</v>
      </c>
      <c r="K113" s="157"/>
      <c r="L113" s="162"/>
      <c r="M113" s="163"/>
      <c r="N113" s="164"/>
      <c r="O113" s="164"/>
      <c r="P113" s="165">
        <f>SUM(P114:P122)</f>
        <v>0</v>
      </c>
      <c r="Q113" s="164"/>
      <c r="R113" s="165">
        <f>SUM(R114:R122)</f>
        <v>10.54181047</v>
      </c>
      <c r="S113" s="164"/>
      <c r="T113" s="166">
        <f>SUM(T114:T122)</f>
        <v>0</v>
      </c>
      <c r="AR113" s="167" t="s">
        <v>79</v>
      </c>
      <c r="AT113" s="168" t="s">
        <v>73</v>
      </c>
      <c r="AU113" s="168" t="s">
        <v>79</v>
      </c>
      <c r="AY113" s="167" t="s">
        <v>118</v>
      </c>
      <c r="BK113" s="169">
        <f>SUM(BK114:BK122)</f>
        <v>14715.119999999999</v>
      </c>
    </row>
    <row r="114" spans="1:65" s="2" customFormat="1" ht="37.9" customHeight="1" x14ac:dyDescent="0.2">
      <c r="A114" s="36"/>
      <c r="B114" s="37"/>
      <c r="C114" s="172" t="s">
        <v>185</v>
      </c>
      <c r="D114" s="172" t="s">
        <v>120</v>
      </c>
      <c r="E114" s="173" t="s">
        <v>186</v>
      </c>
      <c r="F114" s="174" t="s">
        <v>187</v>
      </c>
      <c r="G114" s="175" t="s">
        <v>123</v>
      </c>
      <c r="H114" s="176">
        <v>1.024</v>
      </c>
      <c r="I114" s="177">
        <v>1120</v>
      </c>
      <c r="J114" s="178">
        <f>ROUND(I114*H114,2)</f>
        <v>1146.8800000000001</v>
      </c>
      <c r="K114" s="174" t="s">
        <v>124</v>
      </c>
      <c r="L114" s="41"/>
      <c r="M114" s="179" t="s">
        <v>29</v>
      </c>
      <c r="N114" s="180" t="s">
        <v>45</v>
      </c>
      <c r="O114" s="66"/>
      <c r="P114" s="181">
        <f>O114*H114</f>
        <v>0</v>
      </c>
      <c r="Q114" s="181">
        <v>2.16</v>
      </c>
      <c r="R114" s="181">
        <f>Q114*H114</f>
        <v>2.21184</v>
      </c>
      <c r="S114" s="181">
        <v>0</v>
      </c>
      <c r="T114" s="182">
        <f>S114*H114</f>
        <v>0</v>
      </c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R114" s="183" t="s">
        <v>125</v>
      </c>
      <c r="AT114" s="183" t="s">
        <v>120</v>
      </c>
      <c r="AU114" s="183" t="s">
        <v>81</v>
      </c>
      <c r="AY114" s="18" t="s">
        <v>118</v>
      </c>
      <c r="BE114" s="184">
        <f>IF(N114="základní",J114,0)</f>
        <v>1146.8800000000001</v>
      </c>
      <c r="BF114" s="184">
        <f>IF(N114="snížená",J114,0)</f>
        <v>0</v>
      </c>
      <c r="BG114" s="184">
        <f>IF(N114="zákl. přenesená",J114,0)</f>
        <v>0</v>
      </c>
      <c r="BH114" s="184">
        <f>IF(N114="sníž. přenesená",J114,0)</f>
        <v>0</v>
      </c>
      <c r="BI114" s="184">
        <f>IF(N114="nulová",J114,0)</f>
        <v>0</v>
      </c>
      <c r="BJ114" s="18" t="s">
        <v>79</v>
      </c>
      <c r="BK114" s="184">
        <f>ROUND(I114*H114,2)</f>
        <v>1146.8800000000001</v>
      </c>
      <c r="BL114" s="18" t="s">
        <v>125</v>
      </c>
      <c r="BM114" s="183" t="s">
        <v>188</v>
      </c>
    </row>
    <row r="115" spans="1:65" s="13" customFormat="1" x14ac:dyDescent="0.2">
      <c r="B115" s="185"/>
      <c r="C115" s="186"/>
      <c r="D115" s="187" t="s">
        <v>127</v>
      </c>
      <c r="E115" s="188" t="s">
        <v>29</v>
      </c>
      <c r="F115" s="189" t="s">
        <v>128</v>
      </c>
      <c r="G115" s="186"/>
      <c r="H115" s="188" t="s">
        <v>29</v>
      </c>
      <c r="I115" s="190"/>
      <c r="J115" s="186"/>
      <c r="K115" s="186"/>
      <c r="L115" s="191"/>
      <c r="M115" s="192"/>
      <c r="N115" s="193"/>
      <c r="O115" s="193"/>
      <c r="P115" s="193"/>
      <c r="Q115" s="193"/>
      <c r="R115" s="193"/>
      <c r="S115" s="193"/>
      <c r="T115" s="194"/>
      <c r="AT115" s="195" t="s">
        <v>127</v>
      </c>
      <c r="AU115" s="195" t="s">
        <v>81</v>
      </c>
      <c r="AV115" s="13" t="s">
        <v>79</v>
      </c>
      <c r="AW115" s="13" t="s">
        <v>35</v>
      </c>
      <c r="AX115" s="13" t="s">
        <v>74</v>
      </c>
      <c r="AY115" s="195" t="s">
        <v>118</v>
      </c>
    </row>
    <row r="116" spans="1:65" s="14" customFormat="1" x14ac:dyDescent="0.2">
      <c r="B116" s="196"/>
      <c r="C116" s="197"/>
      <c r="D116" s="187" t="s">
        <v>127</v>
      </c>
      <c r="E116" s="198" t="s">
        <v>29</v>
      </c>
      <c r="F116" s="199" t="s">
        <v>189</v>
      </c>
      <c r="G116" s="197"/>
      <c r="H116" s="200">
        <v>1.024</v>
      </c>
      <c r="I116" s="201"/>
      <c r="J116" s="197"/>
      <c r="K116" s="197"/>
      <c r="L116" s="202"/>
      <c r="M116" s="203"/>
      <c r="N116" s="204"/>
      <c r="O116" s="204"/>
      <c r="P116" s="204"/>
      <c r="Q116" s="204"/>
      <c r="R116" s="204"/>
      <c r="S116" s="204"/>
      <c r="T116" s="205"/>
      <c r="AT116" s="206" t="s">
        <v>127</v>
      </c>
      <c r="AU116" s="206" t="s">
        <v>81</v>
      </c>
      <c r="AV116" s="14" t="s">
        <v>81</v>
      </c>
      <c r="AW116" s="14" t="s">
        <v>35</v>
      </c>
      <c r="AX116" s="14" t="s">
        <v>79</v>
      </c>
      <c r="AY116" s="206" t="s">
        <v>118</v>
      </c>
    </row>
    <row r="117" spans="1:65" s="2" customFormat="1" ht="24.2" customHeight="1" x14ac:dyDescent="0.2">
      <c r="A117" s="36"/>
      <c r="B117" s="37"/>
      <c r="C117" s="172" t="s">
        <v>190</v>
      </c>
      <c r="D117" s="172" t="s">
        <v>120</v>
      </c>
      <c r="E117" s="173" t="s">
        <v>191</v>
      </c>
      <c r="F117" s="174" t="s">
        <v>192</v>
      </c>
      <c r="G117" s="175" t="s">
        <v>123</v>
      </c>
      <c r="H117" s="176">
        <v>3.379</v>
      </c>
      <c r="I117" s="177">
        <v>3560</v>
      </c>
      <c r="J117" s="178">
        <f>ROUND(I117*H117,2)</f>
        <v>12029.24</v>
      </c>
      <c r="K117" s="174" t="s">
        <v>124</v>
      </c>
      <c r="L117" s="41"/>
      <c r="M117" s="179" t="s">
        <v>29</v>
      </c>
      <c r="N117" s="180" t="s">
        <v>45</v>
      </c>
      <c r="O117" s="66"/>
      <c r="P117" s="181">
        <f>O117*H117</f>
        <v>0</v>
      </c>
      <c r="Q117" s="181">
        <v>2.45329</v>
      </c>
      <c r="R117" s="181">
        <f>Q117*H117</f>
        <v>8.2896669099999993</v>
      </c>
      <c r="S117" s="181">
        <v>0</v>
      </c>
      <c r="T117" s="182">
        <f>S117*H117</f>
        <v>0</v>
      </c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R117" s="183" t="s">
        <v>125</v>
      </c>
      <c r="AT117" s="183" t="s">
        <v>120</v>
      </c>
      <c r="AU117" s="183" t="s">
        <v>81</v>
      </c>
      <c r="AY117" s="18" t="s">
        <v>118</v>
      </c>
      <c r="BE117" s="184">
        <f>IF(N117="základní",J117,0)</f>
        <v>12029.24</v>
      </c>
      <c r="BF117" s="184">
        <f>IF(N117="snížená",J117,0)</f>
        <v>0</v>
      </c>
      <c r="BG117" s="184">
        <f>IF(N117="zákl. přenesená",J117,0)</f>
        <v>0</v>
      </c>
      <c r="BH117" s="184">
        <f>IF(N117="sníž. přenesená",J117,0)</f>
        <v>0</v>
      </c>
      <c r="BI117" s="184">
        <f>IF(N117="nulová",J117,0)</f>
        <v>0</v>
      </c>
      <c r="BJ117" s="18" t="s">
        <v>79</v>
      </c>
      <c r="BK117" s="184">
        <f>ROUND(I117*H117,2)</f>
        <v>12029.24</v>
      </c>
      <c r="BL117" s="18" t="s">
        <v>125</v>
      </c>
      <c r="BM117" s="183" t="s">
        <v>193</v>
      </c>
    </row>
    <row r="118" spans="1:65" s="13" customFormat="1" x14ac:dyDescent="0.2">
      <c r="B118" s="185"/>
      <c r="C118" s="186"/>
      <c r="D118" s="187" t="s">
        <v>127</v>
      </c>
      <c r="E118" s="188" t="s">
        <v>29</v>
      </c>
      <c r="F118" s="189" t="s">
        <v>128</v>
      </c>
      <c r="G118" s="186"/>
      <c r="H118" s="188" t="s">
        <v>29</v>
      </c>
      <c r="I118" s="190"/>
      <c r="J118" s="186"/>
      <c r="K118" s="186"/>
      <c r="L118" s="191"/>
      <c r="M118" s="192"/>
      <c r="N118" s="193"/>
      <c r="O118" s="193"/>
      <c r="P118" s="193"/>
      <c r="Q118" s="193"/>
      <c r="R118" s="193"/>
      <c r="S118" s="193"/>
      <c r="T118" s="194"/>
      <c r="AT118" s="195" t="s">
        <v>127</v>
      </c>
      <c r="AU118" s="195" t="s">
        <v>81</v>
      </c>
      <c r="AV118" s="13" t="s">
        <v>79</v>
      </c>
      <c r="AW118" s="13" t="s">
        <v>35</v>
      </c>
      <c r="AX118" s="13" t="s">
        <v>74</v>
      </c>
      <c r="AY118" s="195" t="s">
        <v>118</v>
      </c>
    </row>
    <row r="119" spans="1:65" s="14" customFormat="1" x14ac:dyDescent="0.2">
      <c r="B119" s="196"/>
      <c r="C119" s="197"/>
      <c r="D119" s="187" t="s">
        <v>127</v>
      </c>
      <c r="E119" s="198" t="s">
        <v>29</v>
      </c>
      <c r="F119" s="199" t="s">
        <v>194</v>
      </c>
      <c r="G119" s="197"/>
      <c r="H119" s="200">
        <v>3.379</v>
      </c>
      <c r="I119" s="201"/>
      <c r="J119" s="197"/>
      <c r="K119" s="197"/>
      <c r="L119" s="202"/>
      <c r="M119" s="203"/>
      <c r="N119" s="204"/>
      <c r="O119" s="204"/>
      <c r="P119" s="204"/>
      <c r="Q119" s="204"/>
      <c r="R119" s="204"/>
      <c r="S119" s="204"/>
      <c r="T119" s="205"/>
      <c r="AT119" s="206" t="s">
        <v>127</v>
      </c>
      <c r="AU119" s="206" t="s">
        <v>81</v>
      </c>
      <c r="AV119" s="14" t="s">
        <v>81</v>
      </c>
      <c r="AW119" s="14" t="s">
        <v>35</v>
      </c>
      <c r="AX119" s="14" t="s">
        <v>79</v>
      </c>
      <c r="AY119" s="206" t="s">
        <v>118</v>
      </c>
    </row>
    <row r="120" spans="1:65" s="2" customFormat="1" ht="24.2" customHeight="1" x14ac:dyDescent="0.2">
      <c r="A120" s="36"/>
      <c r="B120" s="37"/>
      <c r="C120" s="172" t="s">
        <v>8</v>
      </c>
      <c r="D120" s="172" t="s">
        <v>120</v>
      </c>
      <c r="E120" s="173" t="s">
        <v>195</v>
      </c>
      <c r="F120" s="174" t="s">
        <v>196</v>
      </c>
      <c r="G120" s="175" t="s">
        <v>142</v>
      </c>
      <c r="H120" s="176">
        <v>3.7999999999999999E-2</v>
      </c>
      <c r="I120" s="177">
        <v>40500</v>
      </c>
      <c r="J120" s="178">
        <f>ROUND(I120*H120,2)</f>
        <v>1539</v>
      </c>
      <c r="K120" s="174" t="s">
        <v>124</v>
      </c>
      <c r="L120" s="41"/>
      <c r="M120" s="179" t="s">
        <v>29</v>
      </c>
      <c r="N120" s="180" t="s">
        <v>45</v>
      </c>
      <c r="O120" s="66"/>
      <c r="P120" s="181">
        <f>O120*H120</f>
        <v>0</v>
      </c>
      <c r="Q120" s="181">
        <v>1.0606199999999999</v>
      </c>
      <c r="R120" s="181">
        <f>Q120*H120</f>
        <v>4.0303559999999995E-2</v>
      </c>
      <c r="S120" s="181">
        <v>0</v>
      </c>
      <c r="T120" s="182">
        <f>S120*H120</f>
        <v>0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R120" s="183" t="s">
        <v>125</v>
      </c>
      <c r="AT120" s="183" t="s">
        <v>120</v>
      </c>
      <c r="AU120" s="183" t="s">
        <v>81</v>
      </c>
      <c r="AY120" s="18" t="s">
        <v>118</v>
      </c>
      <c r="BE120" s="184">
        <f>IF(N120="základní",J120,0)</f>
        <v>1539</v>
      </c>
      <c r="BF120" s="184">
        <f>IF(N120="snížená",J120,0)</f>
        <v>0</v>
      </c>
      <c r="BG120" s="184">
        <f>IF(N120="zákl. přenesená",J120,0)</f>
        <v>0</v>
      </c>
      <c r="BH120" s="184">
        <f>IF(N120="sníž. přenesená",J120,0)</f>
        <v>0</v>
      </c>
      <c r="BI120" s="184">
        <f>IF(N120="nulová",J120,0)</f>
        <v>0</v>
      </c>
      <c r="BJ120" s="18" t="s">
        <v>79</v>
      </c>
      <c r="BK120" s="184">
        <f>ROUND(I120*H120,2)</f>
        <v>1539</v>
      </c>
      <c r="BL120" s="18" t="s">
        <v>125</v>
      </c>
      <c r="BM120" s="183" t="s">
        <v>197</v>
      </c>
    </row>
    <row r="121" spans="1:65" s="13" customFormat="1" x14ac:dyDescent="0.2">
      <c r="B121" s="185"/>
      <c r="C121" s="186"/>
      <c r="D121" s="187" t="s">
        <v>127</v>
      </c>
      <c r="E121" s="188" t="s">
        <v>29</v>
      </c>
      <c r="F121" s="189" t="s">
        <v>198</v>
      </c>
      <c r="G121" s="186"/>
      <c r="H121" s="188" t="s">
        <v>29</v>
      </c>
      <c r="I121" s="190"/>
      <c r="J121" s="186"/>
      <c r="K121" s="186"/>
      <c r="L121" s="191"/>
      <c r="M121" s="192"/>
      <c r="N121" s="193"/>
      <c r="O121" s="193"/>
      <c r="P121" s="193"/>
      <c r="Q121" s="193"/>
      <c r="R121" s="193"/>
      <c r="S121" s="193"/>
      <c r="T121" s="194"/>
      <c r="AT121" s="195" t="s">
        <v>127</v>
      </c>
      <c r="AU121" s="195" t="s">
        <v>81</v>
      </c>
      <c r="AV121" s="13" t="s">
        <v>79</v>
      </c>
      <c r="AW121" s="13" t="s">
        <v>35</v>
      </c>
      <c r="AX121" s="13" t="s">
        <v>74</v>
      </c>
      <c r="AY121" s="195" t="s">
        <v>118</v>
      </c>
    </row>
    <row r="122" spans="1:65" s="14" customFormat="1" x14ac:dyDescent="0.2">
      <c r="B122" s="196"/>
      <c r="C122" s="197"/>
      <c r="D122" s="187" t="s">
        <v>127</v>
      </c>
      <c r="E122" s="198" t="s">
        <v>29</v>
      </c>
      <c r="F122" s="199" t="s">
        <v>199</v>
      </c>
      <c r="G122" s="197"/>
      <c r="H122" s="200">
        <v>3.7999999999999999E-2</v>
      </c>
      <c r="I122" s="201"/>
      <c r="J122" s="197"/>
      <c r="K122" s="197"/>
      <c r="L122" s="202"/>
      <c r="M122" s="203"/>
      <c r="N122" s="204"/>
      <c r="O122" s="204"/>
      <c r="P122" s="204"/>
      <c r="Q122" s="204"/>
      <c r="R122" s="204"/>
      <c r="S122" s="204"/>
      <c r="T122" s="205"/>
      <c r="AT122" s="206" t="s">
        <v>127</v>
      </c>
      <c r="AU122" s="206" t="s">
        <v>81</v>
      </c>
      <c r="AV122" s="14" t="s">
        <v>81</v>
      </c>
      <c r="AW122" s="14" t="s">
        <v>35</v>
      </c>
      <c r="AX122" s="14" t="s">
        <v>79</v>
      </c>
      <c r="AY122" s="206" t="s">
        <v>118</v>
      </c>
    </row>
    <row r="123" spans="1:65" s="12" customFormat="1" ht="22.9" customHeight="1" x14ac:dyDescent="0.2">
      <c r="B123" s="156"/>
      <c r="C123" s="157"/>
      <c r="D123" s="158" t="s">
        <v>73</v>
      </c>
      <c r="E123" s="170" t="s">
        <v>138</v>
      </c>
      <c r="F123" s="170" t="s">
        <v>200</v>
      </c>
      <c r="G123" s="157"/>
      <c r="H123" s="157"/>
      <c r="I123" s="160"/>
      <c r="J123" s="171">
        <f>BK123</f>
        <v>38029.599999999999</v>
      </c>
      <c r="K123" s="157"/>
      <c r="L123" s="162"/>
      <c r="M123" s="163"/>
      <c r="N123" s="164"/>
      <c r="O123" s="164"/>
      <c r="P123" s="165">
        <f>SUM(P124:P134)</f>
        <v>0</v>
      </c>
      <c r="Q123" s="164"/>
      <c r="R123" s="165">
        <f>SUM(R124:R134)</f>
        <v>14.25556512</v>
      </c>
      <c r="S123" s="164"/>
      <c r="T123" s="166">
        <f>SUM(T124:T134)</f>
        <v>0</v>
      </c>
      <c r="AR123" s="167" t="s">
        <v>79</v>
      </c>
      <c r="AT123" s="168" t="s">
        <v>73</v>
      </c>
      <c r="AU123" s="168" t="s">
        <v>79</v>
      </c>
      <c r="AY123" s="167" t="s">
        <v>118</v>
      </c>
      <c r="BK123" s="169">
        <f>SUM(BK124:BK134)</f>
        <v>38029.599999999999</v>
      </c>
    </row>
    <row r="124" spans="1:65" s="2" customFormat="1" ht="37.9" customHeight="1" x14ac:dyDescent="0.2">
      <c r="A124" s="36"/>
      <c r="B124" s="37"/>
      <c r="C124" s="172" t="s">
        <v>201</v>
      </c>
      <c r="D124" s="172" t="s">
        <v>120</v>
      </c>
      <c r="E124" s="173" t="s">
        <v>202</v>
      </c>
      <c r="F124" s="174" t="s">
        <v>203</v>
      </c>
      <c r="G124" s="175" t="s">
        <v>123</v>
      </c>
      <c r="H124" s="176">
        <v>4.5</v>
      </c>
      <c r="I124" s="177">
        <v>1200</v>
      </c>
      <c r="J124" s="178">
        <f>ROUND(I124*H124,2)</f>
        <v>5400</v>
      </c>
      <c r="K124" s="174" t="s">
        <v>124</v>
      </c>
      <c r="L124" s="41"/>
      <c r="M124" s="179" t="s">
        <v>29</v>
      </c>
      <c r="N124" s="180" t="s">
        <v>45</v>
      </c>
      <c r="O124" s="66"/>
      <c r="P124" s="181">
        <f>O124*H124</f>
        <v>0</v>
      </c>
      <c r="Q124" s="181">
        <v>0</v>
      </c>
      <c r="R124" s="181">
        <f>Q124*H124</f>
        <v>0</v>
      </c>
      <c r="S124" s="181">
        <v>0</v>
      </c>
      <c r="T124" s="182">
        <f>S124*H124</f>
        <v>0</v>
      </c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R124" s="183" t="s">
        <v>125</v>
      </c>
      <c r="AT124" s="183" t="s">
        <v>120</v>
      </c>
      <c r="AU124" s="183" t="s">
        <v>81</v>
      </c>
      <c r="AY124" s="18" t="s">
        <v>118</v>
      </c>
      <c r="BE124" s="184">
        <f>IF(N124="základní",J124,0)</f>
        <v>5400</v>
      </c>
      <c r="BF124" s="184">
        <f>IF(N124="snížená",J124,0)</f>
        <v>0</v>
      </c>
      <c r="BG124" s="184">
        <f>IF(N124="zákl. přenesená",J124,0)</f>
        <v>0</v>
      </c>
      <c r="BH124" s="184">
        <f>IF(N124="sníž. přenesená",J124,0)</f>
        <v>0</v>
      </c>
      <c r="BI124" s="184">
        <f>IF(N124="nulová",J124,0)</f>
        <v>0</v>
      </c>
      <c r="BJ124" s="18" t="s">
        <v>79</v>
      </c>
      <c r="BK124" s="184">
        <f>ROUND(I124*H124,2)</f>
        <v>5400</v>
      </c>
      <c r="BL124" s="18" t="s">
        <v>125</v>
      </c>
      <c r="BM124" s="183" t="s">
        <v>204</v>
      </c>
    </row>
    <row r="125" spans="1:65" s="2" customFormat="1" ht="37.9" customHeight="1" x14ac:dyDescent="0.2">
      <c r="A125" s="36"/>
      <c r="B125" s="37"/>
      <c r="C125" s="172" t="s">
        <v>205</v>
      </c>
      <c r="D125" s="172" t="s">
        <v>120</v>
      </c>
      <c r="E125" s="173" t="s">
        <v>206</v>
      </c>
      <c r="F125" s="174" t="s">
        <v>207</v>
      </c>
      <c r="G125" s="175" t="s">
        <v>148</v>
      </c>
      <c r="H125" s="176">
        <v>20</v>
      </c>
      <c r="I125" s="177">
        <v>455</v>
      </c>
      <c r="J125" s="178">
        <f>ROUND(I125*H125,2)</f>
        <v>9100</v>
      </c>
      <c r="K125" s="174" t="s">
        <v>124</v>
      </c>
      <c r="L125" s="41"/>
      <c r="M125" s="179" t="s">
        <v>29</v>
      </c>
      <c r="N125" s="180" t="s">
        <v>45</v>
      </c>
      <c r="O125" s="66"/>
      <c r="P125" s="181">
        <f>O125*H125</f>
        <v>0</v>
      </c>
      <c r="Q125" s="181">
        <v>0</v>
      </c>
      <c r="R125" s="181">
        <f>Q125*H125</f>
        <v>0</v>
      </c>
      <c r="S125" s="181">
        <v>0</v>
      </c>
      <c r="T125" s="182">
        <f>S125*H125</f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R125" s="183" t="s">
        <v>125</v>
      </c>
      <c r="AT125" s="183" t="s">
        <v>120</v>
      </c>
      <c r="AU125" s="183" t="s">
        <v>81</v>
      </c>
      <c r="AY125" s="18" t="s">
        <v>118</v>
      </c>
      <c r="BE125" s="184">
        <f>IF(N125="základní",J125,0)</f>
        <v>9100</v>
      </c>
      <c r="BF125" s="184">
        <f>IF(N125="snížená",J125,0)</f>
        <v>0</v>
      </c>
      <c r="BG125" s="184">
        <f>IF(N125="zákl. přenesená",J125,0)</f>
        <v>0</v>
      </c>
      <c r="BH125" s="184">
        <f>IF(N125="sníž. přenesená",J125,0)</f>
        <v>0</v>
      </c>
      <c r="BI125" s="184">
        <f>IF(N125="nulová",J125,0)</f>
        <v>0</v>
      </c>
      <c r="BJ125" s="18" t="s">
        <v>79</v>
      </c>
      <c r="BK125" s="184">
        <f>ROUND(I125*H125,2)</f>
        <v>9100</v>
      </c>
      <c r="BL125" s="18" t="s">
        <v>125</v>
      </c>
      <c r="BM125" s="183" t="s">
        <v>208</v>
      </c>
    </row>
    <row r="126" spans="1:65" s="14" customFormat="1" x14ac:dyDescent="0.2">
      <c r="B126" s="196"/>
      <c r="C126" s="197"/>
      <c r="D126" s="187" t="s">
        <v>127</v>
      </c>
      <c r="E126" s="198" t="s">
        <v>29</v>
      </c>
      <c r="F126" s="199" t="s">
        <v>209</v>
      </c>
      <c r="G126" s="197"/>
      <c r="H126" s="200">
        <v>20</v>
      </c>
      <c r="I126" s="201"/>
      <c r="J126" s="197"/>
      <c r="K126" s="197"/>
      <c r="L126" s="202"/>
      <c r="M126" s="203"/>
      <c r="N126" s="204"/>
      <c r="O126" s="204"/>
      <c r="P126" s="204"/>
      <c r="Q126" s="204"/>
      <c r="R126" s="204"/>
      <c r="S126" s="204"/>
      <c r="T126" s="205"/>
      <c r="AT126" s="206" t="s">
        <v>127</v>
      </c>
      <c r="AU126" s="206" t="s">
        <v>81</v>
      </c>
      <c r="AV126" s="14" t="s">
        <v>81</v>
      </c>
      <c r="AW126" s="14" t="s">
        <v>35</v>
      </c>
      <c r="AX126" s="14" t="s">
        <v>79</v>
      </c>
      <c r="AY126" s="206" t="s">
        <v>118</v>
      </c>
    </row>
    <row r="127" spans="1:65" s="2" customFormat="1" ht="37.9" customHeight="1" x14ac:dyDescent="0.2">
      <c r="A127" s="36"/>
      <c r="B127" s="37"/>
      <c r="C127" s="172" t="s">
        <v>210</v>
      </c>
      <c r="D127" s="172" t="s">
        <v>120</v>
      </c>
      <c r="E127" s="173" t="s">
        <v>211</v>
      </c>
      <c r="F127" s="174" t="s">
        <v>212</v>
      </c>
      <c r="G127" s="175" t="s">
        <v>123</v>
      </c>
      <c r="H127" s="176">
        <v>4.5</v>
      </c>
      <c r="I127" s="177">
        <v>4000</v>
      </c>
      <c r="J127" s="178">
        <f>ROUND(I127*H127,2)</f>
        <v>18000</v>
      </c>
      <c r="K127" s="174" t="s">
        <v>124</v>
      </c>
      <c r="L127" s="41"/>
      <c r="M127" s="179" t="s">
        <v>29</v>
      </c>
      <c r="N127" s="180" t="s">
        <v>45</v>
      </c>
      <c r="O127" s="66"/>
      <c r="P127" s="181">
        <f>O127*H127</f>
        <v>0</v>
      </c>
      <c r="Q127" s="181">
        <v>2.8835999999999999</v>
      </c>
      <c r="R127" s="181">
        <f>Q127*H127</f>
        <v>12.9762</v>
      </c>
      <c r="S127" s="181">
        <v>0</v>
      </c>
      <c r="T127" s="182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183" t="s">
        <v>125</v>
      </c>
      <c r="AT127" s="183" t="s">
        <v>120</v>
      </c>
      <c r="AU127" s="183" t="s">
        <v>81</v>
      </c>
      <c r="AY127" s="18" t="s">
        <v>118</v>
      </c>
      <c r="BE127" s="184">
        <f>IF(N127="základní",J127,0)</f>
        <v>18000</v>
      </c>
      <c r="BF127" s="184">
        <f>IF(N127="snížená",J127,0)</f>
        <v>0</v>
      </c>
      <c r="BG127" s="184">
        <f>IF(N127="zákl. přenesená",J127,0)</f>
        <v>0</v>
      </c>
      <c r="BH127" s="184">
        <f>IF(N127="sníž. přenesená",J127,0)</f>
        <v>0</v>
      </c>
      <c r="BI127" s="184">
        <f>IF(N127="nulová",J127,0)</f>
        <v>0</v>
      </c>
      <c r="BJ127" s="18" t="s">
        <v>79</v>
      </c>
      <c r="BK127" s="184">
        <f>ROUND(I127*H127,2)</f>
        <v>18000</v>
      </c>
      <c r="BL127" s="18" t="s">
        <v>125</v>
      </c>
      <c r="BM127" s="183" t="s">
        <v>213</v>
      </c>
    </row>
    <row r="128" spans="1:65" s="14" customFormat="1" x14ac:dyDescent="0.2">
      <c r="B128" s="196"/>
      <c r="C128" s="197"/>
      <c r="D128" s="187" t="s">
        <v>127</v>
      </c>
      <c r="E128" s="198" t="s">
        <v>29</v>
      </c>
      <c r="F128" s="199" t="s">
        <v>214</v>
      </c>
      <c r="G128" s="197"/>
      <c r="H128" s="200">
        <v>4.5</v>
      </c>
      <c r="I128" s="201"/>
      <c r="J128" s="197"/>
      <c r="K128" s="197"/>
      <c r="L128" s="202"/>
      <c r="M128" s="203"/>
      <c r="N128" s="204"/>
      <c r="O128" s="204"/>
      <c r="P128" s="204"/>
      <c r="Q128" s="204"/>
      <c r="R128" s="204"/>
      <c r="S128" s="204"/>
      <c r="T128" s="205"/>
      <c r="AT128" s="206" t="s">
        <v>127</v>
      </c>
      <c r="AU128" s="206" t="s">
        <v>81</v>
      </c>
      <c r="AV128" s="14" t="s">
        <v>81</v>
      </c>
      <c r="AW128" s="14" t="s">
        <v>35</v>
      </c>
      <c r="AX128" s="14" t="s">
        <v>79</v>
      </c>
      <c r="AY128" s="206" t="s">
        <v>118</v>
      </c>
    </row>
    <row r="129" spans="1:65" s="2" customFormat="1" ht="24.2" customHeight="1" x14ac:dyDescent="0.2">
      <c r="A129" s="36"/>
      <c r="B129" s="37"/>
      <c r="C129" s="172" t="s">
        <v>215</v>
      </c>
      <c r="D129" s="172" t="s">
        <v>120</v>
      </c>
      <c r="E129" s="173" t="s">
        <v>216</v>
      </c>
      <c r="F129" s="174" t="s">
        <v>217</v>
      </c>
      <c r="G129" s="175" t="s">
        <v>218</v>
      </c>
      <c r="H129" s="176">
        <v>9.2159999999999993</v>
      </c>
      <c r="I129" s="177">
        <v>600</v>
      </c>
      <c r="J129" s="178">
        <f>ROUND(I129*H129,2)</f>
        <v>5529.6</v>
      </c>
      <c r="K129" s="174" t="s">
        <v>124</v>
      </c>
      <c r="L129" s="41"/>
      <c r="M129" s="179" t="s">
        <v>29</v>
      </c>
      <c r="N129" s="180" t="s">
        <v>45</v>
      </c>
      <c r="O129" s="66"/>
      <c r="P129" s="181">
        <f>O129*H129</f>
        <v>0</v>
      </c>
      <c r="Q129" s="181">
        <v>0.13882</v>
      </c>
      <c r="R129" s="181">
        <f>Q129*H129</f>
        <v>1.2793651199999998</v>
      </c>
      <c r="S129" s="181">
        <v>0</v>
      </c>
      <c r="T129" s="182">
        <f>S129*H129</f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R129" s="183" t="s">
        <v>125</v>
      </c>
      <c r="AT129" s="183" t="s">
        <v>120</v>
      </c>
      <c r="AU129" s="183" t="s">
        <v>81</v>
      </c>
      <c r="AY129" s="18" t="s">
        <v>118</v>
      </c>
      <c r="BE129" s="184">
        <f>IF(N129="základní",J129,0)</f>
        <v>5529.6</v>
      </c>
      <c r="BF129" s="184">
        <f>IF(N129="snížená",J129,0)</f>
        <v>0</v>
      </c>
      <c r="BG129" s="184">
        <f>IF(N129="zákl. přenesená",J129,0)</f>
        <v>0</v>
      </c>
      <c r="BH129" s="184">
        <f>IF(N129="sníž. přenesená",J129,0)</f>
        <v>0</v>
      </c>
      <c r="BI129" s="184">
        <f>IF(N129="nulová",J129,0)</f>
        <v>0</v>
      </c>
      <c r="BJ129" s="18" t="s">
        <v>79</v>
      </c>
      <c r="BK129" s="184">
        <f>ROUND(I129*H129,2)</f>
        <v>5529.6</v>
      </c>
      <c r="BL129" s="18" t="s">
        <v>125</v>
      </c>
      <c r="BM129" s="183" t="s">
        <v>219</v>
      </c>
    </row>
    <row r="130" spans="1:65" s="13" customFormat="1" x14ac:dyDescent="0.2">
      <c r="B130" s="185"/>
      <c r="C130" s="186"/>
      <c r="D130" s="187" t="s">
        <v>127</v>
      </c>
      <c r="E130" s="188" t="s">
        <v>29</v>
      </c>
      <c r="F130" s="189" t="s">
        <v>220</v>
      </c>
      <c r="G130" s="186"/>
      <c r="H130" s="188" t="s">
        <v>29</v>
      </c>
      <c r="I130" s="190"/>
      <c r="J130" s="186"/>
      <c r="K130" s="186"/>
      <c r="L130" s="191"/>
      <c r="M130" s="192"/>
      <c r="N130" s="193"/>
      <c r="O130" s="193"/>
      <c r="P130" s="193"/>
      <c r="Q130" s="193"/>
      <c r="R130" s="193"/>
      <c r="S130" s="193"/>
      <c r="T130" s="194"/>
      <c r="AT130" s="195" t="s">
        <v>127</v>
      </c>
      <c r="AU130" s="195" t="s">
        <v>81</v>
      </c>
      <c r="AV130" s="13" t="s">
        <v>79</v>
      </c>
      <c r="AW130" s="13" t="s">
        <v>35</v>
      </c>
      <c r="AX130" s="13" t="s">
        <v>74</v>
      </c>
      <c r="AY130" s="195" t="s">
        <v>118</v>
      </c>
    </row>
    <row r="131" spans="1:65" s="14" customFormat="1" x14ac:dyDescent="0.2">
      <c r="B131" s="196"/>
      <c r="C131" s="197"/>
      <c r="D131" s="187" t="s">
        <v>127</v>
      </c>
      <c r="E131" s="198" t="s">
        <v>29</v>
      </c>
      <c r="F131" s="199" t="s">
        <v>221</v>
      </c>
      <c r="G131" s="197"/>
      <c r="H131" s="200">
        <v>1.1459999999999999</v>
      </c>
      <c r="I131" s="201"/>
      <c r="J131" s="197"/>
      <c r="K131" s="197"/>
      <c r="L131" s="202"/>
      <c r="M131" s="203"/>
      <c r="N131" s="204"/>
      <c r="O131" s="204"/>
      <c r="P131" s="204"/>
      <c r="Q131" s="204"/>
      <c r="R131" s="204"/>
      <c r="S131" s="204"/>
      <c r="T131" s="205"/>
      <c r="AT131" s="206" t="s">
        <v>127</v>
      </c>
      <c r="AU131" s="206" t="s">
        <v>81</v>
      </c>
      <c r="AV131" s="14" t="s">
        <v>81</v>
      </c>
      <c r="AW131" s="14" t="s">
        <v>35</v>
      </c>
      <c r="AX131" s="14" t="s">
        <v>74</v>
      </c>
      <c r="AY131" s="206" t="s">
        <v>118</v>
      </c>
    </row>
    <row r="132" spans="1:65" s="13" customFormat="1" x14ac:dyDescent="0.2">
      <c r="B132" s="185"/>
      <c r="C132" s="186"/>
      <c r="D132" s="187" t="s">
        <v>127</v>
      </c>
      <c r="E132" s="188" t="s">
        <v>29</v>
      </c>
      <c r="F132" s="189" t="s">
        <v>222</v>
      </c>
      <c r="G132" s="186"/>
      <c r="H132" s="188" t="s">
        <v>29</v>
      </c>
      <c r="I132" s="190"/>
      <c r="J132" s="186"/>
      <c r="K132" s="186"/>
      <c r="L132" s="191"/>
      <c r="M132" s="192"/>
      <c r="N132" s="193"/>
      <c r="O132" s="193"/>
      <c r="P132" s="193"/>
      <c r="Q132" s="193"/>
      <c r="R132" s="193"/>
      <c r="S132" s="193"/>
      <c r="T132" s="194"/>
      <c r="AT132" s="195" t="s">
        <v>127</v>
      </c>
      <c r="AU132" s="195" t="s">
        <v>81</v>
      </c>
      <c r="AV132" s="13" t="s">
        <v>79</v>
      </c>
      <c r="AW132" s="13" t="s">
        <v>35</v>
      </c>
      <c r="AX132" s="13" t="s">
        <v>74</v>
      </c>
      <c r="AY132" s="195" t="s">
        <v>118</v>
      </c>
    </row>
    <row r="133" spans="1:65" s="14" customFormat="1" x14ac:dyDescent="0.2">
      <c r="B133" s="196"/>
      <c r="C133" s="197"/>
      <c r="D133" s="187" t="s">
        <v>127</v>
      </c>
      <c r="E133" s="198" t="s">
        <v>29</v>
      </c>
      <c r="F133" s="199" t="s">
        <v>223</v>
      </c>
      <c r="G133" s="197"/>
      <c r="H133" s="200">
        <v>8.07</v>
      </c>
      <c r="I133" s="201"/>
      <c r="J133" s="197"/>
      <c r="K133" s="197"/>
      <c r="L133" s="202"/>
      <c r="M133" s="203"/>
      <c r="N133" s="204"/>
      <c r="O133" s="204"/>
      <c r="P133" s="204"/>
      <c r="Q133" s="204"/>
      <c r="R133" s="204"/>
      <c r="S133" s="204"/>
      <c r="T133" s="205"/>
      <c r="AT133" s="206" t="s">
        <v>127</v>
      </c>
      <c r="AU133" s="206" t="s">
        <v>81</v>
      </c>
      <c r="AV133" s="14" t="s">
        <v>81</v>
      </c>
      <c r="AW133" s="14" t="s">
        <v>35</v>
      </c>
      <c r="AX133" s="14" t="s">
        <v>74</v>
      </c>
      <c r="AY133" s="206" t="s">
        <v>118</v>
      </c>
    </row>
    <row r="134" spans="1:65" s="15" customFormat="1" x14ac:dyDescent="0.2">
      <c r="B134" s="207"/>
      <c r="C134" s="208"/>
      <c r="D134" s="187" t="s">
        <v>127</v>
      </c>
      <c r="E134" s="209" t="s">
        <v>29</v>
      </c>
      <c r="F134" s="210" t="s">
        <v>137</v>
      </c>
      <c r="G134" s="208"/>
      <c r="H134" s="211">
        <v>9.2160000000000011</v>
      </c>
      <c r="I134" s="212"/>
      <c r="J134" s="208"/>
      <c r="K134" s="208"/>
      <c r="L134" s="213"/>
      <c r="M134" s="214"/>
      <c r="N134" s="215"/>
      <c r="O134" s="215"/>
      <c r="P134" s="215"/>
      <c r="Q134" s="215"/>
      <c r="R134" s="215"/>
      <c r="S134" s="215"/>
      <c r="T134" s="216"/>
      <c r="AT134" s="217" t="s">
        <v>127</v>
      </c>
      <c r="AU134" s="217" t="s">
        <v>81</v>
      </c>
      <c r="AV134" s="15" t="s">
        <v>125</v>
      </c>
      <c r="AW134" s="15" t="s">
        <v>35</v>
      </c>
      <c r="AX134" s="15" t="s">
        <v>79</v>
      </c>
      <c r="AY134" s="217" t="s">
        <v>118</v>
      </c>
    </row>
    <row r="135" spans="1:65" s="12" customFormat="1" ht="22.9" customHeight="1" x14ac:dyDescent="0.2">
      <c r="B135" s="156"/>
      <c r="C135" s="157"/>
      <c r="D135" s="158" t="s">
        <v>73</v>
      </c>
      <c r="E135" s="170" t="s">
        <v>155</v>
      </c>
      <c r="F135" s="170" t="s">
        <v>224</v>
      </c>
      <c r="G135" s="157"/>
      <c r="H135" s="157"/>
      <c r="I135" s="160"/>
      <c r="J135" s="171">
        <f>BK135</f>
        <v>107781.78</v>
      </c>
      <c r="K135" s="157"/>
      <c r="L135" s="162"/>
      <c r="M135" s="163"/>
      <c r="N135" s="164"/>
      <c r="O135" s="164"/>
      <c r="P135" s="165">
        <f>SUM(P136:P156)</f>
        <v>0</v>
      </c>
      <c r="Q135" s="164"/>
      <c r="R135" s="165">
        <f>SUM(R136:R156)</f>
        <v>7.0760824000000007</v>
      </c>
      <c r="S135" s="164"/>
      <c r="T135" s="166">
        <f>SUM(T136:T156)</f>
        <v>0</v>
      </c>
      <c r="AR135" s="167" t="s">
        <v>79</v>
      </c>
      <c r="AT135" s="168" t="s">
        <v>73</v>
      </c>
      <c r="AU135" s="168" t="s">
        <v>79</v>
      </c>
      <c r="AY135" s="167" t="s">
        <v>118</v>
      </c>
      <c r="BK135" s="169">
        <f>SUM(BK136:BK156)</f>
        <v>107781.78</v>
      </c>
    </row>
    <row r="136" spans="1:65" s="2" customFormat="1" ht="24.2" customHeight="1" x14ac:dyDescent="0.2">
      <c r="A136" s="36"/>
      <c r="B136" s="37"/>
      <c r="C136" s="172" t="s">
        <v>225</v>
      </c>
      <c r="D136" s="172" t="s">
        <v>120</v>
      </c>
      <c r="E136" s="173" t="s">
        <v>226</v>
      </c>
      <c r="F136" s="174" t="s">
        <v>227</v>
      </c>
      <c r="G136" s="175" t="s">
        <v>218</v>
      </c>
      <c r="H136" s="176">
        <v>53.939</v>
      </c>
      <c r="I136" s="177">
        <v>680</v>
      </c>
      <c r="J136" s="178">
        <f>ROUND(I136*H136,2)</f>
        <v>36678.519999999997</v>
      </c>
      <c r="K136" s="174" t="s">
        <v>124</v>
      </c>
      <c r="L136" s="41"/>
      <c r="M136" s="179" t="s">
        <v>29</v>
      </c>
      <c r="N136" s="180" t="s">
        <v>45</v>
      </c>
      <c r="O136" s="66"/>
      <c r="P136" s="181">
        <f>O136*H136</f>
        <v>0</v>
      </c>
      <c r="Q136" s="181">
        <v>1.4E-3</v>
      </c>
      <c r="R136" s="181">
        <f>Q136*H136</f>
        <v>7.5514600000000001E-2</v>
      </c>
      <c r="S136" s="181">
        <v>0</v>
      </c>
      <c r="T136" s="182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183" t="s">
        <v>125</v>
      </c>
      <c r="AT136" s="183" t="s">
        <v>120</v>
      </c>
      <c r="AU136" s="183" t="s">
        <v>81</v>
      </c>
      <c r="AY136" s="18" t="s">
        <v>118</v>
      </c>
      <c r="BE136" s="184">
        <f>IF(N136="základní",J136,0)</f>
        <v>36678.519999999997</v>
      </c>
      <c r="BF136" s="184">
        <f>IF(N136="snížená",J136,0)</f>
        <v>0</v>
      </c>
      <c r="BG136" s="184">
        <f>IF(N136="zákl. přenesená",J136,0)</f>
        <v>0</v>
      </c>
      <c r="BH136" s="184">
        <f>IF(N136="sníž. přenesená",J136,0)</f>
        <v>0</v>
      </c>
      <c r="BI136" s="184">
        <f>IF(N136="nulová",J136,0)</f>
        <v>0</v>
      </c>
      <c r="BJ136" s="18" t="s">
        <v>79</v>
      </c>
      <c r="BK136" s="184">
        <f>ROUND(I136*H136,2)</f>
        <v>36678.519999999997</v>
      </c>
      <c r="BL136" s="18" t="s">
        <v>125</v>
      </c>
      <c r="BM136" s="183" t="s">
        <v>228</v>
      </c>
    </row>
    <row r="137" spans="1:65" s="13" customFormat="1" x14ac:dyDescent="0.2">
      <c r="B137" s="185"/>
      <c r="C137" s="186"/>
      <c r="D137" s="187" t="s">
        <v>127</v>
      </c>
      <c r="E137" s="188" t="s">
        <v>29</v>
      </c>
      <c r="F137" s="189" t="s">
        <v>229</v>
      </c>
      <c r="G137" s="186"/>
      <c r="H137" s="188" t="s">
        <v>29</v>
      </c>
      <c r="I137" s="190"/>
      <c r="J137" s="186"/>
      <c r="K137" s="186"/>
      <c r="L137" s="191"/>
      <c r="M137" s="192"/>
      <c r="N137" s="193"/>
      <c r="O137" s="193"/>
      <c r="P137" s="193"/>
      <c r="Q137" s="193"/>
      <c r="R137" s="193"/>
      <c r="S137" s="193"/>
      <c r="T137" s="194"/>
      <c r="AT137" s="195" t="s">
        <v>127</v>
      </c>
      <c r="AU137" s="195" t="s">
        <v>81</v>
      </c>
      <c r="AV137" s="13" t="s">
        <v>79</v>
      </c>
      <c r="AW137" s="13" t="s">
        <v>35</v>
      </c>
      <c r="AX137" s="13" t="s">
        <v>74</v>
      </c>
      <c r="AY137" s="195" t="s">
        <v>118</v>
      </c>
    </row>
    <row r="138" spans="1:65" s="14" customFormat="1" x14ac:dyDescent="0.2">
      <c r="B138" s="196"/>
      <c r="C138" s="197"/>
      <c r="D138" s="187" t="s">
        <v>127</v>
      </c>
      <c r="E138" s="198" t="s">
        <v>29</v>
      </c>
      <c r="F138" s="199" t="s">
        <v>230</v>
      </c>
      <c r="G138" s="197"/>
      <c r="H138" s="200">
        <v>8.49</v>
      </c>
      <c r="I138" s="201"/>
      <c r="J138" s="197"/>
      <c r="K138" s="197"/>
      <c r="L138" s="202"/>
      <c r="M138" s="203"/>
      <c r="N138" s="204"/>
      <c r="O138" s="204"/>
      <c r="P138" s="204"/>
      <c r="Q138" s="204"/>
      <c r="R138" s="204"/>
      <c r="S138" s="204"/>
      <c r="T138" s="205"/>
      <c r="AT138" s="206" t="s">
        <v>127</v>
      </c>
      <c r="AU138" s="206" t="s">
        <v>81</v>
      </c>
      <c r="AV138" s="14" t="s">
        <v>81</v>
      </c>
      <c r="AW138" s="14" t="s">
        <v>35</v>
      </c>
      <c r="AX138" s="14" t="s">
        <v>74</v>
      </c>
      <c r="AY138" s="206" t="s">
        <v>118</v>
      </c>
    </row>
    <row r="139" spans="1:65" s="13" customFormat="1" x14ac:dyDescent="0.2">
      <c r="B139" s="185"/>
      <c r="C139" s="186"/>
      <c r="D139" s="187" t="s">
        <v>127</v>
      </c>
      <c r="E139" s="188" t="s">
        <v>29</v>
      </c>
      <c r="F139" s="189" t="s">
        <v>231</v>
      </c>
      <c r="G139" s="186"/>
      <c r="H139" s="188" t="s">
        <v>29</v>
      </c>
      <c r="I139" s="190"/>
      <c r="J139" s="186"/>
      <c r="K139" s="186"/>
      <c r="L139" s="191"/>
      <c r="M139" s="192"/>
      <c r="N139" s="193"/>
      <c r="O139" s="193"/>
      <c r="P139" s="193"/>
      <c r="Q139" s="193"/>
      <c r="R139" s="193"/>
      <c r="S139" s="193"/>
      <c r="T139" s="194"/>
      <c r="AT139" s="195" t="s">
        <v>127</v>
      </c>
      <c r="AU139" s="195" t="s">
        <v>81</v>
      </c>
      <c r="AV139" s="13" t="s">
        <v>79</v>
      </c>
      <c r="AW139" s="13" t="s">
        <v>35</v>
      </c>
      <c r="AX139" s="13" t="s">
        <v>74</v>
      </c>
      <c r="AY139" s="195" t="s">
        <v>118</v>
      </c>
    </row>
    <row r="140" spans="1:65" s="14" customFormat="1" x14ac:dyDescent="0.2">
      <c r="B140" s="196"/>
      <c r="C140" s="197"/>
      <c r="D140" s="187" t="s">
        <v>127</v>
      </c>
      <c r="E140" s="198" t="s">
        <v>29</v>
      </c>
      <c r="F140" s="199" t="s">
        <v>232</v>
      </c>
      <c r="G140" s="197"/>
      <c r="H140" s="200">
        <v>18.044</v>
      </c>
      <c r="I140" s="201"/>
      <c r="J140" s="197"/>
      <c r="K140" s="197"/>
      <c r="L140" s="202"/>
      <c r="M140" s="203"/>
      <c r="N140" s="204"/>
      <c r="O140" s="204"/>
      <c r="P140" s="204"/>
      <c r="Q140" s="204"/>
      <c r="R140" s="204"/>
      <c r="S140" s="204"/>
      <c r="T140" s="205"/>
      <c r="AT140" s="206" t="s">
        <v>127</v>
      </c>
      <c r="AU140" s="206" t="s">
        <v>81</v>
      </c>
      <c r="AV140" s="14" t="s">
        <v>81</v>
      </c>
      <c r="AW140" s="14" t="s">
        <v>35</v>
      </c>
      <c r="AX140" s="14" t="s">
        <v>74</v>
      </c>
      <c r="AY140" s="206" t="s">
        <v>118</v>
      </c>
    </row>
    <row r="141" spans="1:65" s="13" customFormat="1" x14ac:dyDescent="0.2">
      <c r="B141" s="185"/>
      <c r="C141" s="186"/>
      <c r="D141" s="187" t="s">
        <v>127</v>
      </c>
      <c r="E141" s="188" t="s">
        <v>29</v>
      </c>
      <c r="F141" s="189" t="s">
        <v>233</v>
      </c>
      <c r="G141" s="186"/>
      <c r="H141" s="188" t="s">
        <v>29</v>
      </c>
      <c r="I141" s="190"/>
      <c r="J141" s="186"/>
      <c r="K141" s="186"/>
      <c r="L141" s="191"/>
      <c r="M141" s="192"/>
      <c r="N141" s="193"/>
      <c r="O141" s="193"/>
      <c r="P141" s="193"/>
      <c r="Q141" s="193"/>
      <c r="R141" s="193"/>
      <c r="S141" s="193"/>
      <c r="T141" s="194"/>
      <c r="AT141" s="195" t="s">
        <v>127</v>
      </c>
      <c r="AU141" s="195" t="s">
        <v>81</v>
      </c>
      <c r="AV141" s="13" t="s">
        <v>79</v>
      </c>
      <c r="AW141" s="13" t="s">
        <v>35</v>
      </c>
      <c r="AX141" s="13" t="s">
        <v>74</v>
      </c>
      <c r="AY141" s="195" t="s">
        <v>118</v>
      </c>
    </row>
    <row r="142" spans="1:65" s="14" customFormat="1" x14ac:dyDescent="0.2">
      <c r="B142" s="196"/>
      <c r="C142" s="197"/>
      <c r="D142" s="187" t="s">
        <v>127</v>
      </c>
      <c r="E142" s="198" t="s">
        <v>29</v>
      </c>
      <c r="F142" s="199" t="s">
        <v>234</v>
      </c>
      <c r="G142" s="197"/>
      <c r="H142" s="200">
        <v>6.2549999999999999</v>
      </c>
      <c r="I142" s="201"/>
      <c r="J142" s="197"/>
      <c r="K142" s="197"/>
      <c r="L142" s="202"/>
      <c r="M142" s="203"/>
      <c r="N142" s="204"/>
      <c r="O142" s="204"/>
      <c r="P142" s="204"/>
      <c r="Q142" s="204"/>
      <c r="R142" s="204"/>
      <c r="S142" s="204"/>
      <c r="T142" s="205"/>
      <c r="AT142" s="206" t="s">
        <v>127</v>
      </c>
      <c r="AU142" s="206" t="s">
        <v>81</v>
      </c>
      <c r="AV142" s="14" t="s">
        <v>81</v>
      </c>
      <c r="AW142" s="14" t="s">
        <v>35</v>
      </c>
      <c r="AX142" s="14" t="s">
        <v>74</v>
      </c>
      <c r="AY142" s="206" t="s">
        <v>118</v>
      </c>
    </row>
    <row r="143" spans="1:65" s="13" customFormat="1" x14ac:dyDescent="0.2">
      <c r="B143" s="185"/>
      <c r="C143" s="186"/>
      <c r="D143" s="187" t="s">
        <v>127</v>
      </c>
      <c r="E143" s="188" t="s">
        <v>29</v>
      </c>
      <c r="F143" s="189" t="s">
        <v>235</v>
      </c>
      <c r="G143" s="186"/>
      <c r="H143" s="188" t="s">
        <v>29</v>
      </c>
      <c r="I143" s="190"/>
      <c r="J143" s="186"/>
      <c r="K143" s="186"/>
      <c r="L143" s="191"/>
      <c r="M143" s="192"/>
      <c r="N143" s="193"/>
      <c r="O143" s="193"/>
      <c r="P143" s="193"/>
      <c r="Q143" s="193"/>
      <c r="R143" s="193"/>
      <c r="S143" s="193"/>
      <c r="T143" s="194"/>
      <c r="AT143" s="195" t="s">
        <v>127</v>
      </c>
      <c r="AU143" s="195" t="s">
        <v>81</v>
      </c>
      <c r="AV143" s="13" t="s">
        <v>79</v>
      </c>
      <c r="AW143" s="13" t="s">
        <v>35</v>
      </c>
      <c r="AX143" s="13" t="s">
        <v>74</v>
      </c>
      <c r="AY143" s="195" t="s">
        <v>118</v>
      </c>
    </row>
    <row r="144" spans="1:65" s="14" customFormat="1" x14ac:dyDescent="0.2">
      <c r="B144" s="196"/>
      <c r="C144" s="197"/>
      <c r="D144" s="187" t="s">
        <v>127</v>
      </c>
      <c r="E144" s="198" t="s">
        <v>29</v>
      </c>
      <c r="F144" s="199" t="s">
        <v>236</v>
      </c>
      <c r="G144" s="197"/>
      <c r="H144" s="200">
        <v>21.15</v>
      </c>
      <c r="I144" s="201"/>
      <c r="J144" s="197"/>
      <c r="K144" s="197"/>
      <c r="L144" s="202"/>
      <c r="M144" s="203"/>
      <c r="N144" s="204"/>
      <c r="O144" s="204"/>
      <c r="P144" s="204"/>
      <c r="Q144" s="204"/>
      <c r="R144" s="204"/>
      <c r="S144" s="204"/>
      <c r="T144" s="205"/>
      <c r="AT144" s="206" t="s">
        <v>127</v>
      </c>
      <c r="AU144" s="206" t="s">
        <v>81</v>
      </c>
      <c r="AV144" s="14" t="s">
        <v>81</v>
      </c>
      <c r="AW144" s="14" t="s">
        <v>35</v>
      </c>
      <c r="AX144" s="14" t="s">
        <v>74</v>
      </c>
      <c r="AY144" s="206" t="s">
        <v>118</v>
      </c>
    </row>
    <row r="145" spans="1:65" s="15" customFormat="1" x14ac:dyDescent="0.2">
      <c r="B145" s="207"/>
      <c r="C145" s="208"/>
      <c r="D145" s="187" t="s">
        <v>127</v>
      </c>
      <c r="E145" s="209" t="s">
        <v>29</v>
      </c>
      <c r="F145" s="210" t="s">
        <v>137</v>
      </c>
      <c r="G145" s="208"/>
      <c r="H145" s="211">
        <v>53.939</v>
      </c>
      <c r="I145" s="212"/>
      <c r="J145" s="208"/>
      <c r="K145" s="208"/>
      <c r="L145" s="213"/>
      <c r="M145" s="214"/>
      <c r="N145" s="215"/>
      <c r="O145" s="215"/>
      <c r="P145" s="215"/>
      <c r="Q145" s="215"/>
      <c r="R145" s="215"/>
      <c r="S145" s="215"/>
      <c r="T145" s="216"/>
      <c r="AT145" s="217" t="s">
        <v>127</v>
      </c>
      <c r="AU145" s="217" t="s">
        <v>81</v>
      </c>
      <c r="AV145" s="15" t="s">
        <v>125</v>
      </c>
      <c r="AW145" s="15" t="s">
        <v>35</v>
      </c>
      <c r="AX145" s="15" t="s">
        <v>79</v>
      </c>
      <c r="AY145" s="217" t="s">
        <v>118</v>
      </c>
    </row>
    <row r="146" spans="1:65" s="2" customFormat="1" ht="37.9" customHeight="1" x14ac:dyDescent="0.2">
      <c r="A146" s="36"/>
      <c r="B146" s="37"/>
      <c r="C146" s="172" t="s">
        <v>7</v>
      </c>
      <c r="D146" s="172" t="s">
        <v>120</v>
      </c>
      <c r="E146" s="173" t="s">
        <v>237</v>
      </c>
      <c r="F146" s="174" t="s">
        <v>238</v>
      </c>
      <c r="G146" s="175" t="s">
        <v>218</v>
      </c>
      <c r="H146" s="176">
        <v>81.516000000000005</v>
      </c>
      <c r="I146" s="177">
        <v>180</v>
      </c>
      <c r="J146" s="178">
        <f>ROUND(I146*H146,2)</f>
        <v>14672.88</v>
      </c>
      <c r="K146" s="174" t="s">
        <v>124</v>
      </c>
      <c r="L146" s="41"/>
      <c r="M146" s="179" t="s">
        <v>29</v>
      </c>
      <c r="N146" s="180" t="s">
        <v>45</v>
      </c>
      <c r="O146" s="66"/>
      <c r="P146" s="181">
        <f>O146*H146</f>
        <v>0</v>
      </c>
      <c r="Q146" s="181">
        <v>4.2500000000000003E-2</v>
      </c>
      <c r="R146" s="181">
        <f>Q146*H146</f>
        <v>3.4644300000000006</v>
      </c>
      <c r="S146" s="181">
        <v>0</v>
      </c>
      <c r="T146" s="182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183" t="s">
        <v>125</v>
      </c>
      <c r="AT146" s="183" t="s">
        <v>120</v>
      </c>
      <c r="AU146" s="183" t="s">
        <v>81</v>
      </c>
      <c r="AY146" s="18" t="s">
        <v>118</v>
      </c>
      <c r="BE146" s="184">
        <f>IF(N146="základní",J146,0)</f>
        <v>14672.88</v>
      </c>
      <c r="BF146" s="184">
        <f>IF(N146="snížená",J146,0)</f>
        <v>0</v>
      </c>
      <c r="BG146" s="184">
        <f>IF(N146="zákl. přenesená",J146,0)</f>
        <v>0</v>
      </c>
      <c r="BH146" s="184">
        <f>IF(N146="sníž. přenesená",J146,0)</f>
        <v>0</v>
      </c>
      <c r="BI146" s="184">
        <f>IF(N146="nulová",J146,0)</f>
        <v>0</v>
      </c>
      <c r="BJ146" s="18" t="s">
        <v>79</v>
      </c>
      <c r="BK146" s="184">
        <f>ROUND(I146*H146,2)</f>
        <v>14672.88</v>
      </c>
      <c r="BL146" s="18" t="s">
        <v>125</v>
      </c>
      <c r="BM146" s="183" t="s">
        <v>239</v>
      </c>
    </row>
    <row r="147" spans="1:65" s="14" customFormat="1" x14ac:dyDescent="0.2">
      <c r="B147" s="196"/>
      <c r="C147" s="197"/>
      <c r="D147" s="187" t="s">
        <v>127</v>
      </c>
      <c r="E147" s="198" t="s">
        <v>29</v>
      </c>
      <c r="F147" s="199" t="s">
        <v>240</v>
      </c>
      <c r="G147" s="197"/>
      <c r="H147" s="200">
        <v>81.516000000000005</v>
      </c>
      <c r="I147" s="201"/>
      <c r="J147" s="197"/>
      <c r="K147" s="197"/>
      <c r="L147" s="202"/>
      <c r="M147" s="203"/>
      <c r="N147" s="204"/>
      <c r="O147" s="204"/>
      <c r="P147" s="204"/>
      <c r="Q147" s="204"/>
      <c r="R147" s="204"/>
      <c r="S147" s="204"/>
      <c r="T147" s="205"/>
      <c r="AT147" s="206" t="s">
        <v>127</v>
      </c>
      <c r="AU147" s="206" t="s">
        <v>81</v>
      </c>
      <c r="AV147" s="14" t="s">
        <v>81</v>
      </c>
      <c r="AW147" s="14" t="s">
        <v>35</v>
      </c>
      <c r="AX147" s="14" t="s">
        <v>79</v>
      </c>
      <c r="AY147" s="206" t="s">
        <v>118</v>
      </c>
    </row>
    <row r="148" spans="1:65" s="2" customFormat="1" ht="24.2" customHeight="1" x14ac:dyDescent="0.2">
      <c r="A148" s="36"/>
      <c r="B148" s="37"/>
      <c r="C148" s="172" t="s">
        <v>241</v>
      </c>
      <c r="D148" s="172" t="s">
        <v>120</v>
      </c>
      <c r="E148" s="173" t="s">
        <v>242</v>
      </c>
      <c r="F148" s="174" t="s">
        <v>243</v>
      </c>
      <c r="G148" s="175" t="s">
        <v>218</v>
      </c>
      <c r="H148" s="176">
        <v>81.516000000000005</v>
      </c>
      <c r="I148" s="177">
        <v>400</v>
      </c>
      <c r="J148" s="178">
        <f>ROUND(I148*H148,2)</f>
        <v>32606.400000000001</v>
      </c>
      <c r="K148" s="174" t="s">
        <v>124</v>
      </c>
      <c r="L148" s="41"/>
      <c r="M148" s="179" t="s">
        <v>29</v>
      </c>
      <c r="N148" s="180" t="s">
        <v>45</v>
      </c>
      <c r="O148" s="66"/>
      <c r="P148" s="181">
        <f>O148*H148</f>
        <v>0</v>
      </c>
      <c r="Q148" s="181">
        <v>1.6E-2</v>
      </c>
      <c r="R148" s="181">
        <f>Q148*H148</f>
        <v>1.3042560000000001</v>
      </c>
      <c r="S148" s="181">
        <v>0</v>
      </c>
      <c r="T148" s="182">
        <f>S148*H148</f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183" t="s">
        <v>125</v>
      </c>
      <c r="AT148" s="183" t="s">
        <v>120</v>
      </c>
      <c r="AU148" s="183" t="s">
        <v>81</v>
      </c>
      <c r="AY148" s="18" t="s">
        <v>118</v>
      </c>
      <c r="BE148" s="184">
        <f>IF(N148="základní",J148,0)</f>
        <v>32606.400000000001</v>
      </c>
      <c r="BF148" s="184">
        <f>IF(N148="snížená",J148,0)</f>
        <v>0</v>
      </c>
      <c r="BG148" s="184">
        <f>IF(N148="zákl. přenesená",J148,0)</f>
        <v>0</v>
      </c>
      <c r="BH148" s="184">
        <f>IF(N148="sníž. přenesená",J148,0)</f>
        <v>0</v>
      </c>
      <c r="BI148" s="184">
        <f>IF(N148="nulová",J148,0)</f>
        <v>0</v>
      </c>
      <c r="BJ148" s="18" t="s">
        <v>79</v>
      </c>
      <c r="BK148" s="184">
        <f>ROUND(I148*H148,2)</f>
        <v>32606.400000000001</v>
      </c>
      <c r="BL148" s="18" t="s">
        <v>125</v>
      </c>
      <c r="BM148" s="183" t="s">
        <v>244</v>
      </c>
    </row>
    <row r="149" spans="1:65" s="14" customFormat="1" x14ac:dyDescent="0.2">
      <c r="B149" s="196"/>
      <c r="C149" s="197"/>
      <c r="D149" s="187" t="s">
        <v>127</v>
      </c>
      <c r="E149" s="198" t="s">
        <v>29</v>
      </c>
      <c r="F149" s="199" t="s">
        <v>240</v>
      </c>
      <c r="G149" s="197"/>
      <c r="H149" s="200">
        <v>81.516000000000005</v>
      </c>
      <c r="I149" s="201"/>
      <c r="J149" s="197"/>
      <c r="K149" s="197"/>
      <c r="L149" s="202"/>
      <c r="M149" s="203"/>
      <c r="N149" s="204"/>
      <c r="O149" s="204"/>
      <c r="P149" s="204"/>
      <c r="Q149" s="204"/>
      <c r="R149" s="204"/>
      <c r="S149" s="204"/>
      <c r="T149" s="205"/>
      <c r="AT149" s="206" t="s">
        <v>127</v>
      </c>
      <c r="AU149" s="206" t="s">
        <v>81</v>
      </c>
      <c r="AV149" s="14" t="s">
        <v>81</v>
      </c>
      <c r="AW149" s="14" t="s">
        <v>35</v>
      </c>
      <c r="AX149" s="14" t="s">
        <v>79</v>
      </c>
      <c r="AY149" s="206" t="s">
        <v>118</v>
      </c>
    </row>
    <row r="150" spans="1:65" s="2" customFormat="1" ht="37.9" customHeight="1" x14ac:dyDescent="0.2">
      <c r="A150" s="36"/>
      <c r="B150" s="37"/>
      <c r="C150" s="172" t="s">
        <v>245</v>
      </c>
      <c r="D150" s="172" t="s">
        <v>120</v>
      </c>
      <c r="E150" s="173" t="s">
        <v>246</v>
      </c>
      <c r="F150" s="174" t="s">
        <v>247</v>
      </c>
      <c r="G150" s="175" t="s">
        <v>218</v>
      </c>
      <c r="H150" s="176">
        <v>244.548</v>
      </c>
      <c r="I150" s="177">
        <v>90</v>
      </c>
      <c r="J150" s="178">
        <f>ROUND(I150*H150,2)</f>
        <v>22009.32</v>
      </c>
      <c r="K150" s="174" t="s">
        <v>124</v>
      </c>
      <c r="L150" s="41"/>
      <c r="M150" s="179" t="s">
        <v>29</v>
      </c>
      <c r="N150" s="180" t="s">
        <v>45</v>
      </c>
      <c r="O150" s="66"/>
      <c r="P150" s="181">
        <f>O150*H150</f>
        <v>0</v>
      </c>
      <c r="Q150" s="181">
        <v>8.0000000000000002E-3</v>
      </c>
      <c r="R150" s="181">
        <f>Q150*H150</f>
        <v>1.9563840000000001</v>
      </c>
      <c r="S150" s="181">
        <v>0</v>
      </c>
      <c r="T150" s="182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183" t="s">
        <v>125</v>
      </c>
      <c r="AT150" s="183" t="s">
        <v>120</v>
      </c>
      <c r="AU150" s="183" t="s">
        <v>81</v>
      </c>
      <c r="AY150" s="18" t="s">
        <v>118</v>
      </c>
      <c r="BE150" s="184">
        <f>IF(N150="základní",J150,0)</f>
        <v>22009.32</v>
      </c>
      <c r="BF150" s="184">
        <f>IF(N150="snížená",J150,0)</f>
        <v>0</v>
      </c>
      <c r="BG150" s="184">
        <f>IF(N150="zákl. přenesená",J150,0)</f>
        <v>0</v>
      </c>
      <c r="BH150" s="184">
        <f>IF(N150="sníž. přenesená",J150,0)</f>
        <v>0</v>
      </c>
      <c r="BI150" s="184">
        <f>IF(N150="nulová",J150,0)</f>
        <v>0</v>
      </c>
      <c r="BJ150" s="18" t="s">
        <v>79</v>
      </c>
      <c r="BK150" s="184">
        <f>ROUND(I150*H150,2)</f>
        <v>22009.32</v>
      </c>
      <c r="BL150" s="18" t="s">
        <v>125</v>
      </c>
      <c r="BM150" s="183" t="s">
        <v>248</v>
      </c>
    </row>
    <row r="151" spans="1:65" s="14" customFormat="1" x14ac:dyDescent="0.2">
      <c r="B151" s="196"/>
      <c r="C151" s="197"/>
      <c r="D151" s="187" t="s">
        <v>127</v>
      </c>
      <c r="E151" s="198" t="s">
        <v>29</v>
      </c>
      <c r="F151" s="199" t="s">
        <v>249</v>
      </c>
      <c r="G151" s="197"/>
      <c r="H151" s="200">
        <v>244.548</v>
      </c>
      <c r="I151" s="201"/>
      <c r="J151" s="197"/>
      <c r="K151" s="197"/>
      <c r="L151" s="202"/>
      <c r="M151" s="203"/>
      <c r="N151" s="204"/>
      <c r="O151" s="204"/>
      <c r="P151" s="204"/>
      <c r="Q151" s="204"/>
      <c r="R151" s="204"/>
      <c r="S151" s="204"/>
      <c r="T151" s="205"/>
      <c r="AT151" s="206" t="s">
        <v>127</v>
      </c>
      <c r="AU151" s="206" t="s">
        <v>81</v>
      </c>
      <c r="AV151" s="14" t="s">
        <v>81</v>
      </c>
      <c r="AW151" s="14" t="s">
        <v>35</v>
      </c>
      <c r="AX151" s="14" t="s">
        <v>79</v>
      </c>
      <c r="AY151" s="206" t="s">
        <v>118</v>
      </c>
    </row>
    <row r="152" spans="1:65" s="2" customFormat="1" ht="37.9" customHeight="1" x14ac:dyDescent="0.2">
      <c r="A152" s="36"/>
      <c r="B152" s="37"/>
      <c r="C152" s="172" t="s">
        <v>250</v>
      </c>
      <c r="D152" s="172" t="s">
        <v>120</v>
      </c>
      <c r="E152" s="173" t="s">
        <v>251</v>
      </c>
      <c r="F152" s="174" t="s">
        <v>252</v>
      </c>
      <c r="G152" s="175" t="s">
        <v>218</v>
      </c>
      <c r="H152" s="176">
        <v>1.19</v>
      </c>
      <c r="I152" s="177">
        <v>58</v>
      </c>
      <c r="J152" s="178">
        <f>ROUND(I152*H152,2)</f>
        <v>69.02</v>
      </c>
      <c r="K152" s="174" t="s">
        <v>124</v>
      </c>
      <c r="L152" s="41"/>
      <c r="M152" s="179" t="s">
        <v>29</v>
      </c>
      <c r="N152" s="180" t="s">
        <v>45</v>
      </c>
      <c r="O152" s="66"/>
      <c r="P152" s="181">
        <f>O152*H152</f>
        <v>0</v>
      </c>
      <c r="Q152" s="181">
        <v>0</v>
      </c>
      <c r="R152" s="181">
        <f>Q152*H152</f>
        <v>0</v>
      </c>
      <c r="S152" s="181">
        <v>0</v>
      </c>
      <c r="T152" s="182">
        <f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183" t="s">
        <v>125</v>
      </c>
      <c r="AT152" s="183" t="s">
        <v>120</v>
      </c>
      <c r="AU152" s="183" t="s">
        <v>81</v>
      </c>
      <c r="AY152" s="18" t="s">
        <v>118</v>
      </c>
      <c r="BE152" s="184">
        <f>IF(N152="základní",J152,0)</f>
        <v>69.02</v>
      </c>
      <c r="BF152" s="184">
        <f>IF(N152="snížená",J152,0)</f>
        <v>0</v>
      </c>
      <c r="BG152" s="184">
        <f>IF(N152="zákl. přenesená",J152,0)</f>
        <v>0</v>
      </c>
      <c r="BH152" s="184">
        <f>IF(N152="sníž. přenesená",J152,0)</f>
        <v>0</v>
      </c>
      <c r="BI152" s="184">
        <f>IF(N152="nulová",J152,0)</f>
        <v>0</v>
      </c>
      <c r="BJ152" s="18" t="s">
        <v>79</v>
      </c>
      <c r="BK152" s="184">
        <f>ROUND(I152*H152,2)</f>
        <v>69.02</v>
      </c>
      <c r="BL152" s="18" t="s">
        <v>125</v>
      </c>
      <c r="BM152" s="183" t="s">
        <v>253</v>
      </c>
    </row>
    <row r="153" spans="1:65" s="14" customFormat="1" x14ac:dyDescent="0.2">
      <c r="B153" s="196"/>
      <c r="C153" s="197"/>
      <c r="D153" s="187" t="s">
        <v>127</v>
      </c>
      <c r="E153" s="198" t="s">
        <v>29</v>
      </c>
      <c r="F153" s="199" t="s">
        <v>254</v>
      </c>
      <c r="G153" s="197"/>
      <c r="H153" s="200">
        <v>1.19</v>
      </c>
      <c r="I153" s="201"/>
      <c r="J153" s="197"/>
      <c r="K153" s="197"/>
      <c r="L153" s="202"/>
      <c r="M153" s="203"/>
      <c r="N153" s="204"/>
      <c r="O153" s="204"/>
      <c r="P153" s="204"/>
      <c r="Q153" s="204"/>
      <c r="R153" s="204"/>
      <c r="S153" s="204"/>
      <c r="T153" s="205"/>
      <c r="AT153" s="206" t="s">
        <v>127</v>
      </c>
      <c r="AU153" s="206" t="s">
        <v>81</v>
      </c>
      <c r="AV153" s="14" t="s">
        <v>81</v>
      </c>
      <c r="AW153" s="14" t="s">
        <v>35</v>
      </c>
      <c r="AX153" s="14" t="s">
        <v>79</v>
      </c>
      <c r="AY153" s="206" t="s">
        <v>118</v>
      </c>
    </row>
    <row r="154" spans="1:65" s="2" customFormat="1" ht="24.2" customHeight="1" x14ac:dyDescent="0.2">
      <c r="A154" s="36"/>
      <c r="B154" s="37"/>
      <c r="C154" s="172" t="s">
        <v>255</v>
      </c>
      <c r="D154" s="172" t="s">
        <v>120</v>
      </c>
      <c r="E154" s="173" t="s">
        <v>256</v>
      </c>
      <c r="F154" s="174" t="s">
        <v>257</v>
      </c>
      <c r="G154" s="175" t="s">
        <v>218</v>
      </c>
      <c r="H154" s="176">
        <v>2.238</v>
      </c>
      <c r="I154" s="177">
        <v>780</v>
      </c>
      <c r="J154" s="178">
        <f>ROUND(I154*H154,2)</f>
        <v>1745.64</v>
      </c>
      <c r="K154" s="174" t="s">
        <v>124</v>
      </c>
      <c r="L154" s="41"/>
      <c r="M154" s="179" t="s">
        <v>29</v>
      </c>
      <c r="N154" s="180" t="s">
        <v>45</v>
      </c>
      <c r="O154" s="66"/>
      <c r="P154" s="181">
        <f>O154*H154</f>
        <v>0</v>
      </c>
      <c r="Q154" s="181">
        <v>0.1231</v>
      </c>
      <c r="R154" s="181">
        <f>Q154*H154</f>
        <v>0.27549780000000001</v>
      </c>
      <c r="S154" s="181">
        <v>0</v>
      </c>
      <c r="T154" s="182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183" t="s">
        <v>125</v>
      </c>
      <c r="AT154" s="183" t="s">
        <v>120</v>
      </c>
      <c r="AU154" s="183" t="s">
        <v>81</v>
      </c>
      <c r="AY154" s="18" t="s">
        <v>118</v>
      </c>
      <c r="BE154" s="184">
        <f>IF(N154="základní",J154,0)</f>
        <v>1745.64</v>
      </c>
      <c r="BF154" s="184">
        <f>IF(N154="snížená",J154,0)</f>
        <v>0</v>
      </c>
      <c r="BG154" s="184">
        <f>IF(N154="zákl. přenesená",J154,0)</f>
        <v>0</v>
      </c>
      <c r="BH154" s="184">
        <f>IF(N154="sníž. přenesená",J154,0)</f>
        <v>0</v>
      </c>
      <c r="BI154" s="184">
        <f>IF(N154="nulová",J154,0)</f>
        <v>0</v>
      </c>
      <c r="BJ154" s="18" t="s">
        <v>79</v>
      </c>
      <c r="BK154" s="184">
        <f>ROUND(I154*H154,2)</f>
        <v>1745.64</v>
      </c>
      <c r="BL154" s="18" t="s">
        <v>125</v>
      </c>
      <c r="BM154" s="183" t="s">
        <v>258</v>
      </c>
    </row>
    <row r="155" spans="1:65" s="13" customFormat="1" x14ac:dyDescent="0.2">
      <c r="B155" s="185"/>
      <c r="C155" s="186"/>
      <c r="D155" s="187" t="s">
        <v>127</v>
      </c>
      <c r="E155" s="188" t="s">
        <v>29</v>
      </c>
      <c r="F155" s="189" t="s">
        <v>259</v>
      </c>
      <c r="G155" s="186"/>
      <c r="H155" s="188" t="s">
        <v>29</v>
      </c>
      <c r="I155" s="190"/>
      <c r="J155" s="186"/>
      <c r="K155" s="186"/>
      <c r="L155" s="191"/>
      <c r="M155" s="192"/>
      <c r="N155" s="193"/>
      <c r="O155" s="193"/>
      <c r="P155" s="193"/>
      <c r="Q155" s="193"/>
      <c r="R155" s="193"/>
      <c r="S155" s="193"/>
      <c r="T155" s="194"/>
      <c r="AT155" s="195" t="s">
        <v>127</v>
      </c>
      <c r="AU155" s="195" t="s">
        <v>81</v>
      </c>
      <c r="AV155" s="13" t="s">
        <v>79</v>
      </c>
      <c r="AW155" s="13" t="s">
        <v>35</v>
      </c>
      <c r="AX155" s="13" t="s">
        <v>74</v>
      </c>
      <c r="AY155" s="195" t="s">
        <v>118</v>
      </c>
    </row>
    <row r="156" spans="1:65" s="14" customFormat="1" x14ac:dyDescent="0.2">
      <c r="B156" s="196"/>
      <c r="C156" s="197"/>
      <c r="D156" s="187" t="s">
        <v>127</v>
      </c>
      <c r="E156" s="198" t="s">
        <v>29</v>
      </c>
      <c r="F156" s="199" t="s">
        <v>260</v>
      </c>
      <c r="G156" s="197"/>
      <c r="H156" s="200">
        <v>2.238</v>
      </c>
      <c r="I156" s="201"/>
      <c r="J156" s="197"/>
      <c r="K156" s="197"/>
      <c r="L156" s="202"/>
      <c r="M156" s="203"/>
      <c r="N156" s="204"/>
      <c r="O156" s="204"/>
      <c r="P156" s="204"/>
      <c r="Q156" s="204"/>
      <c r="R156" s="204"/>
      <c r="S156" s="204"/>
      <c r="T156" s="205"/>
      <c r="AT156" s="206" t="s">
        <v>127</v>
      </c>
      <c r="AU156" s="206" t="s">
        <v>81</v>
      </c>
      <c r="AV156" s="14" t="s">
        <v>81</v>
      </c>
      <c r="AW156" s="14" t="s">
        <v>35</v>
      </c>
      <c r="AX156" s="14" t="s">
        <v>79</v>
      </c>
      <c r="AY156" s="206" t="s">
        <v>118</v>
      </c>
    </row>
    <row r="157" spans="1:65" s="12" customFormat="1" ht="22.9" customHeight="1" x14ac:dyDescent="0.2">
      <c r="B157" s="156"/>
      <c r="C157" s="157"/>
      <c r="D157" s="158" t="s">
        <v>73</v>
      </c>
      <c r="E157" s="170" t="s">
        <v>166</v>
      </c>
      <c r="F157" s="170" t="s">
        <v>261</v>
      </c>
      <c r="G157" s="157"/>
      <c r="H157" s="157"/>
      <c r="I157" s="160"/>
      <c r="J157" s="171">
        <f>BK157</f>
        <v>158447.57</v>
      </c>
      <c r="K157" s="157"/>
      <c r="L157" s="162"/>
      <c r="M157" s="163"/>
      <c r="N157" s="164"/>
      <c r="O157" s="164"/>
      <c r="P157" s="165">
        <f>SUM(P158:P194)</f>
        <v>0</v>
      </c>
      <c r="Q157" s="164"/>
      <c r="R157" s="165">
        <f>SUM(R158:R194)</f>
        <v>3.2717901499999997</v>
      </c>
      <c r="S157" s="164"/>
      <c r="T157" s="166">
        <f>SUM(T158:T194)</f>
        <v>6.6395359999999997</v>
      </c>
      <c r="AR157" s="167" t="s">
        <v>79</v>
      </c>
      <c r="AT157" s="168" t="s">
        <v>73</v>
      </c>
      <c r="AU157" s="168" t="s">
        <v>79</v>
      </c>
      <c r="AY157" s="167" t="s">
        <v>118</v>
      </c>
      <c r="BK157" s="169">
        <f>SUM(BK158:BK194)</f>
        <v>158447.57</v>
      </c>
    </row>
    <row r="158" spans="1:65" s="2" customFormat="1" ht="49.15" customHeight="1" x14ac:dyDescent="0.2">
      <c r="A158" s="36"/>
      <c r="B158" s="37"/>
      <c r="C158" s="172" t="s">
        <v>262</v>
      </c>
      <c r="D158" s="172" t="s">
        <v>120</v>
      </c>
      <c r="E158" s="173" t="s">
        <v>263</v>
      </c>
      <c r="F158" s="174" t="s">
        <v>264</v>
      </c>
      <c r="G158" s="175" t="s">
        <v>218</v>
      </c>
      <c r="H158" s="176">
        <v>73.260000000000005</v>
      </c>
      <c r="I158" s="177">
        <v>135</v>
      </c>
      <c r="J158" s="178">
        <f>ROUND(I158*H158,2)</f>
        <v>9890.1</v>
      </c>
      <c r="K158" s="174" t="s">
        <v>124</v>
      </c>
      <c r="L158" s="41"/>
      <c r="M158" s="179" t="s">
        <v>29</v>
      </c>
      <c r="N158" s="180" t="s">
        <v>45</v>
      </c>
      <c r="O158" s="66"/>
      <c r="P158" s="181">
        <f>O158*H158</f>
        <v>0</v>
      </c>
      <c r="Q158" s="181">
        <v>0</v>
      </c>
      <c r="R158" s="181">
        <f>Q158*H158</f>
        <v>0</v>
      </c>
      <c r="S158" s="181">
        <v>0</v>
      </c>
      <c r="T158" s="182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183" t="s">
        <v>125</v>
      </c>
      <c r="AT158" s="183" t="s">
        <v>120</v>
      </c>
      <c r="AU158" s="183" t="s">
        <v>81</v>
      </c>
      <c r="AY158" s="18" t="s">
        <v>118</v>
      </c>
      <c r="BE158" s="184">
        <f>IF(N158="základní",J158,0)</f>
        <v>9890.1</v>
      </c>
      <c r="BF158" s="184">
        <f>IF(N158="snížená",J158,0)</f>
        <v>0</v>
      </c>
      <c r="BG158" s="184">
        <f>IF(N158="zákl. přenesená",J158,0)</f>
        <v>0</v>
      </c>
      <c r="BH158" s="184">
        <f>IF(N158="sníž. přenesená",J158,0)</f>
        <v>0</v>
      </c>
      <c r="BI158" s="184">
        <f>IF(N158="nulová",J158,0)</f>
        <v>0</v>
      </c>
      <c r="BJ158" s="18" t="s">
        <v>79</v>
      </c>
      <c r="BK158" s="184">
        <f>ROUND(I158*H158,2)</f>
        <v>9890.1</v>
      </c>
      <c r="BL158" s="18" t="s">
        <v>125</v>
      </c>
      <c r="BM158" s="183" t="s">
        <v>265</v>
      </c>
    </row>
    <row r="159" spans="1:65" s="14" customFormat="1" x14ac:dyDescent="0.2">
      <c r="B159" s="196"/>
      <c r="C159" s="197"/>
      <c r="D159" s="187" t="s">
        <v>127</v>
      </c>
      <c r="E159" s="198" t="s">
        <v>29</v>
      </c>
      <c r="F159" s="199" t="s">
        <v>266</v>
      </c>
      <c r="G159" s="197"/>
      <c r="H159" s="200">
        <v>73.260000000000005</v>
      </c>
      <c r="I159" s="201"/>
      <c r="J159" s="197"/>
      <c r="K159" s="197"/>
      <c r="L159" s="202"/>
      <c r="M159" s="203"/>
      <c r="N159" s="204"/>
      <c r="O159" s="204"/>
      <c r="P159" s="204"/>
      <c r="Q159" s="204"/>
      <c r="R159" s="204"/>
      <c r="S159" s="204"/>
      <c r="T159" s="205"/>
      <c r="AT159" s="206" t="s">
        <v>127</v>
      </c>
      <c r="AU159" s="206" t="s">
        <v>81</v>
      </c>
      <c r="AV159" s="14" t="s">
        <v>81</v>
      </c>
      <c r="AW159" s="14" t="s">
        <v>35</v>
      </c>
      <c r="AX159" s="14" t="s">
        <v>79</v>
      </c>
      <c r="AY159" s="206" t="s">
        <v>118</v>
      </c>
    </row>
    <row r="160" spans="1:65" s="2" customFormat="1" ht="37.9" customHeight="1" x14ac:dyDescent="0.2">
      <c r="A160" s="36"/>
      <c r="B160" s="37"/>
      <c r="C160" s="172" t="s">
        <v>267</v>
      </c>
      <c r="D160" s="172" t="s">
        <v>120</v>
      </c>
      <c r="E160" s="173" t="s">
        <v>268</v>
      </c>
      <c r="F160" s="174" t="s">
        <v>269</v>
      </c>
      <c r="G160" s="175" t="s">
        <v>218</v>
      </c>
      <c r="H160" s="176">
        <v>6593.4</v>
      </c>
      <c r="I160" s="177">
        <v>0.5</v>
      </c>
      <c r="J160" s="178">
        <f>ROUND(I160*H160,2)</f>
        <v>3296.7</v>
      </c>
      <c r="K160" s="174" t="s">
        <v>124</v>
      </c>
      <c r="L160" s="41"/>
      <c r="M160" s="179" t="s">
        <v>29</v>
      </c>
      <c r="N160" s="180" t="s">
        <v>45</v>
      </c>
      <c r="O160" s="66"/>
      <c r="P160" s="181">
        <f>O160*H160</f>
        <v>0</v>
      </c>
      <c r="Q160" s="181">
        <v>0</v>
      </c>
      <c r="R160" s="181">
        <f>Q160*H160</f>
        <v>0</v>
      </c>
      <c r="S160" s="181">
        <v>0</v>
      </c>
      <c r="T160" s="182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183" t="s">
        <v>125</v>
      </c>
      <c r="AT160" s="183" t="s">
        <v>120</v>
      </c>
      <c r="AU160" s="183" t="s">
        <v>81</v>
      </c>
      <c r="AY160" s="18" t="s">
        <v>118</v>
      </c>
      <c r="BE160" s="184">
        <f>IF(N160="základní",J160,0)</f>
        <v>3296.7</v>
      </c>
      <c r="BF160" s="184">
        <f>IF(N160="snížená",J160,0)</f>
        <v>0</v>
      </c>
      <c r="BG160" s="184">
        <f>IF(N160="zákl. přenesená",J160,0)</f>
        <v>0</v>
      </c>
      <c r="BH160" s="184">
        <f>IF(N160="sníž. přenesená",J160,0)</f>
        <v>0</v>
      </c>
      <c r="BI160" s="184">
        <f>IF(N160="nulová",J160,0)</f>
        <v>0</v>
      </c>
      <c r="BJ160" s="18" t="s">
        <v>79</v>
      </c>
      <c r="BK160" s="184">
        <f>ROUND(I160*H160,2)</f>
        <v>3296.7</v>
      </c>
      <c r="BL160" s="18" t="s">
        <v>125</v>
      </c>
      <c r="BM160" s="183" t="s">
        <v>270</v>
      </c>
    </row>
    <row r="161" spans="1:65" s="14" customFormat="1" x14ac:dyDescent="0.2">
      <c r="B161" s="196"/>
      <c r="C161" s="197"/>
      <c r="D161" s="187" t="s">
        <v>127</v>
      </c>
      <c r="E161" s="197"/>
      <c r="F161" s="199" t="s">
        <v>271</v>
      </c>
      <c r="G161" s="197"/>
      <c r="H161" s="200">
        <v>6593.4</v>
      </c>
      <c r="I161" s="201"/>
      <c r="J161" s="197"/>
      <c r="K161" s="197"/>
      <c r="L161" s="202"/>
      <c r="M161" s="203"/>
      <c r="N161" s="204"/>
      <c r="O161" s="204"/>
      <c r="P161" s="204"/>
      <c r="Q161" s="204"/>
      <c r="R161" s="204"/>
      <c r="S161" s="204"/>
      <c r="T161" s="205"/>
      <c r="AT161" s="206" t="s">
        <v>127</v>
      </c>
      <c r="AU161" s="206" t="s">
        <v>81</v>
      </c>
      <c r="AV161" s="14" t="s">
        <v>81</v>
      </c>
      <c r="AW161" s="14" t="s">
        <v>4</v>
      </c>
      <c r="AX161" s="14" t="s">
        <v>79</v>
      </c>
      <c r="AY161" s="206" t="s">
        <v>118</v>
      </c>
    </row>
    <row r="162" spans="1:65" s="2" customFormat="1" ht="49.15" customHeight="1" x14ac:dyDescent="0.2">
      <c r="A162" s="36"/>
      <c r="B162" s="37"/>
      <c r="C162" s="172" t="s">
        <v>272</v>
      </c>
      <c r="D162" s="172" t="s">
        <v>120</v>
      </c>
      <c r="E162" s="173" t="s">
        <v>273</v>
      </c>
      <c r="F162" s="174" t="s">
        <v>274</v>
      </c>
      <c r="G162" s="175" t="s">
        <v>218</v>
      </c>
      <c r="H162" s="176">
        <v>73.260000000000005</v>
      </c>
      <c r="I162" s="177">
        <v>45</v>
      </c>
      <c r="J162" s="178">
        <f>ROUND(I162*H162,2)</f>
        <v>3296.7</v>
      </c>
      <c r="K162" s="174" t="s">
        <v>124</v>
      </c>
      <c r="L162" s="41"/>
      <c r="M162" s="179" t="s">
        <v>29</v>
      </c>
      <c r="N162" s="180" t="s">
        <v>45</v>
      </c>
      <c r="O162" s="66"/>
      <c r="P162" s="181">
        <f>O162*H162</f>
        <v>0</v>
      </c>
      <c r="Q162" s="181">
        <v>0</v>
      </c>
      <c r="R162" s="181">
        <f>Q162*H162</f>
        <v>0</v>
      </c>
      <c r="S162" s="181">
        <v>0</v>
      </c>
      <c r="T162" s="182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183" t="s">
        <v>125</v>
      </c>
      <c r="AT162" s="183" t="s">
        <v>120</v>
      </c>
      <c r="AU162" s="183" t="s">
        <v>81</v>
      </c>
      <c r="AY162" s="18" t="s">
        <v>118</v>
      </c>
      <c r="BE162" s="184">
        <f>IF(N162="základní",J162,0)</f>
        <v>3296.7</v>
      </c>
      <c r="BF162" s="184">
        <f>IF(N162="snížená",J162,0)</f>
        <v>0</v>
      </c>
      <c r="BG162" s="184">
        <f>IF(N162="zákl. přenesená",J162,0)</f>
        <v>0</v>
      </c>
      <c r="BH162" s="184">
        <f>IF(N162="sníž. přenesená",J162,0)</f>
        <v>0</v>
      </c>
      <c r="BI162" s="184">
        <f>IF(N162="nulová",J162,0)</f>
        <v>0</v>
      </c>
      <c r="BJ162" s="18" t="s">
        <v>79</v>
      </c>
      <c r="BK162" s="184">
        <f>ROUND(I162*H162,2)</f>
        <v>3296.7</v>
      </c>
      <c r="BL162" s="18" t="s">
        <v>125</v>
      </c>
      <c r="BM162" s="183" t="s">
        <v>275</v>
      </c>
    </row>
    <row r="163" spans="1:65" s="2" customFormat="1" ht="24.2" customHeight="1" x14ac:dyDescent="0.2">
      <c r="A163" s="36"/>
      <c r="B163" s="37"/>
      <c r="C163" s="172" t="s">
        <v>276</v>
      </c>
      <c r="D163" s="172" t="s">
        <v>120</v>
      </c>
      <c r="E163" s="173" t="s">
        <v>277</v>
      </c>
      <c r="F163" s="174" t="s">
        <v>278</v>
      </c>
      <c r="G163" s="175" t="s">
        <v>218</v>
      </c>
      <c r="H163" s="176">
        <v>73.260000000000005</v>
      </c>
      <c r="I163" s="177">
        <v>15</v>
      </c>
      <c r="J163" s="178">
        <f>ROUND(I163*H163,2)</f>
        <v>1098.9000000000001</v>
      </c>
      <c r="K163" s="174" t="s">
        <v>124</v>
      </c>
      <c r="L163" s="41"/>
      <c r="M163" s="179" t="s">
        <v>29</v>
      </c>
      <c r="N163" s="180" t="s">
        <v>45</v>
      </c>
      <c r="O163" s="66"/>
      <c r="P163" s="181">
        <f>O163*H163</f>
        <v>0</v>
      </c>
      <c r="Q163" s="181">
        <v>0</v>
      </c>
      <c r="R163" s="181">
        <f>Q163*H163</f>
        <v>0</v>
      </c>
      <c r="S163" s="181">
        <v>0</v>
      </c>
      <c r="T163" s="182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183" t="s">
        <v>125</v>
      </c>
      <c r="AT163" s="183" t="s">
        <v>120</v>
      </c>
      <c r="AU163" s="183" t="s">
        <v>81</v>
      </c>
      <c r="AY163" s="18" t="s">
        <v>118</v>
      </c>
      <c r="BE163" s="184">
        <f>IF(N163="základní",J163,0)</f>
        <v>1098.9000000000001</v>
      </c>
      <c r="BF163" s="184">
        <f>IF(N163="snížená",J163,0)</f>
        <v>0</v>
      </c>
      <c r="BG163" s="184">
        <f>IF(N163="zákl. přenesená",J163,0)</f>
        <v>0</v>
      </c>
      <c r="BH163" s="184">
        <f>IF(N163="sníž. přenesená",J163,0)</f>
        <v>0</v>
      </c>
      <c r="BI163" s="184">
        <f>IF(N163="nulová",J163,0)</f>
        <v>0</v>
      </c>
      <c r="BJ163" s="18" t="s">
        <v>79</v>
      </c>
      <c r="BK163" s="184">
        <f>ROUND(I163*H163,2)</f>
        <v>1098.9000000000001</v>
      </c>
      <c r="BL163" s="18" t="s">
        <v>125</v>
      </c>
      <c r="BM163" s="183" t="s">
        <v>279</v>
      </c>
    </row>
    <row r="164" spans="1:65" s="2" customFormat="1" ht="24.2" customHeight="1" x14ac:dyDescent="0.2">
      <c r="A164" s="36"/>
      <c r="B164" s="37"/>
      <c r="C164" s="172" t="s">
        <v>280</v>
      </c>
      <c r="D164" s="172" t="s">
        <v>120</v>
      </c>
      <c r="E164" s="173" t="s">
        <v>281</v>
      </c>
      <c r="F164" s="174" t="s">
        <v>282</v>
      </c>
      <c r="G164" s="175" t="s">
        <v>218</v>
      </c>
      <c r="H164" s="176">
        <v>219.78</v>
      </c>
      <c r="I164" s="177">
        <v>2</v>
      </c>
      <c r="J164" s="178">
        <f>ROUND(I164*H164,2)</f>
        <v>439.56</v>
      </c>
      <c r="K164" s="174" t="s">
        <v>124</v>
      </c>
      <c r="L164" s="41"/>
      <c r="M164" s="179" t="s">
        <v>29</v>
      </c>
      <c r="N164" s="180" t="s">
        <v>45</v>
      </c>
      <c r="O164" s="66"/>
      <c r="P164" s="181">
        <f>O164*H164</f>
        <v>0</v>
      </c>
      <c r="Q164" s="181">
        <v>0</v>
      </c>
      <c r="R164" s="181">
        <f>Q164*H164</f>
        <v>0</v>
      </c>
      <c r="S164" s="181">
        <v>0</v>
      </c>
      <c r="T164" s="182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183" t="s">
        <v>125</v>
      </c>
      <c r="AT164" s="183" t="s">
        <v>120</v>
      </c>
      <c r="AU164" s="183" t="s">
        <v>81</v>
      </c>
      <c r="AY164" s="18" t="s">
        <v>118</v>
      </c>
      <c r="BE164" s="184">
        <f>IF(N164="základní",J164,0)</f>
        <v>439.56</v>
      </c>
      <c r="BF164" s="184">
        <f>IF(N164="snížená",J164,0)</f>
        <v>0</v>
      </c>
      <c r="BG164" s="184">
        <f>IF(N164="zákl. přenesená",J164,0)</f>
        <v>0</v>
      </c>
      <c r="BH164" s="184">
        <f>IF(N164="sníž. přenesená",J164,0)</f>
        <v>0</v>
      </c>
      <c r="BI164" s="184">
        <f>IF(N164="nulová",J164,0)</f>
        <v>0</v>
      </c>
      <c r="BJ164" s="18" t="s">
        <v>79</v>
      </c>
      <c r="BK164" s="184">
        <f>ROUND(I164*H164,2)</f>
        <v>439.56</v>
      </c>
      <c r="BL164" s="18" t="s">
        <v>125</v>
      </c>
      <c r="BM164" s="183" t="s">
        <v>283</v>
      </c>
    </row>
    <row r="165" spans="1:65" s="14" customFormat="1" x14ac:dyDescent="0.2">
      <c r="B165" s="196"/>
      <c r="C165" s="197"/>
      <c r="D165" s="187" t="s">
        <v>127</v>
      </c>
      <c r="E165" s="197"/>
      <c r="F165" s="199" t="s">
        <v>284</v>
      </c>
      <c r="G165" s="197"/>
      <c r="H165" s="200">
        <v>219.78</v>
      </c>
      <c r="I165" s="201"/>
      <c r="J165" s="197"/>
      <c r="K165" s="197"/>
      <c r="L165" s="202"/>
      <c r="M165" s="203"/>
      <c r="N165" s="204"/>
      <c r="O165" s="204"/>
      <c r="P165" s="204"/>
      <c r="Q165" s="204"/>
      <c r="R165" s="204"/>
      <c r="S165" s="204"/>
      <c r="T165" s="205"/>
      <c r="AT165" s="206" t="s">
        <v>127</v>
      </c>
      <c r="AU165" s="206" t="s">
        <v>81</v>
      </c>
      <c r="AV165" s="14" t="s">
        <v>81</v>
      </c>
      <c r="AW165" s="14" t="s">
        <v>4</v>
      </c>
      <c r="AX165" s="14" t="s">
        <v>79</v>
      </c>
      <c r="AY165" s="206" t="s">
        <v>118</v>
      </c>
    </row>
    <row r="166" spans="1:65" s="2" customFormat="1" ht="24.2" customHeight="1" x14ac:dyDescent="0.2">
      <c r="A166" s="36"/>
      <c r="B166" s="37"/>
      <c r="C166" s="172" t="s">
        <v>285</v>
      </c>
      <c r="D166" s="172" t="s">
        <v>120</v>
      </c>
      <c r="E166" s="173" t="s">
        <v>286</v>
      </c>
      <c r="F166" s="174" t="s">
        <v>287</v>
      </c>
      <c r="G166" s="175" t="s">
        <v>218</v>
      </c>
      <c r="H166" s="176">
        <v>73.260000000000005</v>
      </c>
      <c r="I166" s="177">
        <v>8</v>
      </c>
      <c r="J166" s="178">
        <f>ROUND(I166*H166,2)</f>
        <v>586.08000000000004</v>
      </c>
      <c r="K166" s="174" t="s">
        <v>124</v>
      </c>
      <c r="L166" s="41"/>
      <c r="M166" s="179" t="s">
        <v>29</v>
      </c>
      <c r="N166" s="180" t="s">
        <v>45</v>
      </c>
      <c r="O166" s="66"/>
      <c r="P166" s="181">
        <f>O166*H166</f>
        <v>0</v>
      </c>
      <c r="Q166" s="181">
        <v>0</v>
      </c>
      <c r="R166" s="181">
        <f>Q166*H166</f>
        <v>0</v>
      </c>
      <c r="S166" s="181">
        <v>0</v>
      </c>
      <c r="T166" s="182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183" t="s">
        <v>125</v>
      </c>
      <c r="AT166" s="183" t="s">
        <v>120</v>
      </c>
      <c r="AU166" s="183" t="s">
        <v>81</v>
      </c>
      <c r="AY166" s="18" t="s">
        <v>118</v>
      </c>
      <c r="BE166" s="184">
        <f>IF(N166="základní",J166,0)</f>
        <v>586.08000000000004</v>
      </c>
      <c r="BF166" s="184">
        <f>IF(N166="snížená",J166,0)</f>
        <v>0</v>
      </c>
      <c r="BG166" s="184">
        <f>IF(N166="zákl. přenesená",J166,0)</f>
        <v>0</v>
      </c>
      <c r="BH166" s="184">
        <f>IF(N166="sníž. přenesená",J166,0)</f>
        <v>0</v>
      </c>
      <c r="BI166" s="184">
        <f>IF(N166="nulová",J166,0)</f>
        <v>0</v>
      </c>
      <c r="BJ166" s="18" t="s">
        <v>79</v>
      </c>
      <c r="BK166" s="184">
        <f>ROUND(I166*H166,2)</f>
        <v>586.08000000000004</v>
      </c>
      <c r="BL166" s="18" t="s">
        <v>125</v>
      </c>
      <c r="BM166" s="183" t="s">
        <v>288</v>
      </c>
    </row>
    <row r="167" spans="1:65" s="2" customFormat="1" ht="37.9" customHeight="1" x14ac:dyDescent="0.2">
      <c r="A167" s="36"/>
      <c r="B167" s="37"/>
      <c r="C167" s="172" t="s">
        <v>289</v>
      </c>
      <c r="D167" s="172" t="s">
        <v>120</v>
      </c>
      <c r="E167" s="173" t="s">
        <v>290</v>
      </c>
      <c r="F167" s="174" t="s">
        <v>291</v>
      </c>
      <c r="G167" s="175" t="s">
        <v>123</v>
      </c>
      <c r="H167" s="176">
        <v>1.544</v>
      </c>
      <c r="I167" s="177">
        <v>1860</v>
      </c>
      <c r="J167" s="178">
        <f>ROUND(I167*H167,2)</f>
        <v>2871.84</v>
      </c>
      <c r="K167" s="174" t="s">
        <v>124</v>
      </c>
      <c r="L167" s="41"/>
      <c r="M167" s="179" t="s">
        <v>29</v>
      </c>
      <c r="N167" s="180" t="s">
        <v>45</v>
      </c>
      <c r="O167" s="66"/>
      <c r="P167" s="181">
        <f>O167*H167</f>
        <v>0</v>
      </c>
      <c r="Q167" s="181">
        <v>0</v>
      </c>
      <c r="R167" s="181">
        <f>Q167*H167</f>
        <v>0</v>
      </c>
      <c r="S167" s="181">
        <v>1.95</v>
      </c>
      <c r="T167" s="182">
        <f>S167*H167</f>
        <v>3.0108000000000001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183" t="s">
        <v>125</v>
      </c>
      <c r="AT167" s="183" t="s">
        <v>120</v>
      </c>
      <c r="AU167" s="183" t="s">
        <v>81</v>
      </c>
      <c r="AY167" s="18" t="s">
        <v>118</v>
      </c>
      <c r="BE167" s="184">
        <f>IF(N167="základní",J167,0)</f>
        <v>2871.84</v>
      </c>
      <c r="BF167" s="184">
        <f>IF(N167="snížená",J167,0)</f>
        <v>0</v>
      </c>
      <c r="BG167" s="184">
        <f>IF(N167="zákl. přenesená",J167,0)</f>
        <v>0</v>
      </c>
      <c r="BH167" s="184">
        <f>IF(N167="sníž. přenesená",J167,0)</f>
        <v>0</v>
      </c>
      <c r="BI167" s="184">
        <f>IF(N167="nulová",J167,0)</f>
        <v>0</v>
      </c>
      <c r="BJ167" s="18" t="s">
        <v>79</v>
      </c>
      <c r="BK167" s="184">
        <f>ROUND(I167*H167,2)</f>
        <v>2871.84</v>
      </c>
      <c r="BL167" s="18" t="s">
        <v>125</v>
      </c>
      <c r="BM167" s="183" t="s">
        <v>292</v>
      </c>
    </row>
    <row r="168" spans="1:65" s="13" customFormat="1" x14ac:dyDescent="0.2">
      <c r="B168" s="185"/>
      <c r="C168" s="186"/>
      <c r="D168" s="187" t="s">
        <v>127</v>
      </c>
      <c r="E168" s="188" t="s">
        <v>29</v>
      </c>
      <c r="F168" s="189" t="s">
        <v>293</v>
      </c>
      <c r="G168" s="186"/>
      <c r="H168" s="188" t="s">
        <v>29</v>
      </c>
      <c r="I168" s="190"/>
      <c r="J168" s="186"/>
      <c r="K168" s="186"/>
      <c r="L168" s="191"/>
      <c r="M168" s="192"/>
      <c r="N168" s="193"/>
      <c r="O168" s="193"/>
      <c r="P168" s="193"/>
      <c r="Q168" s="193"/>
      <c r="R168" s="193"/>
      <c r="S168" s="193"/>
      <c r="T168" s="194"/>
      <c r="AT168" s="195" t="s">
        <v>127</v>
      </c>
      <c r="AU168" s="195" t="s">
        <v>81</v>
      </c>
      <c r="AV168" s="13" t="s">
        <v>79</v>
      </c>
      <c r="AW168" s="13" t="s">
        <v>35</v>
      </c>
      <c r="AX168" s="13" t="s">
        <v>74</v>
      </c>
      <c r="AY168" s="195" t="s">
        <v>118</v>
      </c>
    </row>
    <row r="169" spans="1:65" s="14" customFormat="1" x14ac:dyDescent="0.2">
      <c r="B169" s="196"/>
      <c r="C169" s="197"/>
      <c r="D169" s="187" t="s">
        <v>127</v>
      </c>
      <c r="E169" s="198" t="s">
        <v>29</v>
      </c>
      <c r="F169" s="199" t="s">
        <v>294</v>
      </c>
      <c r="G169" s="197"/>
      <c r="H169" s="200">
        <v>1.544</v>
      </c>
      <c r="I169" s="201"/>
      <c r="J169" s="197"/>
      <c r="K169" s="197"/>
      <c r="L169" s="202"/>
      <c r="M169" s="203"/>
      <c r="N169" s="204"/>
      <c r="O169" s="204"/>
      <c r="P169" s="204"/>
      <c r="Q169" s="204"/>
      <c r="R169" s="204"/>
      <c r="S169" s="204"/>
      <c r="T169" s="205"/>
      <c r="AT169" s="206" t="s">
        <v>127</v>
      </c>
      <c r="AU169" s="206" t="s">
        <v>81</v>
      </c>
      <c r="AV169" s="14" t="s">
        <v>81</v>
      </c>
      <c r="AW169" s="14" t="s">
        <v>35</v>
      </c>
      <c r="AX169" s="14" t="s">
        <v>79</v>
      </c>
      <c r="AY169" s="206" t="s">
        <v>118</v>
      </c>
    </row>
    <row r="170" spans="1:65" s="2" customFormat="1" ht="24.2" customHeight="1" x14ac:dyDescent="0.2">
      <c r="A170" s="36"/>
      <c r="B170" s="37"/>
      <c r="C170" s="172" t="s">
        <v>295</v>
      </c>
      <c r="D170" s="172" t="s">
        <v>120</v>
      </c>
      <c r="E170" s="173" t="s">
        <v>296</v>
      </c>
      <c r="F170" s="174" t="s">
        <v>297</v>
      </c>
      <c r="G170" s="175" t="s">
        <v>298</v>
      </c>
      <c r="H170" s="176">
        <v>40</v>
      </c>
      <c r="I170" s="177">
        <v>550</v>
      </c>
      <c r="J170" s="178">
        <f>ROUND(I170*H170,2)</f>
        <v>22000</v>
      </c>
      <c r="K170" s="174" t="s">
        <v>124</v>
      </c>
      <c r="L170" s="41"/>
      <c r="M170" s="179" t="s">
        <v>29</v>
      </c>
      <c r="N170" s="180" t="s">
        <v>45</v>
      </c>
      <c r="O170" s="66"/>
      <c r="P170" s="181">
        <f>O170*H170</f>
        <v>0</v>
      </c>
      <c r="Q170" s="181">
        <v>0</v>
      </c>
      <c r="R170" s="181">
        <f>Q170*H170</f>
        <v>0</v>
      </c>
      <c r="S170" s="181">
        <v>3.9E-2</v>
      </c>
      <c r="T170" s="182">
        <f>S170*H170</f>
        <v>1.56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183" t="s">
        <v>125</v>
      </c>
      <c r="AT170" s="183" t="s">
        <v>120</v>
      </c>
      <c r="AU170" s="183" t="s">
        <v>81</v>
      </c>
      <c r="AY170" s="18" t="s">
        <v>118</v>
      </c>
      <c r="BE170" s="184">
        <f>IF(N170="základní",J170,0)</f>
        <v>22000</v>
      </c>
      <c r="BF170" s="184">
        <f>IF(N170="snížená",J170,0)</f>
        <v>0</v>
      </c>
      <c r="BG170" s="184">
        <f>IF(N170="zákl. přenesená",J170,0)</f>
        <v>0</v>
      </c>
      <c r="BH170" s="184">
        <f>IF(N170="sníž. přenesená",J170,0)</f>
        <v>0</v>
      </c>
      <c r="BI170" s="184">
        <f>IF(N170="nulová",J170,0)</f>
        <v>0</v>
      </c>
      <c r="BJ170" s="18" t="s">
        <v>79</v>
      </c>
      <c r="BK170" s="184">
        <f>ROUND(I170*H170,2)</f>
        <v>22000</v>
      </c>
      <c r="BL170" s="18" t="s">
        <v>125</v>
      </c>
      <c r="BM170" s="183" t="s">
        <v>299</v>
      </c>
    </row>
    <row r="171" spans="1:65" s="2" customFormat="1" ht="37.9" customHeight="1" x14ac:dyDescent="0.2">
      <c r="A171" s="36"/>
      <c r="B171" s="37"/>
      <c r="C171" s="172" t="s">
        <v>300</v>
      </c>
      <c r="D171" s="172" t="s">
        <v>120</v>
      </c>
      <c r="E171" s="173" t="s">
        <v>301</v>
      </c>
      <c r="F171" s="174" t="s">
        <v>302</v>
      </c>
      <c r="G171" s="175" t="s">
        <v>218</v>
      </c>
      <c r="H171" s="176">
        <v>40.758000000000003</v>
      </c>
      <c r="I171" s="177">
        <v>115</v>
      </c>
      <c r="J171" s="178">
        <f>ROUND(I171*H171,2)</f>
        <v>4687.17</v>
      </c>
      <c r="K171" s="174" t="s">
        <v>124</v>
      </c>
      <c r="L171" s="41"/>
      <c r="M171" s="179" t="s">
        <v>29</v>
      </c>
      <c r="N171" s="180" t="s">
        <v>45</v>
      </c>
      <c r="O171" s="66"/>
      <c r="P171" s="181">
        <f>O171*H171</f>
        <v>0</v>
      </c>
      <c r="Q171" s="181">
        <v>0</v>
      </c>
      <c r="R171" s="181">
        <f>Q171*H171</f>
        <v>0</v>
      </c>
      <c r="S171" s="181">
        <v>3.6999999999999998E-2</v>
      </c>
      <c r="T171" s="182">
        <f>S171*H171</f>
        <v>1.508046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183" t="s">
        <v>125</v>
      </c>
      <c r="AT171" s="183" t="s">
        <v>120</v>
      </c>
      <c r="AU171" s="183" t="s">
        <v>81</v>
      </c>
      <c r="AY171" s="18" t="s">
        <v>118</v>
      </c>
      <c r="BE171" s="184">
        <f>IF(N171="základní",J171,0)</f>
        <v>4687.17</v>
      </c>
      <c r="BF171" s="184">
        <f>IF(N171="snížená",J171,0)</f>
        <v>0</v>
      </c>
      <c r="BG171" s="184">
        <f>IF(N171="zákl. přenesená",J171,0)</f>
        <v>0</v>
      </c>
      <c r="BH171" s="184">
        <f>IF(N171="sníž. přenesená",J171,0)</f>
        <v>0</v>
      </c>
      <c r="BI171" s="184">
        <f>IF(N171="nulová",J171,0)</f>
        <v>0</v>
      </c>
      <c r="BJ171" s="18" t="s">
        <v>79</v>
      </c>
      <c r="BK171" s="184">
        <f>ROUND(I171*H171,2)</f>
        <v>4687.17</v>
      </c>
      <c r="BL171" s="18" t="s">
        <v>125</v>
      </c>
      <c r="BM171" s="183" t="s">
        <v>303</v>
      </c>
    </row>
    <row r="172" spans="1:65" s="14" customFormat="1" x14ac:dyDescent="0.2">
      <c r="B172" s="196"/>
      <c r="C172" s="197"/>
      <c r="D172" s="187" t="s">
        <v>127</v>
      </c>
      <c r="E172" s="198" t="s">
        <v>29</v>
      </c>
      <c r="F172" s="199" t="s">
        <v>304</v>
      </c>
      <c r="G172" s="197"/>
      <c r="H172" s="200">
        <v>40.758000000000003</v>
      </c>
      <c r="I172" s="201"/>
      <c r="J172" s="197"/>
      <c r="K172" s="197"/>
      <c r="L172" s="202"/>
      <c r="M172" s="203"/>
      <c r="N172" s="204"/>
      <c r="O172" s="204"/>
      <c r="P172" s="204"/>
      <c r="Q172" s="204"/>
      <c r="R172" s="204"/>
      <c r="S172" s="204"/>
      <c r="T172" s="205"/>
      <c r="AT172" s="206" t="s">
        <v>127</v>
      </c>
      <c r="AU172" s="206" t="s">
        <v>81</v>
      </c>
      <c r="AV172" s="14" t="s">
        <v>81</v>
      </c>
      <c r="AW172" s="14" t="s">
        <v>35</v>
      </c>
      <c r="AX172" s="14" t="s">
        <v>79</v>
      </c>
      <c r="AY172" s="206" t="s">
        <v>118</v>
      </c>
    </row>
    <row r="173" spans="1:65" s="2" customFormat="1" ht="24.2" customHeight="1" x14ac:dyDescent="0.2">
      <c r="A173" s="36"/>
      <c r="B173" s="37"/>
      <c r="C173" s="172" t="s">
        <v>305</v>
      </c>
      <c r="D173" s="172" t="s">
        <v>120</v>
      </c>
      <c r="E173" s="173" t="s">
        <v>306</v>
      </c>
      <c r="F173" s="174" t="s">
        <v>307</v>
      </c>
      <c r="G173" s="175" t="s">
        <v>218</v>
      </c>
      <c r="H173" s="176">
        <v>117.72</v>
      </c>
      <c r="I173" s="177">
        <v>38</v>
      </c>
      <c r="J173" s="178">
        <f>ROUND(I173*H173,2)</f>
        <v>4473.3599999999997</v>
      </c>
      <c r="K173" s="174" t="s">
        <v>124</v>
      </c>
      <c r="L173" s="41"/>
      <c r="M173" s="179" t="s">
        <v>29</v>
      </c>
      <c r="N173" s="180" t="s">
        <v>45</v>
      </c>
      <c r="O173" s="66"/>
      <c r="P173" s="181">
        <f>O173*H173</f>
        <v>0</v>
      </c>
      <c r="Q173" s="181">
        <v>0</v>
      </c>
      <c r="R173" s="181">
        <f>Q173*H173</f>
        <v>0</v>
      </c>
      <c r="S173" s="181">
        <v>0</v>
      </c>
      <c r="T173" s="182">
        <f>S173*H173</f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183" t="s">
        <v>125</v>
      </c>
      <c r="AT173" s="183" t="s">
        <v>120</v>
      </c>
      <c r="AU173" s="183" t="s">
        <v>81</v>
      </c>
      <c r="AY173" s="18" t="s">
        <v>118</v>
      </c>
      <c r="BE173" s="184">
        <f>IF(N173="základní",J173,0)</f>
        <v>4473.3599999999997</v>
      </c>
      <c r="BF173" s="184">
        <f>IF(N173="snížená",J173,0)</f>
        <v>0</v>
      </c>
      <c r="BG173" s="184">
        <f>IF(N173="zákl. přenesená",J173,0)</f>
        <v>0</v>
      </c>
      <c r="BH173" s="184">
        <f>IF(N173="sníž. přenesená",J173,0)</f>
        <v>0</v>
      </c>
      <c r="BI173" s="184">
        <f>IF(N173="nulová",J173,0)</f>
        <v>0</v>
      </c>
      <c r="BJ173" s="18" t="s">
        <v>79</v>
      </c>
      <c r="BK173" s="184">
        <f>ROUND(I173*H173,2)</f>
        <v>4473.3599999999997</v>
      </c>
      <c r="BL173" s="18" t="s">
        <v>125</v>
      </c>
      <c r="BM173" s="183" t="s">
        <v>308</v>
      </c>
    </row>
    <row r="174" spans="1:65" s="14" customFormat="1" x14ac:dyDescent="0.2">
      <c r="B174" s="196"/>
      <c r="C174" s="197"/>
      <c r="D174" s="187" t="s">
        <v>127</v>
      </c>
      <c r="E174" s="198" t="s">
        <v>29</v>
      </c>
      <c r="F174" s="199" t="s">
        <v>309</v>
      </c>
      <c r="G174" s="197"/>
      <c r="H174" s="200">
        <v>117.72</v>
      </c>
      <c r="I174" s="201"/>
      <c r="J174" s="197"/>
      <c r="K174" s="197"/>
      <c r="L174" s="202"/>
      <c r="M174" s="203"/>
      <c r="N174" s="204"/>
      <c r="O174" s="204"/>
      <c r="P174" s="204"/>
      <c r="Q174" s="204"/>
      <c r="R174" s="204"/>
      <c r="S174" s="204"/>
      <c r="T174" s="205"/>
      <c r="AT174" s="206" t="s">
        <v>127</v>
      </c>
      <c r="AU174" s="206" t="s">
        <v>81</v>
      </c>
      <c r="AV174" s="14" t="s">
        <v>81</v>
      </c>
      <c r="AW174" s="14" t="s">
        <v>35</v>
      </c>
      <c r="AX174" s="14" t="s">
        <v>79</v>
      </c>
      <c r="AY174" s="206" t="s">
        <v>118</v>
      </c>
    </row>
    <row r="175" spans="1:65" s="2" customFormat="1" ht="24.2" customHeight="1" x14ac:dyDescent="0.2">
      <c r="A175" s="36"/>
      <c r="B175" s="37"/>
      <c r="C175" s="172" t="s">
        <v>310</v>
      </c>
      <c r="D175" s="172" t="s">
        <v>120</v>
      </c>
      <c r="E175" s="173" t="s">
        <v>311</v>
      </c>
      <c r="F175" s="174" t="s">
        <v>312</v>
      </c>
      <c r="G175" s="175" t="s">
        <v>218</v>
      </c>
      <c r="H175" s="176">
        <v>58.86</v>
      </c>
      <c r="I175" s="177">
        <v>89</v>
      </c>
      <c r="J175" s="178">
        <f>ROUND(I175*H175,2)</f>
        <v>5238.54</v>
      </c>
      <c r="K175" s="174" t="s">
        <v>124</v>
      </c>
      <c r="L175" s="41"/>
      <c r="M175" s="179" t="s">
        <v>29</v>
      </c>
      <c r="N175" s="180" t="s">
        <v>45</v>
      </c>
      <c r="O175" s="66"/>
      <c r="P175" s="181">
        <f>O175*H175</f>
        <v>0</v>
      </c>
      <c r="Q175" s="181">
        <v>0</v>
      </c>
      <c r="R175" s="181">
        <f>Q175*H175</f>
        <v>0</v>
      </c>
      <c r="S175" s="181">
        <v>0</v>
      </c>
      <c r="T175" s="182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183" t="s">
        <v>125</v>
      </c>
      <c r="AT175" s="183" t="s">
        <v>120</v>
      </c>
      <c r="AU175" s="183" t="s">
        <v>81</v>
      </c>
      <c r="AY175" s="18" t="s">
        <v>118</v>
      </c>
      <c r="BE175" s="184">
        <f>IF(N175="základní",J175,0)</f>
        <v>5238.54</v>
      </c>
      <c r="BF175" s="184">
        <f>IF(N175="snížená",J175,0)</f>
        <v>0</v>
      </c>
      <c r="BG175" s="184">
        <f>IF(N175="zákl. přenesená",J175,0)</f>
        <v>0</v>
      </c>
      <c r="BH175" s="184">
        <f>IF(N175="sníž. přenesená",J175,0)</f>
        <v>0</v>
      </c>
      <c r="BI175" s="184">
        <f>IF(N175="nulová",J175,0)</f>
        <v>0</v>
      </c>
      <c r="BJ175" s="18" t="s">
        <v>79</v>
      </c>
      <c r="BK175" s="184">
        <f>ROUND(I175*H175,2)</f>
        <v>5238.54</v>
      </c>
      <c r="BL175" s="18" t="s">
        <v>125</v>
      </c>
      <c r="BM175" s="183" t="s">
        <v>313</v>
      </c>
    </row>
    <row r="176" spans="1:65" s="14" customFormat="1" x14ac:dyDescent="0.2">
      <c r="B176" s="196"/>
      <c r="C176" s="197"/>
      <c r="D176" s="187" t="s">
        <v>127</v>
      </c>
      <c r="E176" s="198" t="s">
        <v>29</v>
      </c>
      <c r="F176" s="199" t="s">
        <v>314</v>
      </c>
      <c r="G176" s="197"/>
      <c r="H176" s="200">
        <v>58.86</v>
      </c>
      <c r="I176" s="201"/>
      <c r="J176" s="197"/>
      <c r="K176" s="197"/>
      <c r="L176" s="202"/>
      <c r="M176" s="203"/>
      <c r="N176" s="204"/>
      <c r="O176" s="204"/>
      <c r="P176" s="204"/>
      <c r="Q176" s="204"/>
      <c r="R176" s="204"/>
      <c r="S176" s="204"/>
      <c r="T176" s="205"/>
      <c r="AT176" s="206" t="s">
        <v>127</v>
      </c>
      <c r="AU176" s="206" t="s">
        <v>81</v>
      </c>
      <c r="AV176" s="14" t="s">
        <v>81</v>
      </c>
      <c r="AW176" s="14" t="s">
        <v>35</v>
      </c>
      <c r="AX176" s="14" t="s">
        <v>79</v>
      </c>
      <c r="AY176" s="206" t="s">
        <v>118</v>
      </c>
    </row>
    <row r="177" spans="1:65" s="2" customFormat="1" ht="24.2" customHeight="1" x14ac:dyDescent="0.2">
      <c r="A177" s="36"/>
      <c r="B177" s="37"/>
      <c r="C177" s="172" t="s">
        <v>315</v>
      </c>
      <c r="D177" s="172" t="s">
        <v>120</v>
      </c>
      <c r="E177" s="173" t="s">
        <v>316</v>
      </c>
      <c r="F177" s="174" t="s">
        <v>317</v>
      </c>
      <c r="G177" s="175" t="s">
        <v>148</v>
      </c>
      <c r="H177" s="176">
        <v>54</v>
      </c>
      <c r="I177" s="177">
        <v>55</v>
      </c>
      <c r="J177" s="178">
        <f>ROUND(I177*H177,2)</f>
        <v>2970</v>
      </c>
      <c r="K177" s="174" t="s">
        <v>124</v>
      </c>
      <c r="L177" s="41"/>
      <c r="M177" s="179" t="s">
        <v>29</v>
      </c>
      <c r="N177" s="180" t="s">
        <v>45</v>
      </c>
      <c r="O177" s="66"/>
      <c r="P177" s="181">
        <f>O177*H177</f>
        <v>0</v>
      </c>
      <c r="Q177" s="181">
        <v>0</v>
      </c>
      <c r="R177" s="181">
        <f>Q177*H177</f>
        <v>0</v>
      </c>
      <c r="S177" s="181">
        <v>0</v>
      </c>
      <c r="T177" s="182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183" t="s">
        <v>125</v>
      </c>
      <c r="AT177" s="183" t="s">
        <v>120</v>
      </c>
      <c r="AU177" s="183" t="s">
        <v>81</v>
      </c>
      <c r="AY177" s="18" t="s">
        <v>118</v>
      </c>
      <c r="BE177" s="184">
        <f>IF(N177="základní",J177,0)</f>
        <v>2970</v>
      </c>
      <c r="BF177" s="184">
        <f>IF(N177="snížená",J177,0)</f>
        <v>0</v>
      </c>
      <c r="BG177" s="184">
        <f>IF(N177="zákl. přenesená",J177,0)</f>
        <v>0</v>
      </c>
      <c r="BH177" s="184">
        <f>IF(N177="sníž. přenesená",J177,0)</f>
        <v>0</v>
      </c>
      <c r="BI177" s="184">
        <f>IF(N177="nulová",J177,0)</f>
        <v>0</v>
      </c>
      <c r="BJ177" s="18" t="s">
        <v>79</v>
      </c>
      <c r="BK177" s="184">
        <f>ROUND(I177*H177,2)</f>
        <v>2970</v>
      </c>
      <c r="BL177" s="18" t="s">
        <v>125</v>
      </c>
      <c r="BM177" s="183" t="s">
        <v>318</v>
      </c>
    </row>
    <row r="178" spans="1:65" s="14" customFormat="1" x14ac:dyDescent="0.2">
      <c r="B178" s="196"/>
      <c r="C178" s="197"/>
      <c r="D178" s="187" t="s">
        <v>127</v>
      </c>
      <c r="E178" s="198" t="s">
        <v>29</v>
      </c>
      <c r="F178" s="199" t="s">
        <v>319</v>
      </c>
      <c r="G178" s="197"/>
      <c r="H178" s="200">
        <v>46</v>
      </c>
      <c r="I178" s="201"/>
      <c r="J178" s="197"/>
      <c r="K178" s="197"/>
      <c r="L178" s="202"/>
      <c r="M178" s="203"/>
      <c r="N178" s="204"/>
      <c r="O178" s="204"/>
      <c r="P178" s="204"/>
      <c r="Q178" s="204"/>
      <c r="R178" s="204"/>
      <c r="S178" s="204"/>
      <c r="T178" s="205"/>
      <c r="AT178" s="206" t="s">
        <v>127</v>
      </c>
      <c r="AU178" s="206" t="s">
        <v>81</v>
      </c>
      <c r="AV178" s="14" t="s">
        <v>81</v>
      </c>
      <c r="AW178" s="14" t="s">
        <v>35</v>
      </c>
      <c r="AX178" s="14" t="s">
        <v>74</v>
      </c>
      <c r="AY178" s="206" t="s">
        <v>118</v>
      </c>
    </row>
    <row r="179" spans="1:65" s="13" customFormat="1" x14ac:dyDescent="0.2">
      <c r="B179" s="185"/>
      <c r="C179" s="186"/>
      <c r="D179" s="187" t="s">
        <v>127</v>
      </c>
      <c r="E179" s="188" t="s">
        <v>29</v>
      </c>
      <c r="F179" s="189" t="s">
        <v>320</v>
      </c>
      <c r="G179" s="186"/>
      <c r="H179" s="188" t="s">
        <v>29</v>
      </c>
      <c r="I179" s="190"/>
      <c r="J179" s="186"/>
      <c r="K179" s="186"/>
      <c r="L179" s="191"/>
      <c r="M179" s="192"/>
      <c r="N179" s="193"/>
      <c r="O179" s="193"/>
      <c r="P179" s="193"/>
      <c r="Q179" s="193"/>
      <c r="R179" s="193"/>
      <c r="S179" s="193"/>
      <c r="T179" s="194"/>
      <c r="AT179" s="195" t="s">
        <v>127</v>
      </c>
      <c r="AU179" s="195" t="s">
        <v>81</v>
      </c>
      <c r="AV179" s="13" t="s">
        <v>79</v>
      </c>
      <c r="AW179" s="13" t="s">
        <v>35</v>
      </c>
      <c r="AX179" s="13" t="s">
        <v>74</v>
      </c>
      <c r="AY179" s="195" t="s">
        <v>118</v>
      </c>
    </row>
    <row r="180" spans="1:65" s="14" customFormat="1" x14ac:dyDescent="0.2">
      <c r="B180" s="196"/>
      <c r="C180" s="197"/>
      <c r="D180" s="187" t="s">
        <v>127</v>
      </c>
      <c r="E180" s="198" t="s">
        <v>29</v>
      </c>
      <c r="F180" s="199" t="s">
        <v>321</v>
      </c>
      <c r="G180" s="197"/>
      <c r="H180" s="200">
        <v>8</v>
      </c>
      <c r="I180" s="201"/>
      <c r="J180" s="197"/>
      <c r="K180" s="197"/>
      <c r="L180" s="202"/>
      <c r="M180" s="203"/>
      <c r="N180" s="204"/>
      <c r="O180" s="204"/>
      <c r="P180" s="204"/>
      <c r="Q180" s="204"/>
      <c r="R180" s="204"/>
      <c r="S180" s="204"/>
      <c r="T180" s="205"/>
      <c r="AT180" s="206" t="s">
        <v>127</v>
      </c>
      <c r="AU180" s="206" t="s">
        <v>81</v>
      </c>
      <c r="AV180" s="14" t="s">
        <v>81</v>
      </c>
      <c r="AW180" s="14" t="s">
        <v>35</v>
      </c>
      <c r="AX180" s="14" t="s">
        <v>74</v>
      </c>
      <c r="AY180" s="206" t="s">
        <v>118</v>
      </c>
    </row>
    <row r="181" spans="1:65" s="15" customFormat="1" x14ac:dyDescent="0.2">
      <c r="B181" s="207"/>
      <c r="C181" s="208"/>
      <c r="D181" s="187" t="s">
        <v>127</v>
      </c>
      <c r="E181" s="209" t="s">
        <v>29</v>
      </c>
      <c r="F181" s="210" t="s">
        <v>137</v>
      </c>
      <c r="G181" s="208"/>
      <c r="H181" s="211">
        <v>54</v>
      </c>
      <c r="I181" s="212"/>
      <c r="J181" s="208"/>
      <c r="K181" s="208"/>
      <c r="L181" s="213"/>
      <c r="M181" s="214"/>
      <c r="N181" s="215"/>
      <c r="O181" s="215"/>
      <c r="P181" s="215"/>
      <c r="Q181" s="215"/>
      <c r="R181" s="215"/>
      <c r="S181" s="215"/>
      <c r="T181" s="216"/>
      <c r="AT181" s="217" t="s">
        <v>127</v>
      </c>
      <c r="AU181" s="217" t="s">
        <v>81</v>
      </c>
      <c r="AV181" s="15" t="s">
        <v>125</v>
      </c>
      <c r="AW181" s="15" t="s">
        <v>35</v>
      </c>
      <c r="AX181" s="15" t="s">
        <v>79</v>
      </c>
      <c r="AY181" s="217" t="s">
        <v>118</v>
      </c>
    </row>
    <row r="182" spans="1:65" s="2" customFormat="1" ht="37.9" customHeight="1" x14ac:dyDescent="0.2">
      <c r="A182" s="36"/>
      <c r="B182" s="37"/>
      <c r="C182" s="172" t="s">
        <v>322</v>
      </c>
      <c r="D182" s="172" t="s">
        <v>120</v>
      </c>
      <c r="E182" s="173" t="s">
        <v>323</v>
      </c>
      <c r="F182" s="174" t="s">
        <v>324</v>
      </c>
      <c r="G182" s="175" t="s">
        <v>218</v>
      </c>
      <c r="H182" s="176">
        <v>46.069000000000003</v>
      </c>
      <c r="I182" s="177">
        <v>489</v>
      </c>
      <c r="J182" s="178">
        <f>ROUND(I182*H182,2)</f>
        <v>22527.74</v>
      </c>
      <c r="K182" s="174" t="s">
        <v>124</v>
      </c>
      <c r="L182" s="41"/>
      <c r="M182" s="179" t="s">
        <v>29</v>
      </c>
      <c r="N182" s="180" t="s">
        <v>45</v>
      </c>
      <c r="O182" s="66"/>
      <c r="P182" s="181">
        <f>O182*H182</f>
        <v>0</v>
      </c>
      <c r="Q182" s="181">
        <v>1.5389999999999999E-2</v>
      </c>
      <c r="R182" s="181">
        <f>Q182*H182</f>
        <v>0.70900191000000001</v>
      </c>
      <c r="S182" s="181">
        <v>0</v>
      </c>
      <c r="T182" s="182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183" t="s">
        <v>125</v>
      </c>
      <c r="AT182" s="183" t="s">
        <v>120</v>
      </c>
      <c r="AU182" s="183" t="s">
        <v>81</v>
      </c>
      <c r="AY182" s="18" t="s">
        <v>118</v>
      </c>
      <c r="BE182" s="184">
        <f>IF(N182="základní",J182,0)</f>
        <v>22527.74</v>
      </c>
      <c r="BF182" s="184">
        <f>IF(N182="snížená",J182,0)</f>
        <v>0</v>
      </c>
      <c r="BG182" s="184">
        <f>IF(N182="zákl. přenesená",J182,0)</f>
        <v>0</v>
      </c>
      <c r="BH182" s="184">
        <f>IF(N182="sníž. přenesená",J182,0)</f>
        <v>0</v>
      </c>
      <c r="BI182" s="184">
        <f>IF(N182="nulová",J182,0)</f>
        <v>0</v>
      </c>
      <c r="BJ182" s="18" t="s">
        <v>79</v>
      </c>
      <c r="BK182" s="184">
        <f>ROUND(I182*H182,2)</f>
        <v>22527.74</v>
      </c>
      <c r="BL182" s="18" t="s">
        <v>125</v>
      </c>
      <c r="BM182" s="183" t="s">
        <v>325</v>
      </c>
    </row>
    <row r="183" spans="1:65" s="14" customFormat="1" x14ac:dyDescent="0.2">
      <c r="B183" s="196"/>
      <c r="C183" s="197"/>
      <c r="D183" s="187" t="s">
        <v>127</v>
      </c>
      <c r="E183" s="198" t="s">
        <v>29</v>
      </c>
      <c r="F183" s="199" t="s">
        <v>326</v>
      </c>
      <c r="G183" s="197"/>
      <c r="H183" s="200">
        <v>46.069000000000003</v>
      </c>
      <c r="I183" s="201"/>
      <c r="J183" s="197"/>
      <c r="K183" s="197"/>
      <c r="L183" s="202"/>
      <c r="M183" s="203"/>
      <c r="N183" s="204"/>
      <c r="O183" s="204"/>
      <c r="P183" s="204"/>
      <c r="Q183" s="204"/>
      <c r="R183" s="204"/>
      <c r="S183" s="204"/>
      <c r="T183" s="205"/>
      <c r="AT183" s="206" t="s">
        <v>127</v>
      </c>
      <c r="AU183" s="206" t="s">
        <v>81</v>
      </c>
      <c r="AV183" s="14" t="s">
        <v>81</v>
      </c>
      <c r="AW183" s="14" t="s">
        <v>35</v>
      </c>
      <c r="AX183" s="14" t="s">
        <v>79</v>
      </c>
      <c r="AY183" s="206" t="s">
        <v>118</v>
      </c>
    </row>
    <row r="184" spans="1:65" s="2" customFormat="1" ht="37.9" customHeight="1" x14ac:dyDescent="0.2">
      <c r="A184" s="36"/>
      <c r="B184" s="37"/>
      <c r="C184" s="172" t="s">
        <v>327</v>
      </c>
      <c r="D184" s="172" t="s">
        <v>120</v>
      </c>
      <c r="E184" s="173" t="s">
        <v>328</v>
      </c>
      <c r="F184" s="174" t="s">
        <v>329</v>
      </c>
      <c r="G184" s="175" t="s">
        <v>218</v>
      </c>
      <c r="H184" s="176">
        <v>32.789000000000001</v>
      </c>
      <c r="I184" s="177">
        <v>845</v>
      </c>
      <c r="J184" s="178">
        <f>ROUND(I184*H184,2)</f>
        <v>27706.71</v>
      </c>
      <c r="K184" s="174" t="s">
        <v>124</v>
      </c>
      <c r="L184" s="41"/>
      <c r="M184" s="179" t="s">
        <v>29</v>
      </c>
      <c r="N184" s="180" t="s">
        <v>45</v>
      </c>
      <c r="O184" s="66"/>
      <c r="P184" s="181">
        <f>O184*H184</f>
        <v>0</v>
      </c>
      <c r="Q184" s="181">
        <v>7.8159999999999993E-2</v>
      </c>
      <c r="R184" s="181">
        <f>Q184*H184</f>
        <v>2.5627882399999997</v>
      </c>
      <c r="S184" s="181">
        <v>0</v>
      </c>
      <c r="T184" s="182">
        <f>S184*H184</f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183" t="s">
        <v>125</v>
      </c>
      <c r="AT184" s="183" t="s">
        <v>120</v>
      </c>
      <c r="AU184" s="183" t="s">
        <v>81</v>
      </c>
      <c r="AY184" s="18" t="s">
        <v>118</v>
      </c>
      <c r="BE184" s="184">
        <f>IF(N184="základní",J184,0)</f>
        <v>27706.71</v>
      </c>
      <c r="BF184" s="184">
        <f>IF(N184="snížená",J184,0)</f>
        <v>0</v>
      </c>
      <c r="BG184" s="184">
        <f>IF(N184="zákl. přenesená",J184,0)</f>
        <v>0</v>
      </c>
      <c r="BH184" s="184">
        <f>IF(N184="sníž. přenesená",J184,0)</f>
        <v>0</v>
      </c>
      <c r="BI184" s="184">
        <f>IF(N184="nulová",J184,0)</f>
        <v>0</v>
      </c>
      <c r="BJ184" s="18" t="s">
        <v>79</v>
      </c>
      <c r="BK184" s="184">
        <f>ROUND(I184*H184,2)</f>
        <v>27706.71</v>
      </c>
      <c r="BL184" s="18" t="s">
        <v>125</v>
      </c>
      <c r="BM184" s="183" t="s">
        <v>330</v>
      </c>
    </row>
    <row r="185" spans="1:65" s="13" customFormat="1" x14ac:dyDescent="0.2">
      <c r="B185" s="185"/>
      <c r="C185" s="186"/>
      <c r="D185" s="187" t="s">
        <v>127</v>
      </c>
      <c r="E185" s="188" t="s">
        <v>29</v>
      </c>
      <c r="F185" s="189" t="s">
        <v>229</v>
      </c>
      <c r="G185" s="186"/>
      <c r="H185" s="188" t="s">
        <v>29</v>
      </c>
      <c r="I185" s="190"/>
      <c r="J185" s="186"/>
      <c r="K185" s="186"/>
      <c r="L185" s="191"/>
      <c r="M185" s="192"/>
      <c r="N185" s="193"/>
      <c r="O185" s="193"/>
      <c r="P185" s="193"/>
      <c r="Q185" s="193"/>
      <c r="R185" s="193"/>
      <c r="S185" s="193"/>
      <c r="T185" s="194"/>
      <c r="AT185" s="195" t="s">
        <v>127</v>
      </c>
      <c r="AU185" s="195" t="s">
        <v>81</v>
      </c>
      <c r="AV185" s="13" t="s">
        <v>79</v>
      </c>
      <c r="AW185" s="13" t="s">
        <v>35</v>
      </c>
      <c r="AX185" s="13" t="s">
        <v>74</v>
      </c>
      <c r="AY185" s="195" t="s">
        <v>118</v>
      </c>
    </row>
    <row r="186" spans="1:65" s="14" customFormat="1" x14ac:dyDescent="0.2">
      <c r="B186" s="196"/>
      <c r="C186" s="197"/>
      <c r="D186" s="187" t="s">
        <v>127</v>
      </c>
      <c r="E186" s="198" t="s">
        <v>29</v>
      </c>
      <c r="F186" s="199" t="s">
        <v>230</v>
      </c>
      <c r="G186" s="197"/>
      <c r="H186" s="200">
        <v>8.49</v>
      </c>
      <c r="I186" s="201"/>
      <c r="J186" s="197"/>
      <c r="K186" s="197"/>
      <c r="L186" s="202"/>
      <c r="M186" s="203"/>
      <c r="N186" s="204"/>
      <c r="O186" s="204"/>
      <c r="P186" s="204"/>
      <c r="Q186" s="204"/>
      <c r="R186" s="204"/>
      <c r="S186" s="204"/>
      <c r="T186" s="205"/>
      <c r="AT186" s="206" t="s">
        <v>127</v>
      </c>
      <c r="AU186" s="206" t="s">
        <v>81</v>
      </c>
      <c r="AV186" s="14" t="s">
        <v>81</v>
      </c>
      <c r="AW186" s="14" t="s">
        <v>35</v>
      </c>
      <c r="AX186" s="14" t="s">
        <v>74</v>
      </c>
      <c r="AY186" s="206" t="s">
        <v>118</v>
      </c>
    </row>
    <row r="187" spans="1:65" s="13" customFormat="1" x14ac:dyDescent="0.2">
      <c r="B187" s="185"/>
      <c r="C187" s="186"/>
      <c r="D187" s="187" t="s">
        <v>127</v>
      </c>
      <c r="E187" s="188" t="s">
        <v>29</v>
      </c>
      <c r="F187" s="189" t="s">
        <v>231</v>
      </c>
      <c r="G187" s="186"/>
      <c r="H187" s="188" t="s">
        <v>29</v>
      </c>
      <c r="I187" s="190"/>
      <c r="J187" s="186"/>
      <c r="K187" s="186"/>
      <c r="L187" s="191"/>
      <c r="M187" s="192"/>
      <c r="N187" s="193"/>
      <c r="O187" s="193"/>
      <c r="P187" s="193"/>
      <c r="Q187" s="193"/>
      <c r="R187" s="193"/>
      <c r="S187" s="193"/>
      <c r="T187" s="194"/>
      <c r="AT187" s="195" t="s">
        <v>127</v>
      </c>
      <c r="AU187" s="195" t="s">
        <v>81</v>
      </c>
      <c r="AV187" s="13" t="s">
        <v>79</v>
      </c>
      <c r="AW187" s="13" t="s">
        <v>35</v>
      </c>
      <c r="AX187" s="13" t="s">
        <v>74</v>
      </c>
      <c r="AY187" s="195" t="s">
        <v>118</v>
      </c>
    </row>
    <row r="188" spans="1:65" s="14" customFormat="1" x14ac:dyDescent="0.2">
      <c r="B188" s="196"/>
      <c r="C188" s="197"/>
      <c r="D188" s="187" t="s">
        <v>127</v>
      </c>
      <c r="E188" s="198" t="s">
        <v>29</v>
      </c>
      <c r="F188" s="199" t="s">
        <v>232</v>
      </c>
      <c r="G188" s="197"/>
      <c r="H188" s="200">
        <v>18.044</v>
      </c>
      <c r="I188" s="201"/>
      <c r="J188" s="197"/>
      <c r="K188" s="197"/>
      <c r="L188" s="202"/>
      <c r="M188" s="203"/>
      <c r="N188" s="204"/>
      <c r="O188" s="204"/>
      <c r="P188" s="204"/>
      <c r="Q188" s="204"/>
      <c r="R188" s="204"/>
      <c r="S188" s="204"/>
      <c r="T188" s="205"/>
      <c r="AT188" s="206" t="s">
        <v>127</v>
      </c>
      <c r="AU188" s="206" t="s">
        <v>81</v>
      </c>
      <c r="AV188" s="14" t="s">
        <v>81</v>
      </c>
      <c r="AW188" s="14" t="s">
        <v>35</v>
      </c>
      <c r="AX188" s="14" t="s">
        <v>74</v>
      </c>
      <c r="AY188" s="206" t="s">
        <v>118</v>
      </c>
    </row>
    <row r="189" spans="1:65" s="13" customFormat="1" x14ac:dyDescent="0.2">
      <c r="B189" s="185"/>
      <c r="C189" s="186"/>
      <c r="D189" s="187" t="s">
        <v>127</v>
      </c>
      <c r="E189" s="188" t="s">
        <v>29</v>
      </c>
      <c r="F189" s="189" t="s">
        <v>233</v>
      </c>
      <c r="G189" s="186"/>
      <c r="H189" s="188" t="s">
        <v>29</v>
      </c>
      <c r="I189" s="190"/>
      <c r="J189" s="186"/>
      <c r="K189" s="186"/>
      <c r="L189" s="191"/>
      <c r="M189" s="192"/>
      <c r="N189" s="193"/>
      <c r="O189" s="193"/>
      <c r="P189" s="193"/>
      <c r="Q189" s="193"/>
      <c r="R189" s="193"/>
      <c r="S189" s="193"/>
      <c r="T189" s="194"/>
      <c r="AT189" s="195" t="s">
        <v>127</v>
      </c>
      <c r="AU189" s="195" t="s">
        <v>81</v>
      </c>
      <c r="AV189" s="13" t="s">
        <v>79</v>
      </c>
      <c r="AW189" s="13" t="s">
        <v>35</v>
      </c>
      <c r="AX189" s="13" t="s">
        <v>74</v>
      </c>
      <c r="AY189" s="195" t="s">
        <v>118</v>
      </c>
    </row>
    <row r="190" spans="1:65" s="14" customFormat="1" x14ac:dyDescent="0.2">
      <c r="B190" s="196"/>
      <c r="C190" s="197"/>
      <c r="D190" s="187" t="s">
        <v>127</v>
      </c>
      <c r="E190" s="198" t="s">
        <v>29</v>
      </c>
      <c r="F190" s="199" t="s">
        <v>234</v>
      </c>
      <c r="G190" s="197"/>
      <c r="H190" s="200">
        <v>6.2549999999999999</v>
      </c>
      <c r="I190" s="201"/>
      <c r="J190" s="197"/>
      <c r="K190" s="197"/>
      <c r="L190" s="202"/>
      <c r="M190" s="203"/>
      <c r="N190" s="204"/>
      <c r="O190" s="204"/>
      <c r="P190" s="204"/>
      <c r="Q190" s="204"/>
      <c r="R190" s="204"/>
      <c r="S190" s="204"/>
      <c r="T190" s="205"/>
      <c r="AT190" s="206" t="s">
        <v>127</v>
      </c>
      <c r="AU190" s="206" t="s">
        <v>81</v>
      </c>
      <c r="AV190" s="14" t="s">
        <v>81</v>
      </c>
      <c r="AW190" s="14" t="s">
        <v>35</v>
      </c>
      <c r="AX190" s="14" t="s">
        <v>74</v>
      </c>
      <c r="AY190" s="206" t="s">
        <v>118</v>
      </c>
    </row>
    <row r="191" spans="1:65" s="15" customFormat="1" x14ac:dyDescent="0.2">
      <c r="B191" s="207"/>
      <c r="C191" s="208"/>
      <c r="D191" s="187" t="s">
        <v>127</v>
      </c>
      <c r="E191" s="209" t="s">
        <v>29</v>
      </c>
      <c r="F191" s="210" t="s">
        <v>137</v>
      </c>
      <c r="G191" s="208"/>
      <c r="H191" s="211">
        <v>32.789000000000001</v>
      </c>
      <c r="I191" s="212"/>
      <c r="J191" s="208"/>
      <c r="K191" s="208"/>
      <c r="L191" s="213"/>
      <c r="M191" s="214"/>
      <c r="N191" s="215"/>
      <c r="O191" s="215"/>
      <c r="P191" s="215"/>
      <c r="Q191" s="215"/>
      <c r="R191" s="215"/>
      <c r="S191" s="215"/>
      <c r="T191" s="216"/>
      <c r="AT191" s="217" t="s">
        <v>127</v>
      </c>
      <c r="AU191" s="217" t="s">
        <v>81</v>
      </c>
      <c r="AV191" s="15" t="s">
        <v>125</v>
      </c>
      <c r="AW191" s="15" t="s">
        <v>35</v>
      </c>
      <c r="AX191" s="15" t="s">
        <v>79</v>
      </c>
      <c r="AY191" s="217" t="s">
        <v>118</v>
      </c>
    </row>
    <row r="192" spans="1:65" s="2" customFormat="1" ht="14.45" customHeight="1" x14ac:dyDescent="0.2">
      <c r="A192" s="36"/>
      <c r="B192" s="37"/>
      <c r="C192" s="172" t="s">
        <v>331</v>
      </c>
      <c r="D192" s="172" t="s">
        <v>120</v>
      </c>
      <c r="E192" s="173" t="s">
        <v>332</v>
      </c>
      <c r="F192" s="174" t="s">
        <v>333</v>
      </c>
      <c r="G192" s="175" t="s">
        <v>218</v>
      </c>
      <c r="H192" s="176">
        <v>46.069000000000003</v>
      </c>
      <c r="I192" s="177">
        <v>785</v>
      </c>
      <c r="J192" s="178">
        <f>ROUND(I192*H192,2)</f>
        <v>36164.17</v>
      </c>
      <c r="K192" s="174" t="s">
        <v>153</v>
      </c>
      <c r="L192" s="41"/>
      <c r="M192" s="179" t="s">
        <v>29</v>
      </c>
      <c r="N192" s="180" t="s">
        <v>45</v>
      </c>
      <c r="O192" s="66"/>
      <c r="P192" s="181">
        <f>O192*H192</f>
        <v>0</v>
      </c>
      <c r="Q192" s="181">
        <v>0</v>
      </c>
      <c r="R192" s="181">
        <f>Q192*H192</f>
        <v>0</v>
      </c>
      <c r="S192" s="181">
        <v>0.01</v>
      </c>
      <c r="T192" s="182">
        <f>S192*H192</f>
        <v>0.46069000000000004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183" t="s">
        <v>125</v>
      </c>
      <c r="AT192" s="183" t="s">
        <v>120</v>
      </c>
      <c r="AU192" s="183" t="s">
        <v>81</v>
      </c>
      <c r="AY192" s="18" t="s">
        <v>118</v>
      </c>
      <c r="BE192" s="184">
        <f>IF(N192="základní",J192,0)</f>
        <v>36164.17</v>
      </c>
      <c r="BF192" s="184">
        <f>IF(N192="snížená",J192,0)</f>
        <v>0</v>
      </c>
      <c r="BG192" s="184">
        <f>IF(N192="zákl. přenesená",J192,0)</f>
        <v>0</v>
      </c>
      <c r="BH192" s="184">
        <f>IF(N192="sníž. přenesená",J192,0)</f>
        <v>0</v>
      </c>
      <c r="BI192" s="184">
        <f>IF(N192="nulová",J192,0)</f>
        <v>0</v>
      </c>
      <c r="BJ192" s="18" t="s">
        <v>79</v>
      </c>
      <c r="BK192" s="184">
        <f>ROUND(I192*H192,2)</f>
        <v>36164.17</v>
      </c>
      <c r="BL192" s="18" t="s">
        <v>125</v>
      </c>
      <c r="BM192" s="183" t="s">
        <v>334</v>
      </c>
    </row>
    <row r="193" spans="1:65" s="14" customFormat="1" x14ac:dyDescent="0.2">
      <c r="B193" s="196"/>
      <c r="C193" s="197"/>
      <c r="D193" s="187" t="s">
        <v>127</v>
      </c>
      <c r="E193" s="198" t="s">
        <v>29</v>
      </c>
      <c r="F193" s="199" t="s">
        <v>326</v>
      </c>
      <c r="G193" s="197"/>
      <c r="H193" s="200">
        <v>46.069000000000003</v>
      </c>
      <c r="I193" s="201"/>
      <c r="J193" s="197"/>
      <c r="K193" s="197"/>
      <c r="L193" s="202"/>
      <c r="M193" s="203"/>
      <c r="N193" s="204"/>
      <c r="O193" s="204"/>
      <c r="P193" s="204"/>
      <c r="Q193" s="204"/>
      <c r="R193" s="204"/>
      <c r="S193" s="204"/>
      <c r="T193" s="205"/>
      <c r="AT193" s="206" t="s">
        <v>127</v>
      </c>
      <c r="AU193" s="206" t="s">
        <v>81</v>
      </c>
      <c r="AV193" s="14" t="s">
        <v>81</v>
      </c>
      <c r="AW193" s="14" t="s">
        <v>35</v>
      </c>
      <c r="AX193" s="14" t="s">
        <v>79</v>
      </c>
      <c r="AY193" s="206" t="s">
        <v>118</v>
      </c>
    </row>
    <row r="194" spans="1:65" s="2" customFormat="1" ht="24.2" customHeight="1" x14ac:dyDescent="0.2">
      <c r="A194" s="36"/>
      <c r="B194" s="37"/>
      <c r="C194" s="172" t="s">
        <v>335</v>
      </c>
      <c r="D194" s="172" t="s">
        <v>120</v>
      </c>
      <c r="E194" s="173" t="s">
        <v>336</v>
      </c>
      <c r="F194" s="174" t="s">
        <v>337</v>
      </c>
      <c r="G194" s="175" t="s">
        <v>148</v>
      </c>
      <c r="H194" s="176">
        <v>10</v>
      </c>
      <c r="I194" s="177">
        <v>1120</v>
      </c>
      <c r="J194" s="178">
        <f>ROUND(I194*H194,2)</f>
        <v>11200</v>
      </c>
      <c r="K194" s="174" t="s">
        <v>153</v>
      </c>
      <c r="L194" s="41"/>
      <c r="M194" s="179" t="s">
        <v>29</v>
      </c>
      <c r="N194" s="180" t="s">
        <v>45</v>
      </c>
      <c r="O194" s="66"/>
      <c r="P194" s="181">
        <f>O194*H194</f>
        <v>0</v>
      </c>
      <c r="Q194" s="181">
        <v>0</v>
      </c>
      <c r="R194" s="181">
        <f>Q194*H194</f>
        <v>0</v>
      </c>
      <c r="S194" s="181">
        <v>0.01</v>
      </c>
      <c r="T194" s="182">
        <f>S194*H194</f>
        <v>0.1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183" t="s">
        <v>125</v>
      </c>
      <c r="AT194" s="183" t="s">
        <v>120</v>
      </c>
      <c r="AU194" s="183" t="s">
        <v>81</v>
      </c>
      <c r="AY194" s="18" t="s">
        <v>118</v>
      </c>
      <c r="BE194" s="184">
        <f>IF(N194="základní",J194,0)</f>
        <v>11200</v>
      </c>
      <c r="BF194" s="184">
        <f>IF(N194="snížená",J194,0)</f>
        <v>0</v>
      </c>
      <c r="BG194" s="184">
        <f>IF(N194="zákl. přenesená",J194,0)</f>
        <v>0</v>
      </c>
      <c r="BH194" s="184">
        <f>IF(N194="sníž. přenesená",J194,0)</f>
        <v>0</v>
      </c>
      <c r="BI194" s="184">
        <f>IF(N194="nulová",J194,0)</f>
        <v>0</v>
      </c>
      <c r="BJ194" s="18" t="s">
        <v>79</v>
      </c>
      <c r="BK194" s="184">
        <f>ROUND(I194*H194,2)</f>
        <v>11200</v>
      </c>
      <c r="BL194" s="18" t="s">
        <v>125</v>
      </c>
      <c r="BM194" s="183" t="s">
        <v>338</v>
      </c>
    </row>
    <row r="195" spans="1:65" s="12" customFormat="1" ht="22.9" customHeight="1" x14ac:dyDescent="0.2">
      <c r="B195" s="156"/>
      <c r="C195" s="157"/>
      <c r="D195" s="158" t="s">
        <v>73</v>
      </c>
      <c r="E195" s="170" t="s">
        <v>339</v>
      </c>
      <c r="F195" s="170" t="s">
        <v>340</v>
      </c>
      <c r="G195" s="157"/>
      <c r="H195" s="157"/>
      <c r="I195" s="160"/>
      <c r="J195" s="171">
        <f>BK195</f>
        <v>17247.830000000002</v>
      </c>
      <c r="K195" s="157"/>
      <c r="L195" s="162"/>
      <c r="M195" s="163"/>
      <c r="N195" s="164"/>
      <c r="O195" s="164"/>
      <c r="P195" s="165">
        <f>SUM(P196:P201)</f>
        <v>0</v>
      </c>
      <c r="Q195" s="164"/>
      <c r="R195" s="165">
        <f>SUM(R196:R201)</f>
        <v>0</v>
      </c>
      <c r="S195" s="164"/>
      <c r="T195" s="166">
        <f>SUM(T196:T201)</f>
        <v>0</v>
      </c>
      <c r="AR195" s="167" t="s">
        <v>79</v>
      </c>
      <c r="AT195" s="168" t="s">
        <v>73</v>
      </c>
      <c r="AU195" s="168" t="s">
        <v>79</v>
      </c>
      <c r="AY195" s="167" t="s">
        <v>118</v>
      </c>
      <c r="BK195" s="169">
        <f>SUM(BK196:BK201)</f>
        <v>17247.830000000002</v>
      </c>
    </row>
    <row r="196" spans="1:65" s="2" customFormat="1" ht="37.9" customHeight="1" x14ac:dyDescent="0.2">
      <c r="A196" s="36"/>
      <c r="B196" s="37"/>
      <c r="C196" s="172" t="s">
        <v>341</v>
      </c>
      <c r="D196" s="172" t="s">
        <v>120</v>
      </c>
      <c r="E196" s="173" t="s">
        <v>342</v>
      </c>
      <c r="F196" s="174" t="s">
        <v>343</v>
      </c>
      <c r="G196" s="175" t="s">
        <v>142</v>
      </c>
      <c r="H196" s="176">
        <v>6.64</v>
      </c>
      <c r="I196" s="177">
        <v>785</v>
      </c>
      <c r="J196" s="178">
        <f>ROUND(I196*H196,2)</f>
        <v>5212.3999999999996</v>
      </c>
      <c r="K196" s="174" t="s">
        <v>124</v>
      </c>
      <c r="L196" s="41"/>
      <c r="M196" s="179" t="s">
        <v>29</v>
      </c>
      <c r="N196" s="180" t="s">
        <v>45</v>
      </c>
      <c r="O196" s="66"/>
      <c r="P196" s="181">
        <f>O196*H196</f>
        <v>0</v>
      </c>
      <c r="Q196" s="181">
        <v>0</v>
      </c>
      <c r="R196" s="181">
        <f>Q196*H196</f>
        <v>0</v>
      </c>
      <c r="S196" s="181">
        <v>0</v>
      </c>
      <c r="T196" s="182">
        <f>S196*H196</f>
        <v>0</v>
      </c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R196" s="183" t="s">
        <v>125</v>
      </c>
      <c r="AT196" s="183" t="s">
        <v>120</v>
      </c>
      <c r="AU196" s="183" t="s">
        <v>81</v>
      </c>
      <c r="AY196" s="18" t="s">
        <v>118</v>
      </c>
      <c r="BE196" s="184">
        <f>IF(N196="základní",J196,0)</f>
        <v>5212.3999999999996</v>
      </c>
      <c r="BF196" s="184">
        <f>IF(N196="snížená",J196,0)</f>
        <v>0</v>
      </c>
      <c r="BG196" s="184">
        <f>IF(N196="zákl. přenesená",J196,0)</f>
        <v>0</v>
      </c>
      <c r="BH196" s="184">
        <f>IF(N196="sníž. přenesená",J196,0)</f>
        <v>0</v>
      </c>
      <c r="BI196" s="184">
        <f>IF(N196="nulová",J196,0)</f>
        <v>0</v>
      </c>
      <c r="BJ196" s="18" t="s">
        <v>79</v>
      </c>
      <c r="BK196" s="184">
        <f>ROUND(I196*H196,2)</f>
        <v>5212.3999999999996</v>
      </c>
      <c r="BL196" s="18" t="s">
        <v>125</v>
      </c>
      <c r="BM196" s="183" t="s">
        <v>344</v>
      </c>
    </row>
    <row r="197" spans="1:65" s="2" customFormat="1" ht="24.2" customHeight="1" x14ac:dyDescent="0.2">
      <c r="A197" s="36"/>
      <c r="B197" s="37"/>
      <c r="C197" s="172" t="s">
        <v>345</v>
      </c>
      <c r="D197" s="172" t="s">
        <v>120</v>
      </c>
      <c r="E197" s="173" t="s">
        <v>346</v>
      </c>
      <c r="F197" s="174" t="s">
        <v>347</v>
      </c>
      <c r="G197" s="175" t="s">
        <v>142</v>
      </c>
      <c r="H197" s="176">
        <v>6.64</v>
      </c>
      <c r="I197" s="177">
        <v>556</v>
      </c>
      <c r="J197" s="178">
        <f>ROUND(I197*H197,2)</f>
        <v>3691.84</v>
      </c>
      <c r="K197" s="174" t="s">
        <v>124</v>
      </c>
      <c r="L197" s="41"/>
      <c r="M197" s="179" t="s">
        <v>29</v>
      </c>
      <c r="N197" s="180" t="s">
        <v>45</v>
      </c>
      <c r="O197" s="66"/>
      <c r="P197" s="181">
        <f>O197*H197</f>
        <v>0</v>
      </c>
      <c r="Q197" s="181">
        <v>0</v>
      </c>
      <c r="R197" s="181">
        <f>Q197*H197</f>
        <v>0</v>
      </c>
      <c r="S197" s="181">
        <v>0</v>
      </c>
      <c r="T197" s="182">
        <f>S197*H197</f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183" t="s">
        <v>125</v>
      </c>
      <c r="AT197" s="183" t="s">
        <v>120</v>
      </c>
      <c r="AU197" s="183" t="s">
        <v>81</v>
      </c>
      <c r="AY197" s="18" t="s">
        <v>118</v>
      </c>
      <c r="BE197" s="184">
        <f>IF(N197="základní",J197,0)</f>
        <v>3691.84</v>
      </c>
      <c r="BF197" s="184">
        <f>IF(N197="snížená",J197,0)</f>
        <v>0</v>
      </c>
      <c r="BG197" s="184">
        <f>IF(N197="zákl. přenesená",J197,0)</f>
        <v>0</v>
      </c>
      <c r="BH197" s="184">
        <f>IF(N197="sníž. přenesená",J197,0)</f>
        <v>0</v>
      </c>
      <c r="BI197" s="184">
        <f>IF(N197="nulová",J197,0)</f>
        <v>0</v>
      </c>
      <c r="BJ197" s="18" t="s">
        <v>79</v>
      </c>
      <c r="BK197" s="184">
        <f>ROUND(I197*H197,2)</f>
        <v>3691.84</v>
      </c>
      <c r="BL197" s="18" t="s">
        <v>125</v>
      </c>
      <c r="BM197" s="183" t="s">
        <v>348</v>
      </c>
    </row>
    <row r="198" spans="1:65" s="2" customFormat="1" ht="37.9" customHeight="1" x14ac:dyDescent="0.2">
      <c r="A198" s="36"/>
      <c r="B198" s="37"/>
      <c r="C198" s="172" t="s">
        <v>349</v>
      </c>
      <c r="D198" s="172" t="s">
        <v>120</v>
      </c>
      <c r="E198" s="173" t="s">
        <v>350</v>
      </c>
      <c r="F198" s="174" t="s">
        <v>351</v>
      </c>
      <c r="G198" s="175" t="s">
        <v>142</v>
      </c>
      <c r="H198" s="176">
        <v>192.56</v>
      </c>
      <c r="I198" s="177">
        <v>35</v>
      </c>
      <c r="J198" s="178">
        <f>ROUND(I198*H198,2)</f>
        <v>6739.6</v>
      </c>
      <c r="K198" s="174" t="s">
        <v>124</v>
      </c>
      <c r="L198" s="41"/>
      <c r="M198" s="179" t="s">
        <v>29</v>
      </c>
      <c r="N198" s="180" t="s">
        <v>45</v>
      </c>
      <c r="O198" s="66"/>
      <c r="P198" s="181">
        <f>O198*H198</f>
        <v>0</v>
      </c>
      <c r="Q198" s="181">
        <v>0</v>
      </c>
      <c r="R198" s="181">
        <f>Q198*H198</f>
        <v>0</v>
      </c>
      <c r="S198" s="181">
        <v>0</v>
      </c>
      <c r="T198" s="182">
        <f>S198*H198</f>
        <v>0</v>
      </c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R198" s="183" t="s">
        <v>125</v>
      </c>
      <c r="AT198" s="183" t="s">
        <v>120</v>
      </c>
      <c r="AU198" s="183" t="s">
        <v>81</v>
      </c>
      <c r="AY198" s="18" t="s">
        <v>118</v>
      </c>
      <c r="BE198" s="184">
        <f>IF(N198="základní",J198,0)</f>
        <v>6739.6</v>
      </c>
      <c r="BF198" s="184">
        <f>IF(N198="snížená",J198,0)</f>
        <v>0</v>
      </c>
      <c r="BG198" s="184">
        <f>IF(N198="zákl. přenesená",J198,0)</f>
        <v>0</v>
      </c>
      <c r="BH198" s="184">
        <f>IF(N198="sníž. přenesená",J198,0)</f>
        <v>0</v>
      </c>
      <c r="BI198" s="184">
        <f>IF(N198="nulová",J198,0)</f>
        <v>0</v>
      </c>
      <c r="BJ198" s="18" t="s">
        <v>79</v>
      </c>
      <c r="BK198" s="184">
        <f>ROUND(I198*H198,2)</f>
        <v>6739.6</v>
      </c>
      <c r="BL198" s="18" t="s">
        <v>125</v>
      </c>
      <c r="BM198" s="183" t="s">
        <v>352</v>
      </c>
    </row>
    <row r="199" spans="1:65" s="14" customFormat="1" x14ac:dyDescent="0.2">
      <c r="B199" s="196"/>
      <c r="C199" s="197"/>
      <c r="D199" s="187" t="s">
        <v>127</v>
      </c>
      <c r="E199" s="197"/>
      <c r="F199" s="199" t="s">
        <v>353</v>
      </c>
      <c r="G199" s="197"/>
      <c r="H199" s="200">
        <v>192.56</v>
      </c>
      <c r="I199" s="201"/>
      <c r="J199" s="197"/>
      <c r="K199" s="197"/>
      <c r="L199" s="202"/>
      <c r="M199" s="203"/>
      <c r="N199" s="204"/>
      <c r="O199" s="204"/>
      <c r="P199" s="204"/>
      <c r="Q199" s="204"/>
      <c r="R199" s="204"/>
      <c r="S199" s="204"/>
      <c r="T199" s="205"/>
      <c r="AT199" s="206" t="s">
        <v>127</v>
      </c>
      <c r="AU199" s="206" t="s">
        <v>81</v>
      </c>
      <c r="AV199" s="14" t="s">
        <v>81</v>
      </c>
      <c r="AW199" s="14" t="s">
        <v>4</v>
      </c>
      <c r="AX199" s="14" t="s">
        <v>79</v>
      </c>
      <c r="AY199" s="206" t="s">
        <v>118</v>
      </c>
    </row>
    <row r="200" spans="1:65" s="2" customFormat="1" ht="37.9" customHeight="1" x14ac:dyDescent="0.2">
      <c r="A200" s="36"/>
      <c r="B200" s="37"/>
      <c r="C200" s="172" t="s">
        <v>354</v>
      </c>
      <c r="D200" s="172" t="s">
        <v>120</v>
      </c>
      <c r="E200" s="173" t="s">
        <v>355</v>
      </c>
      <c r="F200" s="174" t="s">
        <v>356</v>
      </c>
      <c r="G200" s="175" t="s">
        <v>142</v>
      </c>
      <c r="H200" s="176">
        <v>0.81499999999999995</v>
      </c>
      <c r="I200" s="177">
        <v>650</v>
      </c>
      <c r="J200" s="178">
        <f>ROUND(I200*H200,2)</f>
        <v>529.75</v>
      </c>
      <c r="K200" s="174" t="s">
        <v>124</v>
      </c>
      <c r="L200" s="41"/>
      <c r="M200" s="179" t="s">
        <v>29</v>
      </c>
      <c r="N200" s="180" t="s">
        <v>45</v>
      </c>
      <c r="O200" s="66"/>
      <c r="P200" s="181">
        <f>O200*H200</f>
        <v>0</v>
      </c>
      <c r="Q200" s="181">
        <v>0</v>
      </c>
      <c r="R200" s="181">
        <f>Q200*H200</f>
        <v>0</v>
      </c>
      <c r="S200" s="181">
        <v>0</v>
      </c>
      <c r="T200" s="182">
        <f>S200*H200</f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183" t="s">
        <v>125</v>
      </c>
      <c r="AT200" s="183" t="s">
        <v>120</v>
      </c>
      <c r="AU200" s="183" t="s">
        <v>81</v>
      </c>
      <c r="AY200" s="18" t="s">
        <v>118</v>
      </c>
      <c r="BE200" s="184">
        <f>IF(N200="základní",J200,0)</f>
        <v>529.75</v>
      </c>
      <c r="BF200" s="184">
        <f>IF(N200="snížená",J200,0)</f>
        <v>0</v>
      </c>
      <c r="BG200" s="184">
        <f>IF(N200="zákl. přenesená",J200,0)</f>
        <v>0</v>
      </c>
      <c r="BH200" s="184">
        <f>IF(N200="sníž. přenesená",J200,0)</f>
        <v>0</v>
      </c>
      <c r="BI200" s="184">
        <f>IF(N200="nulová",J200,0)</f>
        <v>0</v>
      </c>
      <c r="BJ200" s="18" t="s">
        <v>79</v>
      </c>
      <c r="BK200" s="184">
        <f>ROUND(I200*H200,2)</f>
        <v>529.75</v>
      </c>
      <c r="BL200" s="18" t="s">
        <v>125</v>
      </c>
      <c r="BM200" s="183" t="s">
        <v>357</v>
      </c>
    </row>
    <row r="201" spans="1:65" s="2" customFormat="1" ht="49.15" customHeight="1" x14ac:dyDescent="0.2">
      <c r="A201" s="36"/>
      <c r="B201" s="37"/>
      <c r="C201" s="172" t="s">
        <v>319</v>
      </c>
      <c r="D201" s="172" t="s">
        <v>120</v>
      </c>
      <c r="E201" s="173" t="s">
        <v>358</v>
      </c>
      <c r="F201" s="174" t="s">
        <v>359</v>
      </c>
      <c r="G201" s="175" t="s">
        <v>142</v>
      </c>
      <c r="H201" s="176">
        <v>2.238</v>
      </c>
      <c r="I201" s="177">
        <v>480</v>
      </c>
      <c r="J201" s="178">
        <f>ROUND(I201*H201,2)</f>
        <v>1074.24</v>
      </c>
      <c r="K201" s="174" t="s">
        <v>124</v>
      </c>
      <c r="L201" s="41"/>
      <c r="M201" s="179" t="s">
        <v>29</v>
      </c>
      <c r="N201" s="180" t="s">
        <v>45</v>
      </c>
      <c r="O201" s="66"/>
      <c r="P201" s="181">
        <f>O201*H201</f>
        <v>0</v>
      </c>
      <c r="Q201" s="181">
        <v>0</v>
      </c>
      <c r="R201" s="181">
        <f>Q201*H201</f>
        <v>0</v>
      </c>
      <c r="S201" s="181">
        <v>0</v>
      </c>
      <c r="T201" s="182">
        <f>S201*H201</f>
        <v>0</v>
      </c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R201" s="183" t="s">
        <v>125</v>
      </c>
      <c r="AT201" s="183" t="s">
        <v>120</v>
      </c>
      <c r="AU201" s="183" t="s">
        <v>81</v>
      </c>
      <c r="AY201" s="18" t="s">
        <v>118</v>
      </c>
      <c r="BE201" s="184">
        <f>IF(N201="základní",J201,0)</f>
        <v>1074.24</v>
      </c>
      <c r="BF201" s="184">
        <f>IF(N201="snížená",J201,0)</f>
        <v>0</v>
      </c>
      <c r="BG201" s="184">
        <f>IF(N201="zákl. přenesená",J201,0)</f>
        <v>0</v>
      </c>
      <c r="BH201" s="184">
        <f>IF(N201="sníž. přenesená",J201,0)</f>
        <v>0</v>
      </c>
      <c r="BI201" s="184">
        <f>IF(N201="nulová",J201,0)</f>
        <v>0</v>
      </c>
      <c r="BJ201" s="18" t="s">
        <v>79</v>
      </c>
      <c r="BK201" s="184">
        <f>ROUND(I201*H201,2)</f>
        <v>1074.24</v>
      </c>
      <c r="BL201" s="18" t="s">
        <v>125</v>
      </c>
      <c r="BM201" s="183" t="s">
        <v>360</v>
      </c>
    </row>
    <row r="202" spans="1:65" s="12" customFormat="1" ht="22.9" customHeight="1" x14ac:dyDescent="0.2">
      <c r="B202" s="156"/>
      <c r="C202" s="157"/>
      <c r="D202" s="158" t="s">
        <v>73</v>
      </c>
      <c r="E202" s="170" t="s">
        <v>361</v>
      </c>
      <c r="F202" s="170" t="s">
        <v>362</v>
      </c>
      <c r="G202" s="157"/>
      <c r="H202" s="157"/>
      <c r="I202" s="160"/>
      <c r="J202" s="171">
        <f>BK202</f>
        <v>31458.28</v>
      </c>
      <c r="K202" s="157"/>
      <c r="L202" s="162"/>
      <c r="M202" s="163"/>
      <c r="N202" s="164"/>
      <c r="O202" s="164"/>
      <c r="P202" s="165">
        <f>P203</f>
        <v>0</v>
      </c>
      <c r="Q202" s="164"/>
      <c r="R202" s="165">
        <f>R203</f>
        <v>0</v>
      </c>
      <c r="S202" s="164"/>
      <c r="T202" s="166">
        <f>T203</f>
        <v>0</v>
      </c>
      <c r="AR202" s="167" t="s">
        <v>79</v>
      </c>
      <c r="AT202" s="168" t="s">
        <v>73</v>
      </c>
      <c r="AU202" s="168" t="s">
        <v>79</v>
      </c>
      <c r="AY202" s="167" t="s">
        <v>118</v>
      </c>
      <c r="BK202" s="169">
        <f>BK203</f>
        <v>31458.28</v>
      </c>
    </row>
    <row r="203" spans="1:65" s="2" customFormat="1" ht="49.15" customHeight="1" x14ac:dyDescent="0.2">
      <c r="A203" s="36"/>
      <c r="B203" s="37"/>
      <c r="C203" s="172" t="s">
        <v>363</v>
      </c>
      <c r="D203" s="172" t="s">
        <v>120</v>
      </c>
      <c r="E203" s="173" t="s">
        <v>364</v>
      </c>
      <c r="F203" s="174" t="s">
        <v>365</v>
      </c>
      <c r="G203" s="175" t="s">
        <v>142</v>
      </c>
      <c r="H203" s="176">
        <v>55.58</v>
      </c>
      <c r="I203" s="177">
        <v>566</v>
      </c>
      <c r="J203" s="178">
        <f>ROUND(I203*H203,2)</f>
        <v>31458.28</v>
      </c>
      <c r="K203" s="174" t="s">
        <v>124</v>
      </c>
      <c r="L203" s="41"/>
      <c r="M203" s="179" t="s">
        <v>29</v>
      </c>
      <c r="N203" s="180" t="s">
        <v>45</v>
      </c>
      <c r="O203" s="66"/>
      <c r="P203" s="181">
        <f>O203*H203</f>
        <v>0</v>
      </c>
      <c r="Q203" s="181">
        <v>0</v>
      </c>
      <c r="R203" s="181">
        <f>Q203*H203</f>
        <v>0</v>
      </c>
      <c r="S203" s="181">
        <v>0</v>
      </c>
      <c r="T203" s="182">
        <f>S203*H203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183" t="s">
        <v>125</v>
      </c>
      <c r="AT203" s="183" t="s">
        <v>120</v>
      </c>
      <c r="AU203" s="183" t="s">
        <v>81</v>
      </c>
      <c r="AY203" s="18" t="s">
        <v>118</v>
      </c>
      <c r="BE203" s="184">
        <f>IF(N203="základní",J203,0)</f>
        <v>31458.28</v>
      </c>
      <c r="BF203" s="184">
        <f>IF(N203="snížená",J203,0)</f>
        <v>0</v>
      </c>
      <c r="BG203" s="184">
        <f>IF(N203="zákl. přenesená",J203,0)</f>
        <v>0</v>
      </c>
      <c r="BH203" s="184">
        <f>IF(N203="sníž. přenesená",J203,0)</f>
        <v>0</v>
      </c>
      <c r="BI203" s="184">
        <f>IF(N203="nulová",J203,0)</f>
        <v>0</v>
      </c>
      <c r="BJ203" s="18" t="s">
        <v>79</v>
      </c>
      <c r="BK203" s="184">
        <f>ROUND(I203*H203,2)</f>
        <v>31458.28</v>
      </c>
      <c r="BL203" s="18" t="s">
        <v>125</v>
      </c>
      <c r="BM203" s="183" t="s">
        <v>366</v>
      </c>
    </row>
    <row r="204" spans="1:65" s="12" customFormat="1" ht="25.9" customHeight="1" x14ac:dyDescent="0.2">
      <c r="B204" s="156"/>
      <c r="C204" s="157"/>
      <c r="D204" s="158" t="s">
        <v>73</v>
      </c>
      <c r="E204" s="159" t="s">
        <v>367</v>
      </c>
      <c r="F204" s="159" t="s">
        <v>368</v>
      </c>
      <c r="G204" s="157"/>
      <c r="H204" s="157"/>
      <c r="I204" s="160"/>
      <c r="J204" s="161">
        <f>BK204</f>
        <v>13820.900000000001</v>
      </c>
      <c r="K204" s="157"/>
      <c r="L204" s="162"/>
      <c r="M204" s="163"/>
      <c r="N204" s="164"/>
      <c r="O204" s="164"/>
      <c r="P204" s="165">
        <f>P205+P210</f>
        <v>0</v>
      </c>
      <c r="Q204" s="164"/>
      <c r="R204" s="165">
        <f>R205+R210</f>
        <v>0.2946066</v>
      </c>
      <c r="S204" s="164"/>
      <c r="T204" s="166">
        <f>T205+T210</f>
        <v>0</v>
      </c>
      <c r="AR204" s="167" t="s">
        <v>81</v>
      </c>
      <c r="AT204" s="168" t="s">
        <v>73</v>
      </c>
      <c r="AU204" s="168" t="s">
        <v>74</v>
      </c>
      <c r="AY204" s="167" t="s">
        <v>118</v>
      </c>
      <c r="BK204" s="169">
        <f>BK205+BK210</f>
        <v>13820.900000000001</v>
      </c>
    </row>
    <row r="205" spans="1:65" s="12" customFormat="1" ht="22.9" customHeight="1" x14ac:dyDescent="0.2">
      <c r="B205" s="156"/>
      <c r="C205" s="157"/>
      <c r="D205" s="158" t="s">
        <v>73</v>
      </c>
      <c r="E205" s="170" t="s">
        <v>369</v>
      </c>
      <c r="F205" s="170" t="s">
        <v>370</v>
      </c>
      <c r="G205" s="157"/>
      <c r="H205" s="157"/>
      <c r="I205" s="160"/>
      <c r="J205" s="171">
        <f>BK205</f>
        <v>2679.2</v>
      </c>
      <c r="K205" s="157"/>
      <c r="L205" s="162"/>
      <c r="M205" s="163"/>
      <c r="N205" s="164"/>
      <c r="O205" s="164"/>
      <c r="P205" s="165">
        <f>SUM(P206:P209)</f>
        <v>0</v>
      </c>
      <c r="Q205" s="164"/>
      <c r="R205" s="165">
        <f>SUM(R206:R209)</f>
        <v>1.7318400000000001E-2</v>
      </c>
      <c r="S205" s="164"/>
      <c r="T205" s="166">
        <f>SUM(T206:T209)</f>
        <v>0</v>
      </c>
      <c r="AR205" s="167" t="s">
        <v>81</v>
      </c>
      <c r="AT205" s="168" t="s">
        <v>73</v>
      </c>
      <c r="AU205" s="168" t="s">
        <v>79</v>
      </c>
      <c r="AY205" s="167" t="s">
        <v>118</v>
      </c>
      <c r="BK205" s="169">
        <f>SUM(BK206:BK209)</f>
        <v>2679.2</v>
      </c>
    </row>
    <row r="206" spans="1:65" s="2" customFormat="1" ht="24.2" customHeight="1" x14ac:dyDescent="0.2">
      <c r="A206" s="36"/>
      <c r="B206" s="37"/>
      <c r="C206" s="172" t="s">
        <v>371</v>
      </c>
      <c r="D206" s="172" t="s">
        <v>120</v>
      </c>
      <c r="E206" s="173" t="s">
        <v>372</v>
      </c>
      <c r="F206" s="174" t="s">
        <v>373</v>
      </c>
      <c r="G206" s="175" t="s">
        <v>218</v>
      </c>
      <c r="H206" s="176">
        <v>3.84</v>
      </c>
      <c r="I206" s="177">
        <v>680</v>
      </c>
      <c r="J206" s="178">
        <f>ROUND(I206*H206,2)</f>
        <v>2611.1999999999998</v>
      </c>
      <c r="K206" s="174" t="s">
        <v>124</v>
      </c>
      <c r="L206" s="41"/>
      <c r="M206" s="179" t="s">
        <v>29</v>
      </c>
      <c r="N206" s="180" t="s">
        <v>45</v>
      </c>
      <c r="O206" s="66"/>
      <c r="P206" s="181">
        <f>O206*H206</f>
        <v>0</v>
      </c>
      <c r="Q206" s="181">
        <v>4.5100000000000001E-3</v>
      </c>
      <c r="R206" s="181">
        <f>Q206*H206</f>
        <v>1.7318400000000001E-2</v>
      </c>
      <c r="S206" s="181">
        <v>0</v>
      </c>
      <c r="T206" s="182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183" t="s">
        <v>201</v>
      </c>
      <c r="AT206" s="183" t="s">
        <v>120</v>
      </c>
      <c r="AU206" s="183" t="s">
        <v>81</v>
      </c>
      <c r="AY206" s="18" t="s">
        <v>118</v>
      </c>
      <c r="BE206" s="184">
        <f>IF(N206="základní",J206,0)</f>
        <v>2611.1999999999998</v>
      </c>
      <c r="BF206" s="184">
        <f>IF(N206="snížená",J206,0)</f>
        <v>0</v>
      </c>
      <c r="BG206" s="184">
        <f>IF(N206="zákl. přenesená",J206,0)</f>
        <v>0</v>
      </c>
      <c r="BH206" s="184">
        <f>IF(N206="sníž. přenesená",J206,0)</f>
        <v>0</v>
      </c>
      <c r="BI206" s="184">
        <f>IF(N206="nulová",J206,0)</f>
        <v>0</v>
      </c>
      <c r="BJ206" s="18" t="s">
        <v>79</v>
      </c>
      <c r="BK206" s="184">
        <f>ROUND(I206*H206,2)</f>
        <v>2611.1999999999998</v>
      </c>
      <c r="BL206" s="18" t="s">
        <v>201</v>
      </c>
      <c r="BM206" s="183" t="s">
        <v>374</v>
      </c>
    </row>
    <row r="207" spans="1:65" s="14" customFormat="1" x14ac:dyDescent="0.2">
      <c r="B207" s="196"/>
      <c r="C207" s="197"/>
      <c r="D207" s="187" t="s">
        <v>127</v>
      </c>
      <c r="E207" s="198" t="s">
        <v>29</v>
      </c>
      <c r="F207" s="199" t="s">
        <v>375</v>
      </c>
      <c r="G207" s="197"/>
      <c r="H207" s="200">
        <v>3.84</v>
      </c>
      <c r="I207" s="201"/>
      <c r="J207" s="197"/>
      <c r="K207" s="197"/>
      <c r="L207" s="202"/>
      <c r="M207" s="203"/>
      <c r="N207" s="204"/>
      <c r="O207" s="204"/>
      <c r="P207" s="204"/>
      <c r="Q207" s="204"/>
      <c r="R207" s="204"/>
      <c r="S207" s="204"/>
      <c r="T207" s="205"/>
      <c r="AT207" s="206" t="s">
        <v>127</v>
      </c>
      <c r="AU207" s="206" t="s">
        <v>81</v>
      </c>
      <c r="AV207" s="14" t="s">
        <v>81</v>
      </c>
      <c r="AW207" s="14" t="s">
        <v>35</v>
      </c>
      <c r="AX207" s="14" t="s">
        <v>79</v>
      </c>
      <c r="AY207" s="206" t="s">
        <v>118</v>
      </c>
    </row>
    <row r="208" spans="1:65" s="2" customFormat="1" ht="49.15" customHeight="1" x14ac:dyDescent="0.2">
      <c r="A208" s="36"/>
      <c r="B208" s="37"/>
      <c r="C208" s="172" t="s">
        <v>376</v>
      </c>
      <c r="D208" s="172" t="s">
        <v>120</v>
      </c>
      <c r="E208" s="173" t="s">
        <v>377</v>
      </c>
      <c r="F208" s="174" t="s">
        <v>378</v>
      </c>
      <c r="G208" s="175" t="s">
        <v>142</v>
      </c>
      <c r="H208" s="176">
        <v>1.7000000000000001E-2</v>
      </c>
      <c r="I208" s="177">
        <v>2500</v>
      </c>
      <c r="J208" s="178">
        <f>ROUND(I208*H208,2)</f>
        <v>42.5</v>
      </c>
      <c r="K208" s="174" t="s">
        <v>124</v>
      </c>
      <c r="L208" s="41"/>
      <c r="M208" s="179" t="s">
        <v>29</v>
      </c>
      <c r="N208" s="180" t="s">
        <v>45</v>
      </c>
      <c r="O208" s="66"/>
      <c r="P208" s="181">
        <f>O208*H208</f>
        <v>0</v>
      </c>
      <c r="Q208" s="181">
        <v>0</v>
      </c>
      <c r="R208" s="181">
        <f>Q208*H208</f>
        <v>0</v>
      </c>
      <c r="S208" s="181">
        <v>0</v>
      </c>
      <c r="T208" s="182">
        <f>S208*H208</f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183" t="s">
        <v>201</v>
      </c>
      <c r="AT208" s="183" t="s">
        <v>120</v>
      </c>
      <c r="AU208" s="183" t="s">
        <v>81</v>
      </c>
      <c r="AY208" s="18" t="s">
        <v>118</v>
      </c>
      <c r="BE208" s="184">
        <f>IF(N208="základní",J208,0)</f>
        <v>42.5</v>
      </c>
      <c r="BF208" s="184">
        <f>IF(N208="snížená",J208,0)</f>
        <v>0</v>
      </c>
      <c r="BG208" s="184">
        <f>IF(N208="zákl. přenesená",J208,0)</f>
        <v>0</v>
      </c>
      <c r="BH208" s="184">
        <f>IF(N208="sníž. přenesená",J208,0)</f>
        <v>0</v>
      </c>
      <c r="BI208" s="184">
        <f>IF(N208="nulová",J208,0)</f>
        <v>0</v>
      </c>
      <c r="BJ208" s="18" t="s">
        <v>79</v>
      </c>
      <c r="BK208" s="184">
        <f>ROUND(I208*H208,2)</f>
        <v>42.5</v>
      </c>
      <c r="BL208" s="18" t="s">
        <v>201</v>
      </c>
      <c r="BM208" s="183" t="s">
        <v>379</v>
      </c>
    </row>
    <row r="209" spans="1:65" s="2" customFormat="1" ht="49.15" customHeight="1" x14ac:dyDescent="0.2">
      <c r="A209" s="36"/>
      <c r="B209" s="37"/>
      <c r="C209" s="172" t="s">
        <v>380</v>
      </c>
      <c r="D209" s="172" t="s">
        <v>120</v>
      </c>
      <c r="E209" s="173" t="s">
        <v>381</v>
      </c>
      <c r="F209" s="174" t="s">
        <v>382</v>
      </c>
      <c r="G209" s="175" t="s">
        <v>142</v>
      </c>
      <c r="H209" s="176">
        <v>1.7000000000000001E-2</v>
      </c>
      <c r="I209" s="177">
        <v>1500</v>
      </c>
      <c r="J209" s="178">
        <f>ROUND(I209*H209,2)</f>
        <v>25.5</v>
      </c>
      <c r="K209" s="174" t="s">
        <v>124</v>
      </c>
      <c r="L209" s="41"/>
      <c r="M209" s="179" t="s">
        <v>29</v>
      </c>
      <c r="N209" s="180" t="s">
        <v>45</v>
      </c>
      <c r="O209" s="66"/>
      <c r="P209" s="181">
        <f>O209*H209</f>
        <v>0</v>
      </c>
      <c r="Q209" s="181">
        <v>0</v>
      </c>
      <c r="R209" s="181">
        <f>Q209*H209</f>
        <v>0</v>
      </c>
      <c r="S209" s="181">
        <v>0</v>
      </c>
      <c r="T209" s="182">
        <f>S209*H209</f>
        <v>0</v>
      </c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R209" s="183" t="s">
        <v>201</v>
      </c>
      <c r="AT209" s="183" t="s">
        <v>120</v>
      </c>
      <c r="AU209" s="183" t="s">
        <v>81</v>
      </c>
      <c r="AY209" s="18" t="s">
        <v>118</v>
      </c>
      <c r="BE209" s="184">
        <f>IF(N209="základní",J209,0)</f>
        <v>25.5</v>
      </c>
      <c r="BF209" s="184">
        <f>IF(N209="snížená",J209,0)</f>
        <v>0</v>
      </c>
      <c r="BG209" s="184">
        <f>IF(N209="zákl. přenesená",J209,0)</f>
        <v>0</v>
      </c>
      <c r="BH209" s="184">
        <f>IF(N209="sníž. přenesená",J209,0)</f>
        <v>0</v>
      </c>
      <c r="BI209" s="184">
        <f>IF(N209="nulová",J209,0)</f>
        <v>0</v>
      </c>
      <c r="BJ209" s="18" t="s">
        <v>79</v>
      </c>
      <c r="BK209" s="184">
        <f>ROUND(I209*H209,2)</f>
        <v>25.5</v>
      </c>
      <c r="BL209" s="18" t="s">
        <v>201</v>
      </c>
      <c r="BM209" s="183" t="s">
        <v>383</v>
      </c>
    </row>
    <row r="210" spans="1:65" s="12" customFormat="1" ht="22.9" customHeight="1" x14ac:dyDescent="0.2">
      <c r="B210" s="156"/>
      <c r="C210" s="157"/>
      <c r="D210" s="158" t="s">
        <v>73</v>
      </c>
      <c r="E210" s="170" t="s">
        <v>384</v>
      </c>
      <c r="F210" s="170" t="s">
        <v>385</v>
      </c>
      <c r="G210" s="157"/>
      <c r="H210" s="157"/>
      <c r="I210" s="160"/>
      <c r="J210" s="171">
        <f>BK210</f>
        <v>11141.7</v>
      </c>
      <c r="K210" s="157"/>
      <c r="L210" s="162"/>
      <c r="M210" s="163"/>
      <c r="N210" s="164"/>
      <c r="O210" s="164"/>
      <c r="P210" s="165">
        <f>SUM(P211:P217)</f>
        <v>0</v>
      </c>
      <c r="Q210" s="164"/>
      <c r="R210" s="165">
        <f>SUM(R211:R217)</f>
        <v>0.27728819999999998</v>
      </c>
      <c r="S210" s="164"/>
      <c r="T210" s="166">
        <f>SUM(T211:T217)</f>
        <v>0</v>
      </c>
      <c r="AR210" s="167" t="s">
        <v>81</v>
      </c>
      <c r="AT210" s="168" t="s">
        <v>73</v>
      </c>
      <c r="AU210" s="168" t="s">
        <v>79</v>
      </c>
      <c r="AY210" s="167" t="s">
        <v>118</v>
      </c>
      <c r="BK210" s="169">
        <f>SUM(BK211:BK217)</f>
        <v>11141.7</v>
      </c>
    </row>
    <row r="211" spans="1:65" s="2" customFormat="1" ht="37.9" customHeight="1" x14ac:dyDescent="0.2">
      <c r="A211" s="36"/>
      <c r="B211" s="37"/>
      <c r="C211" s="172" t="s">
        <v>386</v>
      </c>
      <c r="D211" s="172" t="s">
        <v>120</v>
      </c>
      <c r="E211" s="173" t="s">
        <v>387</v>
      </c>
      <c r="F211" s="174" t="s">
        <v>388</v>
      </c>
      <c r="G211" s="175" t="s">
        <v>148</v>
      </c>
      <c r="H211" s="176">
        <v>7.46</v>
      </c>
      <c r="I211" s="177">
        <v>850</v>
      </c>
      <c r="J211" s="178">
        <f>ROUND(I211*H211,2)</f>
        <v>6341</v>
      </c>
      <c r="K211" s="174" t="s">
        <v>124</v>
      </c>
      <c r="L211" s="41"/>
      <c r="M211" s="179" t="s">
        <v>29</v>
      </c>
      <c r="N211" s="180" t="s">
        <v>45</v>
      </c>
      <c r="O211" s="66"/>
      <c r="P211" s="181">
        <f>O211*H211</f>
        <v>0</v>
      </c>
      <c r="Q211" s="181">
        <v>1.847E-2</v>
      </c>
      <c r="R211" s="181">
        <f>Q211*H211</f>
        <v>0.1377862</v>
      </c>
      <c r="S211" s="181">
        <v>0</v>
      </c>
      <c r="T211" s="182">
        <f>S211*H211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183" t="s">
        <v>201</v>
      </c>
      <c r="AT211" s="183" t="s">
        <v>120</v>
      </c>
      <c r="AU211" s="183" t="s">
        <v>81</v>
      </c>
      <c r="AY211" s="18" t="s">
        <v>118</v>
      </c>
      <c r="BE211" s="184">
        <f>IF(N211="základní",J211,0)</f>
        <v>6341</v>
      </c>
      <c r="BF211" s="184">
        <f>IF(N211="snížená",J211,0)</f>
        <v>0</v>
      </c>
      <c r="BG211" s="184">
        <f>IF(N211="zákl. přenesená",J211,0)</f>
        <v>0</v>
      </c>
      <c r="BH211" s="184">
        <f>IF(N211="sníž. přenesená",J211,0)</f>
        <v>0</v>
      </c>
      <c r="BI211" s="184">
        <f>IF(N211="nulová",J211,0)</f>
        <v>0</v>
      </c>
      <c r="BJ211" s="18" t="s">
        <v>79</v>
      </c>
      <c r="BK211" s="184">
        <f>ROUND(I211*H211,2)</f>
        <v>6341</v>
      </c>
      <c r="BL211" s="18" t="s">
        <v>201</v>
      </c>
      <c r="BM211" s="183" t="s">
        <v>389</v>
      </c>
    </row>
    <row r="212" spans="1:65" s="14" customFormat="1" x14ac:dyDescent="0.2">
      <c r="B212" s="196"/>
      <c r="C212" s="197"/>
      <c r="D212" s="187" t="s">
        <v>127</v>
      </c>
      <c r="E212" s="198" t="s">
        <v>29</v>
      </c>
      <c r="F212" s="199" t="s">
        <v>390</v>
      </c>
      <c r="G212" s="197"/>
      <c r="H212" s="200">
        <v>7.46</v>
      </c>
      <c r="I212" s="201"/>
      <c r="J212" s="197"/>
      <c r="K212" s="197"/>
      <c r="L212" s="202"/>
      <c r="M212" s="203"/>
      <c r="N212" s="204"/>
      <c r="O212" s="204"/>
      <c r="P212" s="204"/>
      <c r="Q212" s="204"/>
      <c r="R212" s="204"/>
      <c r="S212" s="204"/>
      <c r="T212" s="205"/>
      <c r="AT212" s="206" t="s">
        <v>127</v>
      </c>
      <c r="AU212" s="206" t="s">
        <v>81</v>
      </c>
      <c r="AV212" s="14" t="s">
        <v>81</v>
      </c>
      <c r="AW212" s="14" t="s">
        <v>35</v>
      </c>
      <c r="AX212" s="14" t="s">
        <v>79</v>
      </c>
      <c r="AY212" s="206" t="s">
        <v>118</v>
      </c>
    </row>
    <row r="213" spans="1:65" s="2" customFormat="1" ht="14.45" customHeight="1" x14ac:dyDescent="0.2">
      <c r="A213" s="36"/>
      <c r="B213" s="37"/>
      <c r="C213" s="218" t="s">
        <v>391</v>
      </c>
      <c r="D213" s="218" t="s">
        <v>139</v>
      </c>
      <c r="E213" s="219" t="s">
        <v>392</v>
      </c>
      <c r="F213" s="220" t="s">
        <v>393</v>
      </c>
      <c r="G213" s="221" t="s">
        <v>298</v>
      </c>
      <c r="H213" s="222">
        <v>82.06</v>
      </c>
      <c r="I213" s="223">
        <v>45</v>
      </c>
      <c r="J213" s="224">
        <f>ROUND(I213*H213,2)</f>
        <v>3692.7</v>
      </c>
      <c r="K213" s="220" t="s">
        <v>124</v>
      </c>
      <c r="L213" s="225"/>
      <c r="M213" s="226" t="s">
        <v>29</v>
      </c>
      <c r="N213" s="227" t="s">
        <v>45</v>
      </c>
      <c r="O213" s="66"/>
      <c r="P213" s="181">
        <f>O213*H213</f>
        <v>0</v>
      </c>
      <c r="Q213" s="181">
        <v>1.6999999999999999E-3</v>
      </c>
      <c r="R213" s="181">
        <f>Q213*H213</f>
        <v>0.13950199999999999</v>
      </c>
      <c r="S213" s="181">
        <v>0</v>
      </c>
      <c r="T213" s="182">
        <f>S213*H213</f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R213" s="183" t="s">
        <v>289</v>
      </c>
      <c r="AT213" s="183" t="s">
        <v>139</v>
      </c>
      <c r="AU213" s="183" t="s">
        <v>81</v>
      </c>
      <c r="AY213" s="18" t="s">
        <v>118</v>
      </c>
      <c r="BE213" s="184">
        <f>IF(N213="základní",J213,0)</f>
        <v>3692.7</v>
      </c>
      <c r="BF213" s="184">
        <f>IF(N213="snížená",J213,0)</f>
        <v>0</v>
      </c>
      <c r="BG213" s="184">
        <f>IF(N213="zákl. přenesená",J213,0)</f>
        <v>0</v>
      </c>
      <c r="BH213" s="184">
        <f>IF(N213="sníž. přenesená",J213,0)</f>
        <v>0</v>
      </c>
      <c r="BI213" s="184">
        <f>IF(N213="nulová",J213,0)</f>
        <v>0</v>
      </c>
      <c r="BJ213" s="18" t="s">
        <v>79</v>
      </c>
      <c r="BK213" s="184">
        <f>ROUND(I213*H213,2)</f>
        <v>3692.7</v>
      </c>
      <c r="BL213" s="18" t="s">
        <v>201</v>
      </c>
      <c r="BM213" s="183" t="s">
        <v>394</v>
      </c>
    </row>
    <row r="214" spans="1:65" s="14" customFormat="1" x14ac:dyDescent="0.2">
      <c r="B214" s="196"/>
      <c r="C214" s="197"/>
      <c r="D214" s="187" t="s">
        <v>127</v>
      </c>
      <c r="E214" s="198" t="s">
        <v>29</v>
      </c>
      <c r="F214" s="199" t="s">
        <v>395</v>
      </c>
      <c r="G214" s="197"/>
      <c r="H214" s="200">
        <v>74.599999999999994</v>
      </c>
      <c r="I214" s="201"/>
      <c r="J214" s="197"/>
      <c r="K214" s="197"/>
      <c r="L214" s="202"/>
      <c r="M214" s="203"/>
      <c r="N214" s="204"/>
      <c r="O214" s="204"/>
      <c r="P214" s="204"/>
      <c r="Q214" s="204"/>
      <c r="R214" s="204"/>
      <c r="S214" s="204"/>
      <c r="T214" s="205"/>
      <c r="AT214" s="206" t="s">
        <v>127</v>
      </c>
      <c r="AU214" s="206" t="s">
        <v>81</v>
      </c>
      <c r="AV214" s="14" t="s">
        <v>81</v>
      </c>
      <c r="AW214" s="14" t="s">
        <v>35</v>
      </c>
      <c r="AX214" s="14" t="s">
        <v>79</v>
      </c>
      <c r="AY214" s="206" t="s">
        <v>118</v>
      </c>
    </row>
    <row r="215" spans="1:65" s="14" customFormat="1" x14ac:dyDescent="0.2">
      <c r="B215" s="196"/>
      <c r="C215" s="197"/>
      <c r="D215" s="187" t="s">
        <v>127</v>
      </c>
      <c r="E215" s="197"/>
      <c r="F215" s="199" t="s">
        <v>396</v>
      </c>
      <c r="G215" s="197"/>
      <c r="H215" s="200">
        <v>82.06</v>
      </c>
      <c r="I215" s="201"/>
      <c r="J215" s="197"/>
      <c r="K215" s="197"/>
      <c r="L215" s="202"/>
      <c r="M215" s="203"/>
      <c r="N215" s="204"/>
      <c r="O215" s="204"/>
      <c r="P215" s="204"/>
      <c r="Q215" s="204"/>
      <c r="R215" s="204"/>
      <c r="S215" s="204"/>
      <c r="T215" s="205"/>
      <c r="AT215" s="206" t="s">
        <v>127</v>
      </c>
      <c r="AU215" s="206" t="s">
        <v>81</v>
      </c>
      <c r="AV215" s="14" t="s">
        <v>81</v>
      </c>
      <c r="AW215" s="14" t="s">
        <v>4</v>
      </c>
      <c r="AX215" s="14" t="s">
        <v>79</v>
      </c>
      <c r="AY215" s="206" t="s">
        <v>118</v>
      </c>
    </row>
    <row r="216" spans="1:65" s="2" customFormat="1" ht="37.9" customHeight="1" x14ac:dyDescent="0.2">
      <c r="A216" s="36"/>
      <c r="B216" s="37"/>
      <c r="C216" s="172" t="s">
        <v>397</v>
      </c>
      <c r="D216" s="172" t="s">
        <v>120</v>
      </c>
      <c r="E216" s="173" t="s">
        <v>398</v>
      </c>
      <c r="F216" s="174" t="s">
        <v>399</v>
      </c>
      <c r="G216" s="175" t="s">
        <v>142</v>
      </c>
      <c r="H216" s="176">
        <v>0.27700000000000002</v>
      </c>
      <c r="I216" s="177">
        <v>2500</v>
      </c>
      <c r="J216" s="178">
        <f>ROUND(I216*H216,2)</f>
        <v>692.5</v>
      </c>
      <c r="K216" s="174" t="s">
        <v>124</v>
      </c>
      <c r="L216" s="41"/>
      <c r="M216" s="179" t="s">
        <v>29</v>
      </c>
      <c r="N216" s="180" t="s">
        <v>45</v>
      </c>
      <c r="O216" s="66"/>
      <c r="P216" s="181">
        <f>O216*H216</f>
        <v>0</v>
      </c>
      <c r="Q216" s="181">
        <v>0</v>
      </c>
      <c r="R216" s="181">
        <f>Q216*H216</f>
        <v>0</v>
      </c>
      <c r="S216" s="181">
        <v>0</v>
      </c>
      <c r="T216" s="182">
        <f>S216*H216</f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183" t="s">
        <v>201</v>
      </c>
      <c r="AT216" s="183" t="s">
        <v>120</v>
      </c>
      <c r="AU216" s="183" t="s">
        <v>81</v>
      </c>
      <c r="AY216" s="18" t="s">
        <v>118</v>
      </c>
      <c r="BE216" s="184">
        <f>IF(N216="základní",J216,0)</f>
        <v>692.5</v>
      </c>
      <c r="BF216" s="184">
        <f>IF(N216="snížená",J216,0)</f>
        <v>0</v>
      </c>
      <c r="BG216" s="184">
        <f>IF(N216="zákl. přenesená",J216,0)</f>
        <v>0</v>
      </c>
      <c r="BH216" s="184">
        <f>IF(N216="sníž. přenesená",J216,0)</f>
        <v>0</v>
      </c>
      <c r="BI216" s="184">
        <f>IF(N216="nulová",J216,0)</f>
        <v>0</v>
      </c>
      <c r="BJ216" s="18" t="s">
        <v>79</v>
      </c>
      <c r="BK216" s="184">
        <f>ROUND(I216*H216,2)</f>
        <v>692.5</v>
      </c>
      <c r="BL216" s="18" t="s">
        <v>201</v>
      </c>
      <c r="BM216" s="183" t="s">
        <v>400</v>
      </c>
    </row>
    <row r="217" spans="1:65" s="2" customFormat="1" ht="49.15" customHeight="1" x14ac:dyDescent="0.2">
      <c r="A217" s="36"/>
      <c r="B217" s="37"/>
      <c r="C217" s="172" t="s">
        <v>401</v>
      </c>
      <c r="D217" s="172" t="s">
        <v>120</v>
      </c>
      <c r="E217" s="173" t="s">
        <v>402</v>
      </c>
      <c r="F217" s="174" t="s">
        <v>403</v>
      </c>
      <c r="G217" s="175" t="s">
        <v>142</v>
      </c>
      <c r="H217" s="176">
        <v>0.27700000000000002</v>
      </c>
      <c r="I217" s="177">
        <v>1500</v>
      </c>
      <c r="J217" s="178">
        <f>ROUND(I217*H217,2)</f>
        <v>415.5</v>
      </c>
      <c r="K217" s="174" t="s">
        <v>124</v>
      </c>
      <c r="L217" s="41"/>
      <c r="M217" s="179" t="s">
        <v>29</v>
      </c>
      <c r="N217" s="180" t="s">
        <v>45</v>
      </c>
      <c r="O217" s="66"/>
      <c r="P217" s="181">
        <f>O217*H217</f>
        <v>0</v>
      </c>
      <c r="Q217" s="181">
        <v>0</v>
      </c>
      <c r="R217" s="181">
        <f>Q217*H217</f>
        <v>0</v>
      </c>
      <c r="S217" s="181">
        <v>0</v>
      </c>
      <c r="T217" s="182">
        <f>S217*H217</f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R217" s="183" t="s">
        <v>201</v>
      </c>
      <c r="AT217" s="183" t="s">
        <v>120</v>
      </c>
      <c r="AU217" s="183" t="s">
        <v>81</v>
      </c>
      <c r="AY217" s="18" t="s">
        <v>118</v>
      </c>
      <c r="BE217" s="184">
        <f>IF(N217="základní",J217,0)</f>
        <v>415.5</v>
      </c>
      <c r="BF217" s="184">
        <f>IF(N217="snížená",J217,0)</f>
        <v>0</v>
      </c>
      <c r="BG217" s="184">
        <f>IF(N217="zákl. přenesená",J217,0)</f>
        <v>0</v>
      </c>
      <c r="BH217" s="184">
        <f>IF(N217="sníž. přenesená",J217,0)</f>
        <v>0</v>
      </c>
      <c r="BI217" s="184">
        <f>IF(N217="nulová",J217,0)</f>
        <v>0</v>
      </c>
      <c r="BJ217" s="18" t="s">
        <v>79</v>
      </c>
      <c r="BK217" s="184">
        <f>ROUND(I217*H217,2)</f>
        <v>415.5</v>
      </c>
      <c r="BL217" s="18" t="s">
        <v>201</v>
      </c>
      <c r="BM217" s="183" t="s">
        <v>404</v>
      </c>
    </row>
    <row r="218" spans="1:65" s="12" customFormat="1" ht="25.9" customHeight="1" x14ac:dyDescent="0.2">
      <c r="B218" s="156"/>
      <c r="C218" s="157"/>
      <c r="D218" s="158" t="s">
        <v>73</v>
      </c>
      <c r="E218" s="159" t="s">
        <v>405</v>
      </c>
      <c r="F218" s="159" t="s">
        <v>406</v>
      </c>
      <c r="G218" s="157"/>
      <c r="H218" s="157"/>
      <c r="I218" s="160"/>
      <c r="J218" s="161">
        <f>BK218</f>
        <v>50000</v>
      </c>
      <c r="K218" s="157"/>
      <c r="L218" s="162"/>
      <c r="M218" s="163"/>
      <c r="N218" s="164"/>
      <c r="O218" s="164"/>
      <c r="P218" s="165">
        <f>P219+P221+P223</f>
        <v>0</v>
      </c>
      <c r="Q218" s="164"/>
      <c r="R218" s="165">
        <f>R219+R221+R223</f>
        <v>0</v>
      </c>
      <c r="S218" s="164"/>
      <c r="T218" s="166">
        <f>T219+T221+T223</f>
        <v>0</v>
      </c>
      <c r="AR218" s="167" t="s">
        <v>150</v>
      </c>
      <c r="AT218" s="168" t="s">
        <v>73</v>
      </c>
      <c r="AU218" s="168" t="s">
        <v>74</v>
      </c>
      <c r="AY218" s="167" t="s">
        <v>118</v>
      </c>
      <c r="BK218" s="169">
        <f>BK219+BK221+BK223</f>
        <v>50000</v>
      </c>
    </row>
    <row r="219" spans="1:65" s="12" customFormat="1" ht="22.9" customHeight="1" x14ac:dyDescent="0.2">
      <c r="B219" s="156"/>
      <c r="C219" s="157"/>
      <c r="D219" s="158" t="s">
        <v>73</v>
      </c>
      <c r="E219" s="170" t="s">
        <v>407</v>
      </c>
      <c r="F219" s="170" t="s">
        <v>408</v>
      </c>
      <c r="G219" s="157"/>
      <c r="H219" s="157"/>
      <c r="I219" s="160"/>
      <c r="J219" s="171">
        <f>BK219</f>
        <v>10000</v>
      </c>
      <c r="K219" s="157"/>
      <c r="L219" s="162"/>
      <c r="M219" s="163"/>
      <c r="N219" s="164"/>
      <c r="O219" s="164"/>
      <c r="P219" s="165">
        <f>P220</f>
        <v>0</v>
      </c>
      <c r="Q219" s="164"/>
      <c r="R219" s="165">
        <f>R220</f>
        <v>0</v>
      </c>
      <c r="S219" s="164"/>
      <c r="T219" s="166">
        <f>T220</f>
        <v>0</v>
      </c>
      <c r="AR219" s="167" t="s">
        <v>150</v>
      </c>
      <c r="AT219" s="168" t="s">
        <v>73</v>
      </c>
      <c r="AU219" s="168" t="s">
        <v>79</v>
      </c>
      <c r="AY219" s="167" t="s">
        <v>118</v>
      </c>
      <c r="BK219" s="169">
        <f>BK220</f>
        <v>10000</v>
      </c>
    </row>
    <row r="220" spans="1:65" s="2" customFormat="1" ht="14.45" customHeight="1" x14ac:dyDescent="0.2">
      <c r="A220" s="36"/>
      <c r="B220" s="37"/>
      <c r="C220" s="172" t="s">
        <v>409</v>
      </c>
      <c r="D220" s="172" t="s">
        <v>120</v>
      </c>
      <c r="E220" s="173" t="s">
        <v>410</v>
      </c>
      <c r="F220" s="174" t="s">
        <v>411</v>
      </c>
      <c r="G220" s="175" t="s">
        <v>412</v>
      </c>
      <c r="H220" s="176">
        <v>1</v>
      </c>
      <c r="I220" s="177">
        <v>10000</v>
      </c>
      <c r="J220" s="178">
        <f>ROUND(I220*H220,2)</f>
        <v>10000</v>
      </c>
      <c r="K220" s="174" t="s">
        <v>124</v>
      </c>
      <c r="L220" s="41"/>
      <c r="M220" s="179" t="s">
        <v>29</v>
      </c>
      <c r="N220" s="180" t="s">
        <v>45</v>
      </c>
      <c r="O220" s="66"/>
      <c r="P220" s="181">
        <f>O220*H220</f>
        <v>0</v>
      </c>
      <c r="Q220" s="181">
        <v>0</v>
      </c>
      <c r="R220" s="181">
        <f>Q220*H220</f>
        <v>0</v>
      </c>
      <c r="S220" s="181">
        <v>0</v>
      </c>
      <c r="T220" s="182">
        <f>S220*H220</f>
        <v>0</v>
      </c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R220" s="183" t="s">
        <v>413</v>
      </c>
      <c r="AT220" s="183" t="s">
        <v>120</v>
      </c>
      <c r="AU220" s="183" t="s">
        <v>81</v>
      </c>
      <c r="AY220" s="18" t="s">
        <v>118</v>
      </c>
      <c r="BE220" s="184">
        <f>IF(N220="základní",J220,0)</f>
        <v>10000</v>
      </c>
      <c r="BF220" s="184">
        <f>IF(N220="snížená",J220,0)</f>
        <v>0</v>
      </c>
      <c r="BG220" s="184">
        <f>IF(N220="zákl. přenesená",J220,0)</f>
        <v>0</v>
      </c>
      <c r="BH220" s="184">
        <f>IF(N220="sníž. přenesená",J220,0)</f>
        <v>0</v>
      </c>
      <c r="BI220" s="184">
        <f>IF(N220="nulová",J220,0)</f>
        <v>0</v>
      </c>
      <c r="BJ220" s="18" t="s">
        <v>79</v>
      </c>
      <c r="BK220" s="184">
        <f>ROUND(I220*H220,2)</f>
        <v>10000</v>
      </c>
      <c r="BL220" s="18" t="s">
        <v>413</v>
      </c>
      <c r="BM220" s="183" t="s">
        <v>414</v>
      </c>
    </row>
    <row r="221" spans="1:65" s="12" customFormat="1" ht="22.9" customHeight="1" x14ac:dyDescent="0.2">
      <c r="B221" s="156"/>
      <c r="C221" s="157"/>
      <c r="D221" s="158" t="s">
        <v>73</v>
      </c>
      <c r="E221" s="170" t="s">
        <v>415</v>
      </c>
      <c r="F221" s="170" t="s">
        <v>416</v>
      </c>
      <c r="G221" s="157"/>
      <c r="H221" s="157"/>
      <c r="I221" s="160"/>
      <c r="J221" s="171">
        <f>BK221</f>
        <v>25000</v>
      </c>
      <c r="K221" s="157"/>
      <c r="L221" s="162"/>
      <c r="M221" s="163"/>
      <c r="N221" s="164"/>
      <c r="O221" s="164"/>
      <c r="P221" s="165">
        <f>P222</f>
        <v>0</v>
      </c>
      <c r="Q221" s="164"/>
      <c r="R221" s="165">
        <f>R222</f>
        <v>0</v>
      </c>
      <c r="S221" s="164"/>
      <c r="T221" s="166">
        <f>T222</f>
        <v>0</v>
      </c>
      <c r="AR221" s="167" t="s">
        <v>150</v>
      </c>
      <c r="AT221" s="168" t="s">
        <v>73</v>
      </c>
      <c r="AU221" s="168" t="s">
        <v>79</v>
      </c>
      <c r="AY221" s="167" t="s">
        <v>118</v>
      </c>
      <c r="BK221" s="169">
        <f>BK222</f>
        <v>25000</v>
      </c>
    </row>
    <row r="222" spans="1:65" s="2" customFormat="1" ht="14.45" customHeight="1" x14ac:dyDescent="0.2">
      <c r="A222" s="36"/>
      <c r="B222" s="37"/>
      <c r="C222" s="172" t="s">
        <v>417</v>
      </c>
      <c r="D222" s="172" t="s">
        <v>120</v>
      </c>
      <c r="E222" s="173" t="s">
        <v>418</v>
      </c>
      <c r="F222" s="174" t="s">
        <v>419</v>
      </c>
      <c r="G222" s="175" t="s">
        <v>412</v>
      </c>
      <c r="H222" s="176">
        <v>1</v>
      </c>
      <c r="I222" s="177">
        <v>25000</v>
      </c>
      <c r="J222" s="178">
        <f>ROUND(I222*H222,2)</f>
        <v>25000</v>
      </c>
      <c r="K222" s="174" t="s">
        <v>124</v>
      </c>
      <c r="L222" s="41"/>
      <c r="M222" s="179" t="s">
        <v>29</v>
      </c>
      <c r="N222" s="180" t="s">
        <v>45</v>
      </c>
      <c r="O222" s="66"/>
      <c r="P222" s="181">
        <f>O222*H222</f>
        <v>0</v>
      </c>
      <c r="Q222" s="181">
        <v>0</v>
      </c>
      <c r="R222" s="181">
        <f>Q222*H222</f>
        <v>0</v>
      </c>
      <c r="S222" s="181">
        <v>0</v>
      </c>
      <c r="T222" s="182">
        <f>S222*H222</f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R222" s="183" t="s">
        <v>413</v>
      </c>
      <c r="AT222" s="183" t="s">
        <v>120</v>
      </c>
      <c r="AU222" s="183" t="s">
        <v>81</v>
      </c>
      <c r="AY222" s="18" t="s">
        <v>118</v>
      </c>
      <c r="BE222" s="184">
        <f>IF(N222="základní",J222,0)</f>
        <v>25000</v>
      </c>
      <c r="BF222" s="184">
        <f>IF(N222="snížená",J222,0)</f>
        <v>0</v>
      </c>
      <c r="BG222" s="184">
        <f>IF(N222="zákl. přenesená",J222,0)</f>
        <v>0</v>
      </c>
      <c r="BH222" s="184">
        <f>IF(N222="sníž. přenesená",J222,0)</f>
        <v>0</v>
      </c>
      <c r="BI222" s="184">
        <f>IF(N222="nulová",J222,0)</f>
        <v>0</v>
      </c>
      <c r="BJ222" s="18" t="s">
        <v>79</v>
      </c>
      <c r="BK222" s="184">
        <f>ROUND(I222*H222,2)</f>
        <v>25000</v>
      </c>
      <c r="BL222" s="18" t="s">
        <v>413</v>
      </c>
      <c r="BM222" s="183" t="s">
        <v>420</v>
      </c>
    </row>
    <row r="223" spans="1:65" s="12" customFormat="1" ht="22.9" customHeight="1" x14ac:dyDescent="0.2">
      <c r="B223" s="156"/>
      <c r="C223" s="157"/>
      <c r="D223" s="158" t="s">
        <v>73</v>
      </c>
      <c r="E223" s="170" t="s">
        <v>421</v>
      </c>
      <c r="F223" s="170" t="s">
        <v>422</v>
      </c>
      <c r="G223" s="157"/>
      <c r="H223" s="157"/>
      <c r="I223" s="160"/>
      <c r="J223" s="171">
        <f>BK223</f>
        <v>15000</v>
      </c>
      <c r="K223" s="157"/>
      <c r="L223" s="162"/>
      <c r="M223" s="163"/>
      <c r="N223" s="164"/>
      <c r="O223" s="164"/>
      <c r="P223" s="165">
        <f>P224</f>
        <v>0</v>
      </c>
      <c r="Q223" s="164"/>
      <c r="R223" s="165">
        <f>R224</f>
        <v>0</v>
      </c>
      <c r="S223" s="164"/>
      <c r="T223" s="166">
        <f>T224</f>
        <v>0</v>
      </c>
      <c r="AR223" s="167" t="s">
        <v>150</v>
      </c>
      <c r="AT223" s="168" t="s">
        <v>73</v>
      </c>
      <c r="AU223" s="168" t="s">
        <v>79</v>
      </c>
      <c r="AY223" s="167" t="s">
        <v>118</v>
      </c>
      <c r="BK223" s="169">
        <f>BK224</f>
        <v>15000</v>
      </c>
    </row>
    <row r="224" spans="1:65" s="2" customFormat="1" ht="14.45" customHeight="1" x14ac:dyDescent="0.2">
      <c r="A224" s="36"/>
      <c r="B224" s="37"/>
      <c r="C224" s="172" t="s">
        <v>423</v>
      </c>
      <c r="D224" s="172" t="s">
        <v>120</v>
      </c>
      <c r="E224" s="173" t="s">
        <v>424</v>
      </c>
      <c r="F224" s="174" t="s">
        <v>425</v>
      </c>
      <c r="G224" s="175" t="s">
        <v>412</v>
      </c>
      <c r="H224" s="176">
        <v>1</v>
      </c>
      <c r="I224" s="177">
        <v>15000</v>
      </c>
      <c r="J224" s="178">
        <f>ROUND(I224*H224,2)</f>
        <v>15000</v>
      </c>
      <c r="K224" s="174" t="s">
        <v>124</v>
      </c>
      <c r="L224" s="41"/>
      <c r="M224" s="228" t="s">
        <v>29</v>
      </c>
      <c r="N224" s="229" t="s">
        <v>45</v>
      </c>
      <c r="O224" s="230"/>
      <c r="P224" s="231">
        <f>O224*H224</f>
        <v>0</v>
      </c>
      <c r="Q224" s="231">
        <v>0</v>
      </c>
      <c r="R224" s="231">
        <f>Q224*H224</f>
        <v>0</v>
      </c>
      <c r="S224" s="231">
        <v>0</v>
      </c>
      <c r="T224" s="232">
        <f>S224*H224</f>
        <v>0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R224" s="183" t="s">
        <v>413</v>
      </c>
      <c r="AT224" s="183" t="s">
        <v>120</v>
      </c>
      <c r="AU224" s="183" t="s">
        <v>81</v>
      </c>
      <c r="AY224" s="18" t="s">
        <v>118</v>
      </c>
      <c r="BE224" s="184">
        <f>IF(N224="základní",J224,0)</f>
        <v>15000</v>
      </c>
      <c r="BF224" s="184">
        <f>IF(N224="snížená",J224,0)</f>
        <v>0</v>
      </c>
      <c r="BG224" s="184">
        <f>IF(N224="zákl. přenesená",J224,0)</f>
        <v>0</v>
      </c>
      <c r="BH224" s="184">
        <f>IF(N224="sníž. přenesená",J224,0)</f>
        <v>0</v>
      </c>
      <c r="BI224" s="184">
        <f>IF(N224="nulová",J224,0)</f>
        <v>0</v>
      </c>
      <c r="BJ224" s="18" t="s">
        <v>79</v>
      </c>
      <c r="BK224" s="184">
        <f>ROUND(I224*H224,2)</f>
        <v>15000</v>
      </c>
      <c r="BL224" s="18" t="s">
        <v>413</v>
      </c>
      <c r="BM224" s="183" t="s">
        <v>426</v>
      </c>
    </row>
    <row r="225" spans="1:31" s="2" customFormat="1" ht="6.95" customHeight="1" x14ac:dyDescent="0.2">
      <c r="A225" s="36"/>
      <c r="B225" s="49"/>
      <c r="C225" s="50"/>
      <c r="D225" s="50"/>
      <c r="E225" s="50"/>
      <c r="F225" s="50"/>
      <c r="G225" s="50"/>
      <c r="H225" s="50"/>
      <c r="I225" s="50"/>
      <c r="J225" s="50"/>
      <c r="K225" s="50"/>
      <c r="L225" s="41"/>
      <c r="M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</row>
  </sheetData>
  <sheetProtection algorithmName="SHA-512" hashValue="c8g1tDsv+STBNYV+UnNZKhfFxbBjyynrLc4BwX21DABcWKjul7vnf9njq1mZHhaN7qxxa1UsxRCF8cyyMlnzKQ==" saltValue="XrvtaJfJD+z5FSWy6Aie83AhPa1wKyO3+3owiHymE6NFcnMCQc5KYasnhMDt+v5+dctLdlwpl3g20KwSgXwEBQ==" spinCount="100000" sheet="1" objects="1" scenarios="1" formatColumns="0" formatRows="0" autoFilter="0"/>
  <autoFilter ref="C87:K224" xr:uid="{00000000-0009-0000-0000-000001000000}"/>
  <mergeCells count="6">
    <mergeCell ref="E80:H80"/>
    <mergeCell ref="L2:V2"/>
    <mergeCell ref="E7:H7"/>
    <mergeCell ref="E16:H16"/>
    <mergeCell ref="E25:H25"/>
    <mergeCell ref="E46:H46"/>
  </mergeCells>
  <pageMargins left="0.39374999999999999" right="0.39374999999999999" top="0.39374999999999999" bottom="0.39374999999999999" header="0" footer="0"/>
  <pageSetup paperSize="9" scale="77" fitToHeight="100" orientation="portrait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DFB6E-FEC7-46FF-B4FC-7A5F34FA99CE}">
  <dimension ref="A2:AQ60"/>
  <sheetViews>
    <sheetView topLeftCell="A34" workbookViewId="0">
      <selection activeCell="AG57" sqref="AG57:AM57"/>
    </sheetView>
  </sheetViews>
  <sheetFormatPr defaultRowHeight="11.25" x14ac:dyDescent="0.2"/>
  <cols>
    <col min="1" max="1" width="3.5" customWidth="1"/>
    <col min="2" max="2" width="3.83203125" customWidth="1"/>
    <col min="4" max="4" width="9.33203125" customWidth="1"/>
    <col min="5" max="5" width="1.6640625" customWidth="1"/>
    <col min="6" max="10" width="9.33203125" hidden="1" customWidth="1"/>
    <col min="16" max="16" width="4.5" customWidth="1"/>
    <col min="17" max="36" width="9.33203125" hidden="1" customWidth="1"/>
    <col min="39" max="39" width="11.5" customWidth="1"/>
    <col min="40" max="40" width="13.6640625" customWidth="1"/>
    <col min="42" max="42" width="12.1640625" customWidth="1"/>
  </cols>
  <sheetData>
    <row r="2" spans="1:43" x14ac:dyDescent="0.2">
      <c r="A2" s="322"/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  <c r="Q2" s="322"/>
      <c r="R2" s="322"/>
      <c r="S2" s="322"/>
      <c r="T2" s="322"/>
      <c r="U2" s="322"/>
      <c r="V2" s="322"/>
      <c r="W2" s="322"/>
      <c r="X2" s="322"/>
      <c r="Y2" s="322"/>
      <c r="Z2" s="322"/>
      <c r="AA2" s="322"/>
      <c r="AB2" s="322"/>
      <c r="AC2" s="322"/>
      <c r="AD2" s="322"/>
      <c r="AE2" s="322"/>
      <c r="AF2" s="322"/>
      <c r="AG2" s="322"/>
      <c r="AH2" s="322"/>
      <c r="AI2" s="322"/>
      <c r="AJ2" s="322"/>
      <c r="AK2" s="322"/>
      <c r="AL2" s="322"/>
      <c r="AM2" s="322"/>
      <c r="AN2" s="322"/>
      <c r="AO2" s="322"/>
      <c r="AP2" s="322"/>
      <c r="AQ2" s="322"/>
    </row>
    <row r="3" spans="1:43" x14ac:dyDescent="0.2">
      <c r="A3" s="322"/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</row>
    <row r="4" spans="1:43" ht="38.25" customHeight="1" x14ac:dyDescent="0.2">
      <c r="A4" s="322"/>
      <c r="B4" s="22"/>
      <c r="C4" s="438" t="s">
        <v>663</v>
      </c>
      <c r="D4" s="439"/>
      <c r="E4" s="439"/>
      <c r="F4" s="439"/>
      <c r="G4" s="439"/>
      <c r="H4" s="439"/>
      <c r="I4" s="439"/>
      <c r="J4" s="439"/>
      <c r="K4" s="439"/>
      <c r="L4" s="439"/>
      <c r="M4" s="439"/>
      <c r="N4" s="439"/>
      <c r="O4" s="439"/>
      <c r="P4" s="439"/>
      <c r="Q4" s="439"/>
      <c r="R4" s="439"/>
      <c r="S4" s="439"/>
      <c r="T4" s="439"/>
      <c r="U4" s="439"/>
      <c r="V4" s="439"/>
      <c r="W4" s="439"/>
      <c r="X4" s="439"/>
      <c r="Y4" s="439"/>
      <c r="Z4" s="439"/>
      <c r="AA4" s="439"/>
      <c r="AB4" s="439"/>
      <c r="AC4" s="439"/>
      <c r="AD4" s="439"/>
      <c r="AE4" s="439"/>
      <c r="AF4" s="439"/>
      <c r="AG4" s="439"/>
      <c r="AH4" s="439"/>
      <c r="AI4" s="439"/>
      <c r="AJ4" s="439"/>
      <c r="AK4" s="439"/>
      <c r="AL4" s="439"/>
      <c r="AM4" s="439"/>
      <c r="AN4" s="439"/>
      <c r="AO4" s="439"/>
      <c r="AP4" s="439"/>
      <c r="AQ4" s="439"/>
    </row>
    <row r="5" spans="1:43" ht="12.75" x14ac:dyDescent="0.2">
      <c r="A5" s="322"/>
      <c r="B5" s="22"/>
      <c r="C5" s="317"/>
      <c r="D5" s="27" t="s">
        <v>13</v>
      </c>
      <c r="E5" s="317"/>
      <c r="F5" s="317"/>
      <c r="G5" s="317"/>
      <c r="H5" s="317"/>
      <c r="I5" s="317"/>
      <c r="J5" s="317"/>
      <c r="K5" s="395" t="s">
        <v>14</v>
      </c>
      <c r="L5" s="396"/>
      <c r="M5" s="396"/>
      <c r="N5" s="396"/>
      <c r="O5" s="396"/>
      <c r="P5" s="396"/>
      <c r="Q5" s="396"/>
      <c r="R5" s="396"/>
      <c r="S5" s="396"/>
      <c r="T5" s="396"/>
      <c r="U5" s="396"/>
      <c r="V5" s="396"/>
      <c r="W5" s="396"/>
      <c r="X5" s="396"/>
      <c r="Y5" s="396"/>
      <c r="Z5" s="396"/>
      <c r="AA5" s="396"/>
      <c r="AB5" s="396"/>
      <c r="AC5" s="396"/>
      <c r="AD5" s="396"/>
      <c r="AE5" s="396"/>
      <c r="AF5" s="396"/>
      <c r="AG5" s="396"/>
      <c r="AH5" s="396"/>
      <c r="AI5" s="396"/>
      <c r="AJ5" s="396"/>
      <c r="AK5" s="396"/>
      <c r="AL5" s="396"/>
      <c r="AM5" s="396"/>
      <c r="AN5" s="396"/>
      <c r="AO5" s="396"/>
      <c r="AP5" s="317"/>
      <c r="AQ5" s="317"/>
    </row>
    <row r="6" spans="1:43" ht="15" x14ac:dyDescent="0.2">
      <c r="A6" s="322"/>
      <c r="B6" s="22"/>
      <c r="C6" s="317"/>
      <c r="D6" s="29" t="s">
        <v>16</v>
      </c>
      <c r="E6" s="317"/>
      <c r="F6" s="317"/>
      <c r="G6" s="317"/>
      <c r="H6" s="317"/>
      <c r="I6" s="317"/>
      <c r="J6" s="317"/>
      <c r="K6" s="397" t="s">
        <v>17</v>
      </c>
      <c r="L6" s="396"/>
      <c r="M6" s="396"/>
      <c r="N6" s="396"/>
      <c r="O6" s="396"/>
      <c r="P6" s="396"/>
      <c r="Q6" s="396"/>
      <c r="R6" s="396"/>
      <c r="S6" s="396"/>
      <c r="T6" s="396"/>
      <c r="U6" s="396"/>
      <c r="V6" s="396"/>
      <c r="W6" s="396"/>
      <c r="X6" s="396"/>
      <c r="Y6" s="396"/>
      <c r="Z6" s="396"/>
      <c r="AA6" s="396"/>
      <c r="AB6" s="396"/>
      <c r="AC6" s="396"/>
      <c r="AD6" s="396"/>
      <c r="AE6" s="396"/>
      <c r="AF6" s="396"/>
      <c r="AG6" s="396"/>
      <c r="AH6" s="396"/>
      <c r="AI6" s="396"/>
      <c r="AJ6" s="396"/>
      <c r="AK6" s="396"/>
      <c r="AL6" s="396"/>
      <c r="AM6" s="396"/>
      <c r="AN6" s="396"/>
      <c r="AO6" s="396"/>
      <c r="AP6" s="317"/>
      <c r="AQ6" s="317"/>
    </row>
    <row r="7" spans="1:43" ht="12.75" x14ac:dyDescent="0.2">
      <c r="A7" s="322"/>
      <c r="B7" s="22"/>
      <c r="C7" s="317"/>
      <c r="D7" s="30" t="s">
        <v>18</v>
      </c>
      <c r="E7" s="317"/>
      <c r="F7" s="317"/>
      <c r="G7" s="317"/>
      <c r="H7" s="317"/>
      <c r="I7" s="317"/>
      <c r="J7" s="317"/>
      <c r="K7" s="316" t="s">
        <v>19</v>
      </c>
      <c r="L7" s="317"/>
      <c r="M7" s="317"/>
      <c r="N7" s="317"/>
      <c r="O7" s="317"/>
      <c r="P7" s="317"/>
      <c r="Q7" s="317"/>
      <c r="R7" s="317"/>
      <c r="S7" s="317"/>
      <c r="T7" s="317"/>
      <c r="U7" s="317"/>
      <c r="V7" s="317"/>
      <c r="W7" s="317"/>
      <c r="X7" s="317"/>
      <c r="Y7" s="317"/>
      <c r="Z7" s="317"/>
      <c r="AA7" s="317"/>
      <c r="AB7" s="317"/>
      <c r="AC7" s="317"/>
      <c r="AD7" s="317"/>
      <c r="AE7" s="317"/>
      <c r="AF7" s="317"/>
      <c r="AG7" s="317"/>
      <c r="AH7" s="317"/>
      <c r="AI7" s="317"/>
      <c r="AJ7" s="317"/>
      <c r="AK7" s="30" t="s">
        <v>20</v>
      </c>
      <c r="AL7" s="317"/>
      <c r="AM7" s="317"/>
      <c r="AN7" s="316" t="s">
        <v>21</v>
      </c>
      <c r="AO7" s="317"/>
      <c r="AP7" s="317"/>
      <c r="AQ7" s="317"/>
    </row>
    <row r="8" spans="1:43" ht="12.75" x14ac:dyDescent="0.2">
      <c r="A8" s="322"/>
      <c r="B8" s="22"/>
      <c r="C8" s="317"/>
      <c r="D8" s="30" t="s">
        <v>22</v>
      </c>
      <c r="E8" s="317"/>
      <c r="F8" s="317"/>
      <c r="G8" s="317"/>
      <c r="H8" s="317"/>
      <c r="I8" s="317"/>
      <c r="J8" s="317"/>
      <c r="K8" s="316" t="s">
        <v>23</v>
      </c>
      <c r="L8" s="317"/>
      <c r="M8" s="317"/>
      <c r="N8" s="317"/>
      <c r="O8" s="317"/>
      <c r="P8" s="317"/>
      <c r="Q8" s="317"/>
      <c r="R8" s="317"/>
      <c r="S8" s="317"/>
      <c r="T8" s="317"/>
      <c r="U8" s="317"/>
      <c r="V8" s="317"/>
      <c r="W8" s="317"/>
      <c r="X8" s="317"/>
      <c r="Y8" s="317"/>
      <c r="Z8" s="317"/>
      <c r="AA8" s="317"/>
      <c r="AB8" s="317"/>
      <c r="AC8" s="317"/>
      <c r="AD8" s="317"/>
      <c r="AE8" s="317"/>
      <c r="AF8" s="317"/>
      <c r="AG8" s="317"/>
      <c r="AH8" s="317"/>
      <c r="AI8" s="317"/>
      <c r="AJ8" s="317"/>
      <c r="AK8" s="30" t="s">
        <v>24</v>
      </c>
      <c r="AL8" s="317"/>
      <c r="AM8" s="317"/>
      <c r="AN8" s="314">
        <v>44341</v>
      </c>
      <c r="AO8" s="317"/>
      <c r="AP8" s="317"/>
      <c r="AQ8" s="317"/>
    </row>
    <row r="9" spans="1:43" ht="12.75" x14ac:dyDescent="0.2">
      <c r="A9" s="322"/>
      <c r="B9" s="22"/>
      <c r="C9" s="317"/>
      <c r="D9" s="317"/>
      <c r="E9" s="317"/>
      <c r="F9" s="317"/>
      <c r="G9" s="317"/>
      <c r="H9" s="317"/>
      <c r="I9" s="317"/>
      <c r="J9" s="317"/>
      <c r="K9" s="317"/>
      <c r="L9" s="317"/>
      <c r="M9" s="317"/>
      <c r="N9" s="317"/>
      <c r="O9" s="317"/>
      <c r="P9" s="317"/>
      <c r="Q9" s="317"/>
      <c r="R9" s="317"/>
      <c r="S9" s="317"/>
      <c r="T9" s="317"/>
      <c r="U9" s="317"/>
      <c r="V9" s="317"/>
      <c r="W9" s="317"/>
      <c r="X9" s="317"/>
      <c r="Y9" s="317"/>
      <c r="Z9" s="317"/>
      <c r="AA9" s="317"/>
      <c r="AB9" s="317"/>
      <c r="AC9" s="317"/>
      <c r="AD9" s="317"/>
      <c r="AE9" s="317"/>
      <c r="AF9" s="317"/>
      <c r="AG9" s="317"/>
      <c r="AH9" s="317"/>
      <c r="AI9" s="317"/>
      <c r="AJ9" s="317"/>
      <c r="AK9" s="27" t="s">
        <v>25</v>
      </c>
      <c r="AL9" s="317"/>
      <c r="AM9" s="317"/>
      <c r="AN9" s="32"/>
      <c r="AO9" s="317"/>
      <c r="AP9" s="317"/>
      <c r="AQ9" s="317"/>
    </row>
    <row r="10" spans="1:43" ht="12.75" x14ac:dyDescent="0.2">
      <c r="A10" s="322"/>
      <c r="B10" s="22"/>
      <c r="C10" s="317"/>
      <c r="D10" s="30" t="s">
        <v>27</v>
      </c>
      <c r="E10" s="317"/>
      <c r="F10" s="317"/>
      <c r="G10" s="317"/>
      <c r="H10" s="317"/>
      <c r="I10" s="317"/>
      <c r="J10" s="317"/>
      <c r="K10" s="317"/>
      <c r="L10" s="317"/>
      <c r="M10" s="317"/>
      <c r="N10" s="317"/>
      <c r="O10" s="317"/>
      <c r="P10" s="317"/>
      <c r="Q10" s="317"/>
      <c r="R10" s="317"/>
      <c r="S10" s="317"/>
      <c r="T10" s="317"/>
      <c r="U10" s="317"/>
      <c r="V10" s="317"/>
      <c r="W10" s="317"/>
      <c r="X10" s="317"/>
      <c r="Y10" s="317"/>
      <c r="Z10" s="317"/>
      <c r="AA10" s="317"/>
      <c r="AB10" s="317"/>
      <c r="AC10" s="317"/>
      <c r="AD10" s="317"/>
      <c r="AE10" s="317"/>
      <c r="AF10" s="317"/>
      <c r="AG10" s="317"/>
      <c r="AH10" s="317"/>
      <c r="AI10" s="317"/>
      <c r="AJ10" s="317"/>
      <c r="AK10" s="30" t="s">
        <v>28</v>
      </c>
      <c r="AL10" s="317"/>
      <c r="AM10" s="317"/>
      <c r="AN10" s="316" t="s">
        <v>29</v>
      </c>
      <c r="AO10" s="317"/>
      <c r="AP10" s="317"/>
      <c r="AQ10" s="317"/>
    </row>
    <row r="11" spans="1:43" ht="12.75" x14ac:dyDescent="0.2">
      <c r="A11" s="322"/>
      <c r="B11" s="22"/>
      <c r="C11" s="317"/>
      <c r="D11" s="317"/>
      <c r="E11" s="316" t="s">
        <v>30</v>
      </c>
      <c r="F11" s="317"/>
      <c r="G11" s="317"/>
      <c r="H11" s="317"/>
      <c r="I11" s="317"/>
      <c r="J11" s="317"/>
      <c r="K11" s="317"/>
      <c r="L11" s="317"/>
      <c r="M11" s="317"/>
      <c r="N11" s="317"/>
      <c r="O11" s="317"/>
      <c r="P11" s="317"/>
      <c r="Q11" s="317"/>
      <c r="R11" s="317"/>
      <c r="S11" s="317"/>
      <c r="T11" s="317"/>
      <c r="U11" s="317"/>
      <c r="V11" s="317"/>
      <c r="W11" s="317"/>
      <c r="X11" s="317"/>
      <c r="Y11" s="317"/>
      <c r="Z11" s="317"/>
      <c r="AA11" s="317"/>
      <c r="AB11" s="317"/>
      <c r="AC11" s="317"/>
      <c r="AD11" s="317"/>
      <c r="AE11" s="317"/>
      <c r="AF11" s="317"/>
      <c r="AG11" s="317"/>
      <c r="AH11" s="317"/>
      <c r="AI11" s="317"/>
      <c r="AJ11" s="317"/>
      <c r="AK11" s="30" t="s">
        <v>31</v>
      </c>
      <c r="AL11" s="317"/>
      <c r="AM11" s="317"/>
      <c r="AN11" s="316" t="s">
        <v>29</v>
      </c>
      <c r="AO11" s="317"/>
      <c r="AP11" s="317"/>
      <c r="AQ11" s="317"/>
    </row>
    <row r="12" spans="1:43" x14ac:dyDescent="0.2">
      <c r="A12" s="322"/>
      <c r="B12" s="22"/>
      <c r="C12" s="317"/>
      <c r="D12" s="317"/>
      <c r="E12" s="317"/>
      <c r="F12" s="317"/>
      <c r="G12" s="317"/>
      <c r="H12" s="317"/>
      <c r="I12" s="317"/>
      <c r="J12" s="317"/>
      <c r="K12" s="317"/>
      <c r="L12" s="317"/>
      <c r="M12" s="317"/>
      <c r="N12" s="317"/>
      <c r="O12" s="317"/>
      <c r="P12" s="317"/>
      <c r="Q12" s="317"/>
      <c r="R12" s="317"/>
      <c r="S12" s="317"/>
      <c r="T12" s="317"/>
      <c r="U12" s="317"/>
      <c r="V12" s="317"/>
      <c r="W12" s="317"/>
      <c r="X12" s="317"/>
      <c r="Y12" s="317"/>
      <c r="Z12" s="317"/>
      <c r="AA12" s="317"/>
      <c r="AB12" s="317"/>
      <c r="AC12" s="317"/>
      <c r="AD12" s="317"/>
      <c r="AE12" s="317"/>
      <c r="AF12" s="317"/>
      <c r="AG12" s="317"/>
      <c r="AH12" s="317"/>
      <c r="AI12" s="317"/>
      <c r="AJ12" s="317"/>
      <c r="AK12" s="317"/>
      <c r="AL12" s="317"/>
      <c r="AM12" s="317"/>
      <c r="AN12" s="317"/>
      <c r="AO12" s="317"/>
      <c r="AP12" s="317"/>
      <c r="AQ12" s="317"/>
    </row>
    <row r="13" spans="1:43" ht="12.75" x14ac:dyDescent="0.2">
      <c r="A13" s="322"/>
      <c r="B13" s="22"/>
      <c r="C13" s="317"/>
      <c r="D13" s="30" t="s">
        <v>32</v>
      </c>
      <c r="E13" s="317"/>
      <c r="F13" s="317"/>
      <c r="G13" s="317"/>
      <c r="H13" s="317"/>
      <c r="I13" s="317"/>
      <c r="J13" s="317"/>
      <c r="K13" s="317"/>
      <c r="L13" s="317"/>
      <c r="M13" s="317"/>
      <c r="N13" s="317"/>
      <c r="O13" s="317"/>
      <c r="P13" s="317"/>
      <c r="Q13" s="317"/>
      <c r="R13" s="317"/>
      <c r="S13" s="317"/>
      <c r="T13" s="317"/>
      <c r="U13" s="317"/>
      <c r="V13" s="317"/>
      <c r="W13" s="317"/>
      <c r="X13" s="317"/>
      <c r="Y13" s="317"/>
      <c r="Z13" s="317"/>
      <c r="AA13" s="317"/>
      <c r="AB13" s="317"/>
      <c r="AC13" s="317"/>
      <c r="AD13" s="317"/>
      <c r="AE13" s="317"/>
      <c r="AF13" s="317"/>
      <c r="AG13" s="317"/>
      <c r="AH13" s="317"/>
      <c r="AI13" s="317"/>
      <c r="AJ13" s="317"/>
      <c r="AK13" s="30" t="s">
        <v>28</v>
      </c>
      <c r="AL13" s="317"/>
      <c r="AM13" s="317"/>
      <c r="AN13" s="318" t="s">
        <v>614</v>
      </c>
      <c r="AO13" s="317"/>
      <c r="AP13" s="317"/>
      <c r="AQ13" s="317"/>
    </row>
    <row r="14" spans="1:43" ht="12.75" x14ac:dyDescent="0.2">
      <c r="A14" s="322"/>
      <c r="B14" s="22"/>
      <c r="C14" s="317"/>
      <c r="D14" s="317"/>
      <c r="E14" s="398" t="s">
        <v>613</v>
      </c>
      <c r="F14" s="399"/>
      <c r="G14" s="399"/>
      <c r="H14" s="399"/>
      <c r="I14" s="399"/>
      <c r="J14" s="399"/>
      <c r="K14" s="399"/>
      <c r="L14" s="399"/>
      <c r="M14" s="399"/>
      <c r="N14" s="399"/>
      <c r="O14" s="399"/>
      <c r="P14" s="399"/>
      <c r="Q14" s="399"/>
      <c r="R14" s="399"/>
      <c r="S14" s="399"/>
      <c r="T14" s="399"/>
      <c r="U14" s="399"/>
      <c r="V14" s="399"/>
      <c r="W14" s="399"/>
      <c r="X14" s="399"/>
      <c r="Y14" s="399"/>
      <c r="Z14" s="399"/>
      <c r="AA14" s="399"/>
      <c r="AB14" s="399"/>
      <c r="AC14" s="399"/>
      <c r="AD14" s="399"/>
      <c r="AE14" s="399"/>
      <c r="AF14" s="399"/>
      <c r="AG14" s="399"/>
      <c r="AH14" s="399"/>
      <c r="AI14" s="399"/>
      <c r="AJ14" s="399"/>
      <c r="AK14" s="30" t="s">
        <v>31</v>
      </c>
      <c r="AL14" s="317"/>
      <c r="AM14" s="317"/>
      <c r="AN14" s="318" t="s">
        <v>615</v>
      </c>
      <c r="AO14" s="317"/>
      <c r="AP14" s="317"/>
      <c r="AQ14" s="317"/>
    </row>
    <row r="15" spans="1:43" x14ac:dyDescent="0.2">
      <c r="A15" s="322"/>
      <c r="B15" s="22"/>
      <c r="C15" s="317"/>
      <c r="D15" s="317"/>
      <c r="E15" s="317"/>
      <c r="F15" s="317"/>
      <c r="G15" s="317"/>
      <c r="H15" s="317"/>
      <c r="I15" s="317"/>
      <c r="J15" s="317"/>
      <c r="K15" s="317"/>
      <c r="L15" s="317"/>
      <c r="M15" s="317"/>
      <c r="N15" s="317"/>
      <c r="O15" s="317"/>
      <c r="P15" s="317"/>
      <c r="Q15" s="317"/>
      <c r="R15" s="317"/>
      <c r="S15" s="317"/>
      <c r="T15" s="317"/>
      <c r="U15" s="317"/>
      <c r="V15" s="317"/>
      <c r="W15" s="317"/>
      <c r="X15" s="317"/>
      <c r="Y15" s="317"/>
      <c r="Z15" s="317"/>
      <c r="AA15" s="317"/>
      <c r="AB15" s="317"/>
      <c r="AC15" s="317"/>
      <c r="AD15" s="317"/>
      <c r="AE15" s="317"/>
      <c r="AF15" s="317"/>
      <c r="AG15" s="317"/>
      <c r="AH15" s="317"/>
      <c r="AI15" s="317"/>
      <c r="AJ15" s="317"/>
      <c r="AK15" s="317"/>
      <c r="AL15" s="317"/>
      <c r="AM15" s="317"/>
      <c r="AN15" s="317"/>
      <c r="AO15" s="317"/>
      <c r="AP15" s="317"/>
      <c r="AQ15" s="317"/>
    </row>
    <row r="16" spans="1:43" ht="12.75" x14ac:dyDescent="0.2">
      <c r="A16" s="322"/>
      <c r="B16" s="22"/>
      <c r="C16" s="317"/>
      <c r="D16" s="30" t="s">
        <v>33</v>
      </c>
      <c r="E16" s="317"/>
      <c r="F16" s="317"/>
      <c r="G16" s="317"/>
      <c r="H16" s="317"/>
      <c r="I16" s="317"/>
      <c r="J16" s="317"/>
      <c r="K16" s="317"/>
      <c r="L16" s="317"/>
      <c r="M16" s="317"/>
      <c r="N16" s="317"/>
      <c r="O16" s="317"/>
      <c r="P16" s="317"/>
      <c r="Q16" s="317"/>
      <c r="R16" s="317"/>
      <c r="S16" s="317"/>
      <c r="T16" s="317"/>
      <c r="U16" s="317"/>
      <c r="V16" s="317"/>
      <c r="W16" s="317"/>
      <c r="X16" s="317"/>
      <c r="Y16" s="317"/>
      <c r="Z16" s="317"/>
      <c r="AA16" s="317"/>
      <c r="AB16" s="317"/>
      <c r="AC16" s="317"/>
      <c r="AD16" s="317"/>
      <c r="AE16" s="317"/>
      <c r="AF16" s="317"/>
      <c r="AG16" s="317"/>
      <c r="AH16" s="317"/>
      <c r="AI16" s="317"/>
      <c r="AJ16" s="317"/>
      <c r="AK16" s="30" t="s">
        <v>28</v>
      </c>
      <c r="AL16" s="317"/>
      <c r="AM16" s="317"/>
      <c r="AN16" s="316" t="s">
        <v>29</v>
      </c>
      <c r="AO16" s="317"/>
      <c r="AP16" s="317"/>
      <c r="AQ16" s="317"/>
    </row>
    <row r="17" spans="1:43" ht="12.75" x14ac:dyDescent="0.2">
      <c r="A17" s="322"/>
      <c r="B17" s="22"/>
      <c r="C17" s="317"/>
      <c r="D17" s="317"/>
      <c r="E17" s="316" t="s">
        <v>34</v>
      </c>
      <c r="F17" s="317"/>
      <c r="G17" s="317"/>
      <c r="H17" s="317"/>
      <c r="I17" s="317"/>
      <c r="J17" s="317"/>
      <c r="K17" s="317"/>
      <c r="L17" s="317"/>
      <c r="M17" s="317"/>
      <c r="N17" s="317"/>
      <c r="O17" s="317"/>
      <c r="P17" s="317"/>
      <c r="Q17" s="317"/>
      <c r="R17" s="317"/>
      <c r="S17" s="317"/>
      <c r="T17" s="317"/>
      <c r="U17" s="317"/>
      <c r="V17" s="317"/>
      <c r="W17" s="317"/>
      <c r="X17" s="317"/>
      <c r="Y17" s="317"/>
      <c r="Z17" s="317"/>
      <c r="AA17" s="317"/>
      <c r="AB17" s="317"/>
      <c r="AC17" s="317"/>
      <c r="AD17" s="317"/>
      <c r="AE17" s="317"/>
      <c r="AF17" s="317"/>
      <c r="AG17" s="317"/>
      <c r="AH17" s="317"/>
      <c r="AI17" s="317"/>
      <c r="AJ17" s="317"/>
      <c r="AK17" s="30" t="s">
        <v>31</v>
      </c>
      <c r="AL17" s="317"/>
      <c r="AM17" s="317"/>
      <c r="AN17" s="316" t="s">
        <v>29</v>
      </c>
      <c r="AO17" s="317"/>
      <c r="AP17" s="317"/>
      <c r="AQ17" s="317"/>
    </row>
    <row r="18" spans="1:43" x14ac:dyDescent="0.2">
      <c r="A18" s="322"/>
      <c r="B18" s="22"/>
      <c r="C18" s="317"/>
      <c r="D18" s="317"/>
      <c r="E18" s="317"/>
      <c r="F18" s="317"/>
      <c r="G18" s="317"/>
      <c r="H18" s="317"/>
      <c r="I18" s="317"/>
      <c r="J18" s="317"/>
      <c r="K18" s="317"/>
      <c r="L18" s="317"/>
      <c r="M18" s="317"/>
      <c r="N18" s="317"/>
      <c r="O18" s="317"/>
      <c r="P18" s="317"/>
      <c r="Q18" s="317"/>
      <c r="R18" s="317"/>
      <c r="S18" s="317"/>
      <c r="T18" s="317"/>
      <c r="U18" s="317"/>
      <c r="V18" s="317"/>
      <c r="W18" s="317"/>
      <c r="X18" s="317"/>
      <c r="Y18" s="317"/>
      <c r="Z18" s="317"/>
      <c r="AA18" s="317"/>
      <c r="AB18" s="317"/>
      <c r="AC18" s="317"/>
      <c r="AD18" s="317"/>
      <c r="AE18" s="317"/>
      <c r="AF18" s="317"/>
      <c r="AG18" s="317"/>
      <c r="AH18" s="317"/>
      <c r="AI18" s="317"/>
      <c r="AJ18" s="317"/>
      <c r="AK18" s="317"/>
      <c r="AL18" s="317"/>
      <c r="AM18" s="317"/>
      <c r="AN18" s="317"/>
      <c r="AO18" s="317"/>
      <c r="AP18" s="317"/>
      <c r="AQ18" s="317"/>
    </row>
    <row r="19" spans="1:43" ht="12.75" x14ac:dyDescent="0.2">
      <c r="A19" s="322"/>
      <c r="B19" s="22"/>
      <c r="C19" s="317"/>
      <c r="D19" s="30" t="s">
        <v>36</v>
      </c>
      <c r="E19" s="317"/>
      <c r="F19" s="317"/>
      <c r="G19" s="317"/>
      <c r="H19" s="317"/>
      <c r="I19" s="317"/>
      <c r="J19" s="317"/>
      <c r="K19" s="317"/>
      <c r="L19" s="317"/>
      <c r="M19" s="317"/>
      <c r="N19" s="317"/>
      <c r="O19" s="317"/>
      <c r="P19" s="317"/>
      <c r="Q19" s="317"/>
      <c r="R19" s="317"/>
      <c r="S19" s="317"/>
      <c r="T19" s="317"/>
      <c r="U19" s="317"/>
      <c r="V19" s="317"/>
      <c r="W19" s="317"/>
      <c r="X19" s="317"/>
      <c r="Y19" s="317"/>
      <c r="Z19" s="317"/>
      <c r="AA19" s="317"/>
      <c r="AB19" s="317"/>
      <c r="AC19" s="317"/>
      <c r="AD19" s="317"/>
      <c r="AE19" s="317"/>
      <c r="AF19" s="317"/>
      <c r="AG19" s="317"/>
      <c r="AH19" s="317"/>
      <c r="AI19" s="317"/>
      <c r="AJ19" s="317"/>
      <c r="AK19" s="30" t="s">
        <v>28</v>
      </c>
      <c r="AL19" s="317"/>
      <c r="AM19" s="317"/>
      <c r="AN19" s="316" t="s">
        <v>29</v>
      </c>
      <c r="AO19" s="317"/>
      <c r="AP19" s="317"/>
      <c r="AQ19" s="317"/>
    </row>
    <row r="20" spans="1:43" ht="12.75" x14ac:dyDescent="0.2">
      <c r="A20" s="322"/>
      <c r="B20" s="22"/>
      <c r="C20" s="317"/>
      <c r="D20" s="317"/>
      <c r="E20" s="316" t="s">
        <v>37</v>
      </c>
      <c r="F20" s="317"/>
      <c r="G20" s="317"/>
      <c r="H20" s="317"/>
      <c r="I20" s="317"/>
      <c r="J20" s="317"/>
      <c r="K20" s="317"/>
      <c r="L20" s="317"/>
      <c r="M20" s="317"/>
      <c r="N20" s="317"/>
      <c r="O20" s="317"/>
      <c r="P20" s="317"/>
      <c r="Q20" s="317"/>
      <c r="R20" s="317"/>
      <c r="S20" s="317"/>
      <c r="T20" s="317"/>
      <c r="U20" s="317"/>
      <c r="V20" s="317"/>
      <c r="W20" s="317"/>
      <c r="X20" s="317"/>
      <c r="Y20" s="317"/>
      <c r="Z20" s="317"/>
      <c r="AA20" s="317"/>
      <c r="AB20" s="317"/>
      <c r="AC20" s="317"/>
      <c r="AD20" s="317"/>
      <c r="AE20" s="317"/>
      <c r="AF20" s="317"/>
      <c r="AG20" s="317"/>
      <c r="AH20" s="317"/>
      <c r="AI20" s="317"/>
      <c r="AJ20" s="317"/>
      <c r="AK20" s="30" t="s">
        <v>31</v>
      </c>
      <c r="AL20" s="317"/>
      <c r="AM20" s="317"/>
      <c r="AN20" s="316" t="s">
        <v>29</v>
      </c>
      <c r="AO20" s="317"/>
      <c r="AP20" s="317"/>
      <c r="AQ20" s="317"/>
    </row>
    <row r="21" spans="1:43" x14ac:dyDescent="0.2">
      <c r="A21" s="322"/>
      <c r="B21" s="22"/>
      <c r="C21" s="317"/>
      <c r="D21" s="317"/>
      <c r="E21" s="317"/>
      <c r="F21" s="317"/>
      <c r="G21" s="317"/>
      <c r="H21" s="317"/>
      <c r="I21" s="317"/>
      <c r="J21" s="317"/>
      <c r="K21" s="317"/>
      <c r="L21" s="317"/>
      <c r="M21" s="317"/>
      <c r="N21" s="317"/>
      <c r="O21" s="317"/>
      <c r="P21" s="317"/>
      <c r="Q21" s="317"/>
      <c r="R21" s="317"/>
      <c r="S21" s="317"/>
      <c r="T21" s="317"/>
      <c r="U21" s="317"/>
      <c r="V21" s="317"/>
      <c r="W21" s="317"/>
      <c r="X21" s="317"/>
      <c r="Y21" s="317"/>
      <c r="Z21" s="317"/>
      <c r="AA21" s="317"/>
      <c r="AB21" s="317"/>
      <c r="AC21" s="317"/>
      <c r="AD21" s="317"/>
      <c r="AE21" s="317"/>
      <c r="AF21" s="317"/>
      <c r="AG21" s="317"/>
      <c r="AH21" s="317"/>
      <c r="AI21" s="317"/>
      <c r="AJ21" s="317"/>
      <c r="AK21" s="317"/>
      <c r="AL21" s="317"/>
      <c r="AM21" s="317"/>
      <c r="AN21" s="317"/>
      <c r="AO21" s="317"/>
      <c r="AP21" s="317"/>
      <c r="AQ21" s="317"/>
    </row>
    <row r="22" spans="1:43" ht="12.75" x14ac:dyDescent="0.2">
      <c r="A22" s="322"/>
      <c r="B22" s="22"/>
      <c r="C22" s="317"/>
      <c r="D22" s="30" t="s">
        <v>38</v>
      </c>
      <c r="E22" s="317"/>
      <c r="F22" s="317"/>
      <c r="G22" s="317"/>
      <c r="H22" s="317"/>
      <c r="I22" s="317"/>
      <c r="J22" s="317"/>
      <c r="K22" s="317"/>
      <c r="L22" s="317"/>
      <c r="M22" s="317"/>
      <c r="N22" s="317"/>
      <c r="O22" s="317"/>
      <c r="P22" s="317"/>
      <c r="Q22" s="317"/>
      <c r="R22" s="317"/>
      <c r="S22" s="317"/>
      <c r="T22" s="317"/>
      <c r="U22" s="317"/>
      <c r="V22" s="317"/>
      <c r="W22" s="317"/>
      <c r="X22" s="317"/>
      <c r="Y22" s="317"/>
      <c r="Z22" s="317"/>
      <c r="AA22" s="317"/>
      <c r="AB22" s="317"/>
      <c r="AC22" s="317"/>
      <c r="AD22" s="317"/>
      <c r="AE22" s="317"/>
      <c r="AF22" s="317"/>
      <c r="AG22" s="317"/>
      <c r="AH22" s="317"/>
      <c r="AI22" s="317"/>
      <c r="AJ22" s="317"/>
      <c r="AK22" s="317"/>
      <c r="AL22" s="317"/>
      <c r="AM22" s="317"/>
      <c r="AN22" s="317"/>
      <c r="AO22" s="317"/>
      <c r="AP22" s="317"/>
      <c r="AQ22" s="317"/>
    </row>
    <row r="23" spans="1:43" ht="39" customHeight="1" x14ac:dyDescent="0.2">
      <c r="A23" s="322"/>
      <c r="B23" s="22"/>
      <c r="C23" s="317"/>
      <c r="D23" s="317"/>
      <c r="E23" s="440" t="s">
        <v>661</v>
      </c>
      <c r="F23" s="440"/>
      <c r="G23" s="440"/>
      <c r="H23" s="440"/>
      <c r="I23" s="440"/>
      <c r="J23" s="440"/>
      <c r="K23" s="440"/>
      <c r="L23" s="440"/>
      <c r="M23" s="440"/>
      <c r="N23" s="440"/>
      <c r="O23" s="440"/>
      <c r="P23" s="440"/>
      <c r="Q23" s="440"/>
      <c r="R23" s="440"/>
      <c r="S23" s="440"/>
      <c r="T23" s="440"/>
      <c r="U23" s="440"/>
      <c r="V23" s="440"/>
      <c r="W23" s="440"/>
      <c r="X23" s="440"/>
      <c r="Y23" s="440"/>
      <c r="Z23" s="440"/>
      <c r="AA23" s="440"/>
      <c r="AB23" s="440"/>
      <c r="AC23" s="440"/>
      <c r="AD23" s="440"/>
      <c r="AE23" s="440"/>
      <c r="AF23" s="440"/>
      <c r="AG23" s="440"/>
      <c r="AH23" s="440"/>
      <c r="AI23" s="440"/>
      <c r="AJ23" s="440"/>
      <c r="AK23" s="440"/>
      <c r="AL23" s="440"/>
      <c r="AM23" s="440"/>
      <c r="AN23" s="440"/>
      <c r="AO23" s="317"/>
      <c r="AP23" s="317"/>
      <c r="AQ23" s="317"/>
    </row>
    <row r="24" spans="1:43" x14ac:dyDescent="0.2">
      <c r="A24" s="322"/>
      <c r="B24" s="22"/>
      <c r="C24" s="317"/>
      <c r="D24" s="317"/>
      <c r="E24" s="317"/>
      <c r="F24" s="317"/>
      <c r="G24" s="317"/>
      <c r="H24" s="317"/>
      <c r="I24" s="317"/>
      <c r="J24" s="317"/>
      <c r="K24" s="317"/>
      <c r="L24" s="317"/>
      <c r="M24" s="317"/>
      <c r="N24" s="317"/>
      <c r="O24" s="317"/>
      <c r="P24" s="317"/>
      <c r="Q24" s="317"/>
      <c r="R24" s="317"/>
      <c r="S24" s="317"/>
      <c r="T24" s="317"/>
      <c r="U24" s="317"/>
      <c r="V24" s="317"/>
      <c r="W24" s="317"/>
      <c r="X24" s="317"/>
      <c r="Y24" s="317"/>
      <c r="Z24" s="317"/>
      <c r="AA24" s="317"/>
      <c r="AB24" s="317"/>
      <c r="AC24" s="317"/>
      <c r="AD24" s="317"/>
      <c r="AE24" s="317"/>
      <c r="AF24" s="317"/>
      <c r="AG24" s="317"/>
      <c r="AH24" s="317"/>
      <c r="AI24" s="317"/>
      <c r="AJ24" s="317"/>
      <c r="AK24" s="317"/>
      <c r="AL24" s="317"/>
      <c r="AM24" s="317"/>
      <c r="AN24" s="317"/>
      <c r="AO24" s="317"/>
      <c r="AP24" s="317"/>
      <c r="AQ24" s="317"/>
    </row>
    <row r="25" spans="1:43" x14ac:dyDescent="0.2">
      <c r="A25" s="322"/>
      <c r="B25" s="22"/>
      <c r="C25" s="317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17"/>
      <c r="AQ25" s="317"/>
    </row>
    <row r="26" spans="1:43" ht="12.75" x14ac:dyDescent="0.2">
      <c r="A26" s="328"/>
      <c r="B26" s="37"/>
      <c r="C26" s="327"/>
      <c r="D26" s="39" t="s">
        <v>662</v>
      </c>
      <c r="E26" s="320"/>
      <c r="F26" s="320"/>
      <c r="G26" s="320"/>
      <c r="H26" s="320"/>
      <c r="I26" s="320"/>
      <c r="J26" s="320"/>
      <c r="K26" s="320"/>
      <c r="L26" s="320"/>
      <c r="M26" s="320"/>
      <c r="N26" s="320"/>
      <c r="O26" s="320"/>
      <c r="P26" s="320"/>
      <c r="Q26" s="320"/>
      <c r="R26" s="320"/>
      <c r="S26" s="320"/>
      <c r="T26" s="320"/>
      <c r="U26" s="320"/>
      <c r="V26" s="320"/>
      <c r="W26" s="320"/>
      <c r="X26" s="320"/>
      <c r="Y26" s="320"/>
      <c r="Z26" s="320"/>
      <c r="AA26" s="320"/>
      <c r="AB26" s="320"/>
      <c r="AC26" s="320"/>
      <c r="AD26" s="320"/>
      <c r="AE26" s="320"/>
      <c r="AF26" s="320"/>
      <c r="AG26" s="320"/>
      <c r="AH26" s="320"/>
      <c r="AI26" s="320"/>
      <c r="AJ26" s="320"/>
      <c r="AK26" s="401">
        <f>ROUND(AG54,2)</f>
        <v>143873.15</v>
      </c>
      <c r="AL26" s="402"/>
      <c r="AM26" s="402"/>
      <c r="AN26" s="402"/>
      <c r="AO26" s="402"/>
      <c r="AP26" s="327"/>
      <c r="AQ26" s="327"/>
    </row>
    <row r="27" spans="1:43" x14ac:dyDescent="0.2">
      <c r="A27" s="328"/>
      <c r="B27" s="37"/>
      <c r="C27" s="327"/>
      <c r="D27" s="327"/>
      <c r="E27" s="327"/>
      <c r="F27" s="327"/>
      <c r="G27" s="327"/>
      <c r="H27" s="327"/>
      <c r="I27" s="327"/>
      <c r="J27" s="327"/>
      <c r="K27" s="327"/>
      <c r="L27" s="327"/>
      <c r="M27" s="327"/>
      <c r="N27" s="327"/>
      <c r="O27" s="327"/>
      <c r="P27" s="327"/>
      <c r="Q27" s="327"/>
      <c r="R27" s="327"/>
      <c r="S27" s="327"/>
      <c r="T27" s="327"/>
      <c r="U27" s="327"/>
      <c r="V27" s="327"/>
      <c r="W27" s="327"/>
      <c r="X27" s="327"/>
      <c r="Y27" s="327"/>
      <c r="Z27" s="327"/>
      <c r="AA27" s="327"/>
      <c r="AB27" s="327"/>
      <c r="AC27" s="327"/>
      <c r="AD27" s="327"/>
      <c r="AE27" s="327"/>
      <c r="AF27" s="327"/>
      <c r="AG27" s="327"/>
      <c r="AH27" s="327"/>
      <c r="AI27" s="327"/>
      <c r="AJ27" s="327"/>
      <c r="AK27" s="327"/>
      <c r="AL27" s="327"/>
      <c r="AM27" s="327"/>
      <c r="AN27" s="327"/>
      <c r="AO27" s="327"/>
      <c r="AP27" s="327"/>
      <c r="AQ27" s="327"/>
    </row>
    <row r="28" spans="1:43" ht="12.75" x14ac:dyDescent="0.2">
      <c r="A28" s="328"/>
      <c r="B28" s="37"/>
      <c r="C28" s="327"/>
      <c r="D28" s="327"/>
      <c r="E28" s="327"/>
      <c r="F28" s="327"/>
      <c r="G28" s="327"/>
      <c r="H28" s="327"/>
      <c r="I28" s="327"/>
      <c r="J28" s="327"/>
      <c r="K28" s="327"/>
      <c r="L28" s="403" t="s">
        <v>41</v>
      </c>
      <c r="M28" s="403"/>
      <c r="N28" s="403"/>
      <c r="O28" s="403"/>
      <c r="P28" s="403"/>
      <c r="Q28" s="327"/>
      <c r="R28" s="327"/>
      <c r="S28" s="327"/>
      <c r="T28" s="327"/>
      <c r="U28" s="327"/>
      <c r="V28" s="327"/>
      <c r="W28" s="403" t="s">
        <v>42</v>
      </c>
      <c r="X28" s="403"/>
      <c r="Y28" s="403"/>
      <c r="Z28" s="403"/>
      <c r="AA28" s="403"/>
      <c r="AB28" s="403"/>
      <c r="AC28" s="403"/>
      <c r="AD28" s="403"/>
      <c r="AE28" s="403"/>
      <c r="AF28" s="327"/>
      <c r="AG28" s="327"/>
      <c r="AH28" s="327"/>
      <c r="AI28" s="327"/>
      <c r="AJ28" s="327"/>
      <c r="AK28" s="403" t="s">
        <v>43</v>
      </c>
      <c r="AL28" s="403"/>
      <c r="AM28" s="403"/>
      <c r="AN28" s="403"/>
      <c r="AO28" s="403"/>
      <c r="AP28" s="327"/>
      <c r="AQ28" s="327"/>
    </row>
    <row r="29" spans="1:43" ht="12.75" x14ac:dyDescent="0.2">
      <c r="A29" s="3"/>
      <c r="B29" s="42"/>
      <c r="C29" s="315"/>
      <c r="D29" s="30" t="s">
        <v>44</v>
      </c>
      <c r="E29" s="315"/>
      <c r="F29" s="30" t="s">
        <v>45</v>
      </c>
      <c r="G29" s="315"/>
      <c r="H29" s="315"/>
      <c r="I29" s="315"/>
      <c r="J29" s="315"/>
      <c r="K29" s="315"/>
      <c r="L29" s="406">
        <v>0.21</v>
      </c>
      <c r="M29" s="405"/>
      <c r="N29" s="405"/>
      <c r="O29" s="405"/>
      <c r="P29" s="405"/>
      <c r="Q29" s="315"/>
      <c r="R29" s="315"/>
      <c r="S29" s="315"/>
      <c r="T29" s="315"/>
      <c r="U29" s="315"/>
      <c r="V29" s="315"/>
      <c r="W29" s="404">
        <f>ROUND(AZ54, 2)</f>
        <v>0</v>
      </c>
      <c r="X29" s="405"/>
      <c r="Y29" s="405"/>
      <c r="Z29" s="405"/>
      <c r="AA29" s="405"/>
      <c r="AB29" s="405"/>
      <c r="AC29" s="405"/>
      <c r="AD29" s="405"/>
      <c r="AE29" s="405"/>
      <c r="AF29" s="315"/>
      <c r="AG29" s="315"/>
      <c r="AH29" s="315"/>
      <c r="AI29" s="315"/>
      <c r="AJ29" s="315"/>
      <c r="AK29" s="404">
        <f>ROUND(AK26, 2)*L29</f>
        <v>30213.361499999999</v>
      </c>
      <c r="AL29" s="405"/>
      <c r="AM29" s="405"/>
      <c r="AN29" s="405"/>
      <c r="AO29" s="405"/>
      <c r="AP29" s="315"/>
      <c r="AQ29" s="315"/>
    </row>
    <row r="30" spans="1:43" ht="12.75" x14ac:dyDescent="0.2">
      <c r="A30" s="3"/>
      <c r="B30" s="42"/>
      <c r="C30" s="315"/>
      <c r="D30" s="315"/>
      <c r="E30" s="315"/>
      <c r="F30" s="30" t="s">
        <v>46</v>
      </c>
      <c r="G30" s="315"/>
      <c r="H30" s="315"/>
      <c r="I30" s="315"/>
      <c r="J30" s="315"/>
      <c r="K30" s="315"/>
      <c r="L30" s="406">
        <v>0.15</v>
      </c>
      <c r="M30" s="405"/>
      <c r="N30" s="405"/>
      <c r="O30" s="405"/>
      <c r="P30" s="405"/>
      <c r="Q30" s="315"/>
      <c r="R30" s="315"/>
      <c r="S30" s="315"/>
      <c r="T30" s="315"/>
      <c r="U30" s="315"/>
      <c r="V30" s="315"/>
      <c r="W30" s="404">
        <f>ROUND(BA54, 2)</f>
        <v>0</v>
      </c>
      <c r="X30" s="405"/>
      <c r="Y30" s="405"/>
      <c r="Z30" s="405"/>
      <c r="AA30" s="405"/>
      <c r="AB30" s="405"/>
      <c r="AC30" s="405"/>
      <c r="AD30" s="405"/>
      <c r="AE30" s="405"/>
      <c r="AF30" s="315"/>
      <c r="AG30" s="315"/>
      <c r="AH30" s="315"/>
      <c r="AI30" s="315"/>
      <c r="AJ30" s="315"/>
      <c r="AK30" s="404">
        <f>ROUND(AW54, 2)</f>
        <v>0</v>
      </c>
      <c r="AL30" s="405"/>
      <c r="AM30" s="405"/>
      <c r="AN30" s="405"/>
      <c r="AO30" s="405"/>
      <c r="AP30" s="315"/>
      <c r="AQ30" s="315"/>
    </row>
    <row r="31" spans="1:43" ht="12.75" x14ac:dyDescent="0.2">
      <c r="A31" s="3"/>
      <c r="B31" s="42"/>
      <c r="C31" s="315"/>
      <c r="D31" s="315"/>
      <c r="E31" s="315"/>
      <c r="F31" s="30" t="s">
        <v>47</v>
      </c>
      <c r="G31" s="315"/>
      <c r="H31" s="315"/>
      <c r="I31" s="315"/>
      <c r="J31" s="315"/>
      <c r="K31" s="315"/>
      <c r="L31" s="406">
        <v>0.21</v>
      </c>
      <c r="M31" s="405"/>
      <c r="N31" s="405"/>
      <c r="O31" s="405"/>
      <c r="P31" s="405"/>
      <c r="Q31" s="315"/>
      <c r="R31" s="315"/>
      <c r="S31" s="315"/>
      <c r="T31" s="315"/>
      <c r="U31" s="315"/>
      <c r="V31" s="315"/>
      <c r="W31" s="404">
        <f>ROUND(BB54, 2)</f>
        <v>0</v>
      </c>
      <c r="X31" s="405"/>
      <c r="Y31" s="405"/>
      <c r="Z31" s="405"/>
      <c r="AA31" s="405"/>
      <c r="AB31" s="405"/>
      <c r="AC31" s="405"/>
      <c r="AD31" s="405"/>
      <c r="AE31" s="405"/>
      <c r="AF31" s="315"/>
      <c r="AG31" s="315"/>
      <c r="AH31" s="315"/>
      <c r="AI31" s="315"/>
      <c r="AJ31" s="315"/>
      <c r="AK31" s="404">
        <v>0</v>
      </c>
      <c r="AL31" s="405"/>
      <c r="AM31" s="405"/>
      <c r="AN31" s="405"/>
      <c r="AO31" s="405"/>
      <c r="AP31" s="315"/>
      <c r="AQ31" s="315"/>
    </row>
    <row r="32" spans="1:43" ht="12.75" x14ac:dyDescent="0.2">
      <c r="A32" s="3"/>
      <c r="B32" s="42"/>
      <c r="C32" s="315"/>
      <c r="D32" s="315"/>
      <c r="E32" s="315"/>
      <c r="F32" s="30" t="s">
        <v>48</v>
      </c>
      <c r="G32" s="315"/>
      <c r="H32" s="315"/>
      <c r="I32" s="315"/>
      <c r="J32" s="315"/>
      <c r="K32" s="315"/>
      <c r="L32" s="406">
        <v>0.15</v>
      </c>
      <c r="M32" s="405"/>
      <c r="N32" s="405"/>
      <c r="O32" s="405"/>
      <c r="P32" s="405"/>
      <c r="Q32" s="315"/>
      <c r="R32" s="315"/>
      <c r="S32" s="315"/>
      <c r="T32" s="315"/>
      <c r="U32" s="315"/>
      <c r="V32" s="315"/>
      <c r="W32" s="404">
        <f>ROUND(BC54, 2)</f>
        <v>0</v>
      </c>
      <c r="X32" s="405"/>
      <c r="Y32" s="405"/>
      <c r="Z32" s="405"/>
      <c r="AA32" s="405"/>
      <c r="AB32" s="405"/>
      <c r="AC32" s="405"/>
      <c r="AD32" s="405"/>
      <c r="AE32" s="405"/>
      <c r="AF32" s="315"/>
      <c r="AG32" s="315"/>
      <c r="AH32" s="315"/>
      <c r="AI32" s="315"/>
      <c r="AJ32" s="315"/>
      <c r="AK32" s="404">
        <v>0</v>
      </c>
      <c r="AL32" s="405"/>
      <c r="AM32" s="405"/>
      <c r="AN32" s="405"/>
      <c r="AO32" s="405"/>
      <c r="AP32" s="315"/>
      <c r="AQ32" s="315"/>
    </row>
    <row r="33" spans="1:43" ht="12.75" x14ac:dyDescent="0.2">
      <c r="A33" s="3"/>
      <c r="B33" s="42"/>
      <c r="C33" s="315"/>
      <c r="D33" s="315"/>
      <c r="E33" s="315"/>
      <c r="F33" s="30" t="s">
        <v>49</v>
      </c>
      <c r="G33" s="315"/>
      <c r="H33" s="315"/>
      <c r="I33" s="315"/>
      <c r="J33" s="315"/>
      <c r="K33" s="315"/>
      <c r="L33" s="406">
        <v>0</v>
      </c>
      <c r="M33" s="405"/>
      <c r="N33" s="405"/>
      <c r="O33" s="405"/>
      <c r="P33" s="405"/>
      <c r="Q33" s="315"/>
      <c r="R33" s="315"/>
      <c r="S33" s="315"/>
      <c r="T33" s="315"/>
      <c r="U33" s="315"/>
      <c r="V33" s="315"/>
      <c r="W33" s="404">
        <f>ROUND(BD54, 2)</f>
        <v>0</v>
      </c>
      <c r="X33" s="405"/>
      <c r="Y33" s="405"/>
      <c r="Z33" s="405"/>
      <c r="AA33" s="405"/>
      <c r="AB33" s="405"/>
      <c r="AC33" s="405"/>
      <c r="AD33" s="405"/>
      <c r="AE33" s="405"/>
      <c r="AF33" s="315"/>
      <c r="AG33" s="315"/>
      <c r="AH33" s="315"/>
      <c r="AI33" s="315"/>
      <c r="AJ33" s="315"/>
      <c r="AK33" s="404">
        <v>0</v>
      </c>
      <c r="AL33" s="405"/>
      <c r="AM33" s="405"/>
      <c r="AN33" s="405"/>
      <c r="AO33" s="405"/>
      <c r="AP33" s="315"/>
      <c r="AQ33" s="315"/>
    </row>
    <row r="34" spans="1:43" x14ac:dyDescent="0.2">
      <c r="A34" s="328"/>
      <c r="B34" s="37"/>
      <c r="C34" s="327"/>
      <c r="D34" s="327"/>
      <c r="E34" s="327"/>
      <c r="F34" s="327"/>
      <c r="G34" s="327"/>
      <c r="H34" s="327"/>
      <c r="I34" s="327"/>
      <c r="J34" s="327"/>
      <c r="K34" s="327"/>
      <c r="L34" s="327"/>
      <c r="M34" s="327"/>
      <c r="N34" s="327"/>
      <c r="O34" s="327"/>
      <c r="P34" s="327"/>
      <c r="Q34" s="327"/>
      <c r="R34" s="327"/>
      <c r="S34" s="327"/>
      <c r="T34" s="327"/>
      <c r="U34" s="327"/>
      <c r="V34" s="327"/>
      <c r="W34" s="327"/>
      <c r="X34" s="327"/>
      <c r="Y34" s="327"/>
      <c r="Z34" s="327"/>
      <c r="AA34" s="327"/>
      <c r="AB34" s="327"/>
      <c r="AC34" s="327"/>
      <c r="AD34" s="327"/>
      <c r="AE34" s="327"/>
      <c r="AF34" s="327"/>
      <c r="AG34" s="327"/>
      <c r="AH34" s="327"/>
      <c r="AI34" s="327"/>
      <c r="AJ34" s="327"/>
      <c r="AK34" s="327"/>
      <c r="AL34" s="327"/>
      <c r="AM34" s="327"/>
      <c r="AN34" s="327"/>
      <c r="AO34" s="327"/>
      <c r="AP34" s="327"/>
      <c r="AQ34" s="327"/>
    </row>
    <row r="35" spans="1:43" ht="15.75" x14ac:dyDescent="0.2">
      <c r="A35" s="328"/>
      <c r="B35" s="37"/>
      <c r="C35" s="45"/>
      <c r="D35" s="46" t="s">
        <v>50</v>
      </c>
      <c r="E35" s="326"/>
      <c r="F35" s="326"/>
      <c r="G35" s="326"/>
      <c r="H35" s="326"/>
      <c r="I35" s="326"/>
      <c r="J35" s="326"/>
      <c r="K35" s="326"/>
      <c r="L35" s="326"/>
      <c r="M35" s="326"/>
      <c r="N35" s="326"/>
      <c r="O35" s="326"/>
      <c r="P35" s="326"/>
      <c r="Q35" s="326"/>
      <c r="R35" s="326"/>
      <c r="S35" s="326"/>
      <c r="T35" s="48" t="s">
        <v>51</v>
      </c>
      <c r="U35" s="326"/>
      <c r="V35" s="326"/>
      <c r="W35" s="326"/>
      <c r="X35" s="409" t="s">
        <v>52</v>
      </c>
      <c r="Y35" s="410"/>
      <c r="Z35" s="410"/>
      <c r="AA35" s="410"/>
      <c r="AB35" s="410"/>
      <c r="AC35" s="326"/>
      <c r="AD35" s="326"/>
      <c r="AE35" s="326"/>
      <c r="AF35" s="326"/>
      <c r="AG35" s="326"/>
      <c r="AH35" s="326"/>
      <c r="AI35" s="326"/>
      <c r="AJ35" s="326"/>
      <c r="AK35" s="411">
        <f>SUM(AK26:AK33)</f>
        <v>174086.51149999999</v>
      </c>
      <c r="AL35" s="410"/>
      <c r="AM35" s="410"/>
      <c r="AN35" s="410"/>
      <c r="AO35" s="412"/>
      <c r="AP35" s="45"/>
      <c r="AQ35" s="45"/>
    </row>
    <row r="36" spans="1:43" x14ac:dyDescent="0.2">
      <c r="A36" s="328"/>
      <c r="B36" s="37"/>
      <c r="C36" s="327"/>
      <c r="D36" s="327"/>
      <c r="E36" s="327"/>
      <c r="F36" s="327"/>
      <c r="G36" s="327"/>
      <c r="H36" s="327"/>
      <c r="I36" s="327"/>
      <c r="J36" s="327"/>
      <c r="K36" s="327"/>
      <c r="L36" s="327"/>
      <c r="M36" s="327"/>
      <c r="N36" s="327"/>
      <c r="O36" s="327"/>
      <c r="P36" s="327"/>
      <c r="Q36" s="327"/>
      <c r="R36" s="327"/>
      <c r="S36" s="327"/>
      <c r="T36" s="327"/>
      <c r="U36" s="327"/>
      <c r="V36" s="327"/>
      <c r="W36" s="327"/>
      <c r="X36" s="327"/>
      <c r="Y36" s="327"/>
      <c r="Z36" s="327"/>
      <c r="AA36" s="327"/>
      <c r="AB36" s="327"/>
      <c r="AC36" s="327"/>
      <c r="AD36" s="327"/>
      <c r="AE36" s="327"/>
      <c r="AF36" s="327"/>
      <c r="AG36" s="327"/>
      <c r="AH36" s="327"/>
      <c r="AI36" s="327"/>
      <c r="AJ36" s="327"/>
      <c r="AK36" s="327"/>
      <c r="AL36" s="327"/>
      <c r="AM36" s="327"/>
      <c r="AN36" s="327"/>
      <c r="AO36" s="327"/>
      <c r="AP36" s="327"/>
      <c r="AQ36" s="327"/>
    </row>
    <row r="37" spans="1:43" x14ac:dyDescent="0.2">
      <c r="A37" s="328"/>
      <c r="B37" s="49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</row>
    <row r="38" spans="1:43" x14ac:dyDescent="0.2">
      <c r="A38" s="322"/>
      <c r="B38" s="322"/>
      <c r="C38" s="322"/>
      <c r="D38" s="322"/>
      <c r="E38" s="322"/>
      <c r="F38" s="322"/>
      <c r="G38" s="322"/>
      <c r="H38" s="322"/>
      <c r="I38" s="322"/>
      <c r="J38" s="322"/>
      <c r="K38" s="322"/>
      <c r="L38" s="322"/>
      <c r="M38" s="322"/>
      <c r="N38" s="322"/>
      <c r="O38" s="322"/>
      <c r="P38" s="322"/>
      <c r="Q38" s="322"/>
      <c r="R38" s="322"/>
      <c r="S38" s="322"/>
      <c r="T38" s="322"/>
      <c r="U38" s="322"/>
      <c r="V38" s="322"/>
      <c r="W38" s="322"/>
      <c r="X38" s="322"/>
      <c r="Y38" s="322"/>
      <c r="Z38" s="322"/>
      <c r="AA38" s="322"/>
      <c r="AB38" s="322"/>
      <c r="AC38" s="322"/>
      <c r="AD38" s="322"/>
      <c r="AE38" s="322"/>
      <c r="AF38" s="322"/>
      <c r="AG38" s="322"/>
      <c r="AH38" s="322"/>
      <c r="AI38" s="322"/>
      <c r="AJ38" s="322"/>
      <c r="AK38" s="322"/>
      <c r="AL38" s="322"/>
      <c r="AM38" s="322"/>
      <c r="AN38" s="322"/>
      <c r="AO38" s="322"/>
      <c r="AP38" s="322"/>
      <c r="AQ38" s="322"/>
    </row>
    <row r="39" spans="1:43" x14ac:dyDescent="0.2">
      <c r="A39" s="322"/>
      <c r="B39" s="322"/>
      <c r="C39" s="322"/>
      <c r="D39" s="322"/>
      <c r="E39" s="322"/>
      <c r="F39" s="322"/>
      <c r="G39" s="322"/>
      <c r="H39" s="322"/>
      <c r="I39" s="322"/>
      <c r="J39" s="322"/>
      <c r="K39" s="322"/>
      <c r="L39" s="322"/>
      <c r="M39" s="322"/>
      <c r="N39" s="322"/>
      <c r="O39" s="322"/>
      <c r="P39" s="322"/>
      <c r="Q39" s="322"/>
      <c r="R39" s="322"/>
      <c r="S39" s="322"/>
      <c r="T39" s="322"/>
      <c r="U39" s="322"/>
      <c r="V39" s="322"/>
      <c r="W39" s="322"/>
      <c r="X39" s="322"/>
      <c r="Y39" s="322"/>
      <c r="Z39" s="322"/>
      <c r="AA39" s="322"/>
      <c r="AB39" s="322"/>
      <c r="AC39" s="322"/>
      <c r="AD39" s="322"/>
      <c r="AE39" s="322"/>
      <c r="AF39" s="322"/>
      <c r="AG39" s="322"/>
      <c r="AH39" s="322"/>
      <c r="AI39" s="322"/>
      <c r="AJ39" s="322"/>
      <c r="AK39" s="322"/>
      <c r="AL39" s="322"/>
      <c r="AM39" s="322"/>
      <c r="AN39" s="322"/>
      <c r="AO39" s="322"/>
      <c r="AP39" s="322"/>
      <c r="AQ39" s="322"/>
    </row>
    <row r="40" spans="1:43" x14ac:dyDescent="0.2">
      <c r="A40" s="322"/>
      <c r="B40" s="322"/>
      <c r="C40" s="322"/>
      <c r="D40" s="322"/>
      <c r="E40" s="322"/>
      <c r="F40" s="322"/>
      <c r="G40" s="322"/>
      <c r="H40" s="322"/>
      <c r="I40" s="322"/>
      <c r="J40" s="322"/>
      <c r="K40" s="322"/>
      <c r="L40" s="322"/>
      <c r="M40" s="322"/>
      <c r="N40" s="322"/>
      <c r="O40" s="322"/>
      <c r="P40" s="322"/>
      <c r="Q40" s="322"/>
      <c r="R40" s="322"/>
      <c r="S40" s="322"/>
      <c r="T40" s="322"/>
      <c r="U40" s="322"/>
      <c r="V40" s="322"/>
      <c r="W40" s="322"/>
      <c r="X40" s="322"/>
      <c r="Y40" s="322"/>
      <c r="Z40" s="322"/>
      <c r="AA40" s="322"/>
      <c r="AB40" s="322"/>
      <c r="AC40" s="322"/>
      <c r="AD40" s="322"/>
      <c r="AE40" s="322"/>
      <c r="AF40" s="322"/>
      <c r="AG40" s="322"/>
      <c r="AH40" s="322"/>
      <c r="AI40" s="322"/>
      <c r="AJ40" s="322"/>
      <c r="AK40" s="322"/>
      <c r="AL40" s="322"/>
      <c r="AM40" s="322"/>
      <c r="AN40" s="322"/>
      <c r="AO40" s="322"/>
      <c r="AP40" s="322"/>
      <c r="AQ40" s="322"/>
    </row>
    <row r="41" spans="1:43" x14ac:dyDescent="0.2">
      <c r="A41" s="328"/>
      <c r="B41" s="51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</row>
    <row r="42" spans="1:43" ht="18" x14ac:dyDescent="0.2">
      <c r="A42" s="328"/>
      <c r="B42" s="37"/>
      <c r="C42" s="24" t="s">
        <v>53</v>
      </c>
      <c r="D42" s="327"/>
      <c r="E42" s="327"/>
      <c r="F42" s="327"/>
      <c r="G42" s="327"/>
      <c r="H42" s="327"/>
      <c r="I42" s="327"/>
      <c r="J42" s="327"/>
      <c r="K42" s="327"/>
      <c r="L42" s="327"/>
      <c r="M42" s="327"/>
      <c r="N42" s="327"/>
      <c r="O42" s="327"/>
      <c r="P42" s="327"/>
      <c r="Q42" s="327"/>
      <c r="R42" s="327"/>
      <c r="S42" s="327"/>
      <c r="T42" s="327"/>
      <c r="U42" s="327"/>
      <c r="V42" s="327"/>
      <c r="W42" s="327"/>
      <c r="X42" s="327"/>
      <c r="Y42" s="327"/>
      <c r="Z42" s="327"/>
      <c r="AA42" s="327"/>
      <c r="AB42" s="327"/>
      <c r="AC42" s="327"/>
      <c r="AD42" s="327"/>
      <c r="AE42" s="327"/>
      <c r="AF42" s="327"/>
      <c r="AG42" s="327"/>
      <c r="AH42" s="327"/>
      <c r="AI42" s="327"/>
      <c r="AJ42" s="327"/>
      <c r="AK42" s="327"/>
      <c r="AL42" s="327"/>
      <c r="AM42" s="327"/>
      <c r="AN42" s="327"/>
      <c r="AO42" s="327"/>
      <c r="AP42" s="327"/>
      <c r="AQ42" s="327"/>
    </row>
    <row r="43" spans="1:43" x14ac:dyDescent="0.2">
      <c r="A43" s="328"/>
      <c r="B43" s="37"/>
      <c r="C43" s="327"/>
      <c r="D43" s="327"/>
      <c r="E43" s="327"/>
      <c r="F43" s="327"/>
      <c r="G43" s="327"/>
      <c r="H43" s="327"/>
      <c r="I43" s="327"/>
      <c r="J43" s="327"/>
      <c r="K43" s="327"/>
      <c r="L43" s="327"/>
      <c r="M43" s="327"/>
      <c r="N43" s="327"/>
      <c r="O43" s="327"/>
      <c r="P43" s="327"/>
      <c r="Q43" s="327"/>
      <c r="R43" s="327"/>
      <c r="S43" s="327"/>
      <c r="T43" s="327"/>
      <c r="U43" s="327"/>
      <c r="V43" s="327"/>
      <c r="W43" s="327"/>
      <c r="X43" s="327"/>
      <c r="Y43" s="327"/>
      <c r="Z43" s="327"/>
      <c r="AA43" s="327"/>
      <c r="AB43" s="327"/>
      <c r="AC43" s="327"/>
      <c r="AD43" s="327"/>
      <c r="AE43" s="327"/>
      <c r="AF43" s="327"/>
      <c r="AG43" s="327"/>
      <c r="AH43" s="327"/>
      <c r="AI43" s="327"/>
      <c r="AJ43" s="327"/>
      <c r="AK43" s="327"/>
      <c r="AL43" s="327"/>
      <c r="AM43" s="327"/>
      <c r="AN43" s="327"/>
      <c r="AO43" s="327"/>
      <c r="AP43" s="327"/>
      <c r="AQ43" s="327"/>
    </row>
    <row r="44" spans="1:43" ht="12.75" x14ac:dyDescent="0.2">
      <c r="A44" s="4"/>
      <c r="B44" s="53"/>
      <c r="C44" s="30" t="s">
        <v>13</v>
      </c>
      <c r="D44" s="325"/>
      <c r="E44" s="325"/>
      <c r="F44" s="325"/>
      <c r="G44" s="325"/>
      <c r="H44" s="325"/>
      <c r="I44" s="325"/>
      <c r="J44" s="325"/>
      <c r="K44" s="325"/>
      <c r="L44" s="325" t="str">
        <f>K5</f>
        <v>20/06</v>
      </c>
      <c r="M44" s="325"/>
      <c r="N44" s="325"/>
      <c r="O44" s="325"/>
      <c r="P44" s="325"/>
      <c r="Q44" s="325"/>
      <c r="R44" s="325"/>
      <c r="S44" s="325"/>
      <c r="T44" s="325"/>
      <c r="U44" s="325"/>
      <c r="V44" s="325"/>
      <c r="W44" s="325"/>
      <c r="X44" s="325"/>
      <c r="Y44" s="325"/>
      <c r="Z44" s="325"/>
      <c r="AA44" s="325"/>
      <c r="AB44" s="325"/>
      <c r="AC44" s="325"/>
      <c r="AD44" s="325"/>
      <c r="AE44" s="325"/>
      <c r="AF44" s="325"/>
      <c r="AG44" s="325"/>
      <c r="AH44" s="325"/>
      <c r="AI44" s="325"/>
      <c r="AJ44" s="325"/>
      <c r="AK44" s="325"/>
      <c r="AL44" s="325"/>
      <c r="AM44" s="325"/>
      <c r="AN44" s="325"/>
      <c r="AO44" s="325"/>
      <c r="AP44" s="325"/>
      <c r="AQ44" s="325"/>
    </row>
    <row r="45" spans="1:43" ht="15" x14ac:dyDescent="0.2">
      <c r="A45" s="5"/>
      <c r="B45" s="56"/>
      <c r="C45" s="57" t="s">
        <v>16</v>
      </c>
      <c r="D45" s="323"/>
      <c r="E45" s="323"/>
      <c r="F45" s="323"/>
      <c r="G45" s="323"/>
      <c r="H45" s="323"/>
      <c r="I45" s="323"/>
      <c r="J45" s="323"/>
      <c r="K45" s="323"/>
      <c r="L45" s="421" t="str">
        <f>K6</f>
        <v>Fara Tuklaty, Na Valech 19, Tuklaty - Stavební úpravy jižní fasády</v>
      </c>
      <c r="M45" s="422"/>
      <c r="N45" s="422"/>
      <c r="O45" s="422"/>
      <c r="P45" s="422"/>
      <c r="Q45" s="422"/>
      <c r="R45" s="422"/>
      <c r="S45" s="422"/>
      <c r="T45" s="422"/>
      <c r="U45" s="422"/>
      <c r="V45" s="422"/>
      <c r="W45" s="422"/>
      <c r="X45" s="422"/>
      <c r="Y45" s="422"/>
      <c r="Z45" s="422"/>
      <c r="AA45" s="422"/>
      <c r="AB45" s="422"/>
      <c r="AC45" s="422"/>
      <c r="AD45" s="422"/>
      <c r="AE45" s="422"/>
      <c r="AF45" s="422"/>
      <c r="AG45" s="422"/>
      <c r="AH45" s="422"/>
      <c r="AI45" s="422"/>
      <c r="AJ45" s="422"/>
      <c r="AK45" s="422"/>
      <c r="AL45" s="422"/>
      <c r="AM45" s="422"/>
      <c r="AN45" s="422"/>
      <c r="AO45" s="422"/>
      <c r="AP45" s="323"/>
      <c r="AQ45" s="323"/>
    </row>
    <row r="46" spans="1:43" x14ac:dyDescent="0.2">
      <c r="A46" s="328"/>
      <c r="B46" s="37"/>
      <c r="C46" s="327"/>
      <c r="D46" s="327"/>
      <c r="E46" s="327"/>
      <c r="F46" s="327"/>
      <c r="G46" s="327"/>
      <c r="H46" s="327"/>
      <c r="I46" s="327"/>
      <c r="J46" s="327"/>
      <c r="K46" s="327"/>
      <c r="L46" s="327"/>
      <c r="M46" s="327"/>
      <c r="N46" s="327"/>
      <c r="O46" s="327"/>
      <c r="P46" s="327"/>
      <c r="Q46" s="327"/>
      <c r="R46" s="327"/>
      <c r="S46" s="327"/>
      <c r="T46" s="327"/>
      <c r="U46" s="327"/>
      <c r="V46" s="327"/>
      <c r="W46" s="327"/>
      <c r="X46" s="327"/>
      <c r="Y46" s="327"/>
      <c r="Z46" s="327"/>
      <c r="AA46" s="327"/>
      <c r="AB46" s="327"/>
      <c r="AC46" s="327"/>
      <c r="AD46" s="327"/>
      <c r="AE46" s="327"/>
      <c r="AF46" s="327"/>
      <c r="AG46" s="327"/>
      <c r="AH46" s="327"/>
      <c r="AI46" s="327"/>
      <c r="AJ46" s="327"/>
      <c r="AK46" s="327"/>
      <c r="AL46" s="327"/>
      <c r="AM46" s="327"/>
      <c r="AN46" s="327"/>
      <c r="AO46" s="327"/>
      <c r="AP46" s="327"/>
      <c r="AQ46" s="327"/>
    </row>
    <row r="47" spans="1:43" ht="12.75" x14ac:dyDescent="0.2">
      <c r="A47" s="328"/>
      <c r="B47" s="37"/>
      <c r="C47" s="30" t="s">
        <v>22</v>
      </c>
      <c r="D47" s="327"/>
      <c r="E47" s="327"/>
      <c r="F47" s="327"/>
      <c r="G47" s="327"/>
      <c r="H47" s="327"/>
      <c r="I47" s="327"/>
      <c r="J47" s="327"/>
      <c r="K47" s="327"/>
      <c r="L47" s="60" t="str">
        <f>IF(K8="","",K8)</f>
        <v>Tuklaty</v>
      </c>
      <c r="M47" s="327"/>
      <c r="N47" s="327"/>
      <c r="O47" s="327"/>
      <c r="P47" s="327"/>
      <c r="Q47" s="327"/>
      <c r="R47" s="327"/>
      <c r="S47" s="327"/>
      <c r="T47" s="327"/>
      <c r="U47" s="327"/>
      <c r="V47" s="327"/>
      <c r="W47" s="327"/>
      <c r="X47" s="327"/>
      <c r="Y47" s="327"/>
      <c r="Z47" s="327"/>
      <c r="AA47" s="327"/>
      <c r="AB47" s="327"/>
      <c r="AC47" s="327"/>
      <c r="AD47" s="327"/>
      <c r="AE47" s="327"/>
      <c r="AF47" s="327"/>
      <c r="AG47" s="327"/>
      <c r="AH47" s="327"/>
      <c r="AI47" s="30" t="s">
        <v>24</v>
      </c>
      <c r="AJ47" s="327"/>
      <c r="AK47" s="327"/>
      <c r="AL47" s="327"/>
      <c r="AM47" s="423">
        <f>IF(AN8= "","",AN8)</f>
        <v>44341</v>
      </c>
      <c r="AN47" s="423"/>
      <c r="AO47" s="327"/>
      <c r="AP47" s="327"/>
      <c r="AQ47" s="327"/>
    </row>
    <row r="48" spans="1:43" x14ac:dyDescent="0.2">
      <c r="A48" s="328"/>
      <c r="B48" s="37"/>
      <c r="C48" s="327"/>
      <c r="D48" s="327"/>
      <c r="E48" s="327"/>
      <c r="F48" s="32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7"/>
      <c r="U48" s="327"/>
      <c r="V48" s="327"/>
      <c r="W48" s="327"/>
      <c r="X48" s="327"/>
      <c r="Y48" s="327"/>
      <c r="Z48" s="327"/>
      <c r="AA48" s="327"/>
      <c r="AB48" s="327"/>
      <c r="AC48" s="327"/>
      <c r="AD48" s="327"/>
      <c r="AE48" s="327"/>
      <c r="AF48" s="327"/>
      <c r="AG48" s="327"/>
      <c r="AH48" s="327"/>
      <c r="AI48" s="327"/>
      <c r="AJ48" s="327"/>
      <c r="AK48" s="327"/>
      <c r="AL48" s="327"/>
      <c r="AM48" s="327"/>
      <c r="AN48" s="327"/>
      <c r="AO48" s="327"/>
      <c r="AP48" s="327"/>
      <c r="AQ48" s="327"/>
    </row>
    <row r="49" spans="1:43" ht="12.75" x14ac:dyDescent="0.2">
      <c r="A49" s="328"/>
      <c r="B49" s="37"/>
      <c r="C49" s="30" t="s">
        <v>27</v>
      </c>
      <c r="D49" s="327"/>
      <c r="E49" s="327"/>
      <c r="F49" s="327"/>
      <c r="G49" s="327"/>
      <c r="H49" s="327"/>
      <c r="I49" s="327"/>
      <c r="J49" s="327"/>
      <c r="K49" s="327"/>
      <c r="L49" s="325" t="str">
        <f>IF(E11= "","",E11)</f>
        <v>Obecní úřad Tuklaty</v>
      </c>
      <c r="M49" s="327"/>
      <c r="N49" s="327"/>
      <c r="O49" s="327"/>
      <c r="P49" s="327"/>
      <c r="Q49" s="327"/>
      <c r="R49" s="327"/>
      <c r="S49" s="327"/>
      <c r="T49" s="327"/>
      <c r="U49" s="327"/>
      <c r="V49" s="327"/>
      <c r="W49" s="327"/>
      <c r="X49" s="327"/>
      <c r="Y49" s="327"/>
      <c r="Z49" s="327"/>
      <c r="AA49" s="327"/>
      <c r="AB49" s="327"/>
      <c r="AC49" s="327"/>
      <c r="AD49" s="327"/>
      <c r="AE49" s="327"/>
      <c r="AF49" s="327"/>
      <c r="AG49" s="327"/>
      <c r="AH49" s="327"/>
      <c r="AI49" s="30" t="s">
        <v>33</v>
      </c>
      <c r="AJ49" s="327"/>
      <c r="AK49" s="327"/>
      <c r="AL49" s="327"/>
      <c r="AM49" s="424" t="str">
        <f>IF(E17="","",E17)</f>
        <v>ing. arch. Slepičková</v>
      </c>
      <c r="AN49" s="425"/>
      <c r="AO49" s="425"/>
      <c r="AP49" s="425"/>
      <c r="AQ49" s="327"/>
    </row>
    <row r="50" spans="1:43" ht="12.75" x14ac:dyDescent="0.2">
      <c r="A50" s="328"/>
      <c r="B50" s="37"/>
      <c r="C50" s="30" t="s">
        <v>32</v>
      </c>
      <c r="D50" s="327"/>
      <c r="E50" s="327"/>
      <c r="F50" s="327"/>
      <c r="G50" s="327"/>
      <c r="H50" s="327"/>
      <c r="I50" s="327"/>
      <c r="J50" s="327"/>
      <c r="K50" s="327"/>
      <c r="L50" s="325" t="str">
        <f>IF(E14= "Vyplň údaj","",E14)</f>
        <v>PETRAlaan s.r.o.</v>
      </c>
      <c r="M50" s="327"/>
      <c r="N50" s="327"/>
      <c r="O50" s="327"/>
      <c r="P50" s="327"/>
      <c r="Q50" s="327"/>
      <c r="R50" s="327"/>
      <c r="S50" s="327"/>
      <c r="T50" s="327"/>
      <c r="U50" s="327"/>
      <c r="V50" s="327"/>
      <c r="W50" s="327"/>
      <c r="X50" s="327"/>
      <c r="Y50" s="327"/>
      <c r="Z50" s="327"/>
      <c r="AA50" s="327"/>
      <c r="AB50" s="327"/>
      <c r="AC50" s="327"/>
      <c r="AD50" s="327"/>
      <c r="AE50" s="327"/>
      <c r="AF50" s="327"/>
      <c r="AG50" s="327"/>
      <c r="AH50" s="327"/>
      <c r="AI50" s="30" t="s">
        <v>36</v>
      </c>
      <c r="AJ50" s="327"/>
      <c r="AK50" s="327"/>
      <c r="AL50" s="327"/>
      <c r="AM50" s="424" t="str">
        <f>IF(E20="","",E20)</f>
        <v xml:space="preserve"> </v>
      </c>
      <c r="AN50" s="425"/>
      <c r="AO50" s="425"/>
      <c r="AP50" s="425"/>
      <c r="AQ50" s="327"/>
    </row>
    <row r="51" spans="1:43" x14ac:dyDescent="0.2">
      <c r="A51" s="328"/>
      <c r="B51" s="37"/>
      <c r="C51" s="327"/>
      <c r="D51" s="327"/>
      <c r="E51" s="327"/>
      <c r="F51" s="327"/>
      <c r="G51" s="327"/>
      <c r="H51" s="327"/>
      <c r="I51" s="327"/>
      <c r="J51" s="327"/>
      <c r="K51" s="327"/>
      <c r="L51" s="327"/>
      <c r="M51" s="327"/>
      <c r="N51" s="327"/>
      <c r="O51" s="327"/>
      <c r="P51" s="327"/>
      <c r="Q51" s="327"/>
      <c r="R51" s="327"/>
      <c r="S51" s="327"/>
      <c r="T51" s="327"/>
      <c r="U51" s="327"/>
      <c r="V51" s="327"/>
      <c r="W51" s="327"/>
      <c r="X51" s="327"/>
      <c r="Y51" s="327"/>
      <c r="Z51" s="327"/>
      <c r="AA51" s="327"/>
      <c r="AB51" s="327"/>
      <c r="AC51" s="327"/>
      <c r="AD51" s="327"/>
      <c r="AE51" s="327"/>
      <c r="AF51" s="327"/>
      <c r="AG51" s="327"/>
      <c r="AH51" s="327"/>
      <c r="AI51" s="327"/>
      <c r="AJ51" s="327"/>
      <c r="AK51" s="327"/>
      <c r="AL51" s="327"/>
      <c r="AM51" s="327"/>
      <c r="AN51" s="327"/>
      <c r="AO51" s="327"/>
      <c r="AP51" s="327"/>
      <c r="AQ51" s="327"/>
    </row>
    <row r="52" spans="1:43" ht="12" x14ac:dyDescent="0.2">
      <c r="A52" s="328"/>
      <c r="B52" s="37"/>
      <c r="C52" s="417" t="s">
        <v>55</v>
      </c>
      <c r="D52" s="418"/>
      <c r="E52" s="418"/>
      <c r="F52" s="418"/>
      <c r="G52" s="418"/>
      <c r="H52" s="68"/>
      <c r="I52" s="419" t="s">
        <v>56</v>
      </c>
      <c r="J52" s="418"/>
      <c r="K52" s="418"/>
      <c r="L52" s="418"/>
      <c r="M52" s="418"/>
      <c r="N52" s="418"/>
      <c r="O52" s="418"/>
      <c r="P52" s="418"/>
      <c r="Q52" s="418"/>
      <c r="R52" s="418"/>
      <c r="S52" s="418"/>
      <c r="T52" s="418"/>
      <c r="U52" s="418"/>
      <c r="V52" s="418"/>
      <c r="W52" s="418"/>
      <c r="X52" s="418"/>
      <c r="Y52" s="418"/>
      <c r="Z52" s="418"/>
      <c r="AA52" s="418"/>
      <c r="AB52" s="418"/>
      <c r="AC52" s="418"/>
      <c r="AD52" s="418"/>
      <c r="AE52" s="418"/>
      <c r="AF52" s="418"/>
      <c r="AG52" s="420" t="s">
        <v>616</v>
      </c>
      <c r="AH52" s="418"/>
      <c r="AI52" s="418"/>
      <c r="AJ52" s="418"/>
      <c r="AK52" s="418"/>
      <c r="AL52" s="418"/>
      <c r="AM52" s="418"/>
      <c r="AN52" s="419" t="s">
        <v>617</v>
      </c>
      <c r="AO52" s="418"/>
      <c r="AP52" s="418"/>
      <c r="AQ52" s="69" t="s">
        <v>59</v>
      </c>
    </row>
    <row r="53" spans="1:43" x14ac:dyDescent="0.2">
      <c r="A53" s="328"/>
      <c r="B53" s="37"/>
      <c r="C53" s="327"/>
      <c r="D53" s="327"/>
      <c r="E53" s="327"/>
      <c r="F53" s="327"/>
      <c r="G53" s="327"/>
      <c r="H53" s="327"/>
      <c r="I53" s="327"/>
      <c r="J53" s="327"/>
      <c r="K53" s="327"/>
      <c r="L53" s="327"/>
      <c r="M53" s="327"/>
      <c r="N53" s="327"/>
      <c r="O53" s="327"/>
      <c r="P53" s="327"/>
      <c r="Q53" s="327"/>
      <c r="R53" s="327"/>
      <c r="S53" s="327"/>
      <c r="T53" s="327"/>
      <c r="U53" s="327"/>
      <c r="V53" s="327"/>
      <c r="W53" s="327"/>
      <c r="X53" s="327"/>
      <c r="Y53" s="327"/>
      <c r="Z53" s="327"/>
      <c r="AA53" s="327"/>
      <c r="AB53" s="327"/>
      <c r="AC53" s="327"/>
      <c r="AD53" s="327"/>
      <c r="AE53" s="327"/>
      <c r="AF53" s="327"/>
      <c r="AG53" s="327"/>
      <c r="AH53" s="327"/>
      <c r="AI53" s="327"/>
      <c r="AJ53" s="327"/>
      <c r="AK53" s="327"/>
      <c r="AL53" s="327"/>
      <c r="AM53" s="327"/>
      <c r="AN53" s="327"/>
      <c r="AO53" s="327"/>
      <c r="AP53" s="327"/>
      <c r="AQ53" s="327"/>
    </row>
    <row r="54" spans="1:43" ht="15.75" x14ac:dyDescent="0.2">
      <c r="A54" s="6"/>
      <c r="B54" s="76"/>
      <c r="C54" s="77" t="s">
        <v>72</v>
      </c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414">
        <f>ROUND(AG55,2)</f>
        <v>143873.15</v>
      </c>
      <c r="AH54" s="414"/>
      <c r="AI54" s="414"/>
      <c r="AJ54" s="414"/>
      <c r="AK54" s="414"/>
      <c r="AL54" s="414"/>
      <c r="AM54" s="414"/>
      <c r="AN54" s="415">
        <f>AG54+AK29</f>
        <v>174086.51149999999</v>
      </c>
      <c r="AO54" s="415"/>
      <c r="AP54" s="415"/>
      <c r="AQ54" s="80" t="s">
        <v>29</v>
      </c>
    </row>
    <row r="55" spans="1:43" ht="43.5" customHeight="1" x14ac:dyDescent="0.2">
      <c r="A55" s="87" t="s">
        <v>77</v>
      </c>
      <c r="B55" s="88"/>
      <c r="C55" s="89"/>
      <c r="D55" s="413" t="s">
        <v>14</v>
      </c>
      <c r="E55" s="413"/>
      <c r="F55" s="413"/>
      <c r="G55" s="413"/>
      <c r="H55" s="413"/>
      <c r="I55" s="321"/>
      <c r="J55" s="413" t="s">
        <v>667</v>
      </c>
      <c r="K55" s="413"/>
      <c r="L55" s="413"/>
      <c r="M55" s="413"/>
      <c r="N55" s="413"/>
      <c r="O55" s="413"/>
      <c r="P55" s="413"/>
      <c r="Q55" s="413"/>
      <c r="R55" s="413"/>
      <c r="S55" s="413"/>
      <c r="T55" s="413"/>
      <c r="U55" s="413"/>
      <c r="V55" s="413"/>
      <c r="W55" s="413"/>
      <c r="X55" s="413"/>
      <c r="Y55" s="413"/>
      <c r="Z55" s="413"/>
      <c r="AA55" s="413"/>
      <c r="AB55" s="413"/>
      <c r="AC55" s="413"/>
      <c r="AD55" s="413"/>
      <c r="AE55" s="413"/>
      <c r="AF55" s="413"/>
      <c r="AG55" s="407">
        <f>AG56+AG57</f>
        <v>143873.14999999997</v>
      </c>
      <c r="AH55" s="408"/>
      <c r="AI55" s="408"/>
      <c r="AJ55" s="408"/>
      <c r="AK55" s="408"/>
      <c r="AL55" s="408"/>
      <c r="AM55" s="408"/>
      <c r="AN55" s="407">
        <f>SUM(AG55,AK29)</f>
        <v>174086.51149999996</v>
      </c>
      <c r="AO55" s="408"/>
      <c r="AP55" s="408"/>
      <c r="AQ55" s="91" t="s">
        <v>78</v>
      </c>
    </row>
    <row r="56" spans="1:43" s="384" customFormat="1" ht="43.5" customHeight="1" x14ac:dyDescent="0.2">
      <c r="A56" s="87"/>
      <c r="B56" s="88"/>
      <c r="C56" s="89"/>
      <c r="D56" s="413" t="s">
        <v>14</v>
      </c>
      <c r="E56" s="413"/>
      <c r="F56" s="413"/>
      <c r="G56" s="413"/>
      <c r="H56" s="413"/>
      <c r="I56" s="386"/>
      <c r="J56" s="413" t="s">
        <v>668</v>
      </c>
      <c r="K56" s="413"/>
      <c r="L56" s="413"/>
      <c r="M56" s="413"/>
      <c r="N56" s="413"/>
      <c r="O56" s="413"/>
      <c r="P56" s="413"/>
      <c r="Q56" s="413"/>
      <c r="R56" s="413"/>
      <c r="S56" s="413"/>
      <c r="T56" s="413"/>
      <c r="U56" s="413"/>
      <c r="V56" s="413"/>
      <c r="W56" s="413"/>
      <c r="X56" s="413"/>
      <c r="Y56" s="413"/>
      <c r="Z56" s="413"/>
      <c r="AA56" s="413"/>
      <c r="AB56" s="413"/>
      <c r="AC56" s="413"/>
      <c r="AD56" s="413"/>
      <c r="AE56" s="413"/>
      <c r="AF56" s="413"/>
      <c r="AG56" s="407">
        <f>'Stavební práce ZL1 - méněpráce'!L16</f>
        <v>-133431.71500000003</v>
      </c>
      <c r="AH56" s="408"/>
      <c r="AI56" s="408"/>
      <c r="AJ56" s="408"/>
      <c r="AK56" s="408"/>
      <c r="AL56" s="408"/>
      <c r="AM56" s="408"/>
      <c r="AN56" s="407">
        <f>AG56*1.21</f>
        <v>-161452.37515000004</v>
      </c>
      <c r="AO56" s="408"/>
      <c r="AP56" s="408"/>
      <c r="AQ56" s="91"/>
    </row>
    <row r="57" spans="1:43" s="384" customFormat="1" ht="43.5" customHeight="1" x14ac:dyDescent="0.2">
      <c r="A57" s="87"/>
      <c r="B57" s="88"/>
      <c r="C57" s="89"/>
      <c r="D57" s="413" t="s">
        <v>14</v>
      </c>
      <c r="E57" s="413"/>
      <c r="F57" s="413"/>
      <c r="G57" s="413"/>
      <c r="H57" s="413"/>
      <c r="I57" s="386"/>
      <c r="J57" s="413" t="s">
        <v>669</v>
      </c>
      <c r="K57" s="413"/>
      <c r="L57" s="413"/>
      <c r="M57" s="413"/>
      <c r="N57" s="413"/>
      <c r="O57" s="413"/>
      <c r="P57" s="413"/>
      <c r="Q57" s="413"/>
      <c r="R57" s="413"/>
      <c r="S57" s="413"/>
      <c r="T57" s="413"/>
      <c r="U57" s="413"/>
      <c r="V57" s="413"/>
      <c r="W57" s="413"/>
      <c r="X57" s="413"/>
      <c r="Y57" s="413"/>
      <c r="Z57" s="413"/>
      <c r="AA57" s="413"/>
      <c r="AB57" s="413"/>
      <c r="AC57" s="413"/>
      <c r="AD57" s="413"/>
      <c r="AE57" s="413"/>
      <c r="AF57" s="413"/>
      <c r="AG57" s="407">
        <f>'Stavební práce ZL1 - vícepráce'!L16</f>
        <v>277304.86499999999</v>
      </c>
      <c r="AH57" s="408"/>
      <c r="AI57" s="408"/>
      <c r="AJ57" s="408"/>
      <c r="AK57" s="408"/>
      <c r="AL57" s="408"/>
      <c r="AM57" s="408"/>
      <c r="AN57" s="407">
        <f>AG57*1.21</f>
        <v>335538.88665</v>
      </c>
      <c r="AO57" s="408"/>
      <c r="AP57" s="408"/>
      <c r="AQ57" s="91"/>
    </row>
    <row r="58" spans="1:43" x14ac:dyDescent="0.2">
      <c r="A58" s="328"/>
      <c r="B58" s="37"/>
      <c r="C58" s="327"/>
      <c r="D58" s="327"/>
      <c r="E58" s="327"/>
      <c r="F58" s="327"/>
      <c r="G58" s="327"/>
      <c r="H58" s="327"/>
      <c r="I58" s="327"/>
      <c r="J58" s="327"/>
      <c r="K58" s="327"/>
      <c r="L58" s="327"/>
      <c r="M58" s="327"/>
      <c r="N58" s="327"/>
      <c r="O58" s="327"/>
      <c r="P58" s="327"/>
      <c r="Q58" s="327"/>
      <c r="R58" s="327"/>
      <c r="S58" s="327"/>
      <c r="T58" s="327"/>
      <c r="U58" s="327"/>
      <c r="V58" s="327"/>
      <c r="W58" s="327"/>
      <c r="X58" s="327"/>
      <c r="Y58" s="327"/>
      <c r="Z58" s="327"/>
      <c r="AA58" s="327"/>
      <c r="AB58" s="327"/>
      <c r="AC58" s="327"/>
      <c r="AD58" s="327"/>
      <c r="AE58" s="327"/>
      <c r="AF58" s="327"/>
      <c r="AG58" s="327"/>
      <c r="AH58" s="327"/>
      <c r="AI58" s="327"/>
      <c r="AJ58" s="327"/>
      <c r="AK58" s="327"/>
      <c r="AL58" s="327"/>
      <c r="AM58" s="327"/>
      <c r="AN58" s="327"/>
      <c r="AO58" s="327"/>
      <c r="AP58" s="327"/>
      <c r="AQ58" s="327"/>
    </row>
    <row r="59" spans="1:43" x14ac:dyDescent="0.2">
      <c r="A59" s="328"/>
      <c r="B59" s="49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</row>
    <row r="60" spans="1:43" x14ac:dyDescent="0.2">
      <c r="A60" s="322"/>
      <c r="B60" s="322"/>
      <c r="C60" s="322"/>
      <c r="D60" s="322"/>
      <c r="E60" s="322"/>
      <c r="F60" s="322"/>
      <c r="G60" s="322"/>
      <c r="H60" s="322"/>
      <c r="I60" s="322"/>
      <c r="J60" s="322"/>
      <c r="K60" s="322"/>
      <c r="L60" s="322"/>
      <c r="M60" s="322"/>
      <c r="N60" s="322"/>
      <c r="O60" s="322"/>
      <c r="P60" s="322"/>
      <c r="Q60" s="322"/>
      <c r="R60" s="322"/>
      <c r="S60" s="322"/>
      <c r="T60" s="322"/>
      <c r="U60" s="322"/>
      <c r="V60" s="322"/>
      <c r="W60" s="322"/>
      <c r="X60" s="322"/>
      <c r="Y60" s="322"/>
      <c r="Z60" s="322"/>
      <c r="AA60" s="322"/>
      <c r="AB60" s="322"/>
      <c r="AC60" s="322"/>
      <c r="AD60" s="322"/>
      <c r="AE60" s="322"/>
      <c r="AF60" s="322"/>
      <c r="AG60" s="322"/>
      <c r="AH60" s="322"/>
      <c r="AI60" s="322"/>
      <c r="AJ60" s="322"/>
      <c r="AK60" s="322"/>
      <c r="AL60" s="322"/>
      <c r="AM60" s="322"/>
      <c r="AN60" s="322"/>
      <c r="AO60" s="322"/>
      <c r="AP60" s="322"/>
      <c r="AQ60" s="322"/>
    </row>
  </sheetData>
  <mergeCells count="48">
    <mergeCell ref="D56:H56"/>
    <mergeCell ref="J56:AF56"/>
    <mergeCell ref="AG56:AM56"/>
    <mergeCell ref="AN56:AP56"/>
    <mergeCell ref="D57:H57"/>
    <mergeCell ref="J57:AF57"/>
    <mergeCell ref="AG57:AM57"/>
    <mergeCell ref="AN57:AP57"/>
    <mergeCell ref="L28:P28"/>
    <mergeCell ref="W28:AE28"/>
    <mergeCell ref="AK28:AO28"/>
    <mergeCell ref="K5:AO5"/>
    <mergeCell ref="K6:AO6"/>
    <mergeCell ref="E14:AJ14"/>
    <mergeCell ref="E23:AN23"/>
    <mergeCell ref="AK26:AO26"/>
    <mergeCell ref="L29:P29"/>
    <mergeCell ref="W29:AE29"/>
    <mergeCell ref="AK29:AO29"/>
    <mergeCell ref="L30:P30"/>
    <mergeCell ref="W30:AE30"/>
    <mergeCell ref="AK30:AO30"/>
    <mergeCell ref="L33:P33"/>
    <mergeCell ref="W33:AE33"/>
    <mergeCell ref="AK33:AO33"/>
    <mergeCell ref="X35:AB35"/>
    <mergeCell ref="AK35:AO35"/>
    <mergeCell ref="W31:AE31"/>
    <mergeCell ref="AK31:AO31"/>
    <mergeCell ref="L32:P32"/>
    <mergeCell ref="W32:AE32"/>
    <mergeCell ref="AK32:AO32"/>
    <mergeCell ref="C4:AQ4"/>
    <mergeCell ref="AG54:AM54"/>
    <mergeCell ref="AN54:AP54"/>
    <mergeCell ref="D55:H55"/>
    <mergeCell ref="J55:AF55"/>
    <mergeCell ref="AG55:AM55"/>
    <mergeCell ref="AN55:AP55"/>
    <mergeCell ref="AM47:AN47"/>
    <mergeCell ref="AM49:AP49"/>
    <mergeCell ref="AM50:AP50"/>
    <mergeCell ref="C52:G52"/>
    <mergeCell ref="I52:AF52"/>
    <mergeCell ref="AG52:AM52"/>
    <mergeCell ref="AN52:AP52"/>
    <mergeCell ref="L45:AO45"/>
    <mergeCell ref="L31:P31"/>
  </mergeCells>
  <hyperlinks>
    <hyperlink ref="A55" location="'20-06 - Fara Tuklaty, Na ...'!C2" display="/" xr:uid="{5BE34078-2E97-4C42-81DF-AFDA0CE113EC}"/>
  </hyperlinks>
  <pageMargins left="0.7" right="0.7" top="0.78740157499999996" bottom="0.78740157499999996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2CF60-C5FD-42A2-A1C9-F9F5F3C28853}">
  <dimension ref="A2:L180"/>
  <sheetViews>
    <sheetView zoomScale="130" zoomScaleNormal="130" workbookViewId="0">
      <selection activeCell="C6" sqref="C6"/>
    </sheetView>
  </sheetViews>
  <sheetFormatPr defaultRowHeight="11.25" x14ac:dyDescent="0.2"/>
  <cols>
    <col min="1" max="1" width="4" customWidth="1"/>
    <col min="2" max="2" width="1.83203125" customWidth="1"/>
    <col min="3" max="3" width="5.1640625" customWidth="1"/>
    <col min="4" max="4" width="4.1640625" customWidth="1"/>
    <col min="5" max="5" width="20" customWidth="1"/>
    <col min="6" max="6" width="64.1640625" customWidth="1"/>
    <col min="7" max="7" width="7" customWidth="1"/>
    <col min="8" max="8" width="11.1640625" customWidth="1"/>
    <col min="9" max="9" width="11.33203125" customWidth="1"/>
    <col min="10" max="10" width="13.5" customWidth="1"/>
    <col min="11" max="11" width="13.83203125" customWidth="1"/>
    <col min="12" max="12" width="16.6640625" customWidth="1"/>
  </cols>
  <sheetData>
    <row r="2" spans="1:12" x14ac:dyDescent="0.2">
      <c r="A2" s="322"/>
      <c r="B2" s="322"/>
      <c r="C2" s="322"/>
      <c r="D2" s="322"/>
      <c r="E2" s="322"/>
      <c r="F2" s="322"/>
      <c r="G2" s="322"/>
      <c r="H2" s="322"/>
      <c r="I2" s="322"/>
      <c r="J2" s="322"/>
      <c r="K2" s="322"/>
    </row>
    <row r="3" spans="1:12" x14ac:dyDescent="0.2">
      <c r="A3" s="322"/>
      <c r="B3" s="322"/>
      <c r="C3" s="322"/>
      <c r="D3" s="322"/>
      <c r="E3" s="322"/>
      <c r="F3" s="322"/>
      <c r="G3" s="322"/>
      <c r="H3" s="322"/>
      <c r="I3" s="322"/>
      <c r="J3" s="322"/>
      <c r="K3" s="322"/>
    </row>
    <row r="4" spans="1:12" x14ac:dyDescent="0.2">
      <c r="A4" s="328"/>
      <c r="B4" s="51"/>
      <c r="C4" s="52"/>
      <c r="D4" s="52"/>
      <c r="E4" s="52"/>
      <c r="F4" s="52"/>
      <c r="G4" s="52"/>
      <c r="H4" s="52"/>
      <c r="I4" s="52"/>
      <c r="J4" s="52"/>
      <c r="K4" s="52"/>
    </row>
    <row r="5" spans="1:12" ht="18" x14ac:dyDescent="0.2">
      <c r="A5" s="328"/>
      <c r="B5" s="37"/>
      <c r="C5" s="24" t="s">
        <v>666</v>
      </c>
      <c r="D5" s="327"/>
      <c r="E5" s="327"/>
      <c r="F5" s="327"/>
      <c r="G5" s="327"/>
      <c r="H5" s="327"/>
      <c r="I5" s="327"/>
      <c r="J5" s="327"/>
      <c r="K5" s="327"/>
    </row>
    <row r="6" spans="1:12" x14ac:dyDescent="0.2">
      <c r="A6" s="328"/>
      <c r="B6" s="37"/>
      <c r="C6" s="327"/>
      <c r="D6" s="327"/>
      <c r="E6" s="327"/>
      <c r="F6" s="327"/>
      <c r="G6" s="327"/>
      <c r="H6" s="327"/>
      <c r="I6" s="327"/>
      <c r="J6" s="327"/>
      <c r="K6" s="327"/>
    </row>
    <row r="7" spans="1:12" ht="12.75" x14ac:dyDescent="0.2">
      <c r="A7" s="328"/>
      <c r="B7" s="37"/>
      <c r="C7" s="30" t="s">
        <v>16</v>
      </c>
      <c r="D7" s="327"/>
      <c r="E7" s="327"/>
      <c r="F7" s="327"/>
      <c r="G7" s="327"/>
      <c r="H7" s="327"/>
      <c r="I7" s="327"/>
      <c r="J7" s="327"/>
      <c r="K7" s="327"/>
    </row>
    <row r="8" spans="1:12" ht="11.25" customHeight="1" x14ac:dyDescent="0.2">
      <c r="A8" s="328"/>
      <c r="B8" s="37"/>
      <c r="C8" s="327"/>
      <c r="D8" s="327"/>
      <c r="E8" s="421" t="str">
        <f>'20-06 - Fara Tuklaty, Na ...'!E80</f>
        <v>Fara Tuklaty, Na Valech 19, Tuklaty - Stavební úpravy jižní fasády</v>
      </c>
      <c r="F8" s="432"/>
      <c r="G8" s="432"/>
      <c r="H8" s="432"/>
      <c r="I8" s="327"/>
      <c r="J8" s="327"/>
      <c r="K8" s="327"/>
    </row>
    <row r="9" spans="1:12" x14ac:dyDescent="0.2">
      <c r="A9" s="328"/>
      <c r="B9" s="37"/>
      <c r="C9" s="327"/>
      <c r="D9" s="327"/>
      <c r="E9" s="327"/>
      <c r="F9" s="327"/>
      <c r="G9" s="327"/>
      <c r="H9" s="327"/>
      <c r="I9" s="327"/>
      <c r="J9" s="327"/>
      <c r="K9" s="327"/>
    </row>
    <row r="10" spans="1:12" ht="12.75" x14ac:dyDescent="0.2">
      <c r="A10" s="328"/>
      <c r="B10" s="37"/>
      <c r="C10" s="30" t="s">
        <v>22</v>
      </c>
      <c r="D10" s="327"/>
      <c r="E10" s="327"/>
      <c r="F10" s="316" t="str">
        <f>'20-06 - Fara Tuklaty, Na ...'!F82</f>
        <v>Tuklaty</v>
      </c>
      <c r="G10" s="327"/>
      <c r="H10" s="327"/>
      <c r="I10" s="30" t="s">
        <v>24</v>
      </c>
      <c r="J10" s="324">
        <v>44316</v>
      </c>
      <c r="K10" s="327"/>
    </row>
    <row r="11" spans="1:12" x14ac:dyDescent="0.2">
      <c r="A11" s="328"/>
      <c r="B11" s="37"/>
      <c r="C11" s="327"/>
      <c r="D11" s="327"/>
      <c r="E11" s="327"/>
      <c r="F11" s="327"/>
      <c r="G11" s="327"/>
      <c r="H11" s="327"/>
      <c r="I11" s="327"/>
      <c r="J11" s="327"/>
      <c r="K11" s="327"/>
    </row>
    <row r="12" spans="1:12" ht="12.75" x14ac:dyDescent="0.2">
      <c r="A12" s="328"/>
      <c r="B12" s="37"/>
      <c r="C12" s="30" t="s">
        <v>27</v>
      </c>
      <c r="D12" s="327"/>
      <c r="E12" s="327"/>
      <c r="F12" s="316" t="str">
        <f>'20-06 - Fara Tuklaty, Na ...'!F84</f>
        <v>Obecní úřad Tuklaty</v>
      </c>
      <c r="G12" s="327"/>
      <c r="H12" s="327"/>
      <c r="I12" s="30" t="s">
        <v>33</v>
      </c>
      <c r="J12" s="319"/>
      <c r="K12" s="327"/>
    </row>
    <row r="13" spans="1:12" ht="12.75" x14ac:dyDescent="0.2">
      <c r="A13" s="328"/>
      <c r="B13" s="37"/>
      <c r="C13" s="30" t="s">
        <v>32</v>
      </c>
      <c r="D13" s="327"/>
      <c r="E13" s="327"/>
      <c r="F13" s="316" t="str">
        <f>'20-06 - Fara Tuklaty, Na ...'!F85</f>
        <v>PETRAlaan s.r.o.</v>
      </c>
      <c r="G13" s="327"/>
      <c r="H13" s="327"/>
      <c r="I13" s="30" t="s">
        <v>36</v>
      </c>
      <c r="J13" s="319"/>
      <c r="K13" s="441" t="s">
        <v>618</v>
      </c>
      <c r="L13" s="442"/>
    </row>
    <row r="14" spans="1:12" ht="12" x14ac:dyDescent="0.2">
      <c r="A14" s="328"/>
      <c r="B14" s="37"/>
      <c r="C14" s="327"/>
      <c r="D14" s="327"/>
      <c r="E14" s="327"/>
      <c r="F14" s="327"/>
      <c r="G14" s="327"/>
      <c r="H14" s="327"/>
      <c r="I14" s="327"/>
      <c r="J14" s="327"/>
      <c r="K14" s="443"/>
      <c r="L14" s="444"/>
    </row>
    <row r="15" spans="1:12" ht="24" x14ac:dyDescent="0.2">
      <c r="A15" s="145"/>
      <c r="B15" s="146"/>
      <c r="C15" s="147" t="s">
        <v>104</v>
      </c>
      <c r="D15" s="148" t="s">
        <v>59</v>
      </c>
      <c r="E15" s="148" t="s">
        <v>55</v>
      </c>
      <c r="F15" s="148" t="s">
        <v>56</v>
      </c>
      <c r="G15" s="148" t="s">
        <v>105</v>
      </c>
      <c r="H15" s="148" t="s">
        <v>106</v>
      </c>
      <c r="I15" s="148" t="s">
        <v>107</v>
      </c>
      <c r="J15" s="148" t="s">
        <v>86</v>
      </c>
      <c r="K15" s="148" t="s">
        <v>106</v>
      </c>
      <c r="L15" s="148" t="s">
        <v>86</v>
      </c>
    </row>
    <row r="16" spans="1:12" ht="15.75" x14ac:dyDescent="0.25">
      <c r="A16" s="328"/>
      <c r="B16" s="37"/>
      <c r="C16" s="77" t="s">
        <v>619</v>
      </c>
      <c r="D16" s="327"/>
      <c r="E16" s="327"/>
      <c r="F16" s="327"/>
      <c r="G16" s="327"/>
      <c r="H16" s="327"/>
      <c r="I16" s="327"/>
      <c r="J16" s="151"/>
      <c r="K16" s="327"/>
      <c r="L16" s="151">
        <f>SUM(L19:L177)</f>
        <v>143873.15</v>
      </c>
    </row>
    <row r="17" spans="1:12" ht="15" x14ac:dyDescent="0.2">
      <c r="A17" s="12"/>
      <c r="B17" s="156"/>
      <c r="C17" s="157"/>
      <c r="D17" s="158" t="s">
        <v>73</v>
      </c>
      <c r="E17" s="159" t="s">
        <v>116</v>
      </c>
      <c r="F17" s="159" t="s">
        <v>117</v>
      </c>
      <c r="G17" s="157"/>
      <c r="H17" s="157"/>
      <c r="I17" s="160"/>
      <c r="J17" s="161">
        <f>BK17</f>
        <v>0</v>
      </c>
      <c r="K17" s="157"/>
    </row>
    <row r="18" spans="1:12" ht="12.75" x14ac:dyDescent="0.2">
      <c r="A18" s="12"/>
      <c r="B18" s="156"/>
      <c r="C18" s="157"/>
      <c r="D18" s="158" t="s">
        <v>73</v>
      </c>
      <c r="E18" s="170" t="s">
        <v>79</v>
      </c>
      <c r="F18" s="170" t="s">
        <v>119</v>
      </c>
      <c r="G18" s="157"/>
      <c r="H18" s="157"/>
      <c r="I18" s="160"/>
      <c r="J18" s="171">
        <f>BK18</f>
        <v>0</v>
      </c>
      <c r="K18" s="157"/>
    </row>
    <row r="19" spans="1:12" ht="39.75" customHeight="1" x14ac:dyDescent="0.2">
      <c r="A19" s="328"/>
      <c r="B19" s="37"/>
      <c r="C19" s="172" t="s">
        <v>79</v>
      </c>
      <c r="D19" s="172" t="s">
        <v>120</v>
      </c>
      <c r="E19" s="173" t="s">
        <v>121</v>
      </c>
      <c r="F19" s="174" t="s">
        <v>122</v>
      </c>
      <c r="G19" s="175" t="s">
        <v>123</v>
      </c>
      <c r="H19" s="176">
        <v>3.84</v>
      </c>
      <c r="I19" s="177">
        <v>1280</v>
      </c>
      <c r="J19" s="178">
        <f>ROUND(I19*H19,2)</f>
        <v>4915.2</v>
      </c>
      <c r="K19" s="329">
        <f>1-H19</f>
        <v>-2.84</v>
      </c>
      <c r="L19" s="337">
        <f>K19*I19</f>
        <v>-3635.2</v>
      </c>
    </row>
    <row r="20" spans="1:12" ht="15.75" customHeight="1" x14ac:dyDescent="0.2">
      <c r="A20" s="13"/>
      <c r="B20" s="185"/>
      <c r="C20" s="186"/>
      <c r="D20" s="187" t="s">
        <v>127</v>
      </c>
      <c r="E20" s="188" t="s">
        <v>29</v>
      </c>
      <c r="F20" s="189" t="s">
        <v>128</v>
      </c>
      <c r="G20" s="186"/>
      <c r="H20" s="188" t="s">
        <v>29</v>
      </c>
      <c r="I20" s="190"/>
      <c r="J20" s="186"/>
      <c r="K20" s="330"/>
      <c r="L20" s="337"/>
    </row>
    <row r="21" spans="1:12" ht="24.95" customHeight="1" x14ac:dyDescent="0.2">
      <c r="A21" s="14"/>
      <c r="B21" s="196"/>
      <c r="C21" s="197"/>
      <c r="D21" s="187" t="s">
        <v>127</v>
      </c>
      <c r="E21" s="198" t="s">
        <v>29</v>
      </c>
      <c r="F21" s="199" t="s">
        <v>129</v>
      </c>
      <c r="G21" s="197"/>
      <c r="H21" s="200">
        <v>3.84</v>
      </c>
      <c r="I21" s="201"/>
      <c r="J21" s="197"/>
      <c r="K21" s="331"/>
      <c r="L21" s="337"/>
    </row>
    <row r="22" spans="1:12" ht="24.95" customHeight="1" x14ac:dyDescent="0.2">
      <c r="A22" s="328"/>
      <c r="B22" s="37"/>
      <c r="C22" s="172" t="s">
        <v>81</v>
      </c>
      <c r="D22" s="172" t="s">
        <v>120</v>
      </c>
      <c r="E22" s="173" t="s">
        <v>130</v>
      </c>
      <c r="F22" s="174" t="s">
        <v>131</v>
      </c>
      <c r="G22" s="175" t="s">
        <v>123</v>
      </c>
      <c r="H22" s="176">
        <v>9.2970000000000006</v>
      </c>
      <c r="I22" s="177">
        <v>5000</v>
      </c>
      <c r="J22" s="178">
        <f>ROUND(I22*H22,2)</f>
        <v>46485</v>
      </c>
      <c r="K22" s="329">
        <v>0</v>
      </c>
      <c r="L22" s="337">
        <f>K22*I22</f>
        <v>0</v>
      </c>
    </row>
    <row r="23" spans="1:12" ht="15" customHeight="1" x14ac:dyDescent="0.2">
      <c r="A23" s="13"/>
      <c r="B23" s="185"/>
      <c r="C23" s="186"/>
      <c r="D23" s="187" t="s">
        <v>127</v>
      </c>
      <c r="E23" s="188" t="s">
        <v>29</v>
      </c>
      <c r="F23" s="189" t="s">
        <v>133</v>
      </c>
      <c r="G23" s="186"/>
      <c r="H23" s="188" t="s">
        <v>29</v>
      </c>
      <c r="I23" s="190"/>
      <c r="J23" s="186"/>
      <c r="K23" s="330"/>
      <c r="L23" s="337"/>
    </row>
    <row r="24" spans="1:12" ht="15" customHeight="1" x14ac:dyDescent="0.2">
      <c r="A24" s="14"/>
      <c r="B24" s="196"/>
      <c r="C24" s="197"/>
      <c r="D24" s="187" t="s">
        <v>127</v>
      </c>
      <c r="E24" s="198" t="s">
        <v>29</v>
      </c>
      <c r="F24" s="199" t="s">
        <v>134</v>
      </c>
      <c r="G24" s="197"/>
      <c r="H24" s="200">
        <v>2.1960000000000002</v>
      </c>
      <c r="I24" s="201"/>
      <c r="J24" s="197"/>
      <c r="K24" s="331"/>
      <c r="L24" s="337"/>
    </row>
    <row r="25" spans="1:12" ht="15" customHeight="1" x14ac:dyDescent="0.2">
      <c r="A25" s="13"/>
      <c r="B25" s="185"/>
      <c r="C25" s="186"/>
      <c r="D25" s="187" t="s">
        <v>127</v>
      </c>
      <c r="E25" s="188" t="s">
        <v>29</v>
      </c>
      <c r="F25" s="189" t="s">
        <v>135</v>
      </c>
      <c r="G25" s="186"/>
      <c r="H25" s="188" t="s">
        <v>29</v>
      </c>
      <c r="I25" s="190"/>
      <c r="J25" s="186"/>
      <c r="K25" s="330"/>
      <c r="L25" s="337"/>
    </row>
    <row r="26" spans="1:12" ht="15" customHeight="1" x14ac:dyDescent="0.2">
      <c r="A26" s="14"/>
      <c r="B26" s="196"/>
      <c r="C26" s="197"/>
      <c r="D26" s="187" t="s">
        <v>127</v>
      </c>
      <c r="E26" s="198" t="s">
        <v>29</v>
      </c>
      <c r="F26" s="199" t="s">
        <v>136</v>
      </c>
      <c r="G26" s="197"/>
      <c r="H26" s="200">
        <v>7.101</v>
      </c>
      <c r="I26" s="201"/>
      <c r="J26" s="197"/>
      <c r="K26" s="331"/>
      <c r="L26" s="337"/>
    </row>
    <row r="27" spans="1:12" ht="15" customHeight="1" x14ac:dyDescent="0.2">
      <c r="A27" s="15"/>
      <c r="B27" s="207"/>
      <c r="C27" s="208"/>
      <c r="D27" s="187" t="s">
        <v>127</v>
      </c>
      <c r="E27" s="209" t="s">
        <v>29</v>
      </c>
      <c r="F27" s="210" t="s">
        <v>137</v>
      </c>
      <c r="G27" s="208"/>
      <c r="H27" s="211">
        <v>9.2970000000000006</v>
      </c>
      <c r="I27" s="212"/>
      <c r="J27" s="208"/>
      <c r="K27" s="332"/>
      <c r="L27" s="337"/>
    </row>
    <row r="28" spans="1:12" ht="15" customHeight="1" x14ac:dyDescent="0.2">
      <c r="A28" s="328"/>
      <c r="B28" s="37"/>
      <c r="C28" s="218" t="s">
        <v>138</v>
      </c>
      <c r="D28" s="218" t="s">
        <v>139</v>
      </c>
      <c r="E28" s="219" t="s">
        <v>140</v>
      </c>
      <c r="F28" s="220" t="s">
        <v>141</v>
      </c>
      <c r="G28" s="221" t="s">
        <v>142</v>
      </c>
      <c r="H28" s="222">
        <v>14.994999999999999</v>
      </c>
      <c r="I28" s="223">
        <v>800</v>
      </c>
      <c r="J28" s="224">
        <f>ROUND(I28*H28,2)</f>
        <v>11996</v>
      </c>
      <c r="K28" s="336">
        <f>0-H28</f>
        <v>-14.994999999999999</v>
      </c>
      <c r="L28" s="337">
        <f>K28*I28</f>
        <v>-11996</v>
      </c>
    </row>
    <row r="29" spans="1:12" ht="15" customHeight="1" x14ac:dyDescent="0.2">
      <c r="A29" s="14"/>
      <c r="B29" s="196"/>
      <c r="C29" s="197"/>
      <c r="D29" s="187" t="s">
        <v>127</v>
      </c>
      <c r="E29" s="198" t="s">
        <v>29</v>
      </c>
      <c r="F29" s="199" t="s">
        <v>145</v>
      </c>
      <c r="G29" s="197"/>
      <c r="H29" s="200">
        <v>14.994999999999999</v>
      </c>
      <c r="I29" s="201"/>
      <c r="J29" s="197"/>
      <c r="K29" s="331"/>
      <c r="L29" s="337"/>
    </row>
    <row r="30" spans="1:12" ht="44.25" customHeight="1" x14ac:dyDescent="0.2">
      <c r="A30" s="328"/>
      <c r="B30" s="37"/>
      <c r="C30" s="172" t="s">
        <v>125</v>
      </c>
      <c r="D30" s="172" t="s">
        <v>120</v>
      </c>
      <c r="E30" s="173" t="s">
        <v>146</v>
      </c>
      <c r="F30" s="174" t="s">
        <v>147</v>
      </c>
      <c r="G30" s="175" t="s">
        <v>148</v>
      </c>
      <c r="H30" s="176">
        <v>46</v>
      </c>
      <c r="I30" s="177">
        <v>385</v>
      </c>
      <c r="J30" s="178">
        <f t="shared" ref="J30:J35" si="0">ROUND(I30*H30,2)</f>
        <v>17710</v>
      </c>
      <c r="K30" s="329">
        <f>H30-H30</f>
        <v>0</v>
      </c>
      <c r="L30" s="337">
        <f t="shared" ref="L30:L35" si="1">K30*I30</f>
        <v>0</v>
      </c>
    </row>
    <row r="31" spans="1:12" ht="18.75" customHeight="1" x14ac:dyDescent="0.2">
      <c r="A31" s="328"/>
      <c r="B31" s="37"/>
      <c r="C31" s="172" t="s">
        <v>150</v>
      </c>
      <c r="D31" s="172" t="s">
        <v>120</v>
      </c>
      <c r="E31" s="173" t="s">
        <v>151</v>
      </c>
      <c r="F31" s="174" t="s">
        <v>152</v>
      </c>
      <c r="G31" s="175" t="s">
        <v>142</v>
      </c>
      <c r="H31" s="176">
        <v>14.994999999999999</v>
      </c>
      <c r="I31" s="177">
        <v>200</v>
      </c>
      <c r="J31" s="178">
        <f t="shared" si="0"/>
        <v>2999</v>
      </c>
      <c r="K31" s="329">
        <f>7.56-H31</f>
        <v>-7.4349999999999996</v>
      </c>
      <c r="L31" s="337">
        <f t="shared" si="1"/>
        <v>-1487</v>
      </c>
    </row>
    <row r="32" spans="1:12" ht="54.75" customHeight="1" x14ac:dyDescent="0.2">
      <c r="A32" s="328"/>
      <c r="B32" s="37"/>
      <c r="C32" s="172" t="s">
        <v>155</v>
      </c>
      <c r="D32" s="172" t="s">
        <v>120</v>
      </c>
      <c r="E32" s="173" t="s">
        <v>156</v>
      </c>
      <c r="F32" s="174" t="s">
        <v>157</v>
      </c>
      <c r="G32" s="175" t="s">
        <v>123</v>
      </c>
      <c r="H32" s="176">
        <v>3.84</v>
      </c>
      <c r="I32" s="177">
        <v>656</v>
      </c>
      <c r="J32" s="178">
        <f t="shared" si="0"/>
        <v>2519.04</v>
      </c>
      <c r="K32" s="329">
        <f>1-H32</f>
        <v>-2.84</v>
      </c>
      <c r="L32" s="337">
        <f t="shared" si="1"/>
        <v>-1863.04</v>
      </c>
    </row>
    <row r="33" spans="1:12" ht="60" customHeight="1" x14ac:dyDescent="0.2">
      <c r="A33" s="328"/>
      <c r="B33" s="37"/>
      <c r="C33" s="172" t="s">
        <v>159</v>
      </c>
      <c r="D33" s="172" t="s">
        <v>120</v>
      </c>
      <c r="E33" s="173" t="s">
        <v>160</v>
      </c>
      <c r="F33" s="174" t="s">
        <v>161</v>
      </c>
      <c r="G33" s="175" t="s">
        <v>123</v>
      </c>
      <c r="H33" s="176">
        <v>3.84</v>
      </c>
      <c r="I33" s="177">
        <v>352</v>
      </c>
      <c r="J33" s="178">
        <f t="shared" si="0"/>
        <v>1351.68</v>
      </c>
      <c r="K33" s="329">
        <f>1-H33</f>
        <v>-2.84</v>
      </c>
      <c r="L33" s="337">
        <f t="shared" si="1"/>
        <v>-999.68</v>
      </c>
    </row>
    <row r="34" spans="1:12" ht="54" customHeight="1" x14ac:dyDescent="0.2">
      <c r="A34" s="328"/>
      <c r="B34" s="37"/>
      <c r="C34" s="172" t="s">
        <v>143</v>
      </c>
      <c r="D34" s="172" t="s">
        <v>120</v>
      </c>
      <c r="E34" s="173" t="s">
        <v>163</v>
      </c>
      <c r="F34" s="174" t="s">
        <v>164</v>
      </c>
      <c r="G34" s="175" t="s">
        <v>123</v>
      </c>
      <c r="H34" s="176">
        <v>3.84</v>
      </c>
      <c r="I34" s="177">
        <v>1250</v>
      </c>
      <c r="J34" s="178">
        <f t="shared" si="0"/>
        <v>4800</v>
      </c>
      <c r="K34" s="329">
        <f>1-H34</f>
        <v>-2.84</v>
      </c>
      <c r="L34" s="337">
        <f t="shared" si="1"/>
        <v>-3550</v>
      </c>
    </row>
    <row r="35" spans="1:12" ht="61.5" customHeight="1" x14ac:dyDescent="0.2">
      <c r="A35" s="328"/>
      <c r="B35" s="37"/>
      <c r="C35" s="172" t="s">
        <v>166</v>
      </c>
      <c r="D35" s="172" t="s">
        <v>120</v>
      </c>
      <c r="E35" s="173" t="s">
        <v>167</v>
      </c>
      <c r="F35" s="174" t="s">
        <v>168</v>
      </c>
      <c r="G35" s="175" t="s">
        <v>123</v>
      </c>
      <c r="H35" s="176">
        <v>72.959999999999994</v>
      </c>
      <c r="I35" s="177">
        <v>35</v>
      </c>
      <c r="J35" s="178">
        <f t="shared" si="0"/>
        <v>2553.6</v>
      </c>
      <c r="K35" s="329">
        <f>19-H35</f>
        <v>-53.959999999999994</v>
      </c>
      <c r="L35" s="337">
        <f t="shared" si="1"/>
        <v>-1888.5999999999997</v>
      </c>
    </row>
    <row r="36" spans="1:12" ht="14.25" customHeight="1" x14ac:dyDescent="0.2">
      <c r="A36" s="14"/>
      <c r="B36" s="196"/>
      <c r="C36" s="197"/>
      <c r="D36" s="187" t="s">
        <v>127</v>
      </c>
      <c r="E36" s="197"/>
      <c r="F36" s="199" t="s">
        <v>170</v>
      </c>
      <c r="G36" s="197"/>
      <c r="H36" s="200">
        <v>72.959999999999994</v>
      </c>
      <c r="I36" s="201"/>
      <c r="J36" s="197"/>
      <c r="K36" s="331"/>
      <c r="L36" s="337"/>
    </row>
    <row r="37" spans="1:12" ht="42.75" customHeight="1" x14ac:dyDescent="0.2">
      <c r="A37" s="328"/>
      <c r="B37" s="37"/>
      <c r="C37" s="172" t="s">
        <v>171</v>
      </c>
      <c r="D37" s="172" t="s">
        <v>120</v>
      </c>
      <c r="E37" s="173" t="s">
        <v>172</v>
      </c>
      <c r="F37" s="174" t="s">
        <v>173</v>
      </c>
      <c r="G37" s="175" t="s">
        <v>123</v>
      </c>
      <c r="H37" s="176">
        <v>3.84</v>
      </c>
      <c r="I37" s="177">
        <v>289</v>
      </c>
      <c r="J37" s="178">
        <f>ROUND(I37*H37,2)</f>
        <v>1109.76</v>
      </c>
      <c r="K37" s="329">
        <f>1-H37</f>
        <v>-2.84</v>
      </c>
      <c r="L37" s="337">
        <f>K37*I37</f>
        <v>-820.76</v>
      </c>
    </row>
    <row r="38" spans="1:12" ht="39.75" customHeight="1" x14ac:dyDescent="0.2">
      <c r="A38" s="328"/>
      <c r="B38" s="37"/>
      <c r="C38" s="172" t="s">
        <v>175</v>
      </c>
      <c r="D38" s="172" t="s">
        <v>120</v>
      </c>
      <c r="E38" s="173" t="s">
        <v>176</v>
      </c>
      <c r="F38" s="174" t="s">
        <v>177</v>
      </c>
      <c r="G38" s="175" t="s">
        <v>142</v>
      </c>
      <c r="H38" s="176">
        <v>5.76</v>
      </c>
      <c r="I38" s="177">
        <v>380</v>
      </c>
      <c r="J38" s="178">
        <f>ROUND(I38*H38,2)</f>
        <v>2188.8000000000002</v>
      </c>
      <c r="K38" s="329">
        <f>(1*1.5)-H38</f>
        <v>-4.26</v>
      </c>
      <c r="L38" s="337">
        <f>K38*I38</f>
        <v>-1618.8</v>
      </c>
    </row>
    <row r="39" spans="1:12" ht="16.5" customHeight="1" x14ac:dyDescent="0.2">
      <c r="A39" s="14"/>
      <c r="B39" s="196"/>
      <c r="C39" s="197"/>
      <c r="D39" s="187" t="s">
        <v>127</v>
      </c>
      <c r="E39" s="198" t="s">
        <v>29</v>
      </c>
      <c r="F39" s="199" t="s">
        <v>179</v>
      </c>
      <c r="G39" s="197"/>
      <c r="H39" s="200">
        <v>5.76</v>
      </c>
      <c r="I39" s="201"/>
      <c r="J39" s="197"/>
      <c r="K39" s="331"/>
      <c r="L39" s="337"/>
    </row>
    <row r="40" spans="1:12" ht="33.75" customHeight="1" x14ac:dyDescent="0.2">
      <c r="A40" s="328"/>
      <c r="B40" s="37"/>
      <c r="C40" s="172" t="s">
        <v>180</v>
      </c>
      <c r="D40" s="172" t="s">
        <v>120</v>
      </c>
      <c r="E40" s="173" t="s">
        <v>181</v>
      </c>
      <c r="F40" s="174" t="s">
        <v>182</v>
      </c>
      <c r="G40" s="175" t="s">
        <v>123</v>
      </c>
      <c r="H40" s="176">
        <v>3.84</v>
      </c>
      <c r="I40" s="177">
        <v>55</v>
      </c>
      <c r="J40" s="178">
        <f>ROUND(I40*H40,2)</f>
        <v>211.2</v>
      </c>
      <c r="K40" s="329">
        <f>1-H40</f>
        <v>-2.84</v>
      </c>
      <c r="L40" s="337">
        <f>K40*I40</f>
        <v>-156.19999999999999</v>
      </c>
    </row>
    <row r="41" spans="1:12" ht="24.95" customHeight="1" x14ac:dyDescent="0.2">
      <c r="A41" s="12"/>
      <c r="B41" s="156"/>
      <c r="C41" s="157"/>
      <c r="D41" s="158" t="s">
        <v>73</v>
      </c>
      <c r="E41" s="170" t="s">
        <v>81</v>
      </c>
      <c r="F41" s="170" t="s">
        <v>184</v>
      </c>
      <c r="G41" s="157"/>
      <c r="H41" s="157"/>
      <c r="I41" s="160"/>
      <c r="J41" s="171">
        <f>BK41</f>
        <v>0</v>
      </c>
      <c r="K41" s="333"/>
      <c r="L41" s="337"/>
    </row>
    <row r="42" spans="1:12" ht="37.5" customHeight="1" x14ac:dyDescent="0.2">
      <c r="A42" s="328"/>
      <c r="B42" s="37"/>
      <c r="C42" s="172" t="s">
        <v>185</v>
      </c>
      <c r="D42" s="172" t="s">
        <v>120</v>
      </c>
      <c r="E42" s="173" t="s">
        <v>186</v>
      </c>
      <c r="F42" s="174" t="s">
        <v>187</v>
      </c>
      <c r="G42" s="175" t="s">
        <v>123</v>
      </c>
      <c r="H42" s="176">
        <v>1.024</v>
      </c>
      <c r="I42" s="177">
        <v>1120</v>
      </c>
      <c r="J42" s="178">
        <f>ROUND(I42*H42,2)</f>
        <v>1146.8800000000001</v>
      </c>
      <c r="K42" s="329">
        <f>0.3-H42</f>
        <v>-0.72399999999999998</v>
      </c>
      <c r="L42" s="337">
        <f>K42*I42</f>
        <v>-810.88</v>
      </c>
    </row>
    <row r="43" spans="1:12" ht="16.5" customHeight="1" x14ac:dyDescent="0.2">
      <c r="A43" s="13"/>
      <c r="B43" s="185"/>
      <c r="C43" s="186"/>
      <c r="D43" s="187" t="s">
        <v>127</v>
      </c>
      <c r="E43" s="188" t="s">
        <v>29</v>
      </c>
      <c r="F43" s="189" t="s">
        <v>128</v>
      </c>
      <c r="G43" s="186"/>
      <c r="H43" s="188" t="s">
        <v>29</v>
      </c>
      <c r="I43" s="190"/>
      <c r="J43" s="186"/>
      <c r="K43" s="330"/>
      <c r="L43" s="337"/>
    </row>
    <row r="44" spans="1:12" ht="16.5" customHeight="1" x14ac:dyDescent="0.2">
      <c r="A44" s="14"/>
      <c r="B44" s="196"/>
      <c r="C44" s="197"/>
      <c r="D44" s="187" t="s">
        <v>127</v>
      </c>
      <c r="E44" s="198" t="s">
        <v>29</v>
      </c>
      <c r="F44" s="199" t="s">
        <v>189</v>
      </c>
      <c r="G44" s="197"/>
      <c r="H44" s="200">
        <v>1.024</v>
      </c>
      <c r="I44" s="201"/>
      <c r="J44" s="197"/>
      <c r="K44" s="331"/>
      <c r="L44" s="337"/>
    </row>
    <row r="45" spans="1:12" ht="24.95" customHeight="1" x14ac:dyDescent="0.2">
      <c r="A45" s="328"/>
      <c r="B45" s="37"/>
      <c r="C45" s="172" t="s">
        <v>190</v>
      </c>
      <c r="D45" s="172" t="s">
        <v>120</v>
      </c>
      <c r="E45" s="173" t="s">
        <v>191</v>
      </c>
      <c r="F45" s="174" t="s">
        <v>192</v>
      </c>
      <c r="G45" s="175" t="s">
        <v>123</v>
      </c>
      <c r="H45" s="176">
        <v>3.379</v>
      </c>
      <c r="I45" s="177">
        <v>3560</v>
      </c>
      <c r="J45" s="178">
        <f>ROUND(I45*H45,2)</f>
        <v>12029.24</v>
      </c>
      <c r="K45" s="329">
        <v>-2.37</v>
      </c>
      <c r="L45" s="337">
        <f>K45*I45</f>
        <v>-8437.2000000000007</v>
      </c>
    </row>
    <row r="46" spans="1:12" ht="17.25" customHeight="1" x14ac:dyDescent="0.2">
      <c r="A46" s="13"/>
      <c r="B46" s="185"/>
      <c r="C46" s="186"/>
      <c r="D46" s="187" t="s">
        <v>127</v>
      </c>
      <c r="E46" s="188" t="s">
        <v>29</v>
      </c>
      <c r="F46" s="189" t="s">
        <v>128</v>
      </c>
      <c r="G46" s="186"/>
      <c r="H46" s="188" t="s">
        <v>29</v>
      </c>
      <c r="I46" s="190"/>
      <c r="J46" s="186"/>
      <c r="K46" s="330"/>
      <c r="L46" s="337"/>
    </row>
    <row r="47" spans="1:12" ht="18.75" customHeight="1" x14ac:dyDescent="0.2">
      <c r="A47" s="14"/>
      <c r="B47" s="196"/>
      <c r="C47" s="197"/>
      <c r="D47" s="187" t="s">
        <v>127</v>
      </c>
      <c r="E47" s="198" t="s">
        <v>29</v>
      </c>
      <c r="F47" s="199" t="s">
        <v>194</v>
      </c>
      <c r="G47" s="197"/>
      <c r="H47" s="200">
        <v>3.379</v>
      </c>
      <c r="I47" s="201"/>
      <c r="J47" s="197"/>
      <c r="K47" s="331"/>
      <c r="L47" s="337"/>
    </row>
    <row r="48" spans="1:12" ht="24.95" customHeight="1" x14ac:dyDescent="0.2">
      <c r="A48" s="328"/>
      <c r="B48" s="37"/>
      <c r="C48" s="172" t="s">
        <v>8</v>
      </c>
      <c r="D48" s="172" t="s">
        <v>120</v>
      </c>
      <c r="E48" s="173" t="s">
        <v>195</v>
      </c>
      <c r="F48" s="174" t="s">
        <v>196</v>
      </c>
      <c r="G48" s="175" t="s">
        <v>142</v>
      </c>
      <c r="H48" s="176">
        <v>3.7999999999999999E-2</v>
      </c>
      <c r="I48" s="177">
        <v>40500</v>
      </c>
      <c r="J48" s="178">
        <f>ROUND(I48*H48,2)</f>
        <v>1539</v>
      </c>
      <c r="K48" s="329">
        <f>(H48*0.3)-H48</f>
        <v>-2.6599999999999999E-2</v>
      </c>
      <c r="L48" s="337">
        <f>K48*I48</f>
        <v>-1077.3</v>
      </c>
    </row>
    <row r="49" spans="1:12" ht="13.5" customHeight="1" x14ac:dyDescent="0.2">
      <c r="A49" s="13"/>
      <c r="B49" s="185"/>
      <c r="C49" s="186"/>
      <c r="D49" s="187" t="s">
        <v>127</v>
      </c>
      <c r="E49" s="188" t="s">
        <v>29</v>
      </c>
      <c r="F49" s="189" t="s">
        <v>198</v>
      </c>
      <c r="G49" s="186"/>
      <c r="H49" s="188" t="s">
        <v>29</v>
      </c>
      <c r="I49" s="190"/>
      <c r="J49" s="186"/>
      <c r="K49" s="330"/>
      <c r="L49" s="337"/>
    </row>
    <row r="50" spans="1:12" ht="18.75" customHeight="1" x14ac:dyDescent="0.2">
      <c r="A50" s="14"/>
      <c r="B50" s="196"/>
      <c r="C50" s="197"/>
      <c r="D50" s="187" t="s">
        <v>127</v>
      </c>
      <c r="E50" s="198" t="s">
        <v>29</v>
      </c>
      <c r="F50" s="199" t="s">
        <v>199</v>
      </c>
      <c r="G50" s="197"/>
      <c r="H50" s="200">
        <v>3.7999999999999999E-2</v>
      </c>
      <c r="I50" s="201"/>
      <c r="J50" s="197"/>
      <c r="K50" s="331"/>
      <c r="L50" s="337"/>
    </row>
    <row r="51" spans="1:12" ht="24.95" customHeight="1" x14ac:dyDescent="0.2">
      <c r="A51" s="12"/>
      <c r="B51" s="156"/>
      <c r="C51" s="157"/>
      <c r="D51" s="158" t="s">
        <v>73</v>
      </c>
      <c r="E51" s="170" t="s">
        <v>138</v>
      </c>
      <c r="F51" s="170" t="s">
        <v>200</v>
      </c>
      <c r="G51" s="157"/>
      <c r="H51" s="157"/>
      <c r="I51" s="160"/>
      <c r="J51" s="171">
        <f>BK51</f>
        <v>0</v>
      </c>
      <c r="K51" s="333"/>
      <c r="L51" s="337"/>
    </row>
    <row r="52" spans="1:12" ht="40.5" customHeight="1" x14ac:dyDescent="0.2">
      <c r="A52" s="328"/>
      <c r="B52" s="37"/>
      <c r="C52" s="172" t="s">
        <v>201</v>
      </c>
      <c r="D52" s="172" t="s">
        <v>120</v>
      </c>
      <c r="E52" s="173" t="s">
        <v>202</v>
      </c>
      <c r="F52" s="174" t="s">
        <v>203</v>
      </c>
      <c r="G52" s="175" t="s">
        <v>123</v>
      </c>
      <c r="H52" s="176">
        <v>4.5</v>
      </c>
      <c r="I52" s="177">
        <v>1200</v>
      </c>
      <c r="J52" s="178">
        <f>ROUND(I52*H52,2)</f>
        <v>5400</v>
      </c>
      <c r="K52" s="329">
        <f>3-H52</f>
        <v>-1.5</v>
      </c>
      <c r="L52" s="337">
        <f>K52*I52</f>
        <v>-1800</v>
      </c>
    </row>
    <row r="53" spans="1:12" ht="41.25" customHeight="1" x14ac:dyDescent="0.2">
      <c r="A53" s="328"/>
      <c r="B53" s="37"/>
      <c r="C53" s="172" t="s">
        <v>205</v>
      </c>
      <c r="D53" s="172" t="s">
        <v>120</v>
      </c>
      <c r="E53" s="173" t="s">
        <v>206</v>
      </c>
      <c r="F53" s="174" t="s">
        <v>207</v>
      </c>
      <c r="G53" s="175" t="s">
        <v>148</v>
      </c>
      <c r="H53" s="176">
        <v>20</v>
      </c>
      <c r="I53" s="177">
        <v>455</v>
      </c>
      <c r="J53" s="178">
        <f>ROUND(I53*H53,2)</f>
        <v>9100</v>
      </c>
      <c r="K53" s="329">
        <f>13.5-H53</f>
        <v>-6.5</v>
      </c>
      <c r="L53" s="337">
        <f>K53*I53</f>
        <v>-2957.5</v>
      </c>
    </row>
    <row r="54" spans="1:12" ht="14.25" customHeight="1" x14ac:dyDescent="0.2">
      <c r="A54" s="14"/>
      <c r="B54" s="196"/>
      <c r="C54" s="197"/>
      <c r="D54" s="187" t="s">
        <v>127</v>
      </c>
      <c r="E54" s="198" t="s">
        <v>29</v>
      </c>
      <c r="F54" s="199" t="s">
        <v>209</v>
      </c>
      <c r="G54" s="197"/>
      <c r="H54" s="200">
        <v>20</v>
      </c>
      <c r="I54" s="201"/>
      <c r="J54" s="197"/>
      <c r="K54" s="331"/>
      <c r="L54" s="337"/>
    </row>
    <row r="55" spans="1:12" ht="41.25" customHeight="1" x14ac:dyDescent="0.2">
      <c r="A55" s="328"/>
      <c r="B55" s="37"/>
      <c r="C55" s="172" t="s">
        <v>210</v>
      </c>
      <c r="D55" s="172" t="s">
        <v>120</v>
      </c>
      <c r="E55" s="173" t="s">
        <v>211</v>
      </c>
      <c r="F55" s="174" t="s">
        <v>212</v>
      </c>
      <c r="G55" s="175" t="s">
        <v>123</v>
      </c>
      <c r="H55" s="176">
        <v>4.5</v>
      </c>
      <c r="I55" s="177">
        <v>4000</v>
      </c>
      <c r="J55" s="178">
        <f>ROUND(I55*H55,2)</f>
        <v>18000</v>
      </c>
      <c r="K55" s="329">
        <f>3-H55</f>
        <v>-1.5</v>
      </c>
      <c r="L55" s="337">
        <f>K55*I55</f>
        <v>-6000</v>
      </c>
    </row>
    <row r="56" spans="1:12" ht="12.75" customHeight="1" x14ac:dyDescent="0.2">
      <c r="A56" s="14"/>
      <c r="B56" s="196"/>
      <c r="C56" s="197"/>
      <c r="D56" s="187" t="s">
        <v>127</v>
      </c>
      <c r="E56" s="198" t="s">
        <v>29</v>
      </c>
      <c r="F56" s="199" t="s">
        <v>214</v>
      </c>
      <c r="G56" s="197"/>
      <c r="H56" s="200">
        <v>4.5</v>
      </c>
      <c r="I56" s="201"/>
      <c r="J56" s="197"/>
      <c r="K56" s="331"/>
      <c r="L56" s="337"/>
    </row>
    <row r="57" spans="1:12" ht="33.75" customHeight="1" x14ac:dyDescent="0.2">
      <c r="A57" s="328"/>
      <c r="B57" s="37"/>
      <c r="C57" s="172" t="s">
        <v>215</v>
      </c>
      <c r="D57" s="172" t="s">
        <v>120</v>
      </c>
      <c r="E57" s="173" t="s">
        <v>216</v>
      </c>
      <c r="F57" s="174" t="s">
        <v>217</v>
      </c>
      <c r="G57" s="175" t="s">
        <v>218</v>
      </c>
      <c r="H57" s="176">
        <v>9.2159999999999993</v>
      </c>
      <c r="I57" s="177">
        <v>600</v>
      </c>
      <c r="J57" s="178">
        <f>ROUND(I57*H57,2)</f>
        <v>5529.6</v>
      </c>
      <c r="K57" s="329">
        <f>H57-H57</f>
        <v>0</v>
      </c>
      <c r="L57" s="337">
        <f>K57*I57</f>
        <v>0</v>
      </c>
    </row>
    <row r="58" spans="1:12" ht="13.5" customHeight="1" x14ac:dyDescent="0.2">
      <c r="A58" s="13"/>
      <c r="B58" s="185"/>
      <c r="C58" s="186"/>
      <c r="D58" s="187" t="s">
        <v>127</v>
      </c>
      <c r="E58" s="188" t="s">
        <v>29</v>
      </c>
      <c r="F58" s="189" t="s">
        <v>220</v>
      </c>
      <c r="G58" s="186"/>
      <c r="H58" s="188" t="s">
        <v>29</v>
      </c>
      <c r="I58" s="190"/>
      <c r="J58" s="186"/>
      <c r="K58" s="330"/>
      <c r="L58" s="337"/>
    </row>
    <row r="59" spans="1:12" ht="15.75" customHeight="1" x14ac:dyDescent="0.2">
      <c r="A59" s="14"/>
      <c r="B59" s="196"/>
      <c r="C59" s="197"/>
      <c r="D59" s="187" t="s">
        <v>127</v>
      </c>
      <c r="E59" s="198" t="s">
        <v>29</v>
      </c>
      <c r="F59" s="199" t="s">
        <v>221</v>
      </c>
      <c r="G59" s="197"/>
      <c r="H59" s="200">
        <v>1.1459999999999999</v>
      </c>
      <c r="I59" s="201"/>
      <c r="J59" s="197"/>
      <c r="K59" s="331"/>
      <c r="L59" s="337"/>
    </row>
    <row r="60" spans="1:12" ht="15.75" customHeight="1" x14ac:dyDescent="0.2">
      <c r="A60" s="13"/>
      <c r="B60" s="185"/>
      <c r="C60" s="186"/>
      <c r="D60" s="187" t="s">
        <v>127</v>
      </c>
      <c r="E60" s="188" t="s">
        <v>29</v>
      </c>
      <c r="F60" s="189" t="s">
        <v>222</v>
      </c>
      <c r="G60" s="186"/>
      <c r="H60" s="188" t="s">
        <v>29</v>
      </c>
      <c r="I60" s="190"/>
      <c r="J60" s="186"/>
      <c r="K60" s="330"/>
      <c r="L60" s="337"/>
    </row>
    <row r="61" spans="1:12" ht="15.75" customHeight="1" x14ac:dyDescent="0.2">
      <c r="A61" s="14"/>
      <c r="B61" s="196"/>
      <c r="C61" s="197"/>
      <c r="D61" s="187" t="s">
        <v>127</v>
      </c>
      <c r="E61" s="198" t="s">
        <v>29</v>
      </c>
      <c r="F61" s="199" t="s">
        <v>223</v>
      </c>
      <c r="G61" s="197"/>
      <c r="H61" s="200">
        <v>8.07</v>
      </c>
      <c r="I61" s="201"/>
      <c r="J61" s="197"/>
      <c r="K61" s="331"/>
      <c r="L61" s="337"/>
    </row>
    <row r="62" spans="1:12" ht="15" customHeight="1" x14ac:dyDescent="0.2">
      <c r="A62" s="15"/>
      <c r="B62" s="207"/>
      <c r="C62" s="208"/>
      <c r="D62" s="187" t="s">
        <v>127</v>
      </c>
      <c r="E62" s="209" t="s">
        <v>29</v>
      </c>
      <c r="F62" s="210" t="s">
        <v>137</v>
      </c>
      <c r="G62" s="208"/>
      <c r="H62" s="211">
        <v>9.2160000000000011</v>
      </c>
      <c r="I62" s="212"/>
      <c r="J62" s="208"/>
      <c r="K62" s="332"/>
      <c r="L62" s="337"/>
    </row>
    <row r="63" spans="1:12" s="334" customFormat="1" ht="15" customHeight="1" x14ac:dyDescent="0.2">
      <c r="A63" s="15"/>
      <c r="B63" s="207"/>
      <c r="C63" s="208"/>
      <c r="D63" s="187"/>
      <c r="E63" s="445" t="s">
        <v>646</v>
      </c>
      <c r="F63" s="446"/>
      <c r="G63" s="208"/>
      <c r="H63" s="211"/>
      <c r="I63" s="212"/>
      <c r="J63" s="208"/>
      <c r="K63" s="332"/>
      <c r="L63" s="337"/>
    </row>
    <row r="64" spans="1:12" s="334" customFormat="1" ht="24" customHeight="1" x14ac:dyDescent="0.2">
      <c r="A64" s="15"/>
      <c r="B64" s="207"/>
      <c r="C64" s="381" t="s">
        <v>649</v>
      </c>
      <c r="D64" s="382"/>
      <c r="E64" s="382" t="s">
        <v>648</v>
      </c>
      <c r="F64" s="380" t="s">
        <v>655</v>
      </c>
      <c r="G64" s="175" t="s">
        <v>412</v>
      </c>
      <c r="H64" s="176"/>
      <c r="I64" s="177">
        <v>11700</v>
      </c>
      <c r="J64" s="178">
        <f>ROUND(I64*H64,2)</f>
        <v>0</v>
      </c>
      <c r="K64" s="329">
        <v>1</v>
      </c>
      <c r="L64" s="337">
        <f>K64*I64</f>
        <v>11700</v>
      </c>
    </row>
    <row r="65" spans="1:12" s="334" customFormat="1" ht="15" customHeight="1" x14ac:dyDescent="0.2">
      <c r="A65" s="15"/>
      <c r="B65" s="207"/>
      <c r="C65" s="381" t="s">
        <v>650</v>
      </c>
      <c r="D65" s="187"/>
      <c r="E65" s="382" t="s">
        <v>648</v>
      </c>
      <c r="F65" s="340" t="s">
        <v>620</v>
      </c>
      <c r="G65" s="175" t="s">
        <v>412</v>
      </c>
      <c r="H65" s="176"/>
      <c r="I65" s="177">
        <v>2200</v>
      </c>
      <c r="J65" s="178">
        <f t="shared" ref="J65:J69" si="2">ROUND(I65*H65,2)</f>
        <v>0</v>
      </c>
      <c r="K65" s="329">
        <v>1</v>
      </c>
      <c r="L65" s="337">
        <f t="shared" ref="L65:L69" si="3">K65*I65</f>
        <v>2200</v>
      </c>
    </row>
    <row r="66" spans="1:12" s="334" customFormat="1" ht="15" customHeight="1" x14ac:dyDescent="0.2">
      <c r="A66" s="15"/>
      <c r="B66" s="207"/>
      <c r="C66" s="381" t="s">
        <v>651</v>
      </c>
      <c r="D66" s="187"/>
      <c r="E66" s="382" t="s">
        <v>648</v>
      </c>
      <c r="F66" s="340" t="s">
        <v>621</v>
      </c>
      <c r="G66" s="175" t="s">
        <v>412</v>
      </c>
      <c r="H66" s="176"/>
      <c r="I66" s="177">
        <v>580</v>
      </c>
      <c r="J66" s="178">
        <f t="shared" si="2"/>
        <v>0</v>
      </c>
      <c r="K66" s="329">
        <v>1</v>
      </c>
      <c r="L66" s="337">
        <f t="shared" si="3"/>
        <v>580</v>
      </c>
    </row>
    <row r="67" spans="1:12" s="334" customFormat="1" ht="15" customHeight="1" x14ac:dyDescent="0.2">
      <c r="A67" s="15"/>
      <c r="B67" s="207"/>
      <c r="C67" s="381" t="s">
        <v>652</v>
      </c>
      <c r="D67" s="187"/>
      <c r="E67" s="382" t="s">
        <v>648</v>
      </c>
      <c r="F67" s="340" t="s">
        <v>647</v>
      </c>
      <c r="G67" s="175" t="s">
        <v>412</v>
      </c>
      <c r="H67" s="176"/>
      <c r="I67" s="177">
        <v>1150</v>
      </c>
      <c r="J67" s="178">
        <f t="shared" si="2"/>
        <v>0</v>
      </c>
      <c r="K67" s="329">
        <v>1</v>
      </c>
      <c r="L67" s="337">
        <f t="shared" si="3"/>
        <v>1150</v>
      </c>
    </row>
    <row r="68" spans="1:12" s="334" customFormat="1" ht="15" customHeight="1" x14ac:dyDescent="0.2">
      <c r="A68" s="15"/>
      <c r="B68" s="207"/>
      <c r="C68" s="381" t="s">
        <v>653</v>
      </c>
      <c r="D68" s="187"/>
      <c r="E68" s="382" t="s">
        <v>648</v>
      </c>
      <c r="F68" s="340" t="s">
        <v>622</v>
      </c>
      <c r="G68" s="175" t="s">
        <v>412</v>
      </c>
      <c r="H68" s="176"/>
      <c r="I68" s="177">
        <v>6400</v>
      </c>
      <c r="J68" s="178">
        <f t="shared" si="2"/>
        <v>0</v>
      </c>
      <c r="K68" s="329">
        <v>1</v>
      </c>
      <c r="L68" s="337">
        <f t="shared" si="3"/>
        <v>6400</v>
      </c>
    </row>
    <row r="69" spans="1:12" s="334" customFormat="1" ht="27.75" customHeight="1" x14ac:dyDescent="0.2">
      <c r="A69" s="15"/>
      <c r="B69" s="207"/>
      <c r="C69" s="381" t="s">
        <v>654</v>
      </c>
      <c r="D69" s="187"/>
      <c r="E69" s="382" t="s">
        <v>648</v>
      </c>
      <c r="F69" s="340" t="s">
        <v>623</v>
      </c>
      <c r="G69" s="175" t="s">
        <v>412</v>
      </c>
      <c r="H69" s="176"/>
      <c r="I69" s="177">
        <v>29550</v>
      </c>
      <c r="J69" s="178">
        <f t="shared" si="2"/>
        <v>0</v>
      </c>
      <c r="K69" s="329">
        <v>1</v>
      </c>
      <c r="L69" s="337">
        <f t="shared" si="3"/>
        <v>29550</v>
      </c>
    </row>
    <row r="70" spans="1:12" s="334" customFormat="1" ht="15" customHeight="1" x14ac:dyDescent="0.2">
      <c r="A70" s="15"/>
      <c r="B70" s="207"/>
      <c r="C70" s="208"/>
      <c r="D70" s="187"/>
      <c r="E70" s="209"/>
      <c r="F70" s="340"/>
      <c r="G70" s="341"/>
      <c r="H70" s="342"/>
      <c r="I70" s="212"/>
      <c r="J70" s="208"/>
      <c r="K70" s="332"/>
      <c r="L70" s="337"/>
    </row>
    <row r="71" spans="1:12" ht="24.95" customHeight="1" x14ac:dyDescent="0.2">
      <c r="A71" s="12"/>
      <c r="B71" s="156"/>
      <c r="C71" s="157"/>
      <c r="D71" s="158" t="s">
        <v>73</v>
      </c>
      <c r="E71" s="170" t="s">
        <v>155</v>
      </c>
      <c r="F71" s="170" t="s">
        <v>224</v>
      </c>
      <c r="G71" s="157"/>
      <c r="H71" s="157"/>
      <c r="I71" s="160"/>
      <c r="J71" s="171">
        <f>BK71</f>
        <v>0</v>
      </c>
      <c r="K71" s="333"/>
      <c r="L71" s="337"/>
    </row>
    <row r="72" spans="1:12" ht="24.95" customHeight="1" x14ac:dyDescent="0.2">
      <c r="A72" s="328"/>
      <c r="B72" s="37"/>
      <c r="C72" s="172" t="s">
        <v>225</v>
      </c>
      <c r="D72" s="172" t="s">
        <v>120</v>
      </c>
      <c r="E72" s="173" t="s">
        <v>226</v>
      </c>
      <c r="F72" s="174" t="s">
        <v>227</v>
      </c>
      <c r="G72" s="175" t="s">
        <v>218</v>
      </c>
      <c r="H72" s="176">
        <v>53.939</v>
      </c>
      <c r="I72" s="177">
        <v>680</v>
      </c>
      <c r="J72" s="178">
        <f>ROUND(I72*H72,2)</f>
        <v>36678.519999999997</v>
      </c>
      <c r="K72" s="329">
        <f>H72-H72</f>
        <v>0</v>
      </c>
      <c r="L72" s="337">
        <f>K72*I72</f>
        <v>0</v>
      </c>
    </row>
    <row r="73" spans="1:12" ht="15" customHeight="1" x14ac:dyDescent="0.2">
      <c r="A73" s="13"/>
      <c r="B73" s="185"/>
      <c r="C73" s="186"/>
      <c r="D73" s="187" t="s">
        <v>127</v>
      </c>
      <c r="E73" s="188" t="s">
        <v>29</v>
      </c>
      <c r="F73" s="189" t="s">
        <v>229</v>
      </c>
      <c r="G73" s="186"/>
      <c r="H73" s="188" t="s">
        <v>29</v>
      </c>
      <c r="I73" s="190"/>
      <c r="J73" s="186"/>
      <c r="K73" s="330"/>
      <c r="L73" s="337"/>
    </row>
    <row r="74" spans="1:12" ht="15" customHeight="1" x14ac:dyDescent="0.2">
      <c r="A74" s="14"/>
      <c r="B74" s="196"/>
      <c r="C74" s="197"/>
      <c r="D74" s="187" t="s">
        <v>127</v>
      </c>
      <c r="E74" s="198" t="s">
        <v>29</v>
      </c>
      <c r="F74" s="199" t="s">
        <v>230</v>
      </c>
      <c r="G74" s="197"/>
      <c r="H74" s="200">
        <v>8.49</v>
      </c>
      <c r="I74" s="201"/>
      <c r="J74" s="197"/>
      <c r="K74" s="331"/>
      <c r="L74" s="337"/>
    </row>
    <row r="75" spans="1:12" ht="15" customHeight="1" x14ac:dyDescent="0.2">
      <c r="A75" s="13"/>
      <c r="B75" s="185"/>
      <c r="C75" s="186"/>
      <c r="D75" s="187" t="s">
        <v>127</v>
      </c>
      <c r="E75" s="188" t="s">
        <v>29</v>
      </c>
      <c r="F75" s="189" t="s">
        <v>231</v>
      </c>
      <c r="G75" s="186"/>
      <c r="H75" s="188" t="s">
        <v>29</v>
      </c>
      <c r="I75" s="190"/>
      <c r="J75" s="186"/>
      <c r="K75" s="330"/>
      <c r="L75" s="337"/>
    </row>
    <row r="76" spans="1:12" ht="15" customHeight="1" x14ac:dyDescent="0.2">
      <c r="A76" s="14"/>
      <c r="B76" s="196"/>
      <c r="C76" s="197"/>
      <c r="D76" s="187" t="s">
        <v>127</v>
      </c>
      <c r="E76" s="198" t="s">
        <v>29</v>
      </c>
      <c r="F76" s="199" t="s">
        <v>232</v>
      </c>
      <c r="G76" s="197"/>
      <c r="H76" s="200">
        <v>18.044</v>
      </c>
      <c r="I76" s="201"/>
      <c r="J76" s="197"/>
      <c r="K76" s="331"/>
      <c r="L76" s="337"/>
    </row>
    <row r="77" spans="1:12" ht="15" customHeight="1" x14ac:dyDescent="0.2">
      <c r="A77" s="13"/>
      <c r="B77" s="185"/>
      <c r="C77" s="186"/>
      <c r="D77" s="187" t="s">
        <v>127</v>
      </c>
      <c r="E77" s="188" t="s">
        <v>29</v>
      </c>
      <c r="F77" s="189" t="s">
        <v>233</v>
      </c>
      <c r="G77" s="186"/>
      <c r="H77" s="188" t="s">
        <v>29</v>
      </c>
      <c r="I77" s="190"/>
      <c r="J77" s="186"/>
      <c r="K77" s="330"/>
      <c r="L77" s="337"/>
    </row>
    <row r="78" spans="1:12" ht="15" customHeight="1" x14ac:dyDescent="0.2">
      <c r="A78" s="14"/>
      <c r="B78" s="196"/>
      <c r="C78" s="197"/>
      <c r="D78" s="187" t="s">
        <v>127</v>
      </c>
      <c r="E78" s="198" t="s">
        <v>29</v>
      </c>
      <c r="F78" s="199" t="s">
        <v>234</v>
      </c>
      <c r="G78" s="197"/>
      <c r="H78" s="200">
        <v>6.2549999999999999</v>
      </c>
      <c r="I78" s="201"/>
      <c r="J78" s="197"/>
      <c r="K78" s="331"/>
      <c r="L78" s="337"/>
    </row>
    <row r="79" spans="1:12" ht="15" customHeight="1" x14ac:dyDescent="0.2">
      <c r="A79" s="13"/>
      <c r="B79" s="185"/>
      <c r="C79" s="186"/>
      <c r="D79" s="187" t="s">
        <v>127</v>
      </c>
      <c r="E79" s="188" t="s">
        <v>29</v>
      </c>
      <c r="F79" s="189" t="s">
        <v>235</v>
      </c>
      <c r="G79" s="186"/>
      <c r="H79" s="188" t="s">
        <v>29</v>
      </c>
      <c r="I79" s="190"/>
      <c r="J79" s="186"/>
      <c r="K79" s="330"/>
      <c r="L79" s="337"/>
    </row>
    <row r="80" spans="1:12" ht="15" customHeight="1" x14ac:dyDescent="0.2">
      <c r="A80" s="14"/>
      <c r="B80" s="196"/>
      <c r="C80" s="197"/>
      <c r="D80" s="187" t="s">
        <v>127</v>
      </c>
      <c r="E80" s="198" t="s">
        <v>29</v>
      </c>
      <c r="F80" s="199" t="s">
        <v>236</v>
      </c>
      <c r="G80" s="197"/>
      <c r="H80" s="200">
        <v>21.15</v>
      </c>
      <c r="I80" s="201"/>
      <c r="J80" s="197"/>
      <c r="K80" s="331"/>
      <c r="L80" s="337"/>
    </row>
    <row r="81" spans="1:12" ht="15" customHeight="1" x14ac:dyDescent="0.2">
      <c r="A81" s="15"/>
      <c r="B81" s="207"/>
      <c r="C81" s="208"/>
      <c r="D81" s="187" t="s">
        <v>127</v>
      </c>
      <c r="E81" s="209" t="s">
        <v>29</v>
      </c>
      <c r="F81" s="210" t="s">
        <v>137</v>
      </c>
      <c r="G81" s="208"/>
      <c r="H81" s="211">
        <v>53.939</v>
      </c>
      <c r="I81" s="212"/>
      <c r="J81" s="208"/>
      <c r="K81" s="332"/>
      <c r="L81" s="337"/>
    </row>
    <row r="82" spans="1:12" ht="41.25" customHeight="1" x14ac:dyDescent="0.2">
      <c r="A82" s="328"/>
      <c r="B82" s="37"/>
      <c r="C82" s="172" t="s">
        <v>7</v>
      </c>
      <c r="D82" s="172" t="s">
        <v>120</v>
      </c>
      <c r="E82" s="173" t="s">
        <v>237</v>
      </c>
      <c r="F82" s="174" t="s">
        <v>238</v>
      </c>
      <c r="G82" s="175" t="s">
        <v>218</v>
      </c>
      <c r="H82" s="176">
        <v>81.516000000000005</v>
      </c>
      <c r="I82" s="177">
        <v>180</v>
      </c>
      <c r="J82" s="178">
        <f>ROUND(I82*H82,2)</f>
        <v>14672.88</v>
      </c>
      <c r="K82" s="329">
        <f>(0)-H82</f>
        <v>-81.516000000000005</v>
      </c>
      <c r="L82" s="337">
        <f>K82*I82</f>
        <v>-14672.880000000001</v>
      </c>
    </row>
    <row r="83" spans="1:12" ht="17.25" customHeight="1" x14ac:dyDescent="0.2">
      <c r="A83" s="14"/>
      <c r="B83" s="196"/>
      <c r="C83" s="197"/>
      <c r="D83" s="187" t="s">
        <v>127</v>
      </c>
      <c r="E83" s="198" t="s">
        <v>29</v>
      </c>
      <c r="F83" s="199" t="s">
        <v>240</v>
      </c>
      <c r="G83" s="197"/>
      <c r="H83" s="200">
        <v>81.516000000000005</v>
      </c>
      <c r="I83" s="201"/>
      <c r="J83" s="197"/>
      <c r="K83" s="331"/>
      <c r="L83" s="337"/>
    </row>
    <row r="84" spans="1:12" ht="24.95" customHeight="1" x14ac:dyDescent="0.2">
      <c r="A84" s="328"/>
      <c r="B84" s="37"/>
      <c r="C84" s="172" t="s">
        <v>241</v>
      </c>
      <c r="D84" s="172" t="s">
        <v>120</v>
      </c>
      <c r="E84" s="173" t="s">
        <v>242</v>
      </c>
      <c r="F84" s="174" t="s">
        <v>243</v>
      </c>
      <c r="G84" s="175" t="s">
        <v>218</v>
      </c>
      <c r="H84" s="176">
        <v>81.516000000000005</v>
      </c>
      <c r="I84" s="177">
        <v>400</v>
      </c>
      <c r="J84" s="178">
        <f>ROUND(I84*H84,2)</f>
        <v>32606.400000000001</v>
      </c>
      <c r="K84" s="329">
        <f>(0)-H84</f>
        <v>-81.516000000000005</v>
      </c>
      <c r="L84" s="337">
        <f>K84*I84</f>
        <v>-32606.400000000001</v>
      </c>
    </row>
    <row r="85" spans="1:12" ht="15" customHeight="1" x14ac:dyDescent="0.2">
      <c r="A85" s="14"/>
      <c r="B85" s="196"/>
      <c r="C85" s="197"/>
      <c r="D85" s="187" t="s">
        <v>127</v>
      </c>
      <c r="E85" s="198" t="s">
        <v>29</v>
      </c>
      <c r="F85" s="199" t="s">
        <v>240</v>
      </c>
      <c r="G85" s="197"/>
      <c r="H85" s="200">
        <v>81.516000000000005</v>
      </c>
      <c r="I85" s="201"/>
      <c r="J85" s="197"/>
      <c r="K85" s="331"/>
      <c r="L85" s="337"/>
    </row>
    <row r="86" spans="1:12" ht="39" customHeight="1" x14ac:dyDescent="0.2">
      <c r="A86" s="328"/>
      <c r="B86" s="37"/>
      <c r="C86" s="172" t="s">
        <v>245</v>
      </c>
      <c r="D86" s="172" t="s">
        <v>120</v>
      </c>
      <c r="E86" s="173" t="s">
        <v>246</v>
      </c>
      <c r="F86" s="174" t="s">
        <v>247</v>
      </c>
      <c r="G86" s="175" t="s">
        <v>218</v>
      </c>
      <c r="H86" s="176">
        <v>244.548</v>
      </c>
      <c r="I86" s="177">
        <v>90</v>
      </c>
      <c r="J86" s="178">
        <f>ROUND(I86*H86,2)</f>
        <v>22009.32</v>
      </c>
      <c r="K86" s="329">
        <f>(0)-H86</f>
        <v>-244.548</v>
      </c>
      <c r="L86" s="337">
        <f>K86*I86</f>
        <v>-22009.32</v>
      </c>
    </row>
    <row r="87" spans="1:12" ht="15" customHeight="1" x14ac:dyDescent="0.2">
      <c r="A87" s="14"/>
      <c r="B87" s="196"/>
      <c r="C87" s="197"/>
      <c r="D87" s="187" t="s">
        <v>127</v>
      </c>
      <c r="E87" s="198" t="s">
        <v>29</v>
      </c>
      <c r="F87" s="199" t="s">
        <v>249</v>
      </c>
      <c r="G87" s="197"/>
      <c r="H87" s="200">
        <v>244.548</v>
      </c>
      <c r="I87" s="201"/>
      <c r="J87" s="197"/>
      <c r="K87" s="331"/>
      <c r="L87" s="337"/>
    </row>
    <row r="88" spans="1:12" s="334" customFormat="1" ht="15" customHeight="1" x14ac:dyDescent="0.2">
      <c r="A88" s="14"/>
      <c r="B88" s="196"/>
      <c r="C88" s="346" t="s">
        <v>632</v>
      </c>
      <c r="D88" s="187"/>
      <c r="E88" s="350" t="s">
        <v>626</v>
      </c>
      <c r="F88" s="358" t="s">
        <v>627</v>
      </c>
      <c r="G88" s="347"/>
      <c r="H88" s="200">
        <v>117.72</v>
      </c>
      <c r="I88" s="177">
        <v>125</v>
      </c>
      <c r="J88" s="197"/>
      <c r="K88" s="329">
        <v>117.72</v>
      </c>
      <c r="L88" s="337">
        <f>K88*I88</f>
        <v>14715</v>
      </c>
    </row>
    <row r="89" spans="1:12" s="334" customFormat="1" ht="15" customHeight="1" x14ac:dyDescent="0.2">
      <c r="A89" s="14"/>
      <c r="B89" s="196"/>
      <c r="C89" s="197"/>
      <c r="D89" s="187"/>
      <c r="E89" s="351"/>
      <c r="F89" s="352"/>
      <c r="G89" s="348"/>
      <c r="H89" s="200"/>
      <c r="I89" s="201"/>
      <c r="J89" s="197"/>
      <c r="K89" s="331"/>
      <c r="L89" s="337"/>
    </row>
    <row r="90" spans="1:12" s="334" customFormat="1" ht="24" customHeight="1" x14ac:dyDescent="0.2">
      <c r="A90" s="14"/>
      <c r="B90" s="196"/>
      <c r="C90" s="346" t="s">
        <v>633</v>
      </c>
      <c r="D90" s="187"/>
      <c r="E90" s="353" t="s">
        <v>628</v>
      </c>
      <c r="F90" s="356" t="s">
        <v>629</v>
      </c>
      <c r="G90" s="348" t="s">
        <v>218</v>
      </c>
      <c r="H90" s="200"/>
      <c r="I90" s="177">
        <v>604</v>
      </c>
      <c r="J90" s="197"/>
      <c r="K90" s="329">
        <f>K88</f>
        <v>117.72</v>
      </c>
      <c r="L90" s="337">
        <f>K90*I90</f>
        <v>71102.880000000005</v>
      </c>
    </row>
    <row r="91" spans="1:12" s="334" customFormat="1" ht="15" customHeight="1" x14ac:dyDescent="0.2">
      <c r="A91" s="14"/>
      <c r="B91" s="196"/>
      <c r="C91" s="197"/>
      <c r="D91" s="187"/>
      <c r="E91" s="351"/>
      <c r="F91" s="352"/>
      <c r="G91" s="348"/>
      <c r="H91" s="200"/>
      <c r="I91" s="201"/>
      <c r="J91" s="197"/>
      <c r="K91" s="331"/>
      <c r="L91" s="337"/>
    </row>
    <row r="92" spans="1:12" s="334" customFormat="1" ht="18.75" customHeight="1" x14ac:dyDescent="0.2">
      <c r="A92" s="14"/>
      <c r="B92" s="196"/>
      <c r="C92" s="347" t="s">
        <v>635</v>
      </c>
      <c r="D92" s="355">
        <v>2</v>
      </c>
      <c r="E92" s="354" t="s">
        <v>624</v>
      </c>
      <c r="F92" s="357" t="s">
        <v>625</v>
      </c>
      <c r="G92" s="349" t="s">
        <v>218</v>
      </c>
      <c r="H92" s="176"/>
      <c r="I92" s="177">
        <v>53.1</v>
      </c>
      <c r="J92" s="178">
        <f>ROUND(I92*H92,2)</f>
        <v>0</v>
      </c>
      <c r="K92" s="329">
        <v>706.32</v>
      </c>
      <c r="L92" s="337">
        <f>K92*I92</f>
        <v>37505.592000000004</v>
      </c>
    </row>
    <row r="93" spans="1:12" s="334" customFormat="1" ht="15" customHeight="1" x14ac:dyDescent="0.2">
      <c r="A93" s="14"/>
      <c r="B93" s="196"/>
      <c r="C93" s="346"/>
      <c r="D93" s="187"/>
      <c r="E93" s="351"/>
      <c r="F93" s="352" t="s">
        <v>634</v>
      </c>
      <c r="G93" s="348"/>
      <c r="H93" s="200">
        <v>706.32</v>
      </c>
      <c r="I93" s="201"/>
      <c r="J93" s="197"/>
      <c r="K93" s="331"/>
      <c r="L93" s="337"/>
    </row>
    <row r="94" spans="1:12" s="334" customFormat="1" ht="18.75" customHeight="1" x14ac:dyDescent="0.2">
      <c r="A94" s="14"/>
      <c r="B94" s="196"/>
      <c r="C94" s="346" t="s">
        <v>636</v>
      </c>
      <c r="D94" s="187"/>
      <c r="E94" s="353" t="s">
        <v>630</v>
      </c>
      <c r="F94" s="356" t="s">
        <v>631</v>
      </c>
      <c r="G94" s="349" t="s">
        <v>218</v>
      </c>
      <c r="H94" s="176"/>
      <c r="I94" s="177">
        <v>178.5</v>
      </c>
      <c r="J94" s="178">
        <f>ROUND(I94*H94,2)</f>
        <v>0</v>
      </c>
      <c r="K94" s="329">
        <v>87.72</v>
      </c>
      <c r="L94" s="337">
        <f>K94*I94</f>
        <v>15658.02</v>
      </c>
    </row>
    <row r="95" spans="1:12" s="334" customFormat="1" ht="15" customHeight="1" x14ac:dyDescent="0.2">
      <c r="A95" s="14"/>
      <c r="B95" s="196"/>
      <c r="C95" s="197"/>
      <c r="D95" s="187"/>
      <c r="E95" s="198"/>
      <c r="F95" s="199">
        <v>87.72</v>
      </c>
      <c r="G95" s="197"/>
      <c r="H95" s="200"/>
      <c r="I95" s="201"/>
      <c r="J95" s="197"/>
      <c r="K95" s="331"/>
      <c r="L95" s="337"/>
    </row>
    <row r="96" spans="1:12" s="334" customFormat="1" ht="28.5" customHeight="1" x14ac:dyDescent="0.2">
      <c r="A96" s="14"/>
      <c r="B96" s="196"/>
      <c r="C96" s="346" t="s">
        <v>639</v>
      </c>
      <c r="D96" s="365"/>
      <c r="E96" s="366" t="s">
        <v>638</v>
      </c>
      <c r="F96" s="367" t="s">
        <v>637</v>
      </c>
      <c r="G96" s="368" t="s">
        <v>218</v>
      </c>
      <c r="H96" s="369">
        <v>0</v>
      </c>
      <c r="I96" s="177">
        <v>262.5</v>
      </c>
      <c r="J96" s="370">
        <v>0</v>
      </c>
      <c r="K96" s="372">
        <v>117.72</v>
      </c>
      <c r="L96" s="373">
        <f>K96*I96</f>
        <v>30901.5</v>
      </c>
    </row>
    <row r="97" spans="1:12" s="334" customFormat="1" ht="15" customHeight="1" x14ac:dyDescent="0.2">
      <c r="A97" s="14"/>
      <c r="B97" s="196"/>
      <c r="C97" s="346" t="s">
        <v>640</v>
      </c>
      <c r="D97" s="359"/>
      <c r="E97" s="366" t="s">
        <v>641</v>
      </c>
      <c r="F97" s="371" t="s">
        <v>642</v>
      </c>
      <c r="G97" s="368" t="s">
        <v>218</v>
      </c>
      <c r="H97" s="369">
        <v>0</v>
      </c>
      <c r="I97" s="177">
        <v>98.9</v>
      </c>
      <c r="J97" s="364"/>
      <c r="K97" s="372">
        <v>117.72</v>
      </c>
      <c r="L97" s="373">
        <f>K97*I97</f>
        <v>11642.508</v>
      </c>
    </row>
    <row r="98" spans="1:12" s="334" customFormat="1" ht="15" customHeight="1" x14ac:dyDescent="0.2">
      <c r="A98" s="14"/>
      <c r="B98" s="196"/>
      <c r="C98" s="197"/>
      <c r="D98" s="359"/>
      <c r="E98" s="360"/>
      <c r="F98" s="361"/>
      <c r="G98" s="362"/>
      <c r="H98" s="363"/>
      <c r="I98" s="364"/>
      <c r="J98" s="364"/>
      <c r="K98" s="331"/>
      <c r="L98" s="337"/>
    </row>
    <row r="99" spans="1:12" s="334" customFormat="1" ht="15" customHeight="1" x14ac:dyDescent="0.2">
      <c r="A99" s="14"/>
      <c r="B99" s="196"/>
      <c r="C99" s="346" t="s">
        <v>645</v>
      </c>
      <c r="D99" s="374">
        <v>6</v>
      </c>
      <c r="E99" s="375" t="s">
        <v>643</v>
      </c>
      <c r="F99" s="376" t="s">
        <v>644</v>
      </c>
      <c r="G99" s="377" t="s">
        <v>218</v>
      </c>
      <c r="H99" s="378">
        <v>0</v>
      </c>
      <c r="I99" s="177">
        <v>159.5</v>
      </c>
      <c r="J99" s="379">
        <v>0</v>
      </c>
      <c r="K99" s="372">
        <v>30</v>
      </c>
      <c r="L99" s="373">
        <f>K99*I99</f>
        <v>4785</v>
      </c>
    </row>
    <row r="100" spans="1:12" s="334" customFormat="1" ht="15" customHeight="1" x14ac:dyDescent="0.2">
      <c r="A100" s="14"/>
      <c r="B100" s="196"/>
      <c r="C100" s="197"/>
      <c r="D100" s="187"/>
      <c r="E100" s="198"/>
      <c r="F100" s="199">
        <v>30</v>
      </c>
      <c r="G100" s="341"/>
      <c r="H100" s="342"/>
      <c r="I100" s="201"/>
      <c r="J100" s="197"/>
      <c r="K100" s="331"/>
      <c r="L100" s="337"/>
    </row>
    <row r="101" spans="1:12" ht="37.5" customHeight="1" x14ac:dyDescent="0.2">
      <c r="A101" s="328"/>
      <c r="B101" s="37"/>
      <c r="C101" s="172" t="s">
        <v>250</v>
      </c>
      <c r="D101" s="172" t="s">
        <v>120</v>
      </c>
      <c r="E101" s="173" t="s">
        <v>251</v>
      </c>
      <c r="F101" s="174" t="s">
        <v>252</v>
      </c>
      <c r="G101" s="175" t="s">
        <v>218</v>
      </c>
      <c r="H101" s="176">
        <v>1.19</v>
      </c>
      <c r="I101" s="177">
        <v>58</v>
      </c>
      <c r="J101" s="178">
        <f>ROUND(I101*H101,2)</f>
        <v>69.02</v>
      </c>
      <c r="K101" s="329">
        <f>H101-H101</f>
        <v>0</v>
      </c>
      <c r="L101" s="337">
        <f>K101*I101</f>
        <v>0</v>
      </c>
    </row>
    <row r="102" spans="1:12" ht="24.95" customHeight="1" x14ac:dyDescent="0.2">
      <c r="A102" s="14"/>
      <c r="B102" s="196"/>
      <c r="C102" s="197"/>
      <c r="D102" s="187" t="s">
        <v>127</v>
      </c>
      <c r="E102" s="198" t="s">
        <v>29</v>
      </c>
      <c r="F102" s="199" t="s">
        <v>254</v>
      </c>
      <c r="G102" s="197"/>
      <c r="H102" s="200">
        <v>1.19</v>
      </c>
      <c r="I102" s="201"/>
      <c r="J102" s="197"/>
      <c r="K102" s="331"/>
      <c r="L102" s="337"/>
    </row>
    <row r="103" spans="1:12" ht="24.95" customHeight="1" x14ac:dyDescent="0.2">
      <c r="A103" s="328"/>
      <c r="B103" s="37"/>
      <c r="C103" s="172" t="s">
        <v>255</v>
      </c>
      <c r="D103" s="172" t="s">
        <v>120</v>
      </c>
      <c r="E103" s="173" t="s">
        <v>256</v>
      </c>
      <c r="F103" s="174" t="s">
        <v>257</v>
      </c>
      <c r="G103" s="175" t="s">
        <v>218</v>
      </c>
      <c r="H103" s="176">
        <v>2.238</v>
      </c>
      <c r="I103" s="177">
        <v>780</v>
      </c>
      <c r="J103" s="178">
        <f>ROUND(I103*H103,2)</f>
        <v>1745.64</v>
      </c>
      <c r="K103" s="329">
        <f>H103-H103</f>
        <v>0</v>
      </c>
      <c r="L103" s="337">
        <f>K103*I103</f>
        <v>0</v>
      </c>
    </row>
    <row r="104" spans="1:12" ht="15" customHeight="1" x14ac:dyDescent="0.2">
      <c r="A104" s="13"/>
      <c r="B104" s="185"/>
      <c r="C104" s="186"/>
      <c r="D104" s="187" t="s">
        <v>127</v>
      </c>
      <c r="E104" s="188" t="s">
        <v>29</v>
      </c>
      <c r="F104" s="189" t="s">
        <v>259</v>
      </c>
      <c r="G104" s="186"/>
      <c r="H104" s="188" t="s">
        <v>29</v>
      </c>
      <c r="I104" s="190"/>
      <c r="J104" s="186"/>
      <c r="K104" s="330"/>
      <c r="L104" s="337"/>
    </row>
    <row r="105" spans="1:12" ht="15" customHeight="1" x14ac:dyDescent="0.2">
      <c r="A105" s="14"/>
      <c r="B105" s="196"/>
      <c r="C105" s="197"/>
      <c r="D105" s="187" t="s">
        <v>127</v>
      </c>
      <c r="E105" s="198" t="s">
        <v>29</v>
      </c>
      <c r="F105" s="199" t="s">
        <v>260</v>
      </c>
      <c r="G105" s="197"/>
      <c r="H105" s="200">
        <v>2.238</v>
      </c>
      <c r="I105" s="201"/>
      <c r="J105" s="197"/>
      <c r="K105" s="331"/>
      <c r="L105" s="337"/>
    </row>
    <row r="106" spans="1:12" ht="24.95" customHeight="1" x14ac:dyDescent="0.2">
      <c r="A106" s="12"/>
      <c r="B106" s="156"/>
      <c r="C106" s="157"/>
      <c r="D106" s="158" t="s">
        <v>73</v>
      </c>
      <c r="E106" s="170" t="s">
        <v>166</v>
      </c>
      <c r="F106" s="170" t="s">
        <v>261</v>
      </c>
      <c r="G106" s="157"/>
      <c r="H106" s="157"/>
      <c r="I106" s="160"/>
      <c r="J106" s="171">
        <f>BK106</f>
        <v>0</v>
      </c>
      <c r="K106" s="333"/>
      <c r="L106" s="337"/>
    </row>
    <row r="107" spans="1:12" ht="49.5" customHeight="1" x14ac:dyDescent="0.2">
      <c r="A107" s="328"/>
      <c r="B107" s="37"/>
      <c r="C107" s="172" t="s">
        <v>262</v>
      </c>
      <c r="D107" s="172" t="s">
        <v>120</v>
      </c>
      <c r="E107" s="173" t="s">
        <v>263</v>
      </c>
      <c r="F107" s="174" t="s">
        <v>264</v>
      </c>
      <c r="G107" s="175" t="s">
        <v>218</v>
      </c>
      <c r="H107" s="176">
        <v>73.260000000000005</v>
      </c>
      <c r="I107" s="177">
        <v>135</v>
      </c>
      <c r="J107" s="178">
        <f>ROUND(I107*H107,2)</f>
        <v>9890.1</v>
      </c>
      <c r="K107" s="329">
        <f>114-H107</f>
        <v>40.739999999999995</v>
      </c>
      <c r="L107" s="337">
        <f>K107*I107</f>
        <v>5499.9</v>
      </c>
    </row>
    <row r="108" spans="1:12" ht="15" customHeight="1" x14ac:dyDescent="0.2">
      <c r="A108" s="14"/>
      <c r="B108" s="196"/>
      <c r="C108" s="197"/>
      <c r="D108" s="187" t="s">
        <v>127</v>
      </c>
      <c r="E108" s="198" t="s">
        <v>29</v>
      </c>
      <c r="F108" s="199" t="s">
        <v>266</v>
      </c>
      <c r="G108" s="197"/>
      <c r="H108" s="200">
        <v>73.260000000000005</v>
      </c>
      <c r="I108" s="201"/>
      <c r="J108" s="197"/>
      <c r="K108" s="331"/>
      <c r="L108" s="337"/>
    </row>
    <row r="109" spans="1:12" ht="35.25" customHeight="1" x14ac:dyDescent="0.2">
      <c r="A109" s="328"/>
      <c r="B109" s="37"/>
      <c r="C109" s="172" t="s">
        <v>267</v>
      </c>
      <c r="D109" s="172" t="s">
        <v>120</v>
      </c>
      <c r="E109" s="173" t="s">
        <v>268</v>
      </c>
      <c r="F109" s="174" t="s">
        <v>269</v>
      </c>
      <c r="G109" s="175" t="s">
        <v>218</v>
      </c>
      <c r="H109" s="176">
        <v>6593.4</v>
      </c>
      <c r="I109" s="177">
        <v>0.5</v>
      </c>
      <c r="J109" s="178">
        <f>ROUND(I109*H109,2)</f>
        <v>3296.7</v>
      </c>
      <c r="K109" s="329">
        <f>K107*90</f>
        <v>3666.5999999999995</v>
      </c>
      <c r="L109" s="337">
        <f>K109*I109</f>
        <v>1833.2999999999997</v>
      </c>
    </row>
    <row r="110" spans="1:12" ht="16.5" customHeight="1" x14ac:dyDescent="0.2">
      <c r="A110" s="14"/>
      <c r="B110" s="196"/>
      <c r="C110" s="197"/>
      <c r="D110" s="187" t="s">
        <v>127</v>
      </c>
      <c r="E110" s="197"/>
      <c r="F110" s="199" t="s">
        <v>271</v>
      </c>
      <c r="G110" s="197"/>
      <c r="H110" s="200">
        <v>6593.4</v>
      </c>
      <c r="I110" s="201"/>
      <c r="J110" s="197"/>
      <c r="K110" s="331"/>
      <c r="L110" s="337"/>
    </row>
    <row r="111" spans="1:12" ht="48" customHeight="1" x14ac:dyDescent="0.2">
      <c r="A111" s="328"/>
      <c r="B111" s="37"/>
      <c r="C111" s="172" t="s">
        <v>272</v>
      </c>
      <c r="D111" s="172" t="s">
        <v>120</v>
      </c>
      <c r="E111" s="173" t="s">
        <v>273</v>
      </c>
      <c r="F111" s="174" t="s">
        <v>274</v>
      </c>
      <c r="G111" s="175" t="s">
        <v>218</v>
      </c>
      <c r="H111" s="176">
        <v>73.260000000000005</v>
      </c>
      <c r="I111" s="177">
        <v>45</v>
      </c>
      <c r="J111" s="178">
        <f>ROUND(I111*H111,2)</f>
        <v>3296.7</v>
      </c>
      <c r="K111" s="329">
        <f>114-H111</f>
        <v>40.739999999999995</v>
      </c>
      <c r="L111" s="337">
        <f>K111*I111</f>
        <v>1833.2999999999997</v>
      </c>
    </row>
    <row r="112" spans="1:12" ht="24.95" customHeight="1" x14ac:dyDescent="0.2">
      <c r="A112" s="328"/>
      <c r="B112" s="37"/>
      <c r="C112" s="172" t="s">
        <v>276</v>
      </c>
      <c r="D112" s="172" t="s">
        <v>120</v>
      </c>
      <c r="E112" s="173" t="s">
        <v>277</v>
      </c>
      <c r="F112" s="174" t="s">
        <v>278</v>
      </c>
      <c r="G112" s="175" t="s">
        <v>218</v>
      </c>
      <c r="H112" s="176">
        <v>73.260000000000005</v>
      </c>
      <c r="I112" s="177">
        <v>15</v>
      </c>
      <c r="J112" s="178">
        <f>ROUND(I112*H112,2)</f>
        <v>1098.9000000000001</v>
      </c>
      <c r="K112" s="329">
        <f>114-H112</f>
        <v>40.739999999999995</v>
      </c>
      <c r="L112" s="337">
        <f>K112*I112</f>
        <v>611.09999999999991</v>
      </c>
    </row>
    <row r="113" spans="1:12" ht="24.95" customHeight="1" x14ac:dyDescent="0.2">
      <c r="A113" s="328"/>
      <c r="B113" s="37"/>
      <c r="C113" s="172" t="s">
        <v>280</v>
      </c>
      <c r="D113" s="172" t="s">
        <v>120</v>
      </c>
      <c r="E113" s="173" t="s">
        <v>281</v>
      </c>
      <c r="F113" s="174" t="s">
        <v>282</v>
      </c>
      <c r="G113" s="175" t="s">
        <v>218</v>
      </c>
      <c r="H113" s="176">
        <v>219.78</v>
      </c>
      <c r="I113" s="177">
        <v>2</v>
      </c>
      <c r="J113" s="178">
        <f>ROUND(I113*H113,2)</f>
        <v>439.56</v>
      </c>
      <c r="K113" s="329">
        <f>K112*3</f>
        <v>122.21999999999998</v>
      </c>
      <c r="L113" s="337">
        <f>K113*I113</f>
        <v>244.43999999999997</v>
      </c>
    </row>
    <row r="114" spans="1:12" ht="13.5" customHeight="1" x14ac:dyDescent="0.2">
      <c r="A114" s="14"/>
      <c r="B114" s="196"/>
      <c r="C114" s="197"/>
      <c r="D114" s="187" t="s">
        <v>127</v>
      </c>
      <c r="E114" s="197"/>
      <c r="F114" s="199" t="s">
        <v>284</v>
      </c>
      <c r="G114" s="197"/>
      <c r="H114" s="200">
        <v>219.78</v>
      </c>
      <c r="I114" s="201"/>
      <c r="J114" s="197"/>
      <c r="K114" s="331"/>
      <c r="L114" s="337"/>
    </row>
    <row r="115" spans="1:12" ht="24.95" customHeight="1" x14ac:dyDescent="0.2">
      <c r="A115" s="328"/>
      <c r="B115" s="37"/>
      <c r="C115" s="172" t="s">
        <v>285</v>
      </c>
      <c r="D115" s="172" t="s">
        <v>120</v>
      </c>
      <c r="E115" s="173" t="s">
        <v>286</v>
      </c>
      <c r="F115" s="174" t="s">
        <v>287</v>
      </c>
      <c r="G115" s="175" t="s">
        <v>218</v>
      </c>
      <c r="H115" s="176">
        <v>73.260000000000005</v>
      </c>
      <c r="I115" s="177">
        <v>8</v>
      </c>
      <c r="J115" s="178">
        <f>ROUND(I115*H115,2)</f>
        <v>586.08000000000004</v>
      </c>
      <c r="K115" s="329">
        <f>114-H115</f>
        <v>40.739999999999995</v>
      </c>
      <c r="L115" s="337">
        <f t="shared" ref="L115" si="4">K115*I115</f>
        <v>325.91999999999996</v>
      </c>
    </row>
    <row r="116" spans="1:12" ht="36" customHeight="1" x14ac:dyDescent="0.2">
      <c r="A116" s="328"/>
      <c r="B116" s="37"/>
      <c r="C116" s="172" t="s">
        <v>289</v>
      </c>
      <c r="D116" s="172" t="s">
        <v>120</v>
      </c>
      <c r="E116" s="173" t="s">
        <v>290</v>
      </c>
      <c r="F116" s="174" t="s">
        <v>291</v>
      </c>
      <c r="G116" s="175" t="s">
        <v>123</v>
      </c>
      <c r="H116" s="176">
        <v>1.544</v>
      </c>
      <c r="I116" s="177">
        <v>1860</v>
      </c>
      <c r="J116" s="178">
        <f>ROUND(I116*H116,2)</f>
        <v>2871.84</v>
      </c>
      <c r="K116" s="329">
        <f>H116-H116</f>
        <v>0</v>
      </c>
      <c r="L116" s="337">
        <f>K116*I116</f>
        <v>0</v>
      </c>
    </row>
    <row r="117" spans="1:12" ht="14.25" customHeight="1" x14ac:dyDescent="0.2">
      <c r="A117" s="13"/>
      <c r="B117" s="185"/>
      <c r="C117" s="186"/>
      <c r="D117" s="187" t="s">
        <v>127</v>
      </c>
      <c r="E117" s="188" t="s">
        <v>29</v>
      </c>
      <c r="F117" s="189" t="s">
        <v>293</v>
      </c>
      <c r="G117" s="186"/>
      <c r="H117" s="188" t="s">
        <v>29</v>
      </c>
      <c r="I117" s="190"/>
      <c r="J117" s="186"/>
      <c r="K117" s="330"/>
      <c r="L117" s="337"/>
    </row>
    <row r="118" spans="1:12" ht="13.5" customHeight="1" x14ac:dyDescent="0.2">
      <c r="A118" s="14"/>
      <c r="B118" s="196"/>
      <c r="C118" s="197"/>
      <c r="D118" s="187" t="s">
        <v>127</v>
      </c>
      <c r="E118" s="198" t="s">
        <v>29</v>
      </c>
      <c r="F118" s="199" t="s">
        <v>294</v>
      </c>
      <c r="G118" s="197"/>
      <c r="H118" s="200">
        <v>1.544</v>
      </c>
      <c r="I118" s="201"/>
      <c r="J118" s="197"/>
      <c r="K118" s="331"/>
      <c r="L118" s="337"/>
    </row>
    <row r="119" spans="1:12" ht="24.95" customHeight="1" x14ac:dyDescent="0.2">
      <c r="A119" s="328"/>
      <c r="B119" s="37"/>
      <c r="C119" s="172" t="s">
        <v>295</v>
      </c>
      <c r="D119" s="172" t="s">
        <v>120</v>
      </c>
      <c r="E119" s="173" t="s">
        <v>296</v>
      </c>
      <c r="F119" s="174" t="s">
        <v>297</v>
      </c>
      <c r="G119" s="175" t="s">
        <v>298</v>
      </c>
      <c r="H119" s="176">
        <v>40</v>
      </c>
      <c r="I119" s="177">
        <v>550</v>
      </c>
      <c r="J119" s="178">
        <f>ROUND(I119*H119,2)</f>
        <v>22000</v>
      </c>
      <c r="K119" s="329">
        <f>H119-H119</f>
        <v>0</v>
      </c>
      <c r="L119" s="337">
        <f>K119*I119</f>
        <v>0</v>
      </c>
    </row>
    <row r="120" spans="1:12" ht="42" customHeight="1" x14ac:dyDescent="0.2">
      <c r="A120" s="328"/>
      <c r="B120" s="37"/>
      <c r="C120" s="172" t="s">
        <v>300</v>
      </c>
      <c r="D120" s="172" t="s">
        <v>120</v>
      </c>
      <c r="E120" s="173" t="s">
        <v>301</v>
      </c>
      <c r="F120" s="174" t="s">
        <v>302</v>
      </c>
      <c r="G120" s="175" t="s">
        <v>218</v>
      </c>
      <c r="H120" s="176">
        <v>40.758000000000003</v>
      </c>
      <c r="I120" s="177">
        <v>115</v>
      </c>
      <c r="J120" s="178">
        <f>ROUND(I120*H120,2)</f>
        <v>4687.17</v>
      </c>
      <c r="K120" s="329">
        <v>24.64</v>
      </c>
      <c r="L120" s="337">
        <f>K120*I120</f>
        <v>2833.6</v>
      </c>
    </row>
    <row r="121" spans="1:12" ht="14.25" customHeight="1" x14ac:dyDescent="0.2">
      <c r="A121" s="14"/>
      <c r="B121" s="196"/>
      <c r="C121" s="197"/>
      <c r="D121" s="187" t="s">
        <v>127</v>
      </c>
      <c r="E121" s="198" t="s">
        <v>29</v>
      </c>
      <c r="F121" s="199" t="s">
        <v>304</v>
      </c>
      <c r="G121" s="197"/>
      <c r="H121" s="200">
        <v>40.758000000000003</v>
      </c>
      <c r="I121" s="201"/>
      <c r="J121" s="197"/>
      <c r="K121" s="331"/>
      <c r="L121" s="337"/>
    </row>
    <row r="122" spans="1:12" ht="17.25" customHeight="1" x14ac:dyDescent="0.2">
      <c r="A122" s="328"/>
      <c r="B122" s="37"/>
      <c r="C122" s="172" t="s">
        <v>305</v>
      </c>
      <c r="D122" s="172" t="s">
        <v>120</v>
      </c>
      <c r="E122" s="173" t="s">
        <v>306</v>
      </c>
      <c r="F122" s="174" t="s">
        <v>307</v>
      </c>
      <c r="G122" s="175" t="s">
        <v>218</v>
      </c>
      <c r="H122" s="176">
        <v>117.72</v>
      </c>
      <c r="I122" s="177">
        <v>38</v>
      </c>
      <c r="J122" s="178">
        <f>ROUND(I122*H122,2)</f>
        <v>4473.3599999999997</v>
      </c>
      <c r="K122" s="329">
        <f>H122-H122</f>
        <v>0</v>
      </c>
      <c r="L122" s="337">
        <f>K122*I122</f>
        <v>0</v>
      </c>
    </row>
    <row r="123" spans="1:12" ht="24.95" customHeight="1" x14ac:dyDescent="0.2">
      <c r="A123" s="14"/>
      <c r="B123" s="196"/>
      <c r="C123" s="197"/>
      <c r="D123" s="187" t="s">
        <v>127</v>
      </c>
      <c r="E123" s="198" t="s">
        <v>29</v>
      </c>
      <c r="F123" s="199" t="s">
        <v>309</v>
      </c>
      <c r="G123" s="197"/>
      <c r="H123" s="200">
        <v>117.72</v>
      </c>
      <c r="I123" s="201"/>
      <c r="J123" s="197"/>
      <c r="K123" s="331"/>
      <c r="L123" s="337"/>
    </row>
    <row r="124" spans="1:12" ht="24.95" customHeight="1" x14ac:dyDescent="0.2">
      <c r="A124" s="328"/>
      <c r="B124" s="37"/>
      <c r="C124" s="172" t="s">
        <v>310</v>
      </c>
      <c r="D124" s="172" t="s">
        <v>120</v>
      </c>
      <c r="E124" s="173" t="s">
        <v>311</v>
      </c>
      <c r="F124" s="174" t="s">
        <v>312</v>
      </c>
      <c r="G124" s="175" t="s">
        <v>218</v>
      </c>
      <c r="H124" s="176">
        <v>58.86</v>
      </c>
      <c r="I124" s="177">
        <v>89</v>
      </c>
      <c r="J124" s="178">
        <f>ROUND(I124*H124,2)</f>
        <v>5238.54</v>
      </c>
      <c r="K124" s="329">
        <f>75-H124</f>
        <v>16.14</v>
      </c>
      <c r="L124" s="337">
        <f>K124*I124</f>
        <v>1436.46</v>
      </c>
    </row>
    <row r="125" spans="1:12" ht="24.95" customHeight="1" x14ac:dyDescent="0.2">
      <c r="A125" s="14"/>
      <c r="B125" s="196"/>
      <c r="C125" s="197"/>
      <c r="D125" s="187" t="s">
        <v>127</v>
      </c>
      <c r="E125" s="198" t="s">
        <v>29</v>
      </c>
      <c r="F125" s="199" t="s">
        <v>314</v>
      </c>
      <c r="G125" s="197"/>
      <c r="H125" s="200">
        <v>58.86</v>
      </c>
      <c r="I125" s="201"/>
      <c r="J125" s="197"/>
      <c r="K125" s="331"/>
      <c r="L125" s="337"/>
    </row>
    <row r="126" spans="1:12" ht="24.95" customHeight="1" x14ac:dyDescent="0.2">
      <c r="A126" s="328"/>
      <c r="B126" s="37"/>
      <c r="C126" s="172" t="s">
        <v>315</v>
      </c>
      <c r="D126" s="172" t="s">
        <v>120</v>
      </c>
      <c r="E126" s="173" t="s">
        <v>316</v>
      </c>
      <c r="F126" s="174" t="s">
        <v>317</v>
      </c>
      <c r="G126" s="175" t="s">
        <v>148</v>
      </c>
      <c r="H126" s="176">
        <v>54</v>
      </c>
      <c r="I126" s="177">
        <v>55</v>
      </c>
      <c r="J126" s="178">
        <f>ROUND(I126*H126,2)</f>
        <v>2970</v>
      </c>
      <c r="K126" s="329">
        <f>H126-H126</f>
        <v>0</v>
      </c>
      <c r="L126" s="337">
        <f>K126*I126</f>
        <v>0</v>
      </c>
    </row>
    <row r="127" spans="1:12" ht="15" customHeight="1" x14ac:dyDescent="0.2">
      <c r="A127" s="14"/>
      <c r="B127" s="196"/>
      <c r="C127" s="197"/>
      <c r="D127" s="187" t="s">
        <v>127</v>
      </c>
      <c r="E127" s="198" t="s">
        <v>29</v>
      </c>
      <c r="F127" s="199" t="s">
        <v>319</v>
      </c>
      <c r="G127" s="197"/>
      <c r="H127" s="200">
        <v>46</v>
      </c>
      <c r="I127" s="201"/>
      <c r="J127" s="197"/>
      <c r="K127" s="331"/>
      <c r="L127" s="337"/>
    </row>
    <row r="128" spans="1:12" ht="15" customHeight="1" x14ac:dyDescent="0.2">
      <c r="A128" s="13"/>
      <c r="B128" s="185"/>
      <c r="C128" s="186"/>
      <c r="D128" s="187" t="s">
        <v>127</v>
      </c>
      <c r="E128" s="188" t="s">
        <v>29</v>
      </c>
      <c r="F128" s="189" t="s">
        <v>320</v>
      </c>
      <c r="G128" s="186"/>
      <c r="H128" s="188" t="s">
        <v>29</v>
      </c>
      <c r="I128" s="190"/>
      <c r="J128" s="186"/>
      <c r="K128" s="330"/>
      <c r="L128" s="337"/>
    </row>
    <row r="129" spans="1:12" ht="15" customHeight="1" x14ac:dyDescent="0.2">
      <c r="A129" s="14"/>
      <c r="B129" s="196"/>
      <c r="C129" s="197"/>
      <c r="D129" s="187" t="s">
        <v>127</v>
      </c>
      <c r="E129" s="198" t="s">
        <v>29</v>
      </c>
      <c r="F129" s="199" t="s">
        <v>321</v>
      </c>
      <c r="G129" s="197"/>
      <c r="H129" s="200">
        <v>8</v>
      </c>
      <c r="I129" s="201"/>
      <c r="J129" s="197"/>
      <c r="K129" s="331"/>
      <c r="L129" s="337"/>
    </row>
    <row r="130" spans="1:12" ht="15" customHeight="1" x14ac:dyDescent="0.2">
      <c r="A130" s="15"/>
      <c r="B130" s="207"/>
      <c r="C130" s="208"/>
      <c r="D130" s="187" t="s">
        <v>127</v>
      </c>
      <c r="E130" s="209" t="s">
        <v>29</v>
      </c>
      <c r="F130" s="210" t="s">
        <v>137</v>
      </c>
      <c r="G130" s="208"/>
      <c r="H130" s="211">
        <v>54</v>
      </c>
      <c r="I130" s="212"/>
      <c r="J130" s="208"/>
      <c r="K130" s="332"/>
      <c r="L130" s="337"/>
    </row>
    <row r="131" spans="1:12" ht="36.75" customHeight="1" x14ac:dyDescent="0.2">
      <c r="A131" s="328"/>
      <c r="B131" s="37"/>
      <c r="C131" s="172" t="s">
        <v>322</v>
      </c>
      <c r="D131" s="172" t="s">
        <v>120</v>
      </c>
      <c r="E131" s="173" t="s">
        <v>323</v>
      </c>
      <c r="F131" s="174" t="s">
        <v>324</v>
      </c>
      <c r="G131" s="175" t="s">
        <v>218</v>
      </c>
      <c r="H131" s="176">
        <v>46.069000000000003</v>
      </c>
      <c r="I131" s="177">
        <v>489</v>
      </c>
      <c r="J131" s="178">
        <f>ROUND(I131*H131,2)</f>
        <v>22527.74</v>
      </c>
      <c r="K131" s="329">
        <f>H131-H131</f>
        <v>0</v>
      </c>
      <c r="L131" s="337">
        <f>K131*I131</f>
        <v>0</v>
      </c>
    </row>
    <row r="132" spans="1:12" ht="15" customHeight="1" x14ac:dyDescent="0.2">
      <c r="A132" s="14"/>
      <c r="B132" s="196"/>
      <c r="C132" s="197"/>
      <c r="D132" s="187" t="s">
        <v>127</v>
      </c>
      <c r="E132" s="198" t="s">
        <v>29</v>
      </c>
      <c r="F132" s="199" t="s">
        <v>326</v>
      </c>
      <c r="G132" s="197"/>
      <c r="H132" s="200">
        <v>46.069000000000003</v>
      </c>
      <c r="I132" s="201"/>
      <c r="J132" s="197"/>
      <c r="K132" s="331"/>
      <c r="L132" s="337"/>
    </row>
    <row r="133" spans="1:12" ht="39.75" customHeight="1" x14ac:dyDescent="0.2">
      <c r="A133" s="328"/>
      <c r="B133" s="37"/>
      <c r="C133" s="172" t="s">
        <v>327</v>
      </c>
      <c r="D133" s="172" t="s">
        <v>120</v>
      </c>
      <c r="E133" s="173" t="s">
        <v>328</v>
      </c>
      <c r="F133" s="174" t="s">
        <v>329</v>
      </c>
      <c r="G133" s="175" t="s">
        <v>218</v>
      </c>
      <c r="H133" s="176">
        <v>32.789000000000001</v>
      </c>
      <c r="I133" s="177">
        <v>845</v>
      </c>
      <c r="J133" s="178">
        <f>ROUND(I133*H133,2)</f>
        <v>27706.71</v>
      </c>
      <c r="K133" s="329">
        <v>13.301</v>
      </c>
      <c r="L133" s="337">
        <f>K133*I133</f>
        <v>11239.344999999999</v>
      </c>
    </row>
    <row r="134" spans="1:12" ht="15" customHeight="1" x14ac:dyDescent="0.2">
      <c r="A134" s="13"/>
      <c r="B134" s="185"/>
      <c r="C134" s="186"/>
      <c r="D134" s="187" t="s">
        <v>127</v>
      </c>
      <c r="E134" s="188" t="s">
        <v>29</v>
      </c>
      <c r="F134" s="189" t="s">
        <v>229</v>
      </c>
      <c r="G134" s="186"/>
      <c r="H134" s="188" t="s">
        <v>29</v>
      </c>
      <c r="I134" s="190"/>
      <c r="J134" s="186"/>
      <c r="K134" s="330"/>
      <c r="L134" s="337"/>
    </row>
    <row r="135" spans="1:12" ht="15" customHeight="1" x14ac:dyDescent="0.2">
      <c r="A135" s="14"/>
      <c r="B135" s="196"/>
      <c r="C135" s="197"/>
      <c r="D135" s="187" t="s">
        <v>127</v>
      </c>
      <c r="E135" s="198" t="s">
        <v>29</v>
      </c>
      <c r="F135" s="199" t="s">
        <v>230</v>
      </c>
      <c r="G135" s="197"/>
      <c r="H135" s="200">
        <v>8.49</v>
      </c>
      <c r="I135" s="201"/>
      <c r="J135" s="197"/>
      <c r="K135" s="331"/>
      <c r="L135" s="337"/>
    </row>
    <row r="136" spans="1:12" ht="15" customHeight="1" x14ac:dyDescent="0.2">
      <c r="A136" s="13"/>
      <c r="B136" s="185"/>
      <c r="C136" s="186"/>
      <c r="D136" s="187" t="s">
        <v>127</v>
      </c>
      <c r="E136" s="188" t="s">
        <v>29</v>
      </c>
      <c r="F136" s="189" t="s">
        <v>231</v>
      </c>
      <c r="G136" s="186"/>
      <c r="H136" s="188" t="s">
        <v>29</v>
      </c>
      <c r="I136" s="190"/>
      <c r="J136" s="186"/>
      <c r="K136" s="330"/>
      <c r="L136" s="337"/>
    </row>
    <row r="137" spans="1:12" ht="15" customHeight="1" x14ac:dyDescent="0.2">
      <c r="A137" s="14"/>
      <c r="B137" s="196"/>
      <c r="C137" s="197"/>
      <c r="D137" s="187" t="s">
        <v>127</v>
      </c>
      <c r="E137" s="198" t="s">
        <v>29</v>
      </c>
      <c r="F137" s="199" t="s">
        <v>232</v>
      </c>
      <c r="G137" s="197"/>
      <c r="H137" s="200">
        <v>18.044</v>
      </c>
      <c r="I137" s="201"/>
      <c r="J137" s="197"/>
      <c r="K137" s="331"/>
      <c r="L137" s="337"/>
    </row>
    <row r="138" spans="1:12" ht="15" customHeight="1" x14ac:dyDescent="0.2">
      <c r="A138" s="13"/>
      <c r="B138" s="185"/>
      <c r="C138" s="186"/>
      <c r="D138" s="187" t="s">
        <v>127</v>
      </c>
      <c r="E138" s="188" t="s">
        <v>29</v>
      </c>
      <c r="F138" s="189" t="s">
        <v>233</v>
      </c>
      <c r="G138" s="186"/>
      <c r="H138" s="188" t="s">
        <v>29</v>
      </c>
      <c r="I138" s="190"/>
      <c r="J138" s="186"/>
      <c r="K138" s="330"/>
      <c r="L138" s="337"/>
    </row>
    <row r="139" spans="1:12" ht="15" customHeight="1" x14ac:dyDescent="0.2">
      <c r="A139" s="14"/>
      <c r="B139" s="196"/>
      <c r="C139" s="197"/>
      <c r="D139" s="187" t="s">
        <v>127</v>
      </c>
      <c r="E139" s="198" t="s">
        <v>29</v>
      </c>
      <c r="F139" s="199" t="s">
        <v>234</v>
      </c>
      <c r="G139" s="197"/>
      <c r="H139" s="200">
        <v>6.2549999999999999</v>
      </c>
      <c r="I139" s="201"/>
      <c r="J139" s="197"/>
      <c r="K139" s="331"/>
      <c r="L139" s="337"/>
    </row>
    <row r="140" spans="1:12" ht="15" customHeight="1" x14ac:dyDescent="0.2">
      <c r="A140" s="15"/>
      <c r="B140" s="207"/>
      <c r="C140" s="208"/>
      <c r="D140" s="187" t="s">
        <v>127</v>
      </c>
      <c r="E140" s="209" t="s">
        <v>29</v>
      </c>
      <c r="F140" s="210" t="s">
        <v>137</v>
      </c>
      <c r="G140" s="208"/>
      <c r="H140" s="211">
        <v>32.789000000000001</v>
      </c>
      <c r="I140" s="212"/>
      <c r="J140" s="208"/>
      <c r="K140" s="332"/>
      <c r="L140" s="337"/>
    </row>
    <row r="141" spans="1:12" ht="17.25" customHeight="1" x14ac:dyDescent="0.2">
      <c r="A141" s="328"/>
      <c r="B141" s="37"/>
      <c r="C141" s="172" t="s">
        <v>331</v>
      </c>
      <c r="D141" s="172" t="s">
        <v>120</v>
      </c>
      <c r="E141" s="173" t="s">
        <v>332</v>
      </c>
      <c r="F141" s="174" t="s">
        <v>333</v>
      </c>
      <c r="G141" s="175" t="s">
        <v>218</v>
      </c>
      <c r="H141" s="176">
        <v>46.069000000000003</v>
      </c>
      <c r="I141" s="177">
        <v>785</v>
      </c>
      <c r="J141" s="178">
        <f>ROUND(I141*H141,2)</f>
        <v>36164.17</v>
      </c>
      <c r="K141" s="329">
        <f>H141-H141</f>
        <v>0</v>
      </c>
      <c r="L141" s="337">
        <f>K141*I141</f>
        <v>0</v>
      </c>
    </row>
    <row r="142" spans="1:12" ht="15" customHeight="1" x14ac:dyDescent="0.2">
      <c r="A142" s="14"/>
      <c r="B142" s="196"/>
      <c r="C142" s="197"/>
      <c r="D142" s="187" t="s">
        <v>127</v>
      </c>
      <c r="E142" s="198" t="s">
        <v>29</v>
      </c>
      <c r="F142" s="199" t="s">
        <v>326</v>
      </c>
      <c r="G142" s="197"/>
      <c r="H142" s="200">
        <v>46.069000000000003</v>
      </c>
      <c r="I142" s="201"/>
      <c r="J142" s="197"/>
      <c r="K142" s="331"/>
      <c r="L142" s="337"/>
    </row>
    <row r="143" spans="1:12" ht="28.5" customHeight="1" x14ac:dyDescent="0.2">
      <c r="A143" s="328"/>
      <c r="B143" s="37"/>
      <c r="C143" s="172" t="s">
        <v>335</v>
      </c>
      <c r="D143" s="172" t="s">
        <v>120</v>
      </c>
      <c r="E143" s="173" t="s">
        <v>336</v>
      </c>
      <c r="F143" s="174" t="s">
        <v>337</v>
      </c>
      <c r="G143" s="175" t="s">
        <v>148</v>
      </c>
      <c r="H143" s="176">
        <v>10</v>
      </c>
      <c r="I143" s="177">
        <v>1120</v>
      </c>
      <c r="J143" s="178">
        <f>ROUND(I143*H143,2)</f>
        <v>11200</v>
      </c>
      <c r="K143" s="329">
        <f>14-H143</f>
        <v>4</v>
      </c>
      <c r="L143" s="337">
        <f>K143*I143</f>
        <v>4480</v>
      </c>
    </row>
    <row r="144" spans="1:12" ht="24.95" customHeight="1" x14ac:dyDescent="0.2">
      <c r="A144" s="12"/>
      <c r="B144" s="156"/>
      <c r="C144" s="157"/>
      <c r="D144" s="158" t="s">
        <v>73</v>
      </c>
      <c r="E144" s="170" t="s">
        <v>339</v>
      </c>
      <c r="F144" s="170" t="s">
        <v>340</v>
      </c>
      <c r="G144" s="157"/>
      <c r="H144" s="157"/>
      <c r="I144" s="160"/>
      <c r="J144" s="171">
        <f>BK144</f>
        <v>0</v>
      </c>
      <c r="K144" s="333"/>
      <c r="L144" s="337"/>
    </row>
    <row r="145" spans="1:12" ht="36" customHeight="1" x14ac:dyDescent="0.2">
      <c r="A145" s="328"/>
      <c r="B145" s="37"/>
      <c r="C145" s="172" t="s">
        <v>341</v>
      </c>
      <c r="D145" s="172" t="s">
        <v>120</v>
      </c>
      <c r="E145" s="173" t="s">
        <v>342</v>
      </c>
      <c r="F145" s="174" t="s">
        <v>343</v>
      </c>
      <c r="G145" s="175" t="s">
        <v>142</v>
      </c>
      <c r="H145" s="176">
        <v>6.64</v>
      </c>
      <c r="I145" s="177">
        <v>785</v>
      </c>
      <c r="J145" s="178">
        <f>ROUND(I145*H145,2)</f>
        <v>5212.3999999999996</v>
      </c>
      <c r="K145" s="329">
        <f>(H145*0.5)-H145</f>
        <v>-3.32</v>
      </c>
      <c r="L145" s="337">
        <f>K145*I145</f>
        <v>-2606.1999999999998</v>
      </c>
    </row>
    <row r="146" spans="1:12" ht="36.75" customHeight="1" x14ac:dyDescent="0.2">
      <c r="A146" s="328"/>
      <c r="B146" s="37"/>
      <c r="C146" s="172" t="s">
        <v>345</v>
      </c>
      <c r="D146" s="172" t="s">
        <v>120</v>
      </c>
      <c r="E146" s="173" t="s">
        <v>346</v>
      </c>
      <c r="F146" s="174" t="s">
        <v>347</v>
      </c>
      <c r="G146" s="175" t="s">
        <v>142</v>
      </c>
      <c r="H146" s="176">
        <v>6.64</v>
      </c>
      <c r="I146" s="177">
        <v>556</v>
      </c>
      <c r="J146" s="178">
        <f>ROUND(I146*H146,2)</f>
        <v>3691.84</v>
      </c>
      <c r="K146" s="329">
        <f>(H146*0.5)-H146</f>
        <v>-3.32</v>
      </c>
      <c r="L146" s="337">
        <f>K146*I146</f>
        <v>-1845.9199999999998</v>
      </c>
    </row>
    <row r="147" spans="1:12" ht="38.25" customHeight="1" x14ac:dyDescent="0.2">
      <c r="A147" s="328"/>
      <c r="B147" s="37"/>
      <c r="C147" s="172" t="s">
        <v>349</v>
      </c>
      <c r="D147" s="172" t="s">
        <v>120</v>
      </c>
      <c r="E147" s="173" t="s">
        <v>350</v>
      </c>
      <c r="F147" s="174" t="s">
        <v>351</v>
      </c>
      <c r="G147" s="175" t="s">
        <v>142</v>
      </c>
      <c r="H147" s="176">
        <v>192.56</v>
      </c>
      <c r="I147" s="177">
        <v>35</v>
      </c>
      <c r="J147" s="178">
        <f>ROUND(I147*H147,2)</f>
        <v>6739.6</v>
      </c>
      <c r="K147" s="329">
        <f>K146*29</f>
        <v>-96.28</v>
      </c>
      <c r="L147" s="337">
        <f>K147*I147</f>
        <v>-3369.8</v>
      </c>
    </row>
    <row r="148" spans="1:12" ht="17.25" customHeight="1" x14ac:dyDescent="0.2">
      <c r="A148" s="14"/>
      <c r="B148" s="196"/>
      <c r="C148" s="197"/>
      <c r="D148" s="187" t="s">
        <v>127</v>
      </c>
      <c r="E148" s="197"/>
      <c r="F148" s="199" t="s">
        <v>353</v>
      </c>
      <c r="G148" s="197"/>
      <c r="H148" s="200">
        <v>192.56</v>
      </c>
      <c r="I148" s="201"/>
      <c r="J148" s="197"/>
      <c r="K148" s="331"/>
      <c r="L148" s="337"/>
    </row>
    <row r="149" spans="1:12" ht="41.25" customHeight="1" x14ac:dyDescent="0.2">
      <c r="A149" s="328"/>
      <c r="B149" s="37"/>
      <c r="C149" s="172" t="s">
        <v>354</v>
      </c>
      <c r="D149" s="172" t="s">
        <v>120</v>
      </c>
      <c r="E149" s="173" t="s">
        <v>355</v>
      </c>
      <c r="F149" s="174" t="s">
        <v>356</v>
      </c>
      <c r="G149" s="175" t="s">
        <v>142</v>
      </c>
      <c r="H149" s="176">
        <v>0.81499999999999995</v>
      </c>
      <c r="I149" s="177">
        <v>650</v>
      </c>
      <c r="J149" s="178">
        <f>ROUND(I149*H149,2)</f>
        <v>529.75</v>
      </c>
      <c r="K149" s="329">
        <f>(H149*0.5)-H149</f>
        <v>-0.40749999999999997</v>
      </c>
      <c r="L149" s="337">
        <f>K149*I149</f>
        <v>-264.875</v>
      </c>
    </row>
    <row r="150" spans="1:12" ht="48" customHeight="1" x14ac:dyDescent="0.2">
      <c r="A150" s="328"/>
      <c r="B150" s="37"/>
      <c r="C150" s="172" t="s">
        <v>319</v>
      </c>
      <c r="D150" s="172" t="s">
        <v>120</v>
      </c>
      <c r="E150" s="173" t="s">
        <v>358</v>
      </c>
      <c r="F150" s="174" t="s">
        <v>359</v>
      </c>
      <c r="G150" s="175" t="s">
        <v>142</v>
      </c>
      <c r="H150" s="176">
        <v>2.238</v>
      </c>
      <c r="I150" s="177">
        <v>480</v>
      </c>
      <c r="J150" s="178">
        <f>ROUND(I150*H150,2)</f>
        <v>1074.24</v>
      </c>
      <c r="K150" s="329">
        <f>H150-H150</f>
        <v>0</v>
      </c>
      <c r="L150" s="337">
        <f>K150*I150</f>
        <v>0</v>
      </c>
    </row>
    <row r="151" spans="1:12" ht="24.95" customHeight="1" x14ac:dyDescent="0.2">
      <c r="A151" s="12"/>
      <c r="B151" s="156"/>
      <c r="C151" s="157"/>
      <c r="D151" s="158" t="s">
        <v>73</v>
      </c>
      <c r="E151" s="170" t="s">
        <v>361</v>
      </c>
      <c r="F151" s="170" t="s">
        <v>362</v>
      </c>
      <c r="G151" s="157"/>
      <c r="H151" s="157"/>
      <c r="I151" s="160"/>
      <c r="J151" s="171">
        <f>BK151</f>
        <v>0</v>
      </c>
      <c r="K151" s="333"/>
      <c r="L151" s="337"/>
    </row>
    <row r="152" spans="1:12" ht="49.5" customHeight="1" x14ac:dyDescent="0.2">
      <c r="A152" s="328"/>
      <c r="B152" s="37"/>
      <c r="C152" s="172" t="s">
        <v>363</v>
      </c>
      <c r="D152" s="172" t="s">
        <v>120</v>
      </c>
      <c r="E152" s="173" t="s">
        <v>364</v>
      </c>
      <c r="F152" s="174" t="s">
        <v>365</v>
      </c>
      <c r="G152" s="175" t="s">
        <v>142</v>
      </c>
      <c r="H152" s="176">
        <v>55.58</v>
      </c>
      <c r="I152" s="177">
        <v>566</v>
      </c>
      <c r="J152" s="178">
        <f>ROUND(I152*H152,2)</f>
        <v>31458.28</v>
      </c>
      <c r="K152" s="329">
        <f>(H152-7.56)-H152</f>
        <v>-7.5600000000000023</v>
      </c>
      <c r="L152" s="337">
        <f>K152*I152</f>
        <v>-4278.9600000000009</v>
      </c>
    </row>
    <row r="153" spans="1:12" ht="24.95" customHeight="1" x14ac:dyDescent="0.2">
      <c r="A153" s="12"/>
      <c r="B153" s="156"/>
      <c r="C153" s="157"/>
      <c r="D153" s="158" t="s">
        <v>73</v>
      </c>
      <c r="E153" s="159" t="s">
        <v>367</v>
      </c>
      <c r="F153" s="159" t="s">
        <v>368</v>
      </c>
      <c r="G153" s="157"/>
      <c r="H153" s="157"/>
      <c r="I153" s="160"/>
      <c r="J153" s="161">
        <f>BK153</f>
        <v>0</v>
      </c>
      <c r="K153" s="333"/>
      <c r="L153" s="337"/>
    </row>
    <row r="154" spans="1:12" ht="24.95" customHeight="1" x14ac:dyDescent="0.2">
      <c r="A154" s="12"/>
      <c r="B154" s="156"/>
      <c r="C154" s="157"/>
      <c r="D154" s="158" t="s">
        <v>73</v>
      </c>
      <c r="E154" s="170" t="s">
        <v>369</v>
      </c>
      <c r="F154" s="170" t="s">
        <v>370</v>
      </c>
      <c r="G154" s="157"/>
      <c r="H154" s="157"/>
      <c r="I154" s="160"/>
      <c r="J154" s="171">
        <f>BK154</f>
        <v>0</v>
      </c>
      <c r="K154" s="333"/>
      <c r="L154" s="337"/>
    </row>
    <row r="155" spans="1:12" ht="24.95" customHeight="1" x14ac:dyDescent="0.2">
      <c r="A155" s="328"/>
      <c r="B155" s="37"/>
      <c r="C155" s="172" t="s">
        <v>371</v>
      </c>
      <c r="D155" s="172" t="s">
        <v>120</v>
      </c>
      <c r="E155" s="173" t="s">
        <v>372</v>
      </c>
      <c r="F155" s="174" t="s">
        <v>373</v>
      </c>
      <c r="G155" s="175" t="s">
        <v>218</v>
      </c>
      <c r="H155" s="176">
        <v>3.84</v>
      </c>
      <c r="I155" s="177">
        <v>680</v>
      </c>
      <c r="J155" s="178">
        <f>ROUND(I155*H155,2)</f>
        <v>2611.1999999999998</v>
      </c>
      <c r="K155" s="329">
        <f>0-H155</f>
        <v>-3.84</v>
      </c>
      <c r="L155" s="337">
        <f>K155*I155</f>
        <v>-2611.1999999999998</v>
      </c>
    </row>
    <row r="156" spans="1:12" ht="18.75" customHeight="1" x14ac:dyDescent="0.2">
      <c r="A156" s="14"/>
      <c r="B156" s="196"/>
      <c r="C156" s="197"/>
      <c r="D156" s="187" t="s">
        <v>127</v>
      </c>
      <c r="E156" s="198" t="s">
        <v>29</v>
      </c>
      <c r="F156" s="199" t="s">
        <v>375</v>
      </c>
      <c r="G156" s="197"/>
      <c r="H156" s="200">
        <v>3.84</v>
      </c>
      <c r="I156" s="201"/>
      <c r="J156" s="197"/>
      <c r="K156" s="331"/>
      <c r="L156" s="337"/>
    </row>
    <row r="157" spans="1:12" ht="42" customHeight="1" x14ac:dyDescent="0.2">
      <c r="A157" s="328"/>
      <c r="B157" s="37"/>
      <c r="C157" s="172" t="s">
        <v>376</v>
      </c>
      <c r="D157" s="172" t="s">
        <v>120</v>
      </c>
      <c r="E157" s="173" t="s">
        <v>377</v>
      </c>
      <c r="F157" s="174" t="s">
        <v>378</v>
      </c>
      <c r="G157" s="175" t="s">
        <v>142</v>
      </c>
      <c r="H157" s="176">
        <v>1.7000000000000001E-2</v>
      </c>
      <c r="I157" s="177">
        <v>2500</v>
      </c>
      <c r="J157" s="178">
        <f>ROUND(I157*H157,2)</f>
        <v>42.5</v>
      </c>
      <c r="K157" s="329">
        <f>0-H157</f>
        <v>-1.7000000000000001E-2</v>
      </c>
      <c r="L157" s="337">
        <f>K157*I157</f>
        <v>-42.5</v>
      </c>
    </row>
    <row r="158" spans="1:12" ht="47.25" customHeight="1" x14ac:dyDescent="0.2">
      <c r="A158" s="328"/>
      <c r="B158" s="37"/>
      <c r="C158" s="172" t="s">
        <v>380</v>
      </c>
      <c r="D158" s="172" t="s">
        <v>120</v>
      </c>
      <c r="E158" s="173" t="s">
        <v>381</v>
      </c>
      <c r="F158" s="174" t="s">
        <v>382</v>
      </c>
      <c r="G158" s="175" t="s">
        <v>142</v>
      </c>
      <c r="H158" s="176">
        <v>1.7000000000000001E-2</v>
      </c>
      <c r="I158" s="177">
        <v>1500</v>
      </c>
      <c r="J158" s="178">
        <f>ROUND(I158*H158,2)</f>
        <v>25.5</v>
      </c>
      <c r="K158" s="329">
        <f>0-H158</f>
        <v>-1.7000000000000001E-2</v>
      </c>
      <c r="L158" s="337">
        <f>K158*I158</f>
        <v>-25.500000000000004</v>
      </c>
    </row>
    <row r="159" spans="1:12" ht="24.95" customHeight="1" x14ac:dyDescent="0.2">
      <c r="A159" s="12"/>
      <c r="B159" s="156"/>
      <c r="C159" s="157"/>
      <c r="D159" s="158" t="s">
        <v>73</v>
      </c>
      <c r="E159" s="170" t="s">
        <v>384</v>
      </c>
      <c r="F159" s="170" t="s">
        <v>385</v>
      </c>
      <c r="G159" s="157"/>
      <c r="H159" s="157"/>
      <c r="I159" s="160"/>
      <c r="J159" s="171">
        <f>BK159</f>
        <v>0</v>
      </c>
      <c r="K159" s="333"/>
      <c r="L159" s="337"/>
    </row>
    <row r="160" spans="1:12" ht="42" customHeight="1" x14ac:dyDescent="0.2">
      <c r="A160" s="328"/>
      <c r="B160" s="37"/>
      <c r="C160" s="172" t="s">
        <v>386</v>
      </c>
      <c r="D160" s="172" t="s">
        <v>120</v>
      </c>
      <c r="E160" s="173" t="s">
        <v>387</v>
      </c>
      <c r="F160" s="174" t="s">
        <v>388</v>
      </c>
      <c r="G160" s="175" t="s">
        <v>148</v>
      </c>
      <c r="H160" s="176">
        <v>7.46</v>
      </c>
      <c r="I160" s="177">
        <v>850</v>
      </c>
      <c r="J160" s="178">
        <f>ROUND(I160*H160,2)</f>
        <v>6341</v>
      </c>
      <c r="K160" s="329">
        <f>H160-H160</f>
        <v>0</v>
      </c>
      <c r="L160" s="337">
        <f>K160*I160</f>
        <v>0</v>
      </c>
    </row>
    <row r="161" spans="1:12" ht="16.5" customHeight="1" x14ac:dyDescent="0.2">
      <c r="A161" s="14"/>
      <c r="B161" s="196"/>
      <c r="C161" s="197"/>
      <c r="D161" s="187" t="s">
        <v>127</v>
      </c>
      <c r="E161" s="198" t="s">
        <v>29</v>
      </c>
      <c r="F161" s="199" t="s">
        <v>390</v>
      </c>
      <c r="G161" s="197"/>
      <c r="H161" s="200">
        <v>7.46</v>
      </c>
      <c r="I161" s="201"/>
      <c r="J161" s="197"/>
      <c r="K161" s="331"/>
      <c r="L161" s="337"/>
    </row>
    <row r="162" spans="1:12" ht="15.75" customHeight="1" x14ac:dyDescent="0.2">
      <c r="A162" s="328"/>
      <c r="B162" s="37"/>
      <c r="C162" s="218" t="s">
        <v>391</v>
      </c>
      <c r="D162" s="218" t="s">
        <v>139</v>
      </c>
      <c r="E162" s="219" t="s">
        <v>392</v>
      </c>
      <c r="F162" s="220" t="s">
        <v>393</v>
      </c>
      <c r="G162" s="221" t="s">
        <v>298</v>
      </c>
      <c r="H162" s="222">
        <v>82.06</v>
      </c>
      <c r="I162" s="223">
        <v>45</v>
      </c>
      <c r="J162" s="224">
        <f>ROUND(I162*H162,2)</f>
        <v>3692.7</v>
      </c>
      <c r="K162" s="329">
        <f>H162-H162</f>
        <v>0</v>
      </c>
      <c r="L162" s="337">
        <f>K162*I162</f>
        <v>0</v>
      </c>
    </row>
    <row r="163" spans="1:12" ht="15" customHeight="1" x14ac:dyDescent="0.2">
      <c r="A163" s="14"/>
      <c r="B163" s="196"/>
      <c r="C163" s="197"/>
      <c r="D163" s="187" t="s">
        <v>127</v>
      </c>
      <c r="E163" s="198" t="s">
        <v>29</v>
      </c>
      <c r="F163" s="199" t="s">
        <v>395</v>
      </c>
      <c r="G163" s="197"/>
      <c r="H163" s="200">
        <v>74.599999999999994</v>
      </c>
      <c r="I163" s="201"/>
      <c r="J163" s="197"/>
      <c r="K163" s="331"/>
      <c r="L163" s="337"/>
    </row>
    <row r="164" spans="1:12" ht="15" customHeight="1" x14ac:dyDescent="0.2">
      <c r="A164" s="14"/>
      <c r="B164" s="196"/>
      <c r="C164" s="197"/>
      <c r="D164" s="187" t="s">
        <v>127</v>
      </c>
      <c r="E164" s="197"/>
      <c r="F164" s="199" t="s">
        <v>396</v>
      </c>
      <c r="G164" s="197"/>
      <c r="H164" s="200">
        <v>82.06</v>
      </c>
      <c r="I164" s="201"/>
      <c r="J164" s="197"/>
      <c r="K164" s="331"/>
      <c r="L164" s="337"/>
    </row>
    <row r="165" spans="1:12" ht="46.5" customHeight="1" x14ac:dyDescent="0.2">
      <c r="A165" s="328"/>
      <c r="B165" s="37"/>
      <c r="C165" s="172" t="s">
        <v>397</v>
      </c>
      <c r="D165" s="172" t="s">
        <v>120</v>
      </c>
      <c r="E165" s="173" t="s">
        <v>398</v>
      </c>
      <c r="F165" s="174" t="s">
        <v>399</v>
      </c>
      <c r="G165" s="175" t="s">
        <v>142</v>
      </c>
      <c r="H165" s="176">
        <v>0.27700000000000002</v>
      </c>
      <c r="I165" s="177">
        <v>2500</v>
      </c>
      <c r="J165" s="178">
        <f>ROUND(I165*H165,2)</f>
        <v>692.5</v>
      </c>
      <c r="K165" s="329">
        <f>H165-H165</f>
        <v>0</v>
      </c>
      <c r="L165" s="337">
        <f t="shared" ref="L165:L169" si="5">K165*I165</f>
        <v>0</v>
      </c>
    </row>
    <row r="166" spans="1:12" ht="48.75" customHeight="1" x14ac:dyDescent="0.2">
      <c r="A166" s="328"/>
      <c r="B166" s="37"/>
      <c r="C166" s="172" t="s">
        <v>401</v>
      </c>
      <c r="D166" s="172" t="s">
        <v>120</v>
      </c>
      <c r="E166" s="173" t="s">
        <v>402</v>
      </c>
      <c r="F166" s="174" t="s">
        <v>403</v>
      </c>
      <c r="G166" s="175" t="s">
        <v>142</v>
      </c>
      <c r="H166" s="176">
        <v>0.27700000000000002</v>
      </c>
      <c r="I166" s="177">
        <v>1500</v>
      </c>
      <c r="J166" s="178">
        <f>ROUND(I166*H166,2)</f>
        <v>415.5</v>
      </c>
      <c r="K166" s="329">
        <f>H166-H166</f>
        <v>0</v>
      </c>
      <c r="L166" s="337">
        <f t="shared" si="5"/>
        <v>0</v>
      </c>
    </row>
    <row r="167" spans="1:12" s="334" customFormat="1" ht="17.25" customHeight="1" x14ac:dyDescent="0.2">
      <c r="A167" s="335"/>
      <c r="B167" s="37"/>
      <c r="C167" s="338">
        <v>55</v>
      </c>
      <c r="D167" s="338" t="s">
        <v>648</v>
      </c>
      <c r="E167" s="383" t="s">
        <v>648</v>
      </c>
      <c r="F167" s="340" t="s">
        <v>657</v>
      </c>
      <c r="G167" s="341" t="s">
        <v>656</v>
      </c>
      <c r="H167" s="342"/>
      <c r="I167" s="343">
        <v>355</v>
      </c>
      <c r="J167" s="344"/>
      <c r="K167" s="345">
        <v>3</v>
      </c>
      <c r="L167" s="337">
        <f t="shared" si="5"/>
        <v>1065</v>
      </c>
    </row>
    <row r="168" spans="1:12" s="334" customFormat="1" ht="20.25" customHeight="1" x14ac:dyDescent="0.2">
      <c r="A168" s="335"/>
      <c r="B168" s="37"/>
      <c r="C168" s="338">
        <v>56</v>
      </c>
      <c r="D168" s="338" t="s">
        <v>648</v>
      </c>
      <c r="E168" s="383" t="s">
        <v>648</v>
      </c>
      <c r="F168" s="340" t="s">
        <v>658</v>
      </c>
      <c r="G168" s="341" t="s">
        <v>656</v>
      </c>
      <c r="H168" s="342"/>
      <c r="I168" s="343">
        <v>2750</v>
      </c>
      <c r="J168" s="344"/>
      <c r="K168" s="345">
        <v>2</v>
      </c>
      <c r="L168" s="337">
        <f t="shared" si="5"/>
        <v>5500</v>
      </c>
    </row>
    <row r="169" spans="1:12" s="334" customFormat="1" ht="15" customHeight="1" x14ac:dyDescent="0.2">
      <c r="A169" s="335"/>
      <c r="B169" s="37"/>
      <c r="C169" s="338">
        <v>57</v>
      </c>
      <c r="D169" s="338"/>
      <c r="E169" s="339" t="s">
        <v>659</v>
      </c>
      <c r="F169" s="340" t="s">
        <v>660</v>
      </c>
      <c r="G169" s="341" t="s">
        <v>218</v>
      </c>
      <c r="H169" s="342"/>
      <c r="I169" s="343">
        <v>157</v>
      </c>
      <c r="J169" s="344"/>
      <c r="K169" s="345">
        <v>16</v>
      </c>
      <c r="L169" s="337">
        <f t="shared" si="5"/>
        <v>2512</v>
      </c>
    </row>
    <row r="170" spans="1:12" s="334" customFormat="1" ht="15" customHeight="1" x14ac:dyDescent="0.2">
      <c r="A170" s="335"/>
      <c r="B170" s="37"/>
      <c r="C170" s="338"/>
      <c r="D170" s="338"/>
      <c r="E170" s="339"/>
      <c r="F170" s="340"/>
      <c r="G170" s="341"/>
      <c r="H170" s="342"/>
      <c r="I170" s="343"/>
      <c r="J170" s="344"/>
      <c r="K170" s="345"/>
      <c r="L170" s="337"/>
    </row>
    <row r="171" spans="1:12" ht="24.95" customHeight="1" x14ac:dyDescent="0.2">
      <c r="A171" s="12"/>
      <c r="B171" s="156"/>
      <c r="C171" s="157"/>
      <c r="D171" s="158" t="s">
        <v>73</v>
      </c>
      <c r="E171" s="159" t="s">
        <v>405</v>
      </c>
      <c r="F171" s="159" t="s">
        <v>406</v>
      </c>
      <c r="G171" s="157"/>
      <c r="H171" s="157"/>
      <c r="I171" s="160"/>
      <c r="J171" s="161">
        <f>BK171</f>
        <v>0</v>
      </c>
      <c r="K171" s="333"/>
      <c r="L171" s="337"/>
    </row>
    <row r="172" spans="1:12" ht="24.95" customHeight="1" x14ac:dyDescent="0.2">
      <c r="A172" s="12"/>
      <c r="B172" s="156"/>
      <c r="C172" s="157"/>
      <c r="D172" s="158" t="s">
        <v>73</v>
      </c>
      <c r="E172" s="170" t="s">
        <v>407</v>
      </c>
      <c r="F172" s="170" t="s">
        <v>408</v>
      </c>
      <c r="G172" s="157"/>
      <c r="H172" s="157"/>
      <c r="I172" s="160"/>
      <c r="J172" s="171">
        <f>BK172</f>
        <v>0</v>
      </c>
      <c r="K172" s="333"/>
      <c r="L172" s="337"/>
    </row>
    <row r="173" spans="1:12" ht="20.25" customHeight="1" x14ac:dyDescent="0.2">
      <c r="A173" s="328"/>
      <c r="B173" s="37"/>
      <c r="C173" s="172">
        <v>58</v>
      </c>
      <c r="D173" s="172" t="s">
        <v>120</v>
      </c>
      <c r="E173" s="173" t="s">
        <v>410</v>
      </c>
      <c r="F173" s="174" t="s">
        <v>411</v>
      </c>
      <c r="G173" s="175" t="s">
        <v>412</v>
      </c>
      <c r="H173" s="176">
        <v>1</v>
      </c>
      <c r="I173" s="177">
        <v>10000</v>
      </c>
      <c r="J173" s="178">
        <f>ROUND(I173*H173,2)</f>
        <v>10000</v>
      </c>
      <c r="K173" s="329">
        <v>0</v>
      </c>
      <c r="L173" s="337">
        <f>K173*I173</f>
        <v>0</v>
      </c>
    </row>
    <row r="174" spans="1:12" ht="24.95" customHeight="1" x14ac:dyDescent="0.2">
      <c r="A174" s="12"/>
      <c r="B174" s="156"/>
      <c r="C174" s="157"/>
      <c r="D174" s="158" t="s">
        <v>73</v>
      </c>
      <c r="E174" s="170" t="s">
        <v>415</v>
      </c>
      <c r="F174" s="170" t="s">
        <v>416</v>
      </c>
      <c r="G174" s="157"/>
      <c r="H174" s="157"/>
      <c r="I174" s="160"/>
      <c r="J174" s="171">
        <f>BK174</f>
        <v>0</v>
      </c>
      <c r="K174" s="333"/>
      <c r="L174" s="337"/>
    </row>
    <row r="175" spans="1:12" ht="18" customHeight="1" x14ac:dyDescent="0.2">
      <c r="A175" s="328"/>
      <c r="B175" s="37"/>
      <c r="C175" s="172">
        <v>59</v>
      </c>
      <c r="D175" s="172" t="s">
        <v>120</v>
      </c>
      <c r="E175" s="173" t="s">
        <v>418</v>
      </c>
      <c r="F175" s="174" t="s">
        <v>419</v>
      </c>
      <c r="G175" s="175" t="s">
        <v>412</v>
      </c>
      <c r="H175" s="176">
        <v>1</v>
      </c>
      <c r="I175" s="177">
        <v>25000</v>
      </c>
      <c r="J175" s="178">
        <f>ROUND(I175*H175,2)</f>
        <v>25000</v>
      </c>
      <c r="K175" s="329">
        <v>0</v>
      </c>
      <c r="L175" s="337">
        <v>0</v>
      </c>
    </row>
    <row r="176" spans="1:12" ht="24.95" customHeight="1" x14ac:dyDescent="0.2">
      <c r="A176" s="12"/>
      <c r="B176" s="156"/>
      <c r="C176" s="157"/>
      <c r="D176" s="158" t="s">
        <v>73</v>
      </c>
      <c r="E176" s="170" t="s">
        <v>421</v>
      </c>
      <c r="F176" s="170" t="s">
        <v>422</v>
      </c>
      <c r="G176" s="157"/>
      <c r="H176" s="157"/>
      <c r="I176" s="160"/>
      <c r="J176" s="171">
        <f>BK176</f>
        <v>0</v>
      </c>
      <c r="K176" s="333"/>
      <c r="L176" s="337"/>
    </row>
    <row r="177" spans="1:12" ht="20.25" customHeight="1" x14ac:dyDescent="0.2">
      <c r="A177" s="328"/>
      <c r="B177" s="37"/>
      <c r="C177" s="172">
        <v>60</v>
      </c>
      <c r="D177" s="172" t="s">
        <v>120</v>
      </c>
      <c r="E177" s="173" t="s">
        <v>424</v>
      </c>
      <c r="F177" s="174" t="s">
        <v>425</v>
      </c>
      <c r="G177" s="175" t="s">
        <v>412</v>
      </c>
      <c r="H177" s="176">
        <v>1</v>
      </c>
      <c r="I177" s="177">
        <v>15000</v>
      </c>
      <c r="J177" s="178">
        <f>ROUND(I177*H177,2)</f>
        <v>15000</v>
      </c>
      <c r="K177" s="329">
        <v>0</v>
      </c>
      <c r="L177" s="337">
        <f>K177*I177</f>
        <v>0</v>
      </c>
    </row>
    <row r="178" spans="1:12" ht="24.95" customHeight="1" x14ac:dyDescent="0.2">
      <c r="A178" s="328"/>
      <c r="B178" s="49"/>
      <c r="C178" s="50"/>
      <c r="D178" s="50"/>
      <c r="E178" s="50"/>
      <c r="F178" s="50"/>
      <c r="G178" s="50"/>
      <c r="H178" s="50"/>
      <c r="I178" s="50"/>
      <c r="J178" s="50"/>
      <c r="K178" s="50"/>
      <c r="L178" s="50"/>
    </row>
    <row r="179" spans="1:12" x14ac:dyDescent="0.2">
      <c r="A179" s="322"/>
      <c r="B179" s="322"/>
      <c r="C179" s="322"/>
      <c r="D179" s="322"/>
      <c r="E179" s="322"/>
      <c r="F179" s="322"/>
      <c r="G179" s="322"/>
      <c r="H179" s="322"/>
      <c r="I179" s="322"/>
      <c r="J179" s="322"/>
      <c r="K179" s="322"/>
    </row>
    <row r="180" spans="1:12" x14ac:dyDescent="0.2">
      <c r="A180" s="322"/>
      <c r="B180" s="322"/>
      <c r="C180" s="322"/>
      <c r="D180" s="322"/>
      <c r="E180" s="322"/>
      <c r="F180" s="322"/>
      <c r="G180" s="322"/>
      <c r="H180" s="322"/>
      <c r="I180" s="322"/>
      <c r="J180" s="322"/>
      <c r="K180" s="322"/>
    </row>
  </sheetData>
  <mergeCells count="4">
    <mergeCell ref="E8:H8"/>
    <mergeCell ref="K13:L13"/>
    <mergeCell ref="K14:L14"/>
    <mergeCell ref="E63:F63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A33C8-1400-45F7-B5A9-062032A062FE}">
  <dimension ref="A4:N178"/>
  <sheetViews>
    <sheetView zoomScale="130" zoomScaleNormal="130" workbookViewId="0">
      <selection activeCell="C6" sqref="C6"/>
    </sheetView>
  </sheetViews>
  <sheetFormatPr defaultRowHeight="11.25" x14ac:dyDescent="0.2"/>
  <cols>
    <col min="1" max="1" width="4" style="384" customWidth="1"/>
    <col min="2" max="2" width="1.83203125" style="384" customWidth="1"/>
    <col min="3" max="3" width="5.1640625" style="384" customWidth="1"/>
    <col min="4" max="4" width="4.1640625" style="384" customWidth="1"/>
    <col min="5" max="5" width="20" style="384" customWidth="1"/>
    <col min="6" max="6" width="64.1640625" style="384" customWidth="1"/>
    <col min="7" max="7" width="7" style="384" customWidth="1"/>
    <col min="8" max="8" width="11.1640625" style="384" customWidth="1"/>
    <col min="9" max="9" width="11.33203125" style="384" customWidth="1"/>
    <col min="10" max="10" width="13.5" style="384" customWidth="1"/>
    <col min="11" max="11" width="13.83203125" style="384" customWidth="1"/>
    <col min="12" max="12" width="16.6640625" style="384" customWidth="1"/>
    <col min="13" max="13" width="9.33203125" style="384"/>
    <col min="14" max="14" width="10.1640625" style="384" hidden="1" customWidth="1"/>
    <col min="15" max="16384" width="9.33203125" style="384"/>
  </cols>
  <sheetData>
    <row r="4" spans="1:14" x14ac:dyDescent="0.2">
      <c r="A4" s="390"/>
      <c r="B4" s="51"/>
      <c r="C4" s="52"/>
      <c r="D4" s="52"/>
      <c r="E4" s="52"/>
      <c r="F4" s="52"/>
      <c r="G4" s="52"/>
      <c r="H4" s="52"/>
      <c r="I4" s="52"/>
      <c r="J4" s="52"/>
      <c r="K4" s="52"/>
    </row>
    <row r="5" spans="1:14" ht="18" x14ac:dyDescent="0.2">
      <c r="A5" s="390"/>
      <c r="B5" s="37"/>
      <c r="C5" s="24" t="s">
        <v>664</v>
      </c>
      <c r="D5" s="389"/>
      <c r="E5" s="389"/>
      <c r="F5" s="389"/>
      <c r="G5" s="389"/>
      <c r="H5" s="389"/>
      <c r="I5" s="389"/>
      <c r="J5" s="389"/>
      <c r="K5" s="389"/>
    </row>
    <row r="6" spans="1:14" x14ac:dyDescent="0.2">
      <c r="A6" s="390"/>
      <c r="B6" s="37"/>
      <c r="C6" s="389"/>
      <c r="D6" s="389"/>
      <c r="E6" s="389"/>
      <c r="F6" s="389"/>
      <c r="G6" s="389"/>
      <c r="H6" s="389"/>
      <c r="I6" s="389"/>
      <c r="J6" s="389"/>
      <c r="K6" s="389"/>
    </row>
    <row r="7" spans="1:14" ht="12.75" x14ac:dyDescent="0.2">
      <c r="A7" s="390"/>
      <c r="B7" s="37"/>
      <c r="C7" s="30" t="s">
        <v>16</v>
      </c>
      <c r="D7" s="389"/>
      <c r="E7" s="389"/>
      <c r="F7" s="389"/>
      <c r="G7" s="389"/>
      <c r="H7" s="389"/>
      <c r="I7" s="389"/>
      <c r="J7" s="389"/>
      <c r="K7" s="389"/>
    </row>
    <row r="8" spans="1:14" ht="11.25" customHeight="1" x14ac:dyDescent="0.2">
      <c r="A8" s="390"/>
      <c r="B8" s="37"/>
      <c r="C8" s="389"/>
      <c r="D8" s="389"/>
      <c r="E8" s="421" t="str">
        <f>'20-06 - Fara Tuklaty, Na ...'!E80</f>
        <v>Fara Tuklaty, Na Valech 19, Tuklaty - Stavební úpravy jižní fasády</v>
      </c>
      <c r="F8" s="432"/>
      <c r="G8" s="432"/>
      <c r="H8" s="432"/>
      <c r="I8" s="389"/>
      <c r="J8" s="389"/>
      <c r="K8" s="389"/>
    </row>
    <row r="9" spans="1:14" x14ac:dyDescent="0.2">
      <c r="A9" s="390"/>
      <c r="B9" s="37"/>
      <c r="C9" s="389"/>
      <c r="D9" s="389"/>
      <c r="E9" s="389"/>
      <c r="F9" s="389"/>
      <c r="G9" s="389"/>
      <c r="H9" s="389"/>
      <c r="I9" s="389"/>
      <c r="J9" s="389"/>
      <c r="K9" s="389"/>
    </row>
    <row r="10" spans="1:14" ht="12.75" x14ac:dyDescent="0.2">
      <c r="A10" s="390"/>
      <c r="B10" s="37"/>
      <c r="C10" s="30" t="s">
        <v>22</v>
      </c>
      <c r="D10" s="389"/>
      <c r="E10" s="389"/>
      <c r="F10" s="387" t="str">
        <f>'20-06 - Fara Tuklaty, Na ...'!F82</f>
        <v>Tuklaty</v>
      </c>
      <c r="G10" s="389"/>
      <c r="H10" s="389"/>
      <c r="I10" s="30" t="s">
        <v>24</v>
      </c>
      <c r="J10" s="385">
        <v>44316</v>
      </c>
      <c r="K10" s="389"/>
    </row>
    <row r="11" spans="1:14" x14ac:dyDescent="0.2">
      <c r="A11" s="390"/>
      <c r="B11" s="37"/>
      <c r="C11" s="389"/>
      <c r="D11" s="389"/>
      <c r="E11" s="389"/>
      <c r="F11" s="389"/>
      <c r="G11" s="389"/>
      <c r="H11" s="389"/>
      <c r="I11" s="389"/>
      <c r="J11" s="389"/>
      <c r="K11" s="389"/>
    </row>
    <row r="12" spans="1:14" ht="12.75" x14ac:dyDescent="0.2">
      <c r="A12" s="390"/>
      <c r="B12" s="37"/>
      <c r="C12" s="30" t="s">
        <v>27</v>
      </c>
      <c r="D12" s="389"/>
      <c r="E12" s="389"/>
      <c r="F12" s="387" t="str">
        <f>'20-06 - Fara Tuklaty, Na ...'!F84</f>
        <v>Obecní úřad Tuklaty</v>
      </c>
      <c r="G12" s="389"/>
      <c r="H12" s="389"/>
      <c r="I12" s="30" t="s">
        <v>33</v>
      </c>
      <c r="J12" s="388"/>
      <c r="K12" s="389"/>
    </row>
    <row r="13" spans="1:14" ht="12.75" x14ac:dyDescent="0.2">
      <c r="A13" s="390"/>
      <c r="B13" s="37"/>
      <c r="C13" s="30" t="s">
        <v>32</v>
      </c>
      <c r="D13" s="389"/>
      <c r="E13" s="389"/>
      <c r="F13" s="387" t="str">
        <f>'20-06 - Fara Tuklaty, Na ...'!F85</f>
        <v>PETRAlaan s.r.o.</v>
      </c>
      <c r="G13" s="389"/>
      <c r="H13" s="389"/>
      <c r="I13" s="30" t="s">
        <v>36</v>
      </c>
      <c r="J13" s="388"/>
      <c r="K13" s="441" t="s">
        <v>618</v>
      </c>
      <c r="L13" s="442"/>
    </row>
    <row r="14" spans="1:14" ht="12" x14ac:dyDescent="0.2">
      <c r="A14" s="390"/>
      <c r="B14" s="37"/>
      <c r="C14" s="389"/>
      <c r="D14" s="389"/>
      <c r="E14" s="389"/>
      <c r="F14" s="389"/>
      <c r="G14" s="389"/>
      <c r="H14" s="389"/>
      <c r="I14" s="389"/>
      <c r="J14" s="389"/>
      <c r="K14" s="443"/>
      <c r="L14" s="444"/>
    </row>
    <row r="15" spans="1:14" ht="24" x14ac:dyDescent="0.2">
      <c r="A15" s="145"/>
      <c r="B15" s="146"/>
      <c r="C15" s="147" t="s">
        <v>104</v>
      </c>
      <c r="D15" s="148" t="s">
        <v>59</v>
      </c>
      <c r="E15" s="148" t="s">
        <v>55</v>
      </c>
      <c r="F15" s="148" t="s">
        <v>56</v>
      </c>
      <c r="G15" s="148" t="s">
        <v>105</v>
      </c>
      <c r="H15" s="148" t="s">
        <v>106</v>
      </c>
      <c r="I15" s="148" t="s">
        <v>107</v>
      </c>
      <c r="J15" s="148" t="s">
        <v>86</v>
      </c>
      <c r="K15" s="148" t="s">
        <v>106</v>
      </c>
      <c r="L15" s="148" t="s">
        <v>86</v>
      </c>
    </row>
    <row r="16" spans="1:14" ht="15.75" x14ac:dyDescent="0.25">
      <c r="A16" s="390"/>
      <c r="B16" s="37"/>
      <c r="C16" s="77" t="s">
        <v>619</v>
      </c>
      <c r="D16" s="389"/>
      <c r="E16" s="389"/>
      <c r="F16" s="389"/>
      <c r="G16" s="389"/>
      <c r="H16" s="389"/>
      <c r="I16" s="389"/>
      <c r="J16" s="151"/>
      <c r="K16" s="389"/>
      <c r="L16" s="151">
        <f>SUM(L19:L177)</f>
        <v>277304.86499999999</v>
      </c>
      <c r="N16" s="455">
        <f>L16+'Stavební práce ZL1 - méněpráce'!L16</f>
        <v>143873.14999999997</v>
      </c>
    </row>
    <row r="17" spans="1:12" ht="15" x14ac:dyDescent="0.2">
      <c r="A17" s="12"/>
      <c r="B17" s="156"/>
      <c r="C17" s="157"/>
      <c r="D17" s="158" t="s">
        <v>73</v>
      </c>
      <c r="E17" s="159" t="s">
        <v>116</v>
      </c>
      <c r="F17" s="159" t="s">
        <v>117</v>
      </c>
      <c r="G17" s="157"/>
      <c r="H17" s="157"/>
      <c r="I17" s="160"/>
      <c r="J17" s="161">
        <f>BK17</f>
        <v>0</v>
      </c>
      <c r="K17" s="157"/>
    </row>
    <row r="18" spans="1:12" ht="12.75" x14ac:dyDescent="0.2">
      <c r="A18" s="12"/>
      <c r="B18" s="156"/>
      <c r="C18" s="157"/>
      <c r="D18" s="158" t="s">
        <v>73</v>
      </c>
      <c r="E18" s="170" t="s">
        <v>79</v>
      </c>
      <c r="F18" s="170" t="s">
        <v>119</v>
      </c>
      <c r="G18" s="157"/>
      <c r="H18" s="157"/>
      <c r="I18" s="160"/>
      <c r="J18" s="171">
        <f>BK18</f>
        <v>0</v>
      </c>
      <c r="K18" s="157"/>
    </row>
    <row r="19" spans="1:12" ht="39.75" customHeight="1" x14ac:dyDescent="0.2">
      <c r="A19" s="390"/>
      <c r="B19" s="37"/>
      <c r="C19" s="172" t="s">
        <v>79</v>
      </c>
      <c r="D19" s="172" t="s">
        <v>120</v>
      </c>
      <c r="E19" s="173" t="s">
        <v>121</v>
      </c>
      <c r="F19" s="174" t="s">
        <v>122</v>
      </c>
      <c r="G19" s="175" t="s">
        <v>123</v>
      </c>
      <c r="H19" s="176">
        <v>3.84</v>
      </c>
      <c r="I19" s="177">
        <v>1280</v>
      </c>
      <c r="J19" s="178">
        <f>ROUND(I19*H19,2)</f>
        <v>4915.2</v>
      </c>
      <c r="K19" s="329"/>
      <c r="L19" s="337">
        <f>K19*I19</f>
        <v>0</v>
      </c>
    </row>
    <row r="20" spans="1:12" ht="15.75" customHeight="1" x14ac:dyDescent="0.2">
      <c r="A20" s="13"/>
      <c r="B20" s="185"/>
      <c r="C20" s="186"/>
      <c r="D20" s="187" t="s">
        <v>127</v>
      </c>
      <c r="E20" s="188" t="s">
        <v>29</v>
      </c>
      <c r="F20" s="189" t="s">
        <v>128</v>
      </c>
      <c r="G20" s="186"/>
      <c r="H20" s="188" t="s">
        <v>29</v>
      </c>
      <c r="I20" s="190"/>
      <c r="J20" s="186"/>
      <c r="K20" s="330"/>
      <c r="L20" s="337"/>
    </row>
    <row r="21" spans="1:12" ht="24.95" customHeight="1" x14ac:dyDescent="0.2">
      <c r="A21" s="14"/>
      <c r="B21" s="196"/>
      <c r="C21" s="197"/>
      <c r="D21" s="187" t="s">
        <v>127</v>
      </c>
      <c r="E21" s="198" t="s">
        <v>29</v>
      </c>
      <c r="F21" s="199" t="s">
        <v>129</v>
      </c>
      <c r="G21" s="197"/>
      <c r="H21" s="200">
        <v>3.84</v>
      </c>
      <c r="I21" s="201"/>
      <c r="J21" s="197"/>
      <c r="K21" s="331"/>
      <c r="L21" s="337"/>
    </row>
    <row r="22" spans="1:12" ht="24.95" customHeight="1" x14ac:dyDescent="0.2">
      <c r="A22" s="390"/>
      <c r="B22" s="37"/>
      <c r="C22" s="172" t="s">
        <v>81</v>
      </c>
      <c r="D22" s="172" t="s">
        <v>120</v>
      </c>
      <c r="E22" s="173" t="s">
        <v>130</v>
      </c>
      <c r="F22" s="174" t="s">
        <v>131</v>
      </c>
      <c r="G22" s="175" t="s">
        <v>123</v>
      </c>
      <c r="H22" s="176">
        <v>9.2970000000000006</v>
      </c>
      <c r="I22" s="177">
        <v>5000</v>
      </c>
      <c r="J22" s="178">
        <f>ROUND(I22*H22,2)</f>
        <v>46485</v>
      </c>
      <c r="K22" s="329"/>
      <c r="L22" s="337">
        <f>K22*I22</f>
        <v>0</v>
      </c>
    </row>
    <row r="23" spans="1:12" ht="15" customHeight="1" x14ac:dyDescent="0.2">
      <c r="A23" s="13"/>
      <c r="B23" s="185"/>
      <c r="C23" s="186"/>
      <c r="D23" s="187" t="s">
        <v>127</v>
      </c>
      <c r="E23" s="188" t="s">
        <v>29</v>
      </c>
      <c r="F23" s="189" t="s">
        <v>133</v>
      </c>
      <c r="G23" s="186"/>
      <c r="H23" s="188" t="s">
        <v>29</v>
      </c>
      <c r="I23" s="190"/>
      <c r="J23" s="186"/>
      <c r="K23" s="330"/>
      <c r="L23" s="337"/>
    </row>
    <row r="24" spans="1:12" ht="15" customHeight="1" x14ac:dyDescent="0.2">
      <c r="A24" s="14"/>
      <c r="B24" s="196"/>
      <c r="C24" s="197"/>
      <c r="D24" s="187" t="s">
        <v>127</v>
      </c>
      <c r="E24" s="198" t="s">
        <v>29</v>
      </c>
      <c r="F24" s="199" t="s">
        <v>134</v>
      </c>
      <c r="G24" s="197"/>
      <c r="H24" s="200">
        <v>2.1960000000000002</v>
      </c>
      <c r="I24" s="201"/>
      <c r="J24" s="197"/>
      <c r="K24" s="331"/>
      <c r="L24" s="337"/>
    </row>
    <row r="25" spans="1:12" ht="15" customHeight="1" x14ac:dyDescent="0.2">
      <c r="A25" s="13"/>
      <c r="B25" s="185"/>
      <c r="C25" s="186"/>
      <c r="D25" s="187" t="s">
        <v>127</v>
      </c>
      <c r="E25" s="188" t="s">
        <v>29</v>
      </c>
      <c r="F25" s="189" t="s">
        <v>135</v>
      </c>
      <c r="G25" s="186"/>
      <c r="H25" s="188" t="s">
        <v>29</v>
      </c>
      <c r="I25" s="190"/>
      <c r="J25" s="186"/>
      <c r="K25" s="330"/>
      <c r="L25" s="337"/>
    </row>
    <row r="26" spans="1:12" ht="15" customHeight="1" x14ac:dyDescent="0.2">
      <c r="A26" s="14"/>
      <c r="B26" s="196"/>
      <c r="C26" s="197"/>
      <c r="D26" s="187" t="s">
        <v>127</v>
      </c>
      <c r="E26" s="198" t="s">
        <v>29</v>
      </c>
      <c r="F26" s="199" t="s">
        <v>136</v>
      </c>
      <c r="G26" s="197"/>
      <c r="H26" s="200">
        <v>7.101</v>
      </c>
      <c r="I26" s="201"/>
      <c r="J26" s="197"/>
      <c r="K26" s="331"/>
      <c r="L26" s="337"/>
    </row>
    <row r="27" spans="1:12" ht="15" customHeight="1" x14ac:dyDescent="0.2">
      <c r="A27" s="15"/>
      <c r="B27" s="207"/>
      <c r="C27" s="208"/>
      <c r="D27" s="187" t="s">
        <v>127</v>
      </c>
      <c r="E27" s="209" t="s">
        <v>29</v>
      </c>
      <c r="F27" s="210" t="s">
        <v>137</v>
      </c>
      <c r="G27" s="208"/>
      <c r="H27" s="211">
        <v>9.2970000000000006</v>
      </c>
      <c r="I27" s="212"/>
      <c r="J27" s="208"/>
      <c r="K27" s="332"/>
      <c r="L27" s="337"/>
    </row>
    <row r="28" spans="1:12" ht="15" customHeight="1" x14ac:dyDescent="0.2">
      <c r="A28" s="390"/>
      <c r="B28" s="37"/>
      <c r="C28" s="218" t="s">
        <v>138</v>
      </c>
      <c r="D28" s="218" t="s">
        <v>139</v>
      </c>
      <c r="E28" s="219" t="s">
        <v>140</v>
      </c>
      <c r="F28" s="220" t="s">
        <v>141</v>
      </c>
      <c r="G28" s="221" t="s">
        <v>142</v>
      </c>
      <c r="H28" s="222">
        <v>14.994999999999999</v>
      </c>
      <c r="I28" s="223">
        <v>800</v>
      </c>
      <c r="J28" s="224">
        <f>ROUND(I28*H28,2)</f>
        <v>11996</v>
      </c>
      <c r="K28" s="336"/>
      <c r="L28" s="337">
        <f>K28*I28</f>
        <v>0</v>
      </c>
    </row>
    <row r="29" spans="1:12" ht="15" customHeight="1" x14ac:dyDescent="0.2">
      <c r="A29" s="14"/>
      <c r="B29" s="196"/>
      <c r="C29" s="197"/>
      <c r="D29" s="187" t="s">
        <v>127</v>
      </c>
      <c r="E29" s="198" t="s">
        <v>29</v>
      </c>
      <c r="F29" s="199" t="s">
        <v>145</v>
      </c>
      <c r="G29" s="197"/>
      <c r="H29" s="200">
        <v>14.994999999999999</v>
      </c>
      <c r="I29" s="201"/>
      <c r="J29" s="197"/>
      <c r="K29" s="331"/>
      <c r="L29" s="337"/>
    </row>
    <row r="30" spans="1:12" ht="44.25" customHeight="1" x14ac:dyDescent="0.2">
      <c r="A30" s="390"/>
      <c r="B30" s="37"/>
      <c r="C30" s="172" t="s">
        <v>125</v>
      </c>
      <c r="D30" s="172" t="s">
        <v>120</v>
      </c>
      <c r="E30" s="173" t="s">
        <v>146</v>
      </c>
      <c r="F30" s="174" t="s">
        <v>147</v>
      </c>
      <c r="G30" s="175" t="s">
        <v>148</v>
      </c>
      <c r="H30" s="176">
        <v>46</v>
      </c>
      <c r="I30" s="177">
        <v>385</v>
      </c>
      <c r="J30" s="178">
        <f t="shared" ref="J30:J35" si="0">ROUND(I30*H30,2)</f>
        <v>17710</v>
      </c>
      <c r="K30" s="329">
        <f>H30-H30</f>
        <v>0</v>
      </c>
      <c r="L30" s="337">
        <f t="shared" ref="L30:L35" si="1">K30*I30</f>
        <v>0</v>
      </c>
    </row>
    <row r="31" spans="1:12" ht="18.75" customHeight="1" x14ac:dyDescent="0.2">
      <c r="A31" s="390"/>
      <c r="B31" s="37"/>
      <c r="C31" s="172" t="s">
        <v>150</v>
      </c>
      <c r="D31" s="172" t="s">
        <v>120</v>
      </c>
      <c r="E31" s="173" t="s">
        <v>151</v>
      </c>
      <c r="F31" s="174" t="s">
        <v>152</v>
      </c>
      <c r="G31" s="175" t="s">
        <v>142</v>
      </c>
      <c r="H31" s="176">
        <v>14.994999999999999</v>
      </c>
      <c r="I31" s="177">
        <v>200</v>
      </c>
      <c r="J31" s="178">
        <f t="shared" si="0"/>
        <v>2999</v>
      </c>
      <c r="K31" s="329"/>
      <c r="L31" s="337">
        <f t="shared" si="1"/>
        <v>0</v>
      </c>
    </row>
    <row r="32" spans="1:12" ht="54.75" customHeight="1" x14ac:dyDescent="0.2">
      <c r="A32" s="390"/>
      <c r="B32" s="37"/>
      <c r="C32" s="172" t="s">
        <v>155</v>
      </c>
      <c r="D32" s="172" t="s">
        <v>120</v>
      </c>
      <c r="E32" s="173" t="s">
        <v>156</v>
      </c>
      <c r="F32" s="174" t="s">
        <v>157</v>
      </c>
      <c r="G32" s="175" t="s">
        <v>123</v>
      </c>
      <c r="H32" s="176">
        <v>3.84</v>
      </c>
      <c r="I32" s="177">
        <v>656</v>
      </c>
      <c r="J32" s="178">
        <f t="shared" si="0"/>
        <v>2519.04</v>
      </c>
      <c r="K32" s="329"/>
      <c r="L32" s="337">
        <f t="shared" si="1"/>
        <v>0</v>
      </c>
    </row>
    <row r="33" spans="1:12" ht="60" customHeight="1" x14ac:dyDescent="0.2">
      <c r="A33" s="390"/>
      <c r="B33" s="37"/>
      <c r="C33" s="172" t="s">
        <v>159</v>
      </c>
      <c r="D33" s="172" t="s">
        <v>120</v>
      </c>
      <c r="E33" s="173" t="s">
        <v>160</v>
      </c>
      <c r="F33" s="174" t="s">
        <v>161</v>
      </c>
      <c r="G33" s="175" t="s">
        <v>123</v>
      </c>
      <c r="H33" s="176">
        <v>3.84</v>
      </c>
      <c r="I33" s="177">
        <v>352</v>
      </c>
      <c r="J33" s="178">
        <f t="shared" si="0"/>
        <v>1351.68</v>
      </c>
      <c r="K33" s="329"/>
      <c r="L33" s="337">
        <f t="shared" si="1"/>
        <v>0</v>
      </c>
    </row>
    <row r="34" spans="1:12" ht="54" customHeight="1" x14ac:dyDescent="0.2">
      <c r="A34" s="390"/>
      <c r="B34" s="37"/>
      <c r="C34" s="172" t="s">
        <v>143</v>
      </c>
      <c r="D34" s="172" t="s">
        <v>120</v>
      </c>
      <c r="E34" s="173" t="s">
        <v>163</v>
      </c>
      <c r="F34" s="174" t="s">
        <v>164</v>
      </c>
      <c r="G34" s="175" t="s">
        <v>123</v>
      </c>
      <c r="H34" s="176">
        <v>3.84</v>
      </c>
      <c r="I34" s="177">
        <v>1250</v>
      </c>
      <c r="J34" s="178">
        <f t="shared" si="0"/>
        <v>4800</v>
      </c>
      <c r="K34" s="329"/>
      <c r="L34" s="337">
        <f t="shared" si="1"/>
        <v>0</v>
      </c>
    </row>
    <row r="35" spans="1:12" ht="61.5" customHeight="1" x14ac:dyDescent="0.2">
      <c r="A35" s="390"/>
      <c r="B35" s="37"/>
      <c r="C35" s="172" t="s">
        <v>166</v>
      </c>
      <c r="D35" s="172" t="s">
        <v>120</v>
      </c>
      <c r="E35" s="173" t="s">
        <v>167</v>
      </c>
      <c r="F35" s="174" t="s">
        <v>168</v>
      </c>
      <c r="G35" s="175" t="s">
        <v>123</v>
      </c>
      <c r="H35" s="176">
        <v>72.959999999999994</v>
      </c>
      <c r="I35" s="177">
        <v>35</v>
      </c>
      <c r="J35" s="178">
        <f t="shared" si="0"/>
        <v>2553.6</v>
      </c>
      <c r="K35" s="329"/>
      <c r="L35" s="337">
        <f t="shared" si="1"/>
        <v>0</v>
      </c>
    </row>
    <row r="36" spans="1:12" ht="14.25" customHeight="1" x14ac:dyDescent="0.2">
      <c r="A36" s="14"/>
      <c r="B36" s="196"/>
      <c r="C36" s="197"/>
      <c r="D36" s="187" t="s">
        <v>127</v>
      </c>
      <c r="E36" s="197"/>
      <c r="F36" s="199" t="s">
        <v>170</v>
      </c>
      <c r="G36" s="197"/>
      <c r="H36" s="200">
        <v>72.959999999999994</v>
      </c>
      <c r="I36" s="201"/>
      <c r="J36" s="197"/>
      <c r="K36" s="331"/>
      <c r="L36" s="337"/>
    </row>
    <row r="37" spans="1:12" ht="42.75" customHeight="1" x14ac:dyDescent="0.2">
      <c r="A37" s="390"/>
      <c r="B37" s="37"/>
      <c r="C37" s="172" t="s">
        <v>171</v>
      </c>
      <c r="D37" s="172" t="s">
        <v>120</v>
      </c>
      <c r="E37" s="173" t="s">
        <v>172</v>
      </c>
      <c r="F37" s="174" t="s">
        <v>173</v>
      </c>
      <c r="G37" s="175" t="s">
        <v>123</v>
      </c>
      <c r="H37" s="176">
        <v>3.84</v>
      </c>
      <c r="I37" s="177">
        <v>289</v>
      </c>
      <c r="J37" s="178">
        <f>ROUND(I37*H37,2)</f>
        <v>1109.76</v>
      </c>
      <c r="K37" s="329"/>
      <c r="L37" s="337">
        <f>K37*I37</f>
        <v>0</v>
      </c>
    </row>
    <row r="38" spans="1:12" ht="39.75" customHeight="1" x14ac:dyDescent="0.2">
      <c r="A38" s="390"/>
      <c r="B38" s="37"/>
      <c r="C38" s="172" t="s">
        <v>175</v>
      </c>
      <c r="D38" s="172" t="s">
        <v>120</v>
      </c>
      <c r="E38" s="173" t="s">
        <v>176</v>
      </c>
      <c r="F38" s="174" t="s">
        <v>177</v>
      </c>
      <c r="G38" s="175" t="s">
        <v>142</v>
      </c>
      <c r="H38" s="176">
        <v>5.76</v>
      </c>
      <c r="I38" s="177">
        <v>380</v>
      </c>
      <c r="J38" s="178">
        <f>ROUND(I38*H38,2)</f>
        <v>2188.8000000000002</v>
      </c>
      <c r="K38" s="329"/>
      <c r="L38" s="337">
        <f>K38*I38</f>
        <v>0</v>
      </c>
    </row>
    <row r="39" spans="1:12" ht="16.5" customHeight="1" x14ac:dyDescent="0.2">
      <c r="A39" s="14"/>
      <c r="B39" s="196"/>
      <c r="C39" s="197"/>
      <c r="D39" s="187" t="s">
        <v>127</v>
      </c>
      <c r="E39" s="198" t="s">
        <v>29</v>
      </c>
      <c r="F39" s="199" t="s">
        <v>179</v>
      </c>
      <c r="G39" s="197"/>
      <c r="H39" s="200">
        <v>5.76</v>
      </c>
      <c r="I39" s="201"/>
      <c r="J39" s="197"/>
      <c r="K39" s="331"/>
      <c r="L39" s="337"/>
    </row>
    <row r="40" spans="1:12" ht="33.75" customHeight="1" x14ac:dyDescent="0.2">
      <c r="A40" s="390"/>
      <c r="B40" s="37"/>
      <c r="C40" s="172" t="s">
        <v>180</v>
      </c>
      <c r="D40" s="172" t="s">
        <v>120</v>
      </c>
      <c r="E40" s="173" t="s">
        <v>181</v>
      </c>
      <c r="F40" s="174" t="s">
        <v>182</v>
      </c>
      <c r="G40" s="175" t="s">
        <v>123</v>
      </c>
      <c r="H40" s="176">
        <v>3.84</v>
      </c>
      <c r="I40" s="177">
        <v>55</v>
      </c>
      <c r="J40" s="178">
        <f>ROUND(I40*H40,2)</f>
        <v>211.2</v>
      </c>
      <c r="K40" s="329"/>
      <c r="L40" s="337">
        <f>K40*I40</f>
        <v>0</v>
      </c>
    </row>
    <row r="41" spans="1:12" ht="24.95" customHeight="1" x14ac:dyDescent="0.2">
      <c r="A41" s="12"/>
      <c r="B41" s="156"/>
      <c r="C41" s="157"/>
      <c r="D41" s="158" t="s">
        <v>73</v>
      </c>
      <c r="E41" s="170" t="s">
        <v>81</v>
      </c>
      <c r="F41" s="170" t="s">
        <v>184</v>
      </c>
      <c r="G41" s="157"/>
      <c r="H41" s="157"/>
      <c r="I41" s="160"/>
      <c r="J41" s="171">
        <f>BK41</f>
        <v>0</v>
      </c>
      <c r="K41" s="333"/>
      <c r="L41" s="337"/>
    </row>
    <row r="42" spans="1:12" ht="37.5" customHeight="1" x14ac:dyDescent="0.2">
      <c r="A42" s="390"/>
      <c r="B42" s="37"/>
      <c r="C42" s="172" t="s">
        <v>185</v>
      </c>
      <c r="D42" s="172" t="s">
        <v>120</v>
      </c>
      <c r="E42" s="173" t="s">
        <v>186</v>
      </c>
      <c r="F42" s="174" t="s">
        <v>187</v>
      </c>
      <c r="G42" s="175" t="s">
        <v>123</v>
      </c>
      <c r="H42" s="176">
        <v>1.024</v>
      </c>
      <c r="I42" s="177">
        <v>1120</v>
      </c>
      <c r="J42" s="178">
        <f>ROUND(I42*H42,2)</f>
        <v>1146.8800000000001</v>
      </c>
      <c r="K42" s="329"/>
      <c r="L42" s="337">
        <f>K42*I42</f>
        <v>0</v>
      </c>
    </row>
    <row r="43" spans="1:12" ht="16.5" customHeight="1" x14ac:dyDescent="0.2">
      <c r="A43" s="13"/>
      <c r="B43" s="185"/>
      <c r="C43" s="186"/>
      <c r="D43" s="187" t="s">
        <v>127</v>
      </c>
      <c r="E43" s="188" t="s">
        <v>29</v>
      </c>
      <c r="F43" s="189" t="s">
        <v>128</v>
      </c>
      <c r="G43" s="186"/>
      <c r="H43" s="188" t="s">
        <v>29</v>
      </c>
      <c r="I43" s="190"/>
      <c r="J43" s="186"/>
      <c r="K43" s="330"/>
      <c r="L43" s="337"/>
    </row>
    <row r="44" spans="1:12" ht="16.5" customHeight="1" x14ac:dyDescent="0.2">
      <c r="A44" s="14"/>
      <c r="B44" s="196"/>
      <c r="C44" s="197"/>
      <c r="D44" s="187" t="s">
        <v>127</v>
      </c>
      <c r="E44" s="198" t="s">
        <v>29</v>
      </c>
      <c r="F44" s="199" t="s">
        <v>189</v>
      </c>
      <c r="G44" s="197"/>
      <c r="H44" s="200">
        <v>1.024</v>
      </c>
      <c r="I44" s="201"/>
      <c r="J44" s="197"/>
      <c r="K44" s="331"/>
      <c r="L44" s="337"/>
    </row>
    <row r="45" spans="1:12" ht="24.95" customHeight="1" x14ac:dyDescent="0.2">
      <c r="A45" s="390"/>
      <c r="B45" s="37"/>
      <c r="C45" s="172" t="s">
        <v>190</v>
      </c>
      <c r="D45" s="172" t="s">
        <v>120</v>
      </c>
      <c r="E45" s="173" t="s">
        <v>191</v>
      </c>
      <c r="F45" s="174" t="s">
        <v>192</v>
      </c>
      <c r="G45" s="175" t="s">
        <v>123</v>
      </c>
      <c r="H45" s="176">
        <v>3.379</v>
      </c>
      <c r="I45" s="177">
        <v>3560</v>
      </c>
      <c r="J45" s="178">
        <f>ROUND(I45*H45,2)</f>
        <v>12029.24</v>
      </c>
      <c r="K45" s="329"/>
      <c r="L45" s="337">
        <f>K45*I45</f>
        <v>0</v>
      </c>
    </row>
    <row r="46" spans="1:12" ht="17.25" customHeight="1" x14ac:dyDescent="0.2">
      <c r="A46" s="13"/>
      <c r="B46" s="185"/>
      <c r="C46" s="186"/>
      <c r="D46" s="187" t="s">
        <v>127</v>
      </c>
      <c r="E46" s="188" t="s">
        <v>29</v>
      </c>
      <c r="F46" s="189" t="s">
        <v>128</v>
      </c>
      <c r="G46" s="186"/>
      <c r="H46" s="188" t="s">
        <v>29</v>
      </c>
      <c r="I46" s="190"/>
      <c r="J46" s="186"/>
      <c r="K46" s="330"/>
      <c r="L46" s="337"/>
    </row>
    <row r="47" spans="1:12" ht="18.75" customHeight="1" x14ac:dyDescent="0.2">
      <c r="A47" s="14"/>
      <c r="B47" s="196"/>
      <c r="C47" s="197"/>
      <c r="D47" s="187" t="s">
        <v>127</v>
      </c>
      <c r="E47" s="198" t="s">
        <v>29</v>
      </c>
      <c r="F47" s="199" t="s">
        <v>194</v>
      </c>
      <c r="G47" s="197"/>
      <c r="H47" s="200">
        <v>3.379</v>
      </c>
      <c r="I47" s="201"/>
      <c r="J47" s="197"/>
      <c r="K47" s="331"/>
      <c r="L47" s="337"/>
    </row>
    <row r="48" spans="1:12" ht="24.95" customHeight="1" x14ac:dyDescent="0.2">
      <c r="A48" s="390"/>
      <c r="B48" s="37"/>
      <c r="C48" s="172" t="s">
        <v>8</v>
      </c>
      <c r="D48" s="172" t="s">
        <v>120</v>
      </c>
      <c r="E48" s="173" t="s">
        <v>195</v>
      </c>
      <c r="F48" s="174" t="s">
        <v>196</v>
      </c>
      <c r="G48" s="175" t="s">
        <v>142</v>
      </c>
      <c r="H48" s="176">
        <v>3.7999999999999999E-2</v>
      </c>
      <c r="I48" s="177">
        <v>40500</v>
      </c>
      <c r="J48" s="178">
        <f>ROUND(I48*H48,2)</f>
        <v>1539</v>
      </c>
      <c r="K48" s="329"/>
      <c r="L48" s="337">
        <f>K48*I48</f>
        <v>0</v>
      </c>
    </row>
    <row r="49" spans="1:12" ht="13.5" customHeight="1" x14ac:dyDescent="0.2">
      <c r="A49" s="13"/>
      <c r="B49" s="185"/>
      <c r="C49" s="186"/>
      <c r="D49" s="187" t="s">
        <v>127</v>
      </c>
      <c r="E49" s="188" t="s">
        <v>29</v>
      </c>
      <c r="F49" s="189" t="s">
        <v>198</v>
      </c>
      <c r="G49" s="186"/>
      <c r="H49" s="188" t="s">
        <v>29</v>
      </c>
      <c r="I49" s="190"/>
      <c r="J49" s="186"/>
      <c r="K49" s="330"/>
      <c r="L49" s="337"/>
    </row>
    <row r="50" spans="1:12" ht="18.75" customHeight="1" x14ac:dyDescent="0.2">
      <c r="A50" s="14"/>
      <c r="B50" s="196"/>
      <c r="C50" s="197"/>
      <c r="D50" s="187" t="s">
        <v>127</v>
      </c>
      <c r="E50" s="198" t="s">
        <v>29</v>
      </c>
      <c r="F50" s="199" t="s">
        <v>199</v>
      </c>
      <c r="G50" s="197"/>
      <c r="H50" s="200">
        <v>3.7999999999999999E-2</v>
      </c>
      <c r="I50" s="201"/>
      <c r="J50" s="197"/>
      <c r="K50" s="331"/>
      <c r="L50" s="337"/>
    </row>
    <row r="51" spans="1:12" ht="24.95" customHeight="1" x14ac:dyDescent="0.2">
      <c r="A51" s="12"/>
      <c r="B51" s="156"/>
      <c r="C51" s="157"/>
      <c r="D51" s="158" t="s">
        <v>73</v>
      </c>
      <c r="E51" s="170" t="s">
        <v>138</v>
      </c>
      <c r="F51" s="170" t="s">
        <v>200</v>
      </c>
      <c r="G51" s="157"/>
      <c r="H51" s="157"/>
      <c r="I51" s="160"/>
      <c r="J51" s="171">
        <f>BK51</f>
        <v>0</v>
      </c>
      <c r="K51" s="333"/>
      <c r="L51" s="337"/>
    </row>
    <row r="52" spans="1:12" ht="40.5" customHeight="1" x14ac:dyDescent="0.2">
      <c r="A52" s="390"/>
      <c r="B52" s="37"/>
      <c r="C52" s="172" t="s">
        <v>201</v>
      </c>
      <c r="D52" s="172" t="s">
        <v>120</v>
      </c>
      <c r="E52" s="173" t="s">
        <v>202</v>
      </c>
      <c r="F52" s="174" t="s">
        <v>203</v>
      </c>
      <c r="G52" s="175" t="s">
        <v>123</v>
      </c>
      <c r="H52" s="176">
        <v>4.5</v>
      </c>
      <c r="I52" s="177">
        <v>1200</v>
      </c>
      <c r="J52" s="178">
        <f>ROUND(I52*H52,2)</f>
        <v>5400</v>
      </c>
      <c r="K52" s="329"/>
      <c r="L52" s="337">
        <f>K52*I52</f>
        <v>0</v>
      </c>
    </row>
    <row r="53" spans="1:12" ht="41.25" customHeight="1" x14ac:dyDescent="0.2">
      <c r="A53" s="390"/>
      <c r="B53" s="37"/>
      <c r="C53" s="172" t="s">
        <v>205</v>
      </c>
      <c r="D53" s="172" t="s">
        <v>120</v>
      </c>
      <c r="E53" s="173" t="s">
        <v>206</v>
      </c>
      <c r="F53" s="174" t="s">
        <v>207</v>
      </c>
      <c r="G53" s="175" t="s">
        <v>148</v>
      </c>
      <c r="H53" s="176">
        <v>20</v>
      </c>
      <c r="I53" s="177">
        <v>455</v>
      </c>
      <c r="J53" s="178">
        <f>ROUND(I53*H53,2)</f>
        <v>9100</v>
      </c>
      <c r="K53" s="329"/>
      <c r="L53" s="337">
        <f>K53*I53</f>
        <v>0</v>
      </c>
    </row>
    <row r="54" spans="1:12" ht="14.25" customHeight="1" x14ac:dyDescent="0.2">
      <c r="A54" s="14"/>
      <c r="B54" s="196"/>
      <c r="C54" s="197"/>
      <c r="D54" s="187" t="s">
        <v>127</v>
      </c>
      <c r="E54" s="198" t="s">
        <v>29</v>
      </c>
      <c r="F54" s="199" t="s">
        <v>209</v>
      </c>
      <c r="G54" s="197"/>
      <c r="H54" s="200">
        <v>20</v>
      </c>
      <c r="I54" s="201"/>
      <c r="J54" s="197"/>
      <c r="K54" s="331"/>
      <c r="L54" s="337"/>
    </row>
    <row r="55" spans="1:12" ht="41.25" customHeight="1" x14ac:dyDescent="0.2">
      <c r="A55" s="390"/>
      <c r="B55" s="37"/>
      <c r="C55" s="172" t="s">
        <v>210</v>
      </c>
      <c r="D55" s="172" t="s">
        <v>120</v>
      </c>
      <c r="E55" s="173" t="s">
        <v>211</v>
      </c>
      <c r="F55" s="174" t="s">
        <v>212</v>
      </c>
      <c r="G55" s="175" t="s">
        <v>123</v>
      </c>
      <c r="H55" s="176">
        <v>4.5</v>
      </c>
      <c r="I55" s="177">
        <v>4000</v>
      </c>
      <c r="J55" s="178">
        <f>ROUND(I55*H55,2)</f>
        <v>18000</v>
      </c>
      <c r="K55" s="329"/>
      <c r="L55" s="337">
        <f>K55*I55</f>
        <v>0</v>
      </c>
    </row>
    <row r="56" spans="1:12" ht="12.75" customHeight="1" x14ac:dyDescent="0.2">
      <c r="A56" s="14"/>
      <c r="B56" s="196"/>
      <c r="C56" s="197"/>
      <c r="D56" s="187" t="s">
        <v>127</v>
      </c>
      <c r="E56" s="198" t="s">
        <v>29</v>
      </c>
      <c r="F56" s="199" t="s">
        <v>214</v>
      </c>
      <c r="G56" s="197"/>
      <c r="H56" s="200">
        <v>4.5</v>
      </c>
      <c r="I56" s="201"/>
      <c r="J56" s="197"/>
      <c r="K56" s="331"/>
      <c r="L56" s="337"/>
    </row>
    <row r="57" spans="1:12" ht="33.75" customHeight="1" x14ac:dyDescent="0.2">
      <c r="A57" s="390"/>
      <c r="B57" s="37"/>
      <c r="C57" s="172" t="s">
        <v>215</v>
      </c>
      <c r="D57" s="172" t="s">
        <v>120</v>
      </c>
      <c r="E57" s="173" t="s">
        <v>216</v>
      </c>
      <c r="F57" s="174" t="s">
        <v>217</v>
      </c>
      <c r="G57" s="175" t="s">
        <v>218</v>
      </c>
      <c r="H57" s="176">
        <v>9.2159999999999993</v>
      </c>
      <c r="I57" s="177">
        <v>600</v>
      </c>
      <c r="J57" s="178">
        <f>ROUND(I57*H57,2)</f>
        <v>5529.6</v>
      </c>
      <c r="K57" s="329"/>
      <c r="L57" s="337">
        <f>K57*I57</f>
        <v>0</v>
      </c>
    </row>
    <row r="58" spans="1:12" ht="13.5" customHeight="1" x14ac:dyDescent="0.2">
      <c r="A58" s="13"/>
      <c r="B58" s="185"/>
      <c r="C58" s="186"/>
      <c r="D58" s="187" t="s">
        <v>127</v>
      </c>
      <c r="E58" s="188" t="s">
        <v>29</v>
      </c>
      <c r="F58" s="189" t="s">
        <v>220</v>
      </c>
      <c r="G58" s="186"/>
      <c r="H58" s="188" t="s">
        <v>29</v>
      </c>
      <c r="I58" s="190"/>
      <c r="J58" s="186"/>
      <c r="K58" s="330"/>
      <c r="L58" s="337"/>
    </row>
    <row r="59" spans="1:12" ht="15.75" customHeight="1" x14ac:dyDescent="0.2">
      <c r="A59" s="14"/>
      <c r="B59" s="196"/>
      <c r="C59" s="197"/>
      <c r="D59" s="187" t="s">
        <v>127</v>
      </c>
      <c r="E59" s="198" t="s">
        <v>29</v>
      </c>
      <c r="F59" s="199" t="s">
        <v>221</v>
      </c>
      <c r="G59" s="197"/>
      <c r="H59" s="200">
        <v>1.1459999999999999</v>
      </c>
      <c r="I59" s="201"/>
      <c r="J59" s="197"/>
      <c r="K59" s="331"/>
      <c r="L59" s="337"/>
    </row>
    <row r="60" spans="1:12" ht="15.75" customHeight="1" x14ac:dyDescent="0.2">
      <c r="A60" s="13"/>
      <c r="B60" s="185"/>
      <c r="C60" s="186"/>
      <c r="D60" s="187" t="s">
        <v>127</v>
      </c>
      <c r="E60" s="188" t="s">
        <v>29</v>
      </c>
      <c r="F60" s="189" t="s">
        <v>222</v>
      </c>
      <c r="G60" s="186"/>
      <c r="H60" s="188" t="s">
        <v>29</v>
      </c>
      <c r="I60" s="190"/>
      <c r="J60" s="186"/>
      <c r="K60" s="330"/>
      <c r="L60" s="337"/>
    </row>
    <row r="61" spans="1:12" ht="15.75" customHeight="1" x14ac:dyDescent="0.2">
      <c r="A61" s="14"/>
      <c r="B61" s="196"/>
      <c r="C61" s="197"/>
      <c r="D61" s="187" t="s">
        <v>127</v>
      </c>
      <c r="E61" s="198" t="s">
        <v>29</v>
      </c>
      <c r="F61" s="199" t="s">
        <v>223</v>
      </c>
      <c r="G61" s="197"/>
      <c r="H61" s="200">
        <v>8.07</v>
      </c>
      <c r="I61" s="201"/>
      <c r="J61" s="197"/>
      <c r="K61" s="331"/>
      <c r="L61" s="337"/>
    </row>
    <row r="62" spans="1:12" ht="15" customHeight="1" x14ac:dyDescent="0.2">
      <c r="A62" s="15"/>
      <c r="B62" s="207"/>
      <c r="C62" s="208"/>
      <c r="D62" s="187" t="s">
        <v>127</v>
      </c>
      <c r="E62" s="209" t="s">
        <v>29</v>
      </c>
      <c r="F62" s="210" t="s">
        <v>137</v>
      </c>
      <c r="G62" s="208"/>
      <c r="H62" s="211">
        <v>9.2160000000000011</v>
      </c>
      <c r="I62" s="212"/>
      <c r="J62" s="208"/>
      <c r="K62" s="332"/>
      <c r="L62" s="337"/>
    </row>
    <row r="63" spans="1:12" ht="15" customHeight="1" x14ac:dyDescent="0.2">
      <c r="A63" s="15"/>
      <c r="B63" s="207"/>
      <c r="C63" s="208"/>
      <c r="D63" s="187"/>
      <c r="E63" s="445" t="s">
        <v>646</v>
      </c>
      <c r="F63" s="446"/>
      <c r="G63" s="208"/>
      <c r="H63" s="211"/>
      <c r="I63" s="212"/>
      <c r="J63" s="208"/>
      <c r="K63" s="332"/>
      <c r="L63" s="337"/>
    </row>
    <row r="64" spans="1:12" ht="24" customHeight="1" x14ac:dyDescent="0.2">
      <c r="A64" s="15"/>
      <c r="B64" s="207"/>
      <c r="C64" s="381" t="s">
        <v>649</v>
      </c>
      <c r="D64" s="382"/>
      <c r="E64" s="382" t="s">
        <v>648</v>
      </c>
      <c r="F64" s="380" t="s">
        <v>655</v>
      </c>
      <c r="G64" s="175" t="s">
        <v>412</v>
      </c>
      <c r="H64" s="176"/>
      <c r="I64" s="177">
        <v>11700</v>
      </c>
      <c r="J64" s="178">
        <f>ROUND(I64*H64,2)</f>
        <v>0</v>
      </c>
      <c r="K64" s="329">
        <v>1</v>
      </c>
      <c r="L64" s="337">
        <f>K64*I64</f>
        <v>11700</v>
      </c>
    </row>
    <row r="65" spans="1:12" ht="15" customHeight="1" x14ac:dyDescent="0.2">
      <c r="A65" s="15"/>
      <c r="B65" s="207"/>
      <c r="C65" s="381" t="s">
        <v>650</v>
      </c>
      <c r="D65" s="187"/>
      <c r="E65" s="382" t="s">
        <v>648</v>
      </c>
      <c r="F65" s="391" t="s">
        <v>620</v>
      </c>
      <c r="G65" s="175" t="s">
        <v>412</v>
      </c>
      <c r="H65" s="176"/>
      <c r="I65" s="177">
        <v>2200</v>
      </c>
      <c r="J65" s="178">
        <f t="shared" ref="J65:J69" si="2">ROUND(I65*H65,2)</f>
        <v>0</v>
      </c>
      <c r="K65" s="329">
        <v>1</v>
      </c>
      <c r="L65" s="337">
        <f t="shared" ref="L65:L69" si="3">K65*I65</f>
        <v>2200</v>
      </c>
    </row>
    <row r="66" spans="1:12" ht="15" customHeight="1" x14ac:dyDescent="0.2">
      <c r="A66" s="15"/>
      <c r="B66" s="207"/>
      <c r="C66" s="381" t="s">
        <v>651</v>
      </c>
      <c r="D66" s="187"/>
      <c r="E66" s="382" t="s">
        <v>648</v>
      </c>
      <c r="F66" s="391" t="s">
        <v>621</v>
      </c>
      <c r="G66" s="175" t="s">
        <v>412</v>
      </c>
      <c r="H66" s="176"/>
      <c r="I66" s="177">
        <v>580</v>
      </c>
      <c r="J66" s="178">
        <f t="shared" si="2"/>
        <v>0</v>
      </c>
      <c r="K66" s="329">
        <v>1</v>
      </c>
      <c r="L66" s="337">
        <f t="shared" si="3"/>
        <v>580</v>
      </c>
    </row>
    <row r="67" spans="1:12" ht="15" customHeight="1" x14ac:dyDescent="0.2">
      <c r="A67" s="15"/>
      <c r="B67" s="207"/>
      <c r="C67" s="381" t="s">
        <v>652</v>
      </c>
      <c r="D67" s="187"/>
      <c r="E67" s="382" t="s">
        <v>648</v>
      </c>
      <c r="F67" s="391" t="s">
        <v>647</v>
      </c>
      <c r="G67" s="175" t="s">
        <v>412</v>
      </c>
      <c r="H67" s="176"/>
      <c r="I67" s="177">
        <v>1150</v>
      </c>
      <c r="J67" s="178">
        <f t="shared" si="2"/>
        <v>0</v>
      </c>
      <c r="K67" s="329">
        <v>1</v>
      </c>
      <c r="L67" s="337">
        <f t="shared" si="3"/>
        <v>1150</v>
      </c>
    </row>
    <row r="68" spans="1:12" ht="15" customHeight="1" x14ac:dyDescent="0.2">
      <c r="A68" s="15"/>
      <c r="B68" s="207"/>
      <c r="C68" s="381" t="s">
        <v>653</v>
      </c>
      <c r="D68" s="187"/>
      <c r="E68" s="382" t="s">
        <v>648</v>
      </c>
      <c r="F68" s="391" t="s">
        <v>622</v>
      </c>
      <c r="G68" s="175" t="s">
        <v>412</v>
      </c>
      <c r="H68" s="176"/>
      <c r="I68" s="177">
        <v>6400</v>
      </c>
      <c r="J68" s="178">
        <f t="shared" si="2"/>
        <v>0</v>
      </c>
      <c r="K68" s="329">
        <v>1</v>
      </c>
      <c r="L68" s="337">
        <f t="shared" si="3"/>
        <v>6400</v>
      </c>
    </row>
    <row r="69" spans="1:12" ht="27.75" customHeight="1" x14ac:dyDescent="0.2">
      <c r="A69" s="15"/>
      <c r="B69" s="207"/>
      <c r="C69" s="381" t="s">
        <v>654</v>
      </c>
      <c r="D69" s="187"/>
      <c r="E69" s="382" t="s">
        <v>648</v>
      </c>
      <c r="F69" s="391" t="s">
        <v>623</v>
      </c>
      <c r="G69" s="175" t="s">
        <v>412</v>
      </c>
      <c r="H69" s="176"/>
      <c r="I69" s="177">
        <v>29550</v>
      </c>
      <c r="J69" s="178">
        <f t="shared" si="2"/>
        <v>0</v>
      </c>
      <c r="K69" s="329">
        <v>1</v>
      </c>
      <c r="L69" s="337">
        <f t="shared" si="3"/>
        <v>29550</v>
      </c>
    </row>
    <row r="70" spans="1:12" ht="15" customHeight="1" x14ac:dyDescent="0.2">
      <c r="A70" s="15"/>
      <c r="B70" s="207"/>
      <c r="C70" s="208"/>
      <c r="D70" s="187"/>
      <c r="E70" s="209"/>
      <c r="F70" s="391"/>
      <c r="G70" s="341"/>
      <c r="H70" s="342"/>
      <c r="I70" s="212"/>
      <c r="J70" s="208"/>
      <c r="K70" s="332"/>
      <c r="L70" s="337"/>
    </row>
    <row r="71" spans="1:12" ht="24.95" customHeight="1" x14ac:dyDescent="0.2">
      <c r="A71" s="12"/>
      <c r="B71" s="156"/>
      <c r="C71" s="157"/>
      <c r="D71" s="158" t="s">
        <v>73</v>
      </c>
      <c r="E71" s="170" t="s">
        <v>155</v>
      </c>
      <c r="F71" s="170" t="s">
        <v>224</v>
      </c>
      <c r="G71" s="157"/>
      <c r="H71" s="157"/>
      <c r="I71" s="160"/>
      <c r="J71" s="171">
        <f>BK71</f>
        <v>0</v>
      </c>
      <c r="K71" s="333"/>
      <c r="L71" s="337"/>
    </row>
    <row r="72" spans="1:12" ht="24.95" customHeight="1" x14ac:dyDescent="0.2">
      <c r="A72" s="390"/>
      <c r="B72" s="37"/>
      <c r="C72" s="172" t="s">
        <v>225</v>
      </c>
      <c r="D72" s="172" t="s">
        <v>120</v>
      </c>
      <c r="E72" s="173" t="s">
        <v>226</v>
      </c>
      <c r="F72" s="174" t="s">
        <v>227</v>
      </c>
      <c r="G72" s="175" t="s">
        <v>218</v>
      </c>
      <c r="H72" s="176">
        <v>53.939</v>
      </c>
      <c r="I72" s="177">
        <v>680</v>
      </c>
      <c r="J72" s="178">
        <f>ROUND(I72*H72,2)</f>
        <v>36678.519999999997</v>
      </c>
      <c r="K72" s="329">
        <f>H72-H72</f>
        <v>0</v>
      </c>
      <c r="L72" s="337">
        <f>K72*I72</f>
        <v>0</v>
      </c>
    </row>
    <row r="73" spans="1:12" ht="15" customHeight="1" x14ac:dyDescent="0.2">
      <c r="A73" s="13"/>
      <c r="B73" s="185"/>
      <c r="C73" s="186"/>
      <c r="D73" s="187" t="s">
        <v>127</v>
      </c>
      <c r="E73" s="188" t="s">
        <v>29</v>
      </c>
      <c r="F73" s="189" t="s">
        <v>229</v>
      </c>
      <c r="G73" s="186"/>
      <c r="H73" s="188" t="s">
        <v>29</v>
      </c>
      <c r="I73" s="190"/>
      <c r="J73" s="186"/>
      <c r="K73" s="330"/>
      <c r="L73" s="337"/>
    </row>
    <row r="74" spans="1:12" ht="15" customHeight="1" x14ac:dyDescent="0.2">
      <c r="A74" s="14"/>
      <c r="B74" s="196"/>
      <c r="C74" s="197"/>
      <c r="D74" s="187" t="s">
        <v>127</v>
      </c>
      <c r="E74" s="198" t="s">
        <v>29</v>
      </c>
      <c r="F74" s="199" t="s">
        <v>230</v>
      </c>
      <c r="G74" s="197"/>
      <c r="H74" s="200">
        <v>8.49</v>
      </c>
      <c r="I74" s="201"/>
      <c r="J74" s="197"/>
      <c r="K74" s="331"/>
      <c r="L74" s="337"/>
    </row>
    <row r="75" spans="1:12" ht="15" customHeight="1" x14ac:dyDescent="0.2">
      <c r="A75" s="13"/>
      <c r="B75" s="185"/>
      <c r="C75" s="186"/>
      <c r="D75" s="187" t="s">
        <v>127</v>
      </c>
      <c r="E75" s="188" t="s">
        <v>29</v>
      </c>
      <c r="F75" s="189" t="s">
        <v>231</v>
      </c>
      <c r="G75" s="186"/>
      <c r="H75" s="188" t="s">
        <v>29</v>
      </c>
      <c r="I75" s="190"/>
      <c r="J75" s="186"/>
      <c r="K75" s="330"/>
      <c r="L75" s="337"/>
    </row>
    <row r="76" spans="1:12" ht="15" customHeight="1" x14ac:dyDescent="0.2">
      <c r="A76" s="14"/>
      <c r="B76" s="196"/>
      <c r="C76" s="197"/>
      <c r="D76" s="187" t="s">
        <v>127</v>
      </c>
      <c r="E76" s="198" t="s">
        <v>29</v>
      </c>
      <c r="F76" s="199" t="s">
        <v>232</v>
      </c>
      <c r="G76" s="197"/>
      <c r="H76" s="200">
        <v>18.044</v>
      </c>
      <c r="I76" s="201"/>
      <c r="J76" s="197"/>
      <c r="K76" s="331"/>
      <c r="L76" s="337"/>
    </row>
    <row r="77" spans="1:12" ht="15" customHeight="1" x14ac:dyDescent="0.2">
      <c r="A77" s="13"/>
      <c r="B77" s="185"/>
      <c r="C77" s="186"/>
      <c r="D77" s="187" t="s">
        <v>127</v>
      </c>
      <c r="E77" s="188" t="s">
        <v>29</v>
      </c>
      <c r="F77" s="189" t="s">
        <v>233</v>
      </c>
      <c r="G77" s="186"/>
      <c r="H77" s="188" t="s">
        <v>29</v>
      </c>
      <c r="I77" s="190"/>
      <c r="J77" s="186"/>
      <c r="K77" s="330"/>
      <c r="L77" s="337"/>
    </row>
    <row r="78" spans="1:12" ht="15" customHeight="1" x14ac:dyDescent="0.2">
      <c r="A78" s="14"/>
      <c r="B78" s="196"/>
      <c r="C78" s="197"/>
      <c r="D78" s="187" t="s">
        <v>127</v>
      </c>
      <c r="E78" s="198" t="s">
        <v>29</v>
      </c>
      <c r="F78" s="199" t="s">
        <v>234</v>
      </c>
      <c r="G78" s="197"/>
      <c r="H78" s="200">
        <v>6.2549999999999999</v>
      </c>
      <c r="I78" s="201"/>
      <c r="J78" s="197"/>
      <c r="K78" s="331"/>
      <c r="L78" s="337"/>
    </row>
    <row r="79" spans="1:12" ht="15" customHeight="1" x14ac:dyDescent="0.2">
      <c r="A79" s="13"/>
      <c r="B79" s="185"/>
      <c r="C79" s="186"/>
      <c r="D79" s="187" t="s">
        <v>127</v>
      </c>
      <c r="E79" s="188" t="s">
        <v>29</v>
      </c>
      <c r="F79" s="189" t="s">
        <v>235</v>
      </c>
      <c r="G79" s="186"/>
      <c r="H79" s="188" t="s">
        <v>29</v>
      </c>
      <c r="I79" s="190"/>
      <c r="J79" s="186"/>
      <c r="K79" s="330"/>
      <c r="L79" s="337"/>
    </row>
    <row r="80" spans="1:12" ht="15" customHeight="1" x14ac:dyDescent="0.2">
      <c r="A80" s="14"/>
      <c r="B80" s="196"/>
      <c r="C80" s="197"/>
      <c r="D80" s="187" t="s">
        <v>127</v>
      </c>
      <c r="E80" s="198" t="s">
        <v>29</v>
      </c>
      <c r="F80" s="199" t="s">
        <v>236</v>
      </c>
      <c r="G80" s="197"/>
      <c r="H80" s="200">
        <v>21.15</v>
      </c>
      <c r="I80" s="201"/>
      <c r="J80" s="197"/>
      <c r="K80" s="331"/>
      <c r="L80" s="337"/>
    </row>
    <row r="81" spans="1:12" ht="15" customHeight="1" x14ac:dyDescent="0.2">
      <c r="A81" s="15"/>
      <c r="B81" s="207"/>
      <c r="C81" s="208"/>
      <c r="D81" s="187" t="s">
        <v>127</v>
      </c>
      <c r="E81" s="209" t="s">
        <v>29</v>
      </c>
      <c r="F81" s="210" t="s">
        <v>137</v>
      </c>
      <c r="G81" s="208"/>
      <c r="H81" s="211">
        <v>53.939</v>
      </c>
      <c r="I81" s="212"/>
      <c r="J81" s="208"/>
      <c r="K81" s="332"/>
      <c r="L81" s="337"/>
    </row>
    <row r="82" spans="1:12" ht="41.25" customHeight="1" x14ac:dyDescent="0.2">
      <c r="A82" s="390"/>
      <c r="B82" s="37"/>
      <c r="C82" s="172" t="s">
        <v>7</v>
      </c>
      <c r="D82" s="172" t="s">
        <v>120</v>
      </c>
      <c r="E82" s="173" t="s">
        <v>237</v>
      </c>
      <c r="F82" s="174" t="s">
        <v>238</v>
      </c>
      <c r="G82" s="175" t="s">
        <v>218</v>
      </c>
      <c r="H82" s="176">
        <v>81.516000000000005</v>
      </c>
      <c r="I82" s="177">
        <v>180</v>
      </c>
      <c r="J82" s="178">
        <f>ROUND(I82*H82,2)</f>
        <v>14672.88</v>
      </c>
      <c r="K82" s="329"/>
      <c r="L82" s="337">
        <f>K82*I82</f>
        <v>0</v>
      </c>
    </row>
    <row r="83" spans="1:12" ht="17.25" customHeight="1" x14ac:dyDescent="0.2">
      <c r="A83" s="14"/>
      <c r="B83" s="196"/>
      <c r="C83" s="197"/>
      <c r="D83" s="187" t="s">
        <v>127</v>
      </c>
      <c r="E83" s="198" t="s">
        <v>29</v>
      </c>
      <c r="F83" s="199" t="s">
        <v>240</v>
      </c>
      <c r="G83" s="197"/>
      <c r="H83" s="200">
        <v>81.516000000000005</v>
      </c>
      <c r="I83" s="201"/>
      <c r="J83" s="197"/>
      <c r="K83" s="331"/>
      <c r="L83" s="337"/>
    </row>
    <row r="84" spans="1:12" ht="24.95" customHeight="1" x14ac:dyDescent="0.2">
      <c r="A84" s="390"/>
      <c r="B84" s="37"/>
      <c r="C84" s="172" t="s">
        <v>241</v>
      </c>
      <c r="D84" s="172" t="s">
        <v>120</v>
      </c>
      <c r="E84" s="173" t="s">
        <v>242</v>
      </c>
      <c r="F84" s="174" t="s">
        <v>243</v>
      </c>
      <c r="G84" s="175" t="s">
        <v>218</v>
      </c>
      <c r="H84" s="176">
        <v>81.516000000000005</v>
      </c>
      <c r="I84" s="177">
        <v>400</v>
      </c>
      <c r="J84" s="178">
        <f>ROUND(I84*H84,2)</f>
        <v>32606.400000000001</v>
      </c>
      <c r="K84" s="329"/>
      <c r="L84" s="337">
        <f>K84*I84</f>
        <v>0</v>
      </c>
    </row>
    <row r="85" spans="1:12" ht="15" customHeight="1" x14ac:dyDescent="0.2">
      <c r="A85" s="14"/>
      <c r="B85" s="196"/>
      <c r="C85" s="197"/>
      <c r="D85" s="187" t="s">
        <v>127</v>
      </c>
      <c r="E85" s="198" t="s">
        <v>29</v>
      </c>
      <c r="F85" s="199" t="s">
        <v>240</v>
      </c>
      <c r="G85" s="197"/>
      <c r="H85" s="200">
        <v>81.516000000000005</v>
      </c>
      <c r="I85" s="201"/>
      <c r="J85" s="197"/>
      <c r="K85" s="331"/>
      <c r="L85" s="337"/>
    </row>
    <row r="86" spans="1:12" ht="39" customHeight="1" x14ac:dyDescent="0.2">
      <c r="A86" s="390"/>
      <c r="B86" s="37"/>
      <c r="C86" s="172" t="s">
        <v>245</v>
      </c>
      <c r="D86" s="172" t="s">
        <v>120</v>
      </c>
      <c r="E86" s="173" t="s">
        <v>246</v>
      </c>
      <c r="F86" s="174" t="s">
        <v>247</v>
      </c>
      <c r="G86" s="175" t="s">
        <v>218</v>
      </c>
      <c r="H86" s="176">
        <v>244.548</v>
      </c>
      <c r="I86" s="177">
        <v>90</v>
      </c>
      <c r="J86" s="178">
        <f>ROUND(I86*H86,2)</f>
        <v>22009.32</v>
      </c>
      <c r="K86" s="329"/>
      <c r="L86" s="337">
        <f>K86*I86</f>
        <v>0</v>
      </c>
    </row>
    <row r="87" spans="1:12" ht="15" customHeight="1" x14ac:dyDescent="0.2">
      <c r="A87" s="14"/>
      <c r="B87" s="196"/>
      <c r="C87" s="197"/>
      <c r="D87" s="187" t="s">
        <v>127</v>
      </c>
      <c r="E87" s="198" t="s">
        <v>29</v>
      </c>
      <c r="F87" s="199" t="s">
        <v>249</v>
      </c>
      <c r="G87" s="197"/>
      <c r="H87" s="200">
        <v>244.548</v>
      </c>
      <c r="I87" s="201"/>
      <c r="J87" s="197"/>
      <c r="K87" s="331"/>
      <c r="L87" s="337"/>
    </row>
    <row r="88" spans="1:12" ht="15" customHeight="1" x14ac:dyDescent="0.2">
      <c r="A88" s="14"/>
      <c r="B88" s="196"/>
      <c r="C88" s="346" t="s">
        <v>632</v>
      </c>
      <c r="D88" s="187"/>
      <c r="E88" s="350" t="s">
        <v>626</v>
      </c>
      <c r="F88" s="358" t="s">
        <v>627</v>
      </c>
      <c r="G88" s="347"/>
      <c r="H88" s="200">
        <v>117.72</v>
      </c>
      <c r="I88" s="177">
        <v>125</v>
      </c>
      <c r="J88" s="197"/>
      <c r="K88" s="329">
        <v>117.72</v>
      </c>
      <c r="L88" s="337">
        <f>K88*I88</f>
        <v>14715</v>
      </c>
    </row>
    <row r="89" spans="1:12" ht="15" customHeight="1" x14ac:dyDescent="0.2">
      <c r="A89" s="14"/>
      <c r="B89" s="196"/>
      <c r="C89" s="197"/>
      <c r="D89" s="187"/>
      <c r="E89" s="351"/>
      <c r="F89" s="352"/>
      <c r="G89" s="348"/>
      <c r="H89" s="200"/>
      <c r="I89" s="201"/>
      <c r="J89" s="197"/>
      <c r="K89" s="331"/>
      <c r="L89" s="337"/>
    </row>
    <row r="90" spans="1:12" ht="24" customHeight="1" x14ac:dyDescent="0.2">
      <c r="A90" s="14"/>
      <c r="B90" s="196"/>
      <c r="C90" s="346" t="s">
        <v>633</v>
      </c>
      <c r="D90" s="187"/>
      <c r="E90" s="353" t="s">
        <v>628</v>
      </c>
      <c r="F90" s="356" t="s">
        <v>629</v>
      </c>
      <c r="G90" s="348" t="s">
        <v>218</v>
      </c>
      <c r="H90" s="200"/>
      <c r="I90" s="177">
        <v>604</v>
      </c>
      <c r="J90" s="197"/>
      <c r="K90" s="329">
        <f>K88</f>
        <v>117.72</v>
      </c>
      <c r="L90" s="337">
        <f>K90*I90</f>
        <v>71102.880000000005</v>
      </c>
    </row>
    <row r="91" spans="1:12" ht="15" customHeight="1" x14ac:dyDescent="0.2">
      <c r="A91" s="14"/>
      <c r="B91" s="196"/>
      <c r="C91" s="197"/>
      <c r="D91" s="187"/>
      <c r="E91" s="351"/>
      <c r="F91" s="352"/>
      <c r="G91" s="348"/>
      <c r="H91" s="200"/>
      <c r="I91" s="201"/>
      <c r="J91" s="197"/>
      <c r="K91" s="331"/>
      <c r="L91" s="337"/>
    </row>
    <row r="92" spans="1:12" ht="18.75" customHeight="1" x14ac:dyDescent="0.2">
      <c r="A92" s="14"/>
      <c r="B92" s="196"/>
      <c r="C92" s="347" t="s">
        <v>635</v>
      </c>
      <c r="D92" s="355">
        <v>2</v>
      </c>
      <c r="E92" s="354" t="s">
        <v>624</v>
      </c>
      <c r="F92" s="357" t="s">
        <v>625</v>
      </c>
      <c r="G92" s="349" t="s">
        <v>218</v>
      </c>
      <c r="H92" s="176"/>
      <c r="I92" s="177">
        <v>53.1</v>
      </c>
      <c r="J92" s="178">
        <f>ROUND(I92*H92,2)</f>
        <v>0</v>
      </c>
      <c r="K92" s="329">
        <v>706.32</v>
      </c>
      <c r="L92" s="337">
        <f>K92*I92</f>
        <v>37505.592000000004</v>
      </c>
    </row>
    <row r="93" spans="1:12" ht="15" customHeight="1" x14ac:dyDescent="0.2">
      <c r="A93" s="14"/>
      <c r="B93" s="196"/>
      <c r="C93" s="346"/>
      <c r="D93" s="187"/>
      <c r="E93" s="351"/>
      <c r="F93" s="352" t="s">
        <v>634</v>
      </c>
      <c r="G93" s="348"/>
      <c r="H93" s="200">
        <v>706.32</v>
      </c>
      <c r="I93" s="201"/>
      <c r="J93" s="197"/>
      <c r="K93" s="331"/>
      <c r="L93" s="337"/>
    </row>
    <row r="94" spans="1:12" ht="18.75" customHeight="1" x14ac:dyDescent="0.2">
      <c r="A94" s="14"/>
      <c r="B94" s="196"/>
      <c r="C94" s="346" t="s">
        <v>636</v>
      </c>
      <c r="D94" s="187"/>
      <c r="E94" s="353" t="s">
        <v>630</v>
      </c>
      <c r="F94" s="356" t="s">
        <v>631</v>
      </c>
      <c r="G94" s="349" t="s">
        <v>218</v>
      </c>
      <c r="H94" s="176"/>
      <c r="I94" s="177">
        <v>178.5</v>
      </c>
      <c r="J94" s="178">
        <f>ROUND(I94*H94,2)</f>
        <v>0</v>
      </c>
      <c r="K94" s="329">
        <v>87.72</v>
      </c>
      <c r="L94" s="337">
        <f>K94*I94</f>
        <v>15658.02</v>
      </c>
    </row>
    <row r="95" spans="1:12" ht="15" customHeight="1" x14ac:dyDescent="0.2">
      <c r="A95" s="14"/>
      <c r="B95" s="196"/>
      <c r="C95" s="197"/>
      <c r="D95" s="187"/>
      <c r="E95" s="198"/>
      <c r="F95" s="199">
        <v>87.72</v>
      </c>
      <c r="G95" s="197"/>
      <c r="H95" s="200"/>
      <c r="I95" s="201"/>
      <c r="J95" s="197"/>
      <c r="K95" s="331"/>
      <c r="L95" s="337"/>
    </row>
    <row r="96" spans="1:12" ht="28.5" customHeight="1" x14ac:dyDescent="0.2">
      <c r="A96" s="14"/>
      <c r="B96" s="196"/>
      <c r="C96" s="346" t="s">
        <v>639</v>
      </c>
      <c r="D96" s="365"/>
      <c r="E96" s="366" t="s">
        <v>638</v>
      </c>
      <c r="F96" s="367" t="s">
        <v>637</v>
      </c>
      <c r="G96" s="368" t="s">
        <v>218</v>
      </c>
      <c r="H96" s="369">
        <v>0</v>
      </c>
      <c r="I96" s="177">
        <v>262.5</v>
      </c>
      <c r="J96" s="370">
        <v>0</v>
      </c>
      <c r="K96" s="372">
        <v>117.72</v>
      </c>
      <c r="L96" s="373">
        <f>K96*I96</f>
        <v>30901.5</v>
      </c>
    </row>
    <row r="97" spans="1:12" ht="15" customHeight="1" x14ac:dyDescent="0.2">
      <c r="A97" s="14"/>
      <c r="B97" s="196"/>
      <c r="C97" s="346" t="s">
        <v>640</v>
      </c>
      <c r="D97" s="359"/>
      <c r="E97" s="366" t="s">
        <v>641</v>
      </c>
      <c r="F97" s="371" t="s">
        <v>642</v>
      </c>
      <c r="G97" s="368" t="s">
        <v>218</v>
      </c>
      <c r="H97" s="369">
        <v>0</v>
      </c>
      <c r="I97" s="177">
        <v>98.9</v>
      </c>
      <c r="J97" s="364"/>
      <c r="K97" s="372">
        <v>117.72</v>
      </c>
      <c r="L97" s="373">
        <f>K97*I97</f>
        <v>11642.508</v>
      </c>
    </row>
    <row r="98" spans="1:12" ht="15" customHeight="1" x14ac:dyDescent="0.2">
      <c r="A98" s="14"/>
      <c r="B98" s="196"/>
      <c r="C98" s="197"/>
      <c r="D98" s="359"/>
      <c r="E98" s="360"/>
      <c r="F98" s="361"/>
      <c r="G98" s="362"/>
      <c r="H98" s="363"/>
      <c r="I98" s="364"/>
      <c r="J98" s="364"/>
      <c r="K98" s="331"/>
      <c r="L98" s="337"/>
    </row>
    <row r="99" spans="1:12" ht="15" customHeight="1" x14ac:dyDescent="0.2">
      <c r="A99" s="14"/>
      <c r="B99" s="196"/>
      <c r="C99" s="346" t="s">
        <v>645</v>
      </c>
      <c r="D99" s="374">
        <v>6</v>
      </c>
      <c r="E99" s="375" t="s">
        <v>643</v>
      </c>
      <c r="F99" s="376" t="s">
        <v>644</v>
      </c>
      <c r="G99" s="377" t="s">
        <v>218</v>
      </c>
      <c r="H99" s="378">
        <v>0</v>
      </c>
      <c r="I99" s="177">
        <v>159.5</v>
      </c>
      <c r="J99" s="379">
        <v>0</v>
      </c>
      <c r="K99" s="372">
        <v>30</v>
      </c>
      <c r="L99" s="373">
        <f>K99*I99</f>
        <v>4785</v>
      </c>
    </row>
    <row r="100" spans="1:12" ht="15" customHeight="1" x14ac:dyDescent="0.2">
      <c r="A100" s="14"/>
      <c r="B100" s="196"/>
      <c r="C100" s="197"/>
      <c r="D100" s="187"/>
      <c r="E100" s="198"/>
      <c r="F100" s="199">
        <v>30</v>
      </c>
      <c r="G100" s="341"/>
      <c r="H100" s="342"/>
      <c r="I100" s="201"/>
      <c r="J100" s="197"/>
      <c r="K100" s="331"/>
      <c r="L100" s="337"/>
    </row>
    <row r="101" spans="1:12" ht="37.5" customHeight="1" x14ac:dyDescent="0.2">
      <c r="A101" s="390"/>
      <c r="B101" s="37"/>
      <c r="C101" s="172" t="s">
        <v>250</v>
      </c>
      <c r="D101" s="172" t="s">
        <v>120</v>
      </c>
      <c r="E101" s="173" t="s">
        <v>251</v>
      </c>
      <c r="F101" s="174" t="s">
        <v>252</v>
      </c>
      <c r="G101" s="175" t="s">
        <v>218</v>
      </c>
      <c r="H101" s="176">
        <v>1.19</v>
      </c>
      <c r="I101" s="177">
        <v>58</v>
      </c>
      <c r="J101" s="178">
        <f>ROUND(I101*H101,2)</f>
        <v>69.02</v>
      </c>
      <c r="K101" s="329">
        <f>H101-H101</f>
        <v>0</v>
      </c>
      <c r="L101" s="337">
        <f>K101*I101</f>
        <v>0</v>
      </c>
    </row>
    <row r="102" spans="1:12" ht="24.95" customHeight="1" x14ac:dyDescent="0.2">
      <c r="A102" s="14"/>
      <c r="B102" s="196"/>
      <c r="C102" s="197"/>
      <c r="D102" s="187" t="s">
        <v>127</v>
      </c>
      <c r="E102" s="198" t="s">
        <v>29</v>
      </c>
      <c r="F102" s="199" t="s">
        <v>254</v>
      </c>
      <c r="G102" s="197"/>
      <c r="H102" s="200">
        <v>1.19</v>
      </c>
      <c r="I102" s="201"/>
      <c r="J102" s="197"/>
      <c r="K102" s="331"/>
      <c r="L102" s="337"/>
    </row>
    <row r="103" spans="1:12" ht="24.95" customHeight="1" x14ac:dyDescent="0.2">
      <c r="A103" s="390"/>
      <c r="B103" s="37"/>
      <c r="C103" s="172" t="s">
        <v>255</v>
      </c>
      <c r="D103" s="172" t="s">
        <v>120</v>
      </c>
      <c r="E103" s="173" t="s">
        <v>256</v>
      </c>
      <c r="F103" s="174" t="s">
        <v>257</v>
      </c>
      <c r="G103" s="175" t="s">
        <v>218</v>
      </c>
      <c r="H103" s="176">
        <v>2.238</v>
      </c>
      <c r="I103" s="177">
        <v>780</v>
      </c>
      <c r="J103" s="178">
        <f>ROUND(I103*H103,2)</f>
        <v>1745.64</v>
      </c>
      <c r="K103" s="329">
        <f>H103-H103</f>
        <v>0</v>
      </c>
      <c r="L103" s="337">
        <f>K103*I103</f>
        <v>0</v>
      </c>
    </row>
    <row r="104" spans="1:12" ht="15" customHeight="1" x14ac:dyDescent="0.2">
      <c r="A104" s="13"/>
      <c r="B104" s="185"/>
      <c r="C104" s="186"/>
      <c r="D104" s="187" t="s">
        <v>127</v>
      </c>
      <c r="E104" s="188" t="s">
        <v>29</v>
      </c>
      <c r="F104" s="189" t="s">
        <v>259</v>
      </c>
      <c r="G104" s="186"/>
      <c r="H104" s="188" t="s">
        <v>29</v>
      </c>
      <c r="I104" s="190"/>
      <c r="J104" s="186"/>
      <c r="K104" s="330"/>
      <c r="L104" s="337"/>
    </row>
    <row r="105" spans="1:12" ht="15" customHeight="1" x14ac:dyDescent="0.2">
      <c r="A105" s="14"/>
      <c r="B105" s="196"/>
      <c r="C105" s="197"/>
      <c r="D105" s="187" t="s">
        <v>127</v>
      </c>
      <c r="E105" s="198" t="s">
        <v>29</v>
      </c>
      <c r="F105" s="199" t="s">
        <v>260</v>
      </c>
      <c r="G105" s="197"/>
      <c r="H105" s="200">
        <v>2.238</v>
      </c>
      <c r="I105" s="201"/>
      <c r="J105" s="197"/>
      <c r="K105" s="331"/>
      <c r="L105" s="337"/>
    </row>
    <row r="106" spans="1:12" ht="24.95" customHeight="1" x14ac:dyDescent="0.2">
      <c r="A106" s="12"/>
      <c r="B106" s="156"/>
      <c r="C106" s="157"/>
      <c r="D106" s="158" t="s">
        <v>73</v>
      </c>
      <c r="E106" s="170" t="s">
        <v>166</v>
      </c>
      <c r="F106" s="170" t="s">
        <v>261</v>
      </c>
      <c r="G106" s="157"/>
      <c r="H106" s="157"/>
      <c r="I106" s="160"/>
      <c r="J106" s="171">
        <f>BK106</f>
        <v>0</v>
      </c>
      <c r="K106" s="333"/>
      <c r="L106" s="337"/>
    </row>
    <row r="107" spans="1:12" ht="49.5" customHeight="1" x14ac:dyDescent="0.2">
      <c r="A107" s="390"/>
      <c r="B107" s="37"/>
      <c r="C107" s="172" t="s">
        <v>262</v>
      </c>
      <c r="D107" s="172" t="s">
        <v>120</v>
      </c>
      <c r="E107" s="173" t="s">
        <v>263</v>
      </c>
      <c r="F107" s="174" t="s">
        <v>264</v>
      </c>
      <c r="G107" s="175" t="s">
        <v>218</v>
      </c>
      <c r="H107" s="176">
        <v>73.260000000000005</v>
      </c>
      <c r="I107" s="177">
        <v>135</v>
      </c>
      <c r="J107" s="178">
        <f>ROUND(I107*H107,2)</f>
        <v>9890.1</v>
      </c>
      <c r="K107" s="329">
        <f>114-H107</f>
        <v>40.739999999999995</v>
      </c>
      <c r="L107" s="337">
        <f>K107*I107</f>
        <v>5499.9</v>
      </c>
    </row>
    <row r="108" spans="1:12" ht="15" customHeight="1" x14ac:dyDescent="0.2">
      <c r="A108" s="14"/>
      <c r="B108" s="196"/>
      <c r="C108" s="197"/>
      <c r="D108" s="187" t="s">
        <v>127</v>
      </c>
      <c r="E108" s="198" t="s">
        <v>29</v>
      </c>
      <c r="F108" s="199" t="s">
        <v>266</v>
      </c>
      <c r="G108" s="197"/>
      <c r="H108" s="200">
        <v>73.260000000000005</v>
      </c>
      <c r="I108" s="201"/>
      <c r="J108" s="197"/>
      <c r="K108" s="331"/>
      <c r="L108" s="337"/>
    </row>
    <row r="109" spans="1:12" ht="35.25" customHeight="1" x14ac:dyDescent="0.2">
      <c r="A109" s="390"/>
      <c r="B109" s="37"/>
      <c r="C109" s="172" t="s">
        <v>267</v>
      </c>
      <c r="D109" s="172" t="s">
        <v>120</v>
      </c>
      <c r="E109" s="173" t="s">
        <v>268</v>
      </c>
      <c r="F109" s="174" t="s">
        <v>269</v>
      </c>
      <c r="G109" s="175" t="s">
        <v>218</v>
      </c>
      <c r="H109" s="176">
        <v>6593.4</v>
      </c>
      <c r="I109" s="177">
        <v>0.5</v>
      </c>
      <c r="J109" s="178">
        <f>ROUND(I109*H109,2)</f>
        <v>3296.7</v>
      </c>
      <c r="K109" s="329">
        <f>K107*90</f>
        <v>3666.5999999999995</v>
      </c>
      <c r="L109" s="337">
        <f>K109*I109</f>
        <v>1833.2999999999997</v>
      </c>
    </row>
    <row r="110" spans="1:12" ht="16.5" customHeight="1" x14ac:dyDescent="0.2">
      <c r="A110" s="14"/>
      <c r="B110" s="196"/>
      <c r="C110" s="197"/>
      <c r="D110" s="187" t="s">
        <v>127</v>
      </c>
      <c r="E110" s="197"/>
      <c r="F110" s="199" t="s">
        <v>271</v>
      </c>
      <c r="G110" s="197"/>
      <c r="H110" s="200">
        <v>6593.4</v>
      </c>
      <c r="I110" s="201"/>
      <c r="J110" s="197"/>
      <c r="K110" s="331"/>
      <c r="L110" s="337"/>
    </row>
    <row r="111" spans="1:12" ht="48" customHeight="1" x14ac:dyDescent="0.2">
      <c r="A111" s="390"/>
      <c r="B111" s="37"/>
      <c r="C111" s="172" t="s">
        <v>272</v>
      </c>
      <c r="D111" s="172" t="s">
        <v>120</v>
      </c>
      <c r="E111" s="173" t="s">
        <v>273</v>
      </c>
      <c r="F111" s="174" t="s">
        <v>274</v>
      </c>
      <c r="G111" s="175" t="s">
        <v>218</v>
      </c>
      <c r="H111" s="176">
        <v>73.260000000000005</v>
      </c>
      <c r="I111" s="177">
        <v>45</v>
      </c>
      <c r="J111" s="178">
        <f>ROUND(I111*H111,2)</f>
        <v>3296.7</v>
      </c>
      <c r="K111" s="329">
        <f>114-H111</f>
        <v>40.739999999999995</v>
      </c>
      <c r="L111" s="337">
        <f>K111*I111</f>
        <v>1833.2999999999997</v>
      </c>
    </row>
    <row r="112" spans="1:12" ht="24.95" customHeight="1" x14ac:dyDescent="0.2">
      <c r="A112" s="390"/>
      <c r="B112" s="37"/>
      <c r="C112" s="172" t="s">
        <v>276</v>
      </c>
      <c r="D112" s="172" t="s">
        <v>120</v>
      </c>
      <c r="E112" s="173" t="s">
        <v>277</v>
      </c>
      <c r="F112" s="174" t="s">
        <v>278</v>
      </c>
      <c r="G112" s="175" t="s">
        <v>218</v>
      </c>
      <c r="H112" s="176">
        <v>73.260000000000005</v>
      </c>
      <c r="I112" s="177">
        <v>15</v>
      </c>
      <c r="J112" s="178">
        <f>ROUND(I112*H112,2)</f>
        <v>1098.9000000000001</v>
      </c>
      <c r="K112" s="329">
        <f>114-H112</f>
        <v>40.739999999999995</v>
      </c>
      <c r="L112" s="337">
        <f>K112*I112</f>
        <v>611.09999999999991</v>
      </c>
    </row>
    <row r="113" spans="1:12" ht="24.95" customHeight="1" x14ac:dyDescent="0.2">
      <c r="A113" s="390"/>
      <c r="B113" s="37"/>
      <c r="C113" s="172" t="s">
        <v>280</v>
      </c>
      <c r="D113" s="172" t="s">
        <v>120</v>
      </c>
      <c r="E113" s="173" t="s">
        <v>281</v>
      </c>
      <c r="F113" s="174" t="s">
        <v>282</v>
      </c>
      <c r="G113" s="175" t="s">
        <v>218</v>
      </c>
      <c r="H113" s="176">
        <v>219.78</v>
      </c>
      <c r="I113" s="177">
        <v>2</v>
      </c>
      <c r="J113" s="178">
        <f>ROUND(I113*H113,2)</f>
        <v>439.56</v>
      </c>
      <c r="K113" s="329">
        <f>K112*3</f>
        <v>122.21999999999998</v>
      </c>
      <c r="L113" s="337">
        <f>K113*I113</f>
        <v>244.43999999999997</v>
      </c>
    </row>
    <row r="114" spans="1:12" ht="13.5" customHeight="1" x14ac:dyDescent="0.2">
      <c r="A114" s="14"/>
      <c r="B114" s="196"/>
      <c r="C114" s="197"/>
      <c r="D114" s="187" t="s">
        <v>127</v>
      </c>
      <c r="E114" s="197"/>
      <c r="F114" s="199" t="s">
        <v>284</v>
      </c>
      <c r="G114" s="197"/>
      <c r="H114" s="200">
        <v>219.78</v>
      </c>
      <c r="I114" s="201"/>
      <c r="J114" s="197"/>
      <c r="K114" s="331"/>
      <c r="L114" s="337"/>
    </row>
    <row r="115" spans="1:12" ht="24.95" customHeight="1" x14ac:dyDescent="0.2">
      <c r="A115" s="390"/>
      <c r="B115" s="37"/>
      <c r="C115" s="172" t="s">
        <v>285</v>
      </c>
      <c r="D115" s="172" t="s">
        <v>120</v>
      </c>
      <c r="E115" s="173" t="s">
        <v>286</v>
      </c>
      <c r="F115" s="174" t="s">
        <v>287</v>
      </c>
      <c r="G115" s="175" t="s">
        <v>218</v>
      </c>
      <c r="H115" s="176">
        <v>73.260000000000005</v>
      </c>
      <c r="I115" s="177">
        <v>8</v>
      </c>
      <c r="J115" s="178">
        <f>ROUND(I115*H115,2)</f>
        <v>586.08000000000004</v>
      </c>
      <c r="K115" s="329">
        <f>114-H115</f>
        <v>40.739999999999995</v>
      </c>
      <c r="L115" s="337">
        <f t="shared" ref="L115" si="4">K115*I115</f>
        <v>325.91999999999996</v>
      </c>
    </row>
    <row r="116" spans="1:12" ht="36" customHeight="1" x14ac:dyDescent="0.2">
      <c r="A116" s="390"/>
      <c r="B116" s="37"/>
      <c r="C116" s="172" t="s">
        <v>289</v>
      </c>
      <c r="D116" s="172" t="s">
        <v>120</v>
      </c>
      <c r="E116" s="173" t="s">
        <v>290</v>
      </c>
      <c r="F116" s="174" t="s">
        <v>291</v>
      </c>
      <c r="G116" s="175" t="s">
        <v>123</v>
      </c>
      <c r="H116" s="176">
        <v>1.544</v>
      </c>
      <c r="I116" s="177">
        <v>1860</v>
      </c>
      <c r="J116" s="178">
        <f>ROUND(I116*H116,2)</f>
        <v>2871.84</v>
      </c>
      <c r="K116" s="329">
        <f>H116-H116</f>
        <v>0</v>
      </c>
      <c r="L116" s="337">
        <f>K116*I116</f>
        <v>0</v>
      </c>
    </row>
    <row r="117" spans="1:12" ht="14.25" customHeight="1" x14ac:dyDescent="0.2">
      <c r="A117" s="13"/>
      <c r="B117" s="185"/>
      <c r="C117" s="186"/>
      <c r="D117" s="187" t="s">
        <v>127</v>
      </c>
      <c r="E117" s="188" t="s">
        <v>29</v>
      </c>
      <c r="F117" s="189" t="s">
        <v>293</v>
      </c>
      <c r="G117" s="186"/>
      <c r="H117" s="188" t="s">
        <v>29</v>
      </c>
      <c r="I117" s="190"/>
      <c r="J117" s="186"/>
      <c r="K117" s="330"/>
      <c r="L117" s="337"/>
    </row>
    <row r="118" spans="1:12" ht="13.5" customHeight="1" x14ac:dyDescent="0.2">
      <c r="A118" s="14"/>
      <c r="B118" s="196"/>
      <c r="C118" s="197"/>
      <c r="D118" s="187" t="s">
        <v>127</v>
      </c>
      <c r="E118" s="198" t="s">
        <v>29</v>
      </c>
      <c r="F118" s="199" t="s">
        <v>294</v>
      </c>
      <c r="G118" s="197"/>
      <c r="H118" s="200">
        <v>1.544</v>
      </c>
      <c r="I118" s="201"/>
      <c r="J118" s="197"/>
      <c r="K118" s="331"/>
      <c r="L118" s="337"/>
    </row>
    <row r="119" spans="1:12" ht="24.95" customHeight="1" x14ac:dyDescent="0.2">
      <c r="A119" s="390"/>
      <c r="B119" s="37"/>
      <c r="C119" s="172" t="s">
        <v>295</v>
      </c>
      <c r="D119" s="172" t="s">
        <v>120</v>
      </c>
      <c r="E119" s="173" t="s">
        <v>296</v>
      </c>
      <c r="F119" s="174" t="s">
        <v>297</v>
      </c>
      <c r="G119" s="175" t="s">
        <v>298</v>
      </c>
      <c r="H119" s="176">
        <v>40</v>
      </c>
      <c r="I119" s="177">
        <v>550</v>
      </c>
      <c r="J119" s="178">
        <f>ROUND(I119*H119,2)</f>
        <v>22000</v>
      </c>
      <c r="K119" s="329">
        <f>H119-H119</f>
        <v>0</v>
      </c>
      <c r="L119" s="337">
        <f>K119*I119</f>
        <v>0</v>
      </c>
    </row>
    <row r="120" spans="1:12" ht="42" customHeight="1" x14ac:dyDescent="0.2">
      <c r="A120" s="390"/>
      <c r="B120" s="37"/>
      <c r="C120" s="172" t="s">
        <v>300</v>
      </c>
      <c r="D120" s="172" t="s">
        <v>120</v>
      </c>
      <c r="E120" s="173" t="s">
        <v>301</v>
      </c>
      <c r="F120" s="174" t="s">
        <v>302</v>
      </c>
      <c r="G120" s="175" t="s">
        <v>218</v>
      </c>
      <c r="H120" s="176">
        <v>40.758000000000003</v>
      </c>
      <c r="I120" s="177">
        <v>115</v>
      </c>
      <c r="J120" s="178">
        <f>ROUND(I120*H120,2)</f>
        <v>4687.17</v>
      </c>
      <c r="K120" s="329">
        <v>24.64</v>
      </c>
      <c r="L120" s="337">
        <f>K120*I120</f>
        <v>2833.6</v>
      </c>
    </row>
    <row r="121" spans="1:12" ht="14.25" customHeight="1" x14ac:dyDescent="0.2">
      <c r="A121" s="14"/>
      <c r="B121" s="196"/>
      <c r="C121" s="197"/>
      <c r="D121" s="187" t="s">
        <v>127</v>
      </c>
      <c r="E121" s="198" t="s">
        <v>29</v>
      </c>
      <c r="F121" s="199" t="s">
        <v>304</v>
      </c>
      <c r="G121" s="197"/>
      <c r="H121" s="200">
        <v>40.758000000000003</v>
      </c>
      <c r="I121" s="201"/>
      <c r="J121" s="197"/>
      <c r="K121" s="331"/>
      <c r="L121" s="337"/>
    </row>
    <row r="122" spans="1:12" ht="17.25" customHeight="1" x14ac:dyDescent="0.2">
      <c r="A122" s="390"/>
      <c r="B122" s="37"/>
      <c r="C122" s="172" t="s">
        <v>305</v>
      </c>
      <c r="D122" s="172" t="s">
        <v>120</v>
      </c>
      <c r="E122" s="173" t="s">
        <v>306</v>
      </c>
      <c r="F122" s="174" t="s">
        <v>307</v>
      </c>
      <c r="G122" s="175" t="s">
        <v>218</v>
      </c>
      <c r="H122" s="176">
        <v>117.72</v>
      </c>
      <c r="I122" s="177">
        <v>38</v>
      </c>
      <c r="J122" s="178">
        <f>ROUND(I122*H122,2)</f>
        <v>4473.3599999999997</v>
      </c>
      <c r="K122" s="329">
        <f>H122-H122</f>
        <v>0</v>
      </c>
      <c r="L122" s="337">
        <f>K122*I122</f>
        <v>0</v>
      </c>
    </row>
    <row r="123" spans="1:12" ht="24.95" customHeight="1" x14ac:dyDescent="0.2">
      <c r="A123" s="14"/>
      <c r="B123" s="196"/>
      <c r="C123" s="197"/>
      <c r="D123" s="187" t="s">
        <v>127</v>
      </c>
      <c r="E123" s="198" t="s">
        <v>29</v>
      </c>
      <c r="F123" s="199" t="s">
        <v>309</v>
      </c>
      <c r="G123" s="197"/>
      <c r="H123" s="200">
        <v>117.72</v>
      </c>
      <c r="I123" s="201"/>
      <c r="J123" s="197"/>
      <c r="K123" s="331"/>
      <c r="L123" s="337"/>
    </row>
    <row r="124" spans="1:12" ht="24.95" customHeight="1" x14ac:dyDescent="0.2">
      <c r="A124" s="390"/>
      <c r="B124" s="37"/>
      <c r="C124" s="172" t="s">
        <v>310</v>
      </c>
      <c r="D124" s="172" t="s">
        <v>120</v>
      </c>
      <c r="E124" s="173" t="s">
        <v>311</v>
      </c>
      <c r="F124" s="174" t="s">
        <v>312</v>
      </c>
      <c r="G124" s="175" t="s">
        <v>218</v>
      </c>
      <c r="H124" s="176">
        <v>58.86</v>
      </c>
      <c r="I124" s="177">
        <v>89</v>
      </c>
      <c r="J124" s="178">
        <f>ROUND(I124*H124,2)</f>
        <v>5238.54</v>
      </c>
      <c r="K124" s="329">
        <f>75-H124</f>
        <v>16.14</v>
      </c>
      <c r="L124" s="337">
        <f>K124*I124</f>
        <v>1436.46</v>
      </c>
    </row>
    <row r="125" spans="1:12" ht="24.95" customHeight="1" x14ac:dyDescent="0.2">
      <c r="A125" s="14"/>
      <c r="B125" s="196"/>
      <c r="C125" s="197"/>
      <c r="D125" s="187" t="s">
        <v>127</v>
      </c>
      <c r="E125" s="198" t="s">
        <v>29</v>
      </c>
      <c r="F125" s="199" t="s">
        <v>314</v>
      </c>
      <c r="G125" s="197"/>
      <c r="H125" s="200">
        <v>58.86</v>
      </c>
      <c r="I125" s="201"/>
      <c r="J125" s="197"/>
      <c r="K125" s="331"/>
      <c r="L125" s="337"/>
    </row>
    <row r="126" spans="1:12" ht="24.95" customHeight="1" x14ac:dyDescent="0.2">
      <c r="A126" s="390"/>
      <c r="B126" s="37"/>
      <c r="C126" s="172" t="s">
        <v>315</v>
      </c>
      <c r="D126" s="172" t="s">
        <v>120</v>
      </c>
      <c r="E126" s="173" t="s">
        <v>316</v>
      </c>
      <c r="F126" s="174" t="s">
        <v>317</v>
      </c>
      <c r="G126" s="175" t="s">
        <v>148</v>
      </c>
      <c r="H126" s="176">
        <v>54</v>
      </c>
      <c r="I126" s="177">
        <v>55</v>
      </c>
      <c r="J126" s="178">
        <f>ROUND(I126*H126,2)</f>
        <v>2970</v>
      </c>
      <c r="K126" s="329">
        <f>H126-H126</f>
        <v>0</v>
      </c>
      <c r="L126" s="337">
        <f>K126*I126</f>
        <v>0</v>
      </c>
    </row>
    <row r="127" spans="1:12" ht="15" customHeight="1" x14ac:dyDescent="0.2">
      <c r="A127" s="14"/>
      <c r="B127" s="196"/>
      <c r="C127" s="197"/>
      <c r="D127" s="187" t="s">
        <v>127</v>
      </c>
      <c r="E127" s="198" t="s">
        <v>29</v>
      </c>
      <c r="F127" s="199" t="s">
        <v>319</v>
      </c>
      <c r="G127" s="197"/>
      <c r="H127" s="200">
        <v>46</v>
      </c>
      <c r="I127" s="201"/>
      <c r="J127" s="197"/>
      <c r="K127" s="331"/>
      <c r="L127" s="337"/>
    </row>
    <row r="128" spans="1:12" ht="15" customHeight="1" x14ac:dyDescent="0.2">
      <c r="A128" s="13"/>
      <c r="B128" s="185"/>
      <c r="C128" s="186"/>
      <c r="D128" s="187" t="s">
        <v>127</v>
      </c>
      <c r="E128" s="188" t="s">
        <v>29</v>
      </c>
      <c r="F128" s="189" t="s">
        <v>320</v>
      </c>
      <c r="G128" s="186"/>
      <c r="H128" s="188" t="s">
        <v>29</v>
      </c>
      <c r="I128" s="190"/>
      <c r="J128" s="186"/>
      <c r="K128" s="330"/>
      <c r="L128" s="337"/>
    </row>
    <row r="129" spans="1:12" ht="15" customHeight="1" x14ac:dyDescent="0.2">
      <c r="A129" s="14"/>
      <c r="B129" s="196"/>
      <c r="C129" s="197"/>
      <c r="D129" s="187" t="s">
        <v>127</v>
      </c>
      <c r="E129" s="198" t="s">
        <v>29</v>
      </c>
      <c r="F129" s="199" t="s">
        <v>321</v>
      </c>
      <c r="G129" s="197"/>
      <c r="H129" s="200">
        <v>8</v>
      </c>
      <c r="I129" s="201"/>
      <c r="J129" s="197"/>
      <c r="K129" s="331"/>
      <c r="L129" s="337"/>
    </row>
    <row r="130" spans="1:12" ht="15" customHeight="1" x14ac:dyDescent="0.2">
      <c r="A130" s="15"/>
      <c r="B130" s="207"/>
      <c r="C130" s="208"/>
      <c r="D130" s="187" t="s">
        <v>127</v>
      </c>
      <c r="E130" s="209" t="s">
        <v>29</v>
      </c>
      <c r="F130" s="210" t="s">
        <v>137</v>
      </c>
      <c r="G130" s="208"/>
      <c r="H130" s="211">
        <v>54</v>
      </c>
      <c r="I130" s="212"/>
      <c r="J130" s="208"/>
      <c r="K130" s="332"/>
      <c r="L130" s="337"/>
    </row>
    <row r="131" spans="1:12" ht="36.75" customHeight="1" x14ac:dyDescent="0.2">
      <c r="A131" s="390"/>
      <c r="B131" s="37"/>
      <c r="C131" s="172" t="s">
        <v>322</v>
      </c>
      <c r="D131" s="172" t="s">
        <v>120</v>
      </c>
      <c r="E131" s="173" t="s">
        <v>323</v>
      </c>
      <c r="F131" s="174" t="s">
        <v>324</v>
      </c>
      <c r="G131" s="175" t="s">
        <v>218</v>
      </c>
      <c r="H131" s="176">
        <v>46.069000000000003</v>
      </c>
      <c r="I131" s="177">
        <v>489</v>
      </c>
      <c r="J131" s="178">
        <f>ROUND(I131*H131,2)</f>
        <v>22527.74</v>
      </c>
      <c r="K131" s="329">
        <f>H131-H131</f>
        <v>0</v>
      </c>
      <c r="L131" s="337">
        <f>K131*I131</f>
        <v>0</v>
      </c>
    </row>
    <row r="132" spans="1:12" ht="15" customHeight="1" x14ac:dyDescent="0.2">
      <c r="A132" s="14"/>
      <c r="B132" s="196"/>
      <c r="C132" s="197"/>
      <c r="D132" s="187" t="s">
        <v>127</v>
      </c>
      <c r="E132" s="198" t="s">
        <v>29</v>
      </c>
      <c r="F132" s="199" t="s">
        <v>326</v>
      </c>
      <c r="G132" s="197"/>
      <c r="H132" s="200">
        <v>46.069000000000003</v>
      </c>
      <c r="I132" s="201"/>
      <c r="J132" s="197"/>
      <c r="K132" s="331"/>
      <c r="L132" s="337"/>
    </row>
    <row r="133" spans="1:12" ht="39.75" customHeight="1" x14ac:dyDescent="0.2">
      <c r="A133" s="390"/>
      <c r="B133" s="37"/>
      <c r="C133" s="172" t="s">
        <v>327</v>
      </c>
      <c r="D133" s="172" t="s">
        <v>120</v>
      </c>
      <c r="E133" s="173" t="s">
        <v>328</v>
      </c>
      <c r="F133" s="174" t="s">
        <v>329</v>
      </c>
      <c r="G133" s="175" t="s">
        <v>218</v>
      </c>
      <c r="H133" s="176">
        <v>32.789000000000001</v>
      </c>
      <c r="I133" s="177">
        <v>845</v>
      </c>
      <c r="J133" s="178">
        <f>ROUND(I133*H133,2)</f>
        <v>27706.71</v>
      </c>
      <c r="K133" s="329">
        <v>13.301</v>
      </c>
      <c r="L133" s="337">
        <f>K133*I133</f>
        <v>11239.344999999999</v>
      </c>
    </row>
    <row r="134" spans="1:12" ht="15" customHeight="1" x14ac:dyDescent="0.2">
      <c r="A134" s="13"/>
      <c r="B134" s="185"/>
      <c r="C134" s="186"/>
      <c r="D134" s="187" t="s">
        <v>127</v>
      </c>
      <c r="E134" s="188" t="s">
        <v>29</v>
      </c>
      <c r="F134" s="189" t="s">
        <v>229</v>
      </c>
      <c r="G134" s="186"/>
      <c r="H134" s="188" t="s">
        <v>29</v>
      </c>
      <c r="I134" s="190"/>
      <c r="J134" s="186"/>
      <c r="K134" s="330"/>
      <c r="L134" s="337"/>
    </row>
    <row r="135" spans="1:12" ht="15" customHeight="1" x14ac:dyDescent="0.2">
      <c r="A135" s="14"/>
      <c r="B135" s="196"/>
      <c r="C135" s="197"/>
      <c r="D135" s="187" t="s">
        <v>127</v>
      </c>
      <c r="E135" s="198" t="s">
        <v>29</v>
      </c>
      <c r="F135" s="199" t="s">
        <v>230</v>
      </c>
      <c r="G135" s="197"/>
      <c r="H135" s="200">
        <v>8.49</v>
      </c>
      <c r="I135" s="201"/>
      <c r="J135" s="197"/>
      <c r="K135" s="331"/>
      <c r="L135" s="337"/>
    </row>
    <row r="136" spans="1:12" ht="15" customHeight="1" x14ac:dyDescent="0.2">
      <c r="A136" s="13"/>
      <c r="B136" s="185"/>
      <c r="C136" s="186"/>
      <c r="D136" s="187" t="s">
        <v>127</v>
      </c>
      <c r="E136" s="188" t="s">
        <v>29</v>
      </c>
      <c r="F136" s="189" t="s">
        <v>231</v>
      </c>
      <c r="G136" s="186"/>
      <c r="H136" s="188" t="s">
        <v>29</v>
      </c>
      <c r="I136" s="190"/>
      <c r="J136" s="186"/>
      <c r="K136" s="330"/>
      <c r="L136" s="337"/>
    </row>
    <row r="137" spans="1:12" ht="15" customHeight="1" x14ac:dyDescent="0.2">
      <c r="A137" s="14"/>
      <c r="B137" s="196"/>
      <c r="C137" s="197"/>
      <c r="D137" s="187" t="s">
        <v>127</v>
      </c>
      <c r="E137" s="198" t="s">
        <v>29</v>
      </c>
      <c r="F137" s="199" t="s">
        <v>232</v>
      </c>
      <c r="G137" s="197"/>
      <c r="H137" s="200">
        <v>18.044</v>
      </c>
      <c r="I137" s="201"/>
      <c r="J137" s="197"/>
      <c r="K137" s="331"/>
      <c r="L137" s="337"/>
    </row>
    <row r="138" spans="1:12" ht="15" customHeight="1" x14ac:dyDescent="0.2">
      <c r="A138" s="13"/>
      <c r="B138" s="185"/>
      <c r="C138" s="186"/>
      <c r="D138" s="187" t="s">
        <v>127</v>
      </c>
      <c r="E138" s="188" t="s">
        <v>29</v>
      </c>
      <c r="F138" s="189" t="s">
        <v>233</v>
      </c>
      <c r="G138" s="186"/>
      <c r="H138" s="188" t="s">
        <v>29</v>
      </c>
      <c r="I138" s="190"/>
      <c r="J138" s="186"/>
      <c r="K138" s="330"/>
      <c r="L138" s="337"/>
    </row>
    <row r="139" spans="1:12" ht="15" customHeight="1" x14ac:dyDescent="0.2">
      <c r="A139" s="14"/>
      <c r="B139" s="196"/>
      <c r="C139" s="197"/>
      <c r="D139" s="187" t="s">
        <v>127</v>
      </c>
      <c r="E139" s="198" t="s">
        <v>29</v>
      </c>
      <c r="F139" s="199" t="s">
        <v>234</v>
      </c>
      <c r="G139" s="197"/>
      <c r="H139" s="200">
        <v>6.2549999999999999</v>
      </c>
      <c r="I139" s="201"/>
      <c r="J139" s="197"/>
      <c r="K139" s="331"/>
      <c r="L139" s="337"/>
    </row>
    <row r="140" spans="1:12" ht="15" customHeight="1" x14ac:dyDescent="0.2">
      <c r="A140" s="15"/>
      <c r="B140" s="207"/>
      <c r="C140" s="208"/>
      <c r="D140" s="187" t="s">
        <v>127</v>
      </c>
      <c r="E140" s="209" t="s">
        <v>29</v>
      </c>
      <c r="F140" s="210" t="s">
        <v>137</v>
      </c>
      <c r="G140" s="208"/>
      <c r="H140" s="211">
        <v>32.789000000000001</v>
      </c>
      <c r="I140" s="212"/>
      <c r="J140" s="208"/>
      <c r="K140" s="332"/>
      <c r="L140" s="337"/>
    </row>
    <row r="141" spans="1:12" ht="17.25" customHeight="1" x14ac:dyDescent="0.2">
      <c r="A141" s="390"/>
      <c r="B141" s="37"/>
      <c r="C141" s="172" t="s">
        <v>331</v>
      </c>
      <c r="D141" s="172" t="s">
        <v>120</v>
      </c>
      <c r="E141" s="173" t="s">
        <v>332</v>
      </c>
      <c r="F141" s="174" t="s">
        <v>333</v>
      </c>
      <c r="G141" s="175" t="s">
        <v>218</v>
      </c>
      <c r="H141" s="176">
        <v>46.069000000000003</v>
      </c>
      <c r="I141" s="177">
        <v>785</v>
      </c>
      <c r="J141" s="178">
        <f>ROUND(I141*H141,2)</f>
        <v>36164.17</v>
      </c>
      <c r="K141" s="329">
        <f>H141-H141</f>
        <v>0</v>
      </c>
      <c r="L141" s="337">
        <f>K141*I141</f>
        <v>0</v>
      </c>
    </row>
    <row r="142" spans="1:12" ht="15" customHeight="1" x14ac:dyDescent="0.2">
      <c r="A142" s="14"/>
      <c r="B142" s="196"/>
      <c r="C142" s="197"/>
      <c r="D142" s="187" t="s">
        <v>127</v>
      </c>
      <c r="E142" s="198" t="s">
        <v>29</v>
      </c>
      <c r="F142" s="199" t="s">
        <v>326</v>
      </c>
      <c r="G142" s="197"/>
      <c r="H142" s="200">
        <v>46.069000000000003</v>
      </c>
      <c r="I142" s="201"/>
      <c r="J142" s="197"/>
      <c r="K142" s="331"/>
      <c r="L142" s="337"/>
    </row>
    <row r="143" spans="1:12" ht="28.5" customHeight="1" x14ac:dyDescent="0.2">
      <c r="A143" s="390"/>
      <c r="B143" s="37"/>
      <c r="C143" s="172" t="s">
        <v>335</v>
      </c>
      <c r="D143" s="172" t="s">
        <v>120</v>
      </c>
      <c r="E143" s="173" t="s">
        <v>336</v>
      </c>
      <c r="F143" s="174" t="s">
        <v>337</v>
      </c>
      <c r="G143" s="175" t="s">
        <v>148</v>
      </c>
      <c r="H143" s="176">
        <v>10</v>
      </c>
      <c r="I143" s="177">
        <v>1120</v>
      </c>
      <c r="J143" s="178">
        <f>ROUND(I143*H143,2)</f>
        <v>11200</v>
      </c>
      <c r="K143" s="329">
        <f>14-H143</f>
        <v>4</v>
      </c>
      <c r="L143" s="337">
        <f>K143*I143</f>
        <v>4480</v>
      </c>
    </row>
    <row r="144" spans="1:12" ht="24.95" customHeight="1" x14ac:dyDescent="0.2">
      <c r="A144" s="12"/>
      <c r="B144" s="156"/>
      <c r="C144" s="157"/>
      <c r="D144" s="158" t="s">
        <v>73</v>
      </c>
      <c r="E144" s="170" t="s">
        <v>339</v>
      </c>
      <c r="F144" s="170" t="s">
        <v>340</v>
      </c>
      <c r="G144" s="157"/>
      <c r="H144" s="157"/>
      <c r="I144" s="160"/>
      <c r="J144" s="171">
        <f>BK144</f>
        <v>0</v>
      </c>
      <c r="K144" s="333"/>
      <c r="L144" s="337"/>
    </row>
    <row r="145" spans="1:12" ht="36" customHeight="1" x14ac:dyDescent="0.2">
      <c r="A145" s="390"/>
      <c r="B145" s="37"/>
      <c r="C145" s="172" t="s">
        <v>341</v>
      </c>
      <c r="D145" s="172" t="s">
        <v>120</v>
      </c>
      <c r="E145" s="173" t="s">
        <v>342</v>
      </c>
      <c r="F145" s="174" t="s">
        <v>343</v>
      </c>
      <c r="G145" s="175" t="s">
        <v>142</v>
      </c>
      <c r="H145" s="176">
        <v>6.64</v>
      </c>
      <c r="I145" s="177">
        <v>785</v>
      </c>
      <c r="J145" s="178">
        <f>ROUND(I145*H145,2)</f>
        <v>5212.3999999999996</v>
      </c>
      <c r="K145" s="329"/>
      <c r="L145" s="337">
        <f>K145*I145</f>
        <v>0</v>
      </c>
    </row>
    <row r="146" spans="1:12" ht="36.75" customHeight="1" x14ac:dyDescent="0.2">
      <c r="A146" s="390"/>
      <c r="B146" s="37"/>
      <c r="C146" s="172" t="s">
        <v>345</v>
      </c>
      <c r="D146" s="172" t="s">
        <v>120</v>
      </c>
      <c r="E146" s="173" t="s">
        <v>346</v>
      </c>
      <c r="F146" s="174" t="s">
        <v>347</v>
      </c>
      <c r="G146" s="175" t="s">
        <v>142</v>
      </c>
      <c r="H146" s="176">
        <v>6.64</v>
      </c>
      <c r="I146" s="177">
        <v>556</v>
      </c>
      <c r="J146" s="178">
        <f>ROUND(I146*H146,2)</f>
        <v>3691.84</v>
      </c>
      <c r="K146" s="329"/>
      <c r="L146" s="337">
        <f>K146*I146</f>
        <v>0</v>
      </c>
    </row>
    <row r="147" spans="1:12" ht="38.25" customHeight="1" x14ac:dyDescent="0.2">
      <c r="A147" s="390"/>
      <c r="B147" s="37"/>
      <c r="C147" s="172" t="s">
        <v>349</v>
      </c>
      <c r="D147" s="172" t="s">
        <v>120</v>
      </c>
      <c r="E147" s="173" t="s">
        <v>350</v>
      </c>
      <c r="F147" s="174" t="s">
        <v>351</v>
      </c>
      <c r="G147" s="175" t="s">
        <v>142</v>
      </c>
      <c r="H147" s="176">
        <v>192.56</v>
      </c>
      <c r="I147" s="177">
        <v>35</v>
      </c>
      <c r="J147" s="178">
        <f>ROUND(I147*H147,2)</f>
        <v>6739.6</v>
      </c>
      <c r="K147" s="329">
        <f>K146*29</f>
        <v>0</v>
      </c>
      <c r="L147" s="337">
        <f>K147*I147</f>
        <v>0</v>
      </c>
    </row>
    <row r="148" spans="1:12" ht="17.25" customHeight="1" x14ac:dyDescent="0.2">
      <c r="A148" s="14"/>
      <c r="B148" s="196"/>
      <c r="C148" s="197"/>
      <c r="D148" s="187" t="s">
        <v>127</v>
      </c>
      <c r="E148" s="197"/>
      <c r="F148" s="199" t="s">
        <v>353</v>
      </c>
      <c r="G148" s="197"/>
      <c r="H148" s="200">
        <v>192.56</v>
      </c>
      <c r="I148" s="201"/>
      <c r="J148" s="197"/>
      <c r="K148" s="331"/>
      <c r="L148" s="337"/>
    </row>
    <row r="149" spans="1:12" ht="41.25" customHeight="1" x14ac:dyDescent="0.2">
      <c r="A149" s="390"/>
      <c r="B149" s="37"/>
      <c r="C149" s="172" t="s">
        <v>354</v>
      </c>
      <c r="D149" s="172" t="s">
        <v>120</v>
      </c>
      <c r="E149" s="173" t="s">
        <v>355</v>
      </c>
      <c r="F149" s="174" t="s">
        <v>356</v>
      </c>
      <c r="G149" s="175" t="s">
        <v>142</v>
      </c>
      <c r="H149" s="176">
        <v>0.81499999999999995</v>
      </c>
      <c r="I149" s="177">
        <v>650</v>
      </c>
      <c r="J149" s="178">
        <f>ROUND(I149*H149,2)</f>
        <v>529.75</v>
      </c>
      <c r="K149" s="329"/>
      <c r="L149" s="337">
        <f>K149*I149</f>
        <v>0</v>
      </c>
    </row>
    <row r="150" spans="1:12" ht="48" customHeight="1" x14ac:dyDescent="0.2">
      <c r="A150" s="390"/>
      <c r="B150" s="37"/>
      <c r="C150" s="172" t="s">
        <v>319</v>
      </c>
      <c r="D150" s="172" t="s">
        <v>120</v>
      </c>
      <c r="E150" s="173" t="s">
        <v>358</v>
      </c>
      <c r="F150" s="174" t="s">
        <v>359</v>
      </c>
      <c r="G150" s="175" t="s">
        <v>142</v>
      </c>
      <c r="H150" s="176">
        <v>2.238</v>
      </c>
      <c r="I150" s="177">
        <v>480</v>
      </c>
      <c r="J150" s="178">
        <f>ROUND(I150*H150,2)</f>
        <v>1074.24</v>
      </c>
      <c r="K150" s="329">
        <f>H150-H150</f>
        <v>0</v>
      </c>
      <c r="L150" s="337">
        <f>K150*I150</f>
        <v>0</v>
      </c>
    </row>
    <row r="151" spans="1:12" ht="24.95" customHeight="1" x14ac:dyDescent="0.2">
      <c r="A151" s="12"/>
      <c r="B151" s="156"/>
      <c r="C151" s="157"/>
      <c r="D151" s="158" t="s">
        <v>73</v>
      </c>
      <c r="E151" s="170" t="s">
        <v>361</v>
      </c>
      <c r="F151" s="170" t="s">
        <v>362</v>
      </c>
      <c r="G151" s="157"/>
      <c r="H151" s="157"/>
      <c r="I151" s="160"/>
      <c r="J151" s="171">
        <f>BK151</f>
        <v>0</v>
      </c>
      <c r="K151" s="333"/>
      <c r="L151" s="337"/>
    </row>
    <row r="152" spans="1:12" ht="49.5" customHeight="1" x14ac:dyDescent="0.2">
      <c r="A152" s="390"/>
      <c r="B152" s="37"/>
      <c r="C152" s="172" t="s">
        <v>363</v>
      </c>
      <c r="D152" s="172" t="s">
        <v>120</v>
      </c>
      <c r="E152" s="173" t="s">
        <v>364</v>
      </c>
      <c r="F152" s="174" t="s">
        <v>365</v>
      </c>
      <c r="G152" s="175" t="s">
        <v>142</v>
      </c>
      <c r="H152" s="176">
        <v>55.58</v>
      </c>
      <c r="I152" s="177">
        <v>566</v>
      </c>
      <c r="J152" s="178">
        <f>ROUND(I152*H152,2)</f>
        <v>31458.28</v>
      </c>
      <c r="K152" s="329"/>
      <c r="L152" s="337">
        <f>K152*I152</f>
        <v>0</v>
      </c>
    </row>
    <row r="153" spans="1:12" ht="24.95" customHeight="1" x14ac:dyDescent="0.2">
      <c r="A153" s="12"/>
      <c r="B153" s="156"/>
      <c r="C153" s="157"/>
      <c r="D153" s="158" t="s">
        <v>73</v>
      </c>
      <c r="E153" s="159" t="s">
        <v>367</v>
      </c>
      <c r="F153" s="159" t="s">
        <v>368</v>
      </c>
      <c r="G153" s="157"/>
      <c r="H153" s="157"/>
      <c r="I153" s="160"/>
      <c r="J153" s="161">
        <f>BK153</f>
        <v>0</v>
      </c>
      <c r="K153" s="333"/>
      <c r="L153" s="337"/>
    </row>
    <row r="154" spans="1:12" ht="24.95" customHeight="1" x14ac:dyDescent="0.2">
      <c r="A154" s="12"/>
      <c r="B154" s="156"/>
      <c r="C154" s="157"/>
      <c r="D154" s="158" t="s">
        <v>73</v>
      </c>
      <c r="E154" s="170" t="s">
        <v>369</v>
      </c>
      <c r="F154" s="170" t="s">
        <v>370</v>
      </c>
      <c r="G154" s="157"/>
      <c r="H154" s="157"/>
      <c r="I154" s="160"/>
      <c r="J154" s="171">
        <f>BK154</f>
        <v>0</v>
      </c>
      <c r="K154" s="333"/>
      <c r="L154" s="337"/>
    </row>
    <row r="155" spans="1:12" ht="24.95" customHeight="1" x14ac:dyDescent="0.2">
      <c r="A155" s="390"/>
      <c r="B155" s="37"/>
      <c r="C155" s="172" t="s">
        <v>371</v>
      </c>
      <c r="D155" s="172" t="s">
        <v>120</v>
      </c>
      <c r="E155" s="173" t="s">
        <v>372</v>
      </c>
      <c r="F155" s="174" t="s">
        <v>373</v>
      </c>
      <c r="G155" s="175" t="s">
        <v>218</v>
      </c>
      <c r="H155" s="176">
        <v>3.84</v>
      </c>
      <c r="I155" s="177">
        <v>680</v>
      </c>
      <c r="J155" s="178">
        <f>ROUND(I155*H155,2)</f>
        <v>2611.1999999999998</v>
      </c>
      <c r="K155" s="329"/>
      <c r="L155" s="337">
        <f>K155*I155</f>
        <v>0</v>
      </c>
    </row>
    <row r="156" spans="1:12" ht="18.75" customHeight="1" x14ac:dyDescent="0.2">
      <c r="A156" s="14"/>
      <c r="B156" s="196"/>
      <c r="C156" s="197"/>
      <c r="D156" s="187" t="s">
        <v>127</v>
      </c>
      <c r="E156" s="198" t="s">
        <v>29</v>
      </c>
      <c r="F156" s="199" t="s">
        <v>375</v>
      </c>
      <c r="G156" s="197"/>
      <c r="H156" s="200">
        <v>3.84</v>
      </c>
      <c r="I156" s="201"/>
      <c r="J156" s="197"/>
      <c r="K156" s="331"/>
      <c r="L156" s="337"/>
    </row>
    <row r="157" spans="1:12" ht="42" customHeight="1" x14ac:dyDescent="0.2">
      <c r="A157" s="390"/>
      <c r="B157" s="37"/>
      <c r="C157" s="172" t="s">
        <v>376</v>
      </c>
      <c r="D157" s="172" t="s">
        <v>120</v>
      </c>
      <c r="E157" s="173" t="s">
        <v>377</v>
      </c>
      <c r="F157" s="174" t="s">
        <v>378</v>
      </c>
      <c r="G157" s="175" t="s">
        <v>142</v>
      </c>
      <c r="H157" s="176">
        <v>1.7000000000000001E-2</v>
      </c>
      <c r="I157" s="177">
        <v>2500</v>
      </c>
      <c r="J157" s="178">
        <f>ROUND(I157*H157,2)</f>
        <v>42.5</v>
      </c>
      <c r="K157" s="329"/>
      <c r="L157" s="337">
        <f>K157*I157</f>
        <v>0</v>
      </c>
    </row>
    <row r="158" spans="1:12" ht="47.25" customHeight="1" x14ac:dyDescent="0.2">
      <c r="A158" s="390"/>
      <c r="B158" s="37"/>
      <c r="C158" s="172" t="s">
        <v>380</v>
      </c>
      <c r="D158" s="172" t="s">
        <v>120</v>
      </c>
      <c r="E158" s="173" t="s">
        <v>381</v>
      </c>
      <c r="F158" s="174" t="s">
        <v>382</v>
      </c>
      <c r="G158" s="175" t="s">
        <v>142</v>
      </c>
      <c r="H158" s="176">
        <v>1.7000000000000001E-2</v>
      </c>
      <c r="I158" s="177">
        <v>1500</v>
      </c>
      <c r="J158" s="178">
        <f>ROUND(I158*H158,2)</f>
        <v>25.5</v>
      </c>
      <c r="K158" s="329"/>
      <c r="L158" s="337">
        <f>K158*I158</f>
        <v>0</v>
      </c>
    </row>
    <row r="159" spans="1:12" ht="24.95" customHeight="1" x14ac:dyDescent="0.2">
      <c r="A159" s="12"/>
      <c r="B159" s="156"/>
      <c r="C159" s="157"/>
      <c r="D159" s="158" t="s">
        <v>73</v>
      </c>
      <c r="E159" s="170" t="s">
        <v>384</v>
      </c>
      <c r="F159" s="170" t="s">
        <v>385</v>
      </c>
      <c r="G159" s="157"/>
      <c r="H159" s="157"/>
      <c r="I159" s="160"/>
      <c r="J159" s="171">
        <f>BK159</f>
        <v>0</v>
      </c>
      <c r="K159" s="333"/>
      <c r="L159" s="337"/>
    </row>
    <row r="160" spans="1:12" ht="42" customHeight="1" x14ac:dyDescent="0.2">
      <c r="A160" s="390"/>
      <c r="B160" s="37"/>
      <c r="C160" s="172" t="s">
        <v>386</v>
      </c>
      <c r="D160" s="172" t="s">
        <v>120</v>
      </c>
      <c r="E160" s="173" t="s">
        <v>387</v>
      </c>
      <c r="F160" s="174" t="s">
        <v>388</v>
      </c>
      <c r="G160" s="175" t="s">
        <v>148</v>
      </c>
      <c r="H160" s="176">
        <v>7.46</v>
      </c>
      <c r="I160" s="177">
        <v>850</v>
      </c>
      <c r="J160" s="178">
        <f>ROUND(I160*H160,2)</f>
        <v>6341</v>
      </c>
      <c r="K160" s="329">
        <f>H160-H160</f>
        <v>0</v>
      </c>
      <c r="L160" s="337">
        <f>K160*I160</f>
        <v>0</v>
      </c>
    </row>
    <row r="161" spans="1:12" ht="16.5" customHeight="1" x14ac:dyDescent="0.2">
      <c r="A161" s="14"/>
      <c r="B161" s="196"/>
      <c r="C161" s="197"/>
      <c r="D161" s="187" t="s">
        <v>127</v>
      </c>
      <c r="E161" s="198" t="s">
        <v>29</v>
      </c>
      <c r="F161" s="199" t="s">
        <v>390</v>
      </c>
      <c r="G161" s="197"/>
      <c r="H161" s="200">
        <v>7.46</v>
      </c>
      <c r="I161" s="201"/>
      <c r="J161" s="197"/>
      <c r="K161" s="331"/>
      <c r="L161" s="337"/>
    </row>
    <row r="162" spans="1:12" ht="15.75" customHeight="1" x14ac:dyDescent="0.2">
      <c r="A162" s="390"/>
      <c r="B162" s="37"/>
      <c r="C162" s="218" t="s">
        <v>391</v>
      </c>
      <c r="D162" s="218" t="s">
        <v>139</v>
      </c>
      <c r="E162" s="219" t="s">
        <v>392</v>
      </c>
      <c r="F162" s="220" t="s">
        <v>393</v>
      </c>
      <c r="G162" s="221" t="s">
        <v>298</v>
      </c>
      <c r="H162" s="222">
        <v>82.06</v>
      </c>
      <c r="I162" s="223">
        <v>45</v>
      </c>
      <c r="J162" s="224">
        <f>ROUND(I162*H162,2)</f>
        <v>3692.7</v>
      </c>
      <c r="K162" s="329">
        <f>H162-H162</f>
        <v>0</v>
      </c>
      <c r="L162" s="337">
        <f>K162*I162</f>
        <v>0</v>
      </c>
    </row>
    <row r="163" spans="1:12" ht="15" customHeight="1" x14ac:dyDescent="0.2">
      <c r="A163" s="14"/>
      <c r="B163" s="196"/>
      <c r="C163" s="197"/>
      <c r="D163" s="187" t="s">
        <v>127</v>
      </c>
      <c r="E163" s="198" t="s">
        <v>29</v>
      </c>
      <c r="F163" s="199" t="s">
        <v>395</v>
      </c>
      <c r="G163" s="197"/>
      <c r="H163" s="200">
        <v>74.599999999999994</v>
      </c>
      <c r="I163" s="201"/>
      <c r="J163" s="197"/>
      <c r="K163" s="331"/>
      <c r="L163" s="337"/>
    </row>
    <row r="164" spans="1:12" ht="15" customHeight="1" x14ac:dyDescent="0.2">
      <c r="A164" s="14"/>
      <c r="B164" s="196"/>
      <c r="C164" s="197"/>
      <c r="D164" s="187" t="s">
        <v>127</v>
      </c>
      <c r="E164" s="197"/>
      <c r="F164" s="199" t="s">
        <v>396</v>
      </c>
      <c r="G164" s="197"/>
      <c r="H164" s="200">
        <v>82.06</v>
      </c>
      <c r="I164" s="201"/>
      <c r="J164" s="197"/>
      <c r="K164" s="331"/>
      <c r="L164" s="337"/>
    </row>
    <row r="165" spans="1:12" ht="46.5" customHeight="1" x14ac:dyDescent="0.2">
      <c r="A165" s="390"/>
      <c r="B165" s="37"/>
      <c r="C165" s="172" t="s">
        <v>397</v>
      </c>
      <c r="D165" s="172" t="s">
        <v>120</v>
      </c>
      <c r="E165" s="173" t="s">
        <v>398</v>
      </c>
      <c r="F165" s="174" t="s">
        <v>399</v>
      </c>
      <c r="G165" s="175" t="s">
        <v>142</v>
      </c>
      <c r="H165" s="176">
        <v>0.27700000000000002</v>
      </c>
      <c r="I165" s="177">
        <v>2500</v>
      </c>
      <c r="J165" s="178">
        <f>ROUND(I165*H165,2)</f>
        <v>692.5</v>
      </c>
      <c r="K165" s="329">
        <f>H165-H165</f>
        <v>0</v>
      </c>
      <c r="L165" s="337">
        <f t="shared" ref="L165:L169" si="5">K165*I165</f>
        <v>0</v>
      </c>
    </row>
    <row r="166" spans="1:12" ht="48.75" customHeight="1" x14ac:dyDescent="0.2">
      <c r="A166" s="390"/>
      <c r="B166" s="37"/>
      <c r="C166" s="172" t="s">
        <v>401</v>
      </c>
      <c r="D166" s="172" t="s">
        <v>120</v>
      </c>
      <c r="E166" s="173" t="s">
        <v>402</v>
      </c>
      <c r="F166" s="174" t="s">
        <v>403</v>
      </c>
      <c r="G166" s="175" t="s">
        <v>142</v>
      </c>
      <c r="H166" s="176">
        <v>0.27700000000000002</v>
      </c>
      <c r="I166" s="177">
        <v>1500</v>
      </c>
      <c r="J166" s="178">
        <f>ROUND(I166*H166,2)</f>
        <v>415.5</v>
      </c>
      <c r="K166" s="329">
        <f>H166-H166</f>
        <v>0</v>
      </c>
      <c r="L166" s="337">
        <f t="shared" si="5"/>
        <v>0</v>
      </c>
    </row>
    <row r="167" spans="1:12" ht="17.25" customHeight="1" x14ac:dyDescent="0.2">
      <c r="A167" s="390"/>
      <c r="B167" s="37"/>
      <c r="C167" s="338">
        <v>55</v>
      </c>
      <c r="D167" s="338" t="s">
        <v>648</v>
      </c>
      <c r="E167" s="383" t="s">
        <v>648</v>
      </c>
      <c r="F167" s="391" t="s">
        <v>657</v>
      </c>
      <c r="G167" s="341" t="s">
        <v>656</v>
      </c>
      <c r="H167" s="342"/>
      <c r="I167" s="343">
        <v>355</v>
      </c>
      <c r="J167" s="344"/>
      <c r="K167" s="345">
        <v>3</v>
      </c>
      <c r="L167" s="337">
        <f t="shared" si="5"/>
        <v>1065</v>
      </c>
    </row>
    <row r="168" spans="1:12" ht="20.25" customHeight="1" x14ac:dyDescent="0.2">
      <c r="A168" s="390"/>
      <c r="B168" s="37"/>
      <c r="C168" s="338">
        <v>56</v>
      </c>
      <c r="D168" s="338" t="s">
        <v>648</v>
      </c>
      <c r="E168" s="383" t="s">
        <v>648</v>
      </c>
      <c r="F168" s="391" t="s">
        <v>658</v>
      </c>
      <c r="G168" s="341" t="s">
        <v>656</v>
      </c>
      <c r="H168" s="342"/>
      <c r="I168" s="343">
        <v>2750</v>
      </c>
      <c r="J168" s="344"/>
      <c r="K168" s="345">
        <v>2</v>
      </c>
      <c r="L168" s="337">
        <f t="shared" si="5"/>
        <v>5500</v>
      </c>
    </row>
    <row r="169" spans="1:12" ht="15" customHeight="1" x14ac:dyDescent="0.2">
      <c r="A169" s="390"/>
      <c r="B169" s="37"/>
      <c r="C169" s="338">
        <v>57</v>
      </c>
      <c r="D169" s="338"/>
      <c r="E169" s="339" t="s">
        <v>659</v>
      </c>
      <c r="F169" s="391" t="s">
        <v>660</v>
      </c>
      <c r="G169" s="341" t="s">
        <v>218</v>
      </c>
      <c r="H169" s="342"/>
      <c r="I169" s="343">
        <v>157</v>
      </c>
      <c r="J169" s="344"/>
      <c r="K169" s="345">
        <v>16</v>
      </c>
      <c r="L169" s="337">
        <f t="shared" si="5"/>
        <v>2512</v>
      </c>
    </row>
    <row r="170" spans="1:12" ht="15" customHeight="1" x14ac:dyDescent="0.2">
      <c r="A170" s="390"/>
      <c r="B170" s="37"/>
      <c r="C170" s="338"/>
      <c r="D170" s="338"/>
      <c r="E170" s="339"/>
      <c r="F170" s="391"/>
      <c r="G170" s="341"/>
      <c r="H170" s="342"/>
      <c r="I170" s="343"/>
      <c r="J170" s="344"/>
      <c r="K170" s="345"/>
      <c r="L170" s="337"/>
    </row>
    <row r="171" spans="1:12" ht="24.95" customHeight="1" x14ac:dyDescent="0.2">
      <c r="A171" s="12"/>
      <c r="B171" s="156"/>
      <c r="C171" s="157"/>
      <c r="D171" s="158" t="s">
        <v>73</v>
      </c>
      <c r="E171" s="159" t="s">
        <v>405</v>
      </c>
      <c r="F171" s="159" t="s">
        <v>406</v>
      </c>
      <c r="G171" s="157"/>
      <c r="H171" s="157"/>
      <c r="I171" s="160"/>
      <c r="J171" s="161">
        <f>BK171</f>
        <v>0</v>
      </c>
      <c r="K171" s="333"/>
      <c r="L171" s="337"/>
    </row>
    <row r="172" spans="1:12" ht="24.95" customHeight="1" x14ac:dyDescent="0.2">
      <c r="A172" s="12"/>
      <c r="B172" s="156"/>
      <c r="C172" s="157"/>
      <c r="D172" s="158" t="s">
        <v>73</v>
      </c>
      <c r="E172" s="170" t="s">
        <v>407</v>
      </c>
      <c r="F172" s="170" t="s">
        <v>408</v>
      </c>
      <c r="G172" s="157"/>
      <c r="H172" s="157"/>
      <c r="I172" s="160"/>
      <c r="J172" s="171">
        <f>BK172</f>
        <v>0</v>
      </c>
      <c r="K172" s="333"/>
      <c r="L172" s="337"/>
    </row>
    <row r="173" spans="1:12" ht="20.25" customHeight="1" x14ac:dyDescent="0.2">
      <c r="A173" s="390"/>
      <c r="B173" s="37"/>
      <c r="C173" s="172">
        <v>58</v>
      </c>
      <c r="D173" s="172" t="s">
        <v>120</v>
      </c>
      <c r="E173" s="173" t="s">
        <v>410</v>
      </c>
      <c r="F173" s="174" t="s">
        <v>411</v>
      </c>
      <c r="G173" s="175" t="s">
        <v>412</v>
      </c>
      <c r="H173" s="176">
        <v>1</v>
      </c>
      <c r="I173" s="177">
        <v>10000</v>
      </c>
      <c r="J173" s="178">
        <f>ROUND(I173*H173,2)</f>
        <v>10000</v>
      </c>
      <c r="K173" s="329">
        <v>0</v>
      </c>
      <c r="L173" s="337">
        <f>K173*I173</f>
        <v>0</v>
      </c>
    </row>
    <row r="174" spans="1:12" ht="24.95" customHeight="1" x14ac:dyDescent="0.2">
      <c r="A174" s="12"/>
      <c r="B174" s="156"/>
      <c r="C174" s="157"/>
      <c r="D174" s="158" t="s">
        <v>73</v>
      </c>
      <c r="E174" s="170" t="s">
        <v>415</v>
      </c>
      <c r="F174" s="170" t="s">
        <v>416</v>
      </c>
      <c r="G174" s="157"/>
      <c r="H174" s="157"/>
      <c r="I174" s="160"/>
      <c r="J174" s="171">
        <f>BK174</f>
        <v>0</v>
      </c>
      <c r="K174" s="333"/>
      <c r="L174" s="337"/>
    </row>
    <row r="175" spans="1:12" ht="18" customHeight="1" x14ac:dyDescent="0.2">
      <c r="A175" s="390"/>
      <c r="B175" s="37"/>
      <c r="C175" s="172">
        <v>59</v>
      </c>
      <c r="D175" s="172" t="s">
        <v>120</v>
      </c>
      <c r="E175" s="173" t="s">
        <v>418</v>
      </c>
      <c r="F175" s="174" t="s">
        <v>419</v>
      </c>
      <c r="G175" s="175" t="s">
        <v>412</v>
      </c>
      <c r="H175" s="176">
        <v>1</v>
      </c>
      <c r="I175" s="177">
        <v>25000</v>
      </c>
      <c r="J175" s="178">
        <f>ROUND(I175*H175,2)</f>
        <v>25000</v>
      </c>
      <c r="K175" s="329">
        <v>0</v>
      </c>
      <c r="L175" s="337">
        <v>0</v>
      </c>
    </row>
    <row r="176" spans="1:12" ht="24.95" customHeight="1" x14ac:dyDescent="0.2">
      <c r="A176" s="12"/>
      <c r="B176" s="156"/>
      <c r="C176" s="157"/>
      <c r="D176" s="158" t="s">
        <v>73</v>
      </c>
      <c r="E176" s="170" t="s">
        <v>421</v>
      </c>
      <c r="F176" s="170" t="s">
        <v>422</v>
      </c>
      <c r="G176" s="157"/>
      <c r="H176" s="157"/>
      <c r="I176" s="160"/>
      <c r="J176" s="171">
        <f>BK176</f>
        <v>0</v>
      </c>
      <c r="K176" s="333"/>
      <c r="L176" s="337"/>
    </row>
    <row r="177" spans="1:12" ht="20.25" customHeight="1" x14ac:dyDescent="0.2">
      <c r="A177" s="390"/>
      <c r="B177" s="37"/>
      <c r="C177" s="172">
        <v>60</v>
      </c>
      <c r="D177" s="172" t="s">
        <v>120</v>
      </c>
      <c r="E177" s="173" t="s">
        <v>424</v>
      </c>
      <c r="F177" s="174" t="s">
        <v>425</v>
      </c>
      <c r="G177" s="175" t="s">
        <v>412</v>
      </c>
      <c r="H177" s="176">
        <v>1</v>
      </c>
      <c r="I177" s="177">
        <v>15000</v>
      </c>
      <c r="J177" s="178">
        <f>ROUND(I177*H177,2)</f>
        <v>15000</v>
      </c>
      <c r="K177" s="329">
        <v>0</v>
      </c>
      <c r="L177" s="337">
        <f>K177*I177</f>
        <v>0</v>
      </c>
    </row>
    <row r="178" spans="1:12" ht="24.95" customHeight="1" x14ac:dyDescent="0.2">
      <c r="A178" s="390"/>
      <c r="B178" s="49"/>
      <c r="C178" s="50"/>
      <c r="D178" s="50"/>
      <c r="E178" s="50"/>
      <c r="F178" s="50"/>
      <c r="G178" s="50"/>
      <c r="H178" s="50"/>
      <c r="I178" s="50"/>
      <c r="J178" s="50"/>
      <c r="K178" s="50"/>
      <c r="L178" s="50"/>
    </row>
  </sheetData>
  <mergeCells count="4">
    <mergeCell ref="E8:H8"/>
    <mergeCell ref="K13:L13"/>
    <mergeCell ref="K14:L14"/>
    <mergeCell ref="E63:F63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57DA9-4148-4E1A-9199-8AD77C4AFBAE}">
  <dimension ref="A4:L178"/>
  <sheetViews>
    <sheetView tabSelected="1" topLeftCell="A4" zoomScale="130" zoomScaleNormal="130" workbookViewId="0">
      <selection activeCell="C6" sqref="C6"/>
    </sheetView>
  </sheetViews>
  <sheetFormatPr defaultRowHeight="11.25" x14ac:dyDescent="0.2"/>
  <cols>
    <col min="1" max="1" width="4" style="384" customWidth="1"/>
    <col min="2" max="2" width="1.83203125" style="384" customWidth="1"/>
    <col min="3" max="3" width="5.1640625" style="384" customWidth="1"/>
    <col min="4" max="4" width="4.1640625" style="384" customWidth="1"/>
    <col min="5" max="5" width="20" style="384" customWidth="1"/>
    <col min="6" max="6" width="64.1640625" style="384" customWidth="1"/>
    <col min="7" max="7" width="7" style="384" customWidth="1"/>
    <col min="8" max="8" width="11.1640625" style="384" customWidth="1"/>
    <col min="9" max="9" width="11.33203125" style="384" customWidth="1"/>
    <col min="10" max="10" width="13.5" style="384" customWidth="1"/>
    <col min="11" max="11" width="13.83203125" style="384" customWidth="1"/>
    <col min="12" max="12" width="16.6640625" style="384" customWidth="1"/>
    <col min="13" max="16384" width="9.33203125" style="384"/>
  </cols>
  <sheetData>
    <row r="4" spans="1:12" x14ac:dyDescent="0.2">
      <c r="A4" s="390"/>
      <c r="B4" s="51"/>
      <c r="C4" s="52"/>
      <c r="D4" s="52"/>
      <c r="E4" s="52"/>
      <c r="F4" s="52"/>
      <c r="G4" s="52"/>
      <c r="H4" s="52"/>
      <c r="I4" s="52"/>
      <c r="J4" s="52"/>
      <c r="K4" s="52"/>
    </row>
    <row r="5" spans="1:12" ht="18" x14ac:dyDescent="0.2">
      <c r="A5" s="390"/>
      <c r="B5" s="37"/>
      <c r="C5" s="24" t="s">
        <v>665</v>
      </c>
      <c r="D5" s="389"/>
      <c r="E5" s="389"/>
      <c r="F5" s="389"/>
      <c r="G5" s="389"/>
      <c r="H5" s="389"/>
      <c r="I5" s="389"/>
      <c r="J5" s="389"/>
      <c r="K5" s="389"/>
    </row>
    <row r="6" spans="1:12" x14ac:dyDescent="0.2">
      <c r="A6" s="390"/>
      <c r="B6" s="37"/>
      <c r="C6" s="389"/>
      <c r="D6" s="389"/>
      <c r="E6" s="389"/>
      <c r="F6" s="389"/>
      <c r="G6" s="389"/>
      <c r="H6" s="389"/>
      <c r="I6" s="389"/>
      <c r="J6" s="389"/>
      <c r="K6" s="389"/>
    </row>
    <row r="7" spans="1:12" ht="12.75" x14ac:dyDescent="0.2">
      <c r="A7" s="390"/>
      <c r="B7" s="37"/>
      <c r="C7" s="30" t="s">
        <v>16</v>
      </c>
      <c r="D7" s="389"/>
      <c r="E7" s="389"/>
      <c r="F7" s="389"/>
      <c r="G7" s="389"/>
      <c r="H7" s="389"/>
      <c r="I7" s="389"/>
      <c r="J7" s="389"/>
      <c r="K7" s="389"/>
    </row>
    <row r="8" spans="1:12" ht="11.25" customHeight="1" x14ac:dyDescent="0.2">
      <c r="A8" s="390"/>
      <c r="B8" s="37"/>
      <c r="C8" s="389"/>
      <c r="D8" s="389"/>
      <c r="E8" s="421" t="str">
        <f>'20-06 - Fara Tuklaty, Na ...'!E80</f>
        <v>Fara Tuklaty, Na Valech 19, Tuklaty - Stavební úpravy jižní fasády</v>
      </c>
      <c r="F8" s="432"/>
      <c r="G8" s="432"/>
      <c r="H8" s="432"/>
      <c r="I8" s="389"/>
      <c r="J8" s="389"/>
      <c r="K8" s="389"/>
    </row>
    <row r="9" spans="1:12" x14ac:dyDescent="0.2">
      <c r="A9" s="390"/>
      <c r="B9" s="37"/>
      <c r="C9" s="389"/>
      <c r="D9" s="389"/>
      <c r="E9" s="389"/>
      <c r="F9" s="389"/>
      <c r="G9" s="389"/>
      <c r="H9" s="389"/>
      <c r="I9" s="389"/>
      <c r="J9" s="389"/>
      <c r="K9" s="389"/>
    </row>
    <row r="10" spans="1:12" ht="12.75" x14ac:dyDescent="0.2">
      <c r="A10" s="390"/>
      <c r="B10" s="37"/>
      <c r="C10" s="30" t="s">
        <v>22</v>
      </c>
      <c r="D10" s="389"/>
      <c r="E10" s="389"/>
      <c r="F10" s="387" t="str">
        <f>'20-06 - Fara Tuklaty, Na ...'!F82</f>
        <v>Tuklaty</v>
      </c>
      <c r="G10" s="389"/>
      <c r="H10" s="389"/>
      <c r="I10" s="30" t="s">
        <v>24</v>
      </c>
      <c r="J10" s="385">
        <v>44316</v>
      </c>
      <c r="K10" s="389"/>
    </row>
    <row r="11" spans="1:12" x14ac:dyDescent="0.2">
      <c r="A11" s="390"/>
      <c r="B11" s="37"/>
      <c r="C11" s="389"/>
      <c r="D11" s="389"/>
      <c r="E11" s="389"/>
      <c r="F11" s="389"/>
      <c r="G11" s="389"/>
      <c r="H11" s="389"/>
      <c r="I11" s="389"/>
      <c r="J11" s="389"/>
      <c r="K11" s="389"/>
    </row>
    <row r="12" spans="1:12" ht="12.75" x14ac:dyDescent="0.2">
      <c r="A12" s="390"/>
      <c r="B12" s="37"/>
      <c r="C12" s="30" t="s">
        <v>27</v>
      </c>
      <c r="D12" s="389"/>
      <c r="E12" s="389"/>
      <c r="F12" s="387" t="str">
        <f>'20-06 - Fara Tuklaty, Na ...'!F84</f>
        <v>Obecní úřad Tuklaty</v>
      </c>
      <c r="G12" s="389"/>
      <c r="H12" s="389"/>
      <c r="I12" s="30" t="s">
        <v>33</v>
      </c>
      <c r="J12" s="388"/>
      <c r="K12" s="389"/>
    </row>
    <row r="13" spans="1:12" ht="12.75" x14ac:dyDescent="0.2">
      <c r="A13" s="390"/>
      <c r="B13" s="37"/>
      <c r="C13" s="30" t="s">
        <v>32</v>
      </c>
      <c r="D13" s="389"/>
      <c r="E13" s="389"/>
      <c r="F13" s="387" t="str">
        <f>'20-06 - Fara Tuklaty, Na ...'!F85</f>
        <v>PETRAlaan s.r.o.</v>
      </c>
      <c r="G13" s="389"/>
      <c r="H13" s="389"/>
      <c r="I13" s="30" t="s">
        <v>36</v>
      </c>
      <c r="J13" s="388"/>
      <c r="K13" s="441" t="s">
        <v>618</v>
      </c>
      <c r="L13" s="442"/>
    </row>
    <row r="14" spans="1:12" ht="12" x14ac:dyDescent="0.2">
      <c r="A14" s="390"/>
      <c r="B14" s="37"/>
      <c r="C14" s="389"/>
      <c r="D14" s="389"/>
      <c r="E14" s="389"/>
      <c r="F14" s="389"/>
      <c r="G14" s="389"/>
      <c r="H14" s="389"/>
      <c r="I14" s="389"/>
      <c r="J14" s="389"/>
      <c r="K14" s="443"/>
      <c r="L14" s="444"/>
    </row>
    <row r="15" spans="1:12" ht="24" x14ac:dyDescent="0.2">
      <c r="A15" s="145"/>
      <c r="B15" s="146"/>
      <c r="C15" s="147" t="s">
        <v>104</v>
      </c>
      <c r="D15" s="148" t="s">
        <v>59</v>
      </c>
      <c r="E15" s="148" t="s">
        <v>55</v>
      </c>
      <c r="F15" s="148" t="s">
        <v>56</v>
      </c>
      <c r="G15" s="148" t="s">
        <v>105</v>
      </c>
      <c r="H15" s="148" t="s">
        <v>106</v>
      </c>
      <c r="I15" s="148" t="s">
        <v>107</v>
      </c>
      <c r="J15" s="148" t="s">
        <v>86</v>
      </c>
      <c r="K15" s="148" t="s">
        <v>106</v>
      </c>
      <c r="L15" s="148" t="s">
        <v>86</v>
      </c>
    </row>
    <row r="16" spans="1:12" ht="15.75" x14ac:dyDescent="0.25">
      <c r="A16" s="390"/>
      <c r="B16" s="37"/>
      <c r="C16" s="77" t="s">
        <v>619</v>
      </c>
      <c r="D16" s="389"/>
      <c r="E16" s="389"/>
      <c r="F16" s="389"/>
      <c r="G16" s="389"/>
      <c r="H16" s="389"/>
      <c r="I16" s="389"/>
      <c r="J16" s="151"/>
      <c r="K16" s="389"/>
      <c r="L16" s="151">
        <f>SUM(L19:L177)</f>
        <v>-133431.71500000003</v>
      </c>
    </row>
    <row r="17" spans="1:12" ht="15" x14ac:dyDescent="0.2">
      <c r="A17" s="12"/>
      <c r="B17" s="156"/>
      <c r="C17" s="157"/>
      <c r="D17" s="158" t="s">
        <v>73</v>
      </c>
      <c r="E17" s="159" t="s">
        <v>116</v>
      </c>
      <c r="F17" s="159" t="s">
        <v>117</v>
      </c>
      <c r="G17" s="157"/>
      <c r="H17" s="157"/>
      <c r="I17" s="160"/>
      <c r="J17" s="161">
        <f>BK17</f>
        <v>0</v>
      </c>
      <c r="K17" s="157"/>
    </row>
    <row r="18" spans="1:12" ht="12.75" x14ac:dyDescent="0.2">
      <c r="A18" s="12"/>
      <c r="B18" s="156"/>
      <c r="C18" s="157"/>
      <c r="D18" s="158" t="s">
        <v>73</v>
      </c>
      <c r="E18" s="170" t="s">
        <v>79</v>
      </c>
      <c r="F18" s="170" t="s">
        <v>119</v>
      </c>
      <c r="G18" s="157"/>
      <c r="H18" s="157"/>
      <c r="I18" s="160"/>
      <c r="J18" s="171">
        <f>BK18</f>
        <v>0</v>
      </c>
      <c r="K18" s="157"/>
    </row>
    <row r="19" spans="1:12" ht="39.75" customHeight="1" x14ac:dyDescent="0.2">
      <c r="A19" s="390"/>
      <c r="B19" s="37"/>
      <c r="C19" s="172" t="s">
        <v>79</v>
      </c>
      <c r="D19" s="172" t="s">
        <v>120</v>
      </c>
      <c r="E19" s="173" t="s">
        <v>121</v>
      </c>
      <c r="F19" s="174" t="s">
        <v>122</v>
      </c>
      <c r="G19" s="175" t="s">
        <v>123</v>
      </c>
      <c r="H19" s="176">
        <v>3.84</v>
      </c>
      <c r="I19" s="177">
        <v>1280</v>
      </c>
      <c r="J19" s="178">
        <f>ROUND(I19*H19,2)</f>
        <v>4915.2</v>
      </c>
      <c r="K19" s="329">
        <f>1-H19</f>
        <v>-2.84</v>
      </c>
      <c r="L19" s="337">
        <f>K19*I19</f>
        <v>-3635.2</v>
      </c>
    </row>
    <row r="20" spans="1:12" ht="15.75" customHeight="1" x14ac:dyDescent="0.2">
      <c r="A20" s="13"/>
      <c r="B20" s="185"/>
      <c r="C20" s="186"/>
      <c r="D20" s="187" t="s">
        <v>127</v>
      </c>
      <c r="E20" s="188" t="s">
        <v>29</v>
      </c>
      <c r="F20" s="189" t="s">
        <v>128</v>
      </c>
      <c r="G20" s="186"/>
      <c r="H20" s="188" t="s">
        <v>29</v>
      </c>
      <c r="I20" s="190"/>
      <c r="J20" s="186"/>
      <c r="K20" s="330"/>
      <c r="L20" s="337"/>
    </row>
    <row r="21" spans="1:12" ht="24.95" customHeight="1" x14ac:dyDescent="0.2">
      <c r="A21" s="14"/>
      <c r="B21" s="196"/>
      <c r="C21" s="197"/>
      <c r="D21" s="187" t="s">
        <v>127</v>
      </c>
      <c r="E21" s="198" t="s">
        <v>29</v>
      </c>
      <c r="F21" s="199" t="s">
        <v>129</v>
      </c>
      <c r="G21" s="197"/>
      <c r="H21" s="200">
        <v>3.84</v>
      </c>
      <c r="I21" s="201"/>
      <c r="J21" s="197"/>
      <c r="K21" s="331"/>
      <c r="L21" s="337"/>
    </row>
    <row r="22" spans="1:12" ht="24.95" customHeight="1" x14ac:dyDescent="0.2">
      <c r="A22" s="390"/>
      <c r="B22" s="37"/>
      <c r="C22" s="172" t="s">
        <v>81</v>
      </c>
      <c r="D22" s="172" t="s">
        <v>120</v>
      </c>
      <c r="E22" s="173" t="s">
        <v>130</v>
      </c>
      <c r="F22" s="174" t="s">
        <v>131</v>
      </c>
      <c r="G22" s="175" t="s">
        <v>123</v>
      </c>
      <c r="H22" s="176">
        <v>9.2970000000000006</v>
      </c>
      <c r="I22" s="177">
        <v>5000</v>
      </c>
      <c r="J22" s="178">
        <f>ROUND(I22*H22,2)</f>
        <v>46485</v>
      </c>
      <c r="K22" s="329"/>
      <c r="L22" s="337">
        <f>K22*I22</f>
        <v>0</v>
      </c>
    </row>
    <row r="23" spans="1:12" ht="15" customHeight="1" x14ac:dyDescent="0.2">
      <c r="A23" s="13"/>
      <c r="B23" s="185"/>
      <c r="C23" s="186"/>
      <c r="D23" s="187" t="s">
        <v>127</v>
      </c>
      <c r="E23" s="188" t="s">
        <v>29</v>
      </c>
      <c r="F23" s="189" t="s">
        <v>133</v>
      </c>
      <c r="G23" s="186"/>
      <c r="H23" s="188" t="s">
        <v>29</v>
      </c>
      <c r="I23" s="190"/>
      <c r="J23" s="186"/>
      <c r="K23" s="330"/>
      <c r="L23" s="337"/>
    </row>
    <row r="24" spans="1:12" ht="15" customHeight="1" x14ac:dyDescent="0.2">
      <c r="A24" s="14"/>
      <c r="B24" s="196"/>
      <c r="C24" s="197"/>
      <c r="D24" s="187" t="s">
        <v>127</v>
      </c>
      <c r="E24" s="198" t="s">
        <v>29</v>
      </c>
      <c r="F24" s="199" t="s">
        <v>134</v>
      </c>
      <c r="G24" s="197"/>
      <c r="H24" s="200">
        <v>2.1960000000000002</v>
      </c>
      <c r="I24" s="201"/>
      <c r="J24" s="197"/>
      <c r="K24" s="331"/>
      <c r="L24" s="337"/>
    </row>
    <row r="25" spans="1:12" ht="15" customHeight="1" x14ac:dyDescent="0.2">
      <c r="A25" s="13"/>
      <c r="B25" s="185"/>
      <c r="C25" s="186"/>
      <c r="D25" s="187" t="s">
        <v>127</v>
      </c>
      <c r="E25" s="188" t="s">
        <v>29</v>
      </c>
      <c r="F25" s="189" t="s">
        <v>135</v>
      </c>
      <c r="G25" s="186"/>
      <c r="H25" s="188" t="s">
        <v>29</v>
      </c>
      <c r="I25" s="190"/>
      <c r="J25" s="186"/>
      <c r="K25" s="330"/>
      <c r="L25" s="337"/>
    </row>
    <row r="26" spans="1:12" ht="15" customHeight="1" x14ac:dyDescent="0.2">
      <c r="A26" s="14"/>
      <c r="B26" s="196"/>
      <c r="C26" s="197"/>
      <c r="D26" s="187" t="s">
        <v>127</v>
      </c>
      <c r="E26" s="198" t="s">
        <v>29</v>
      </c>
      <c r="F26" s="199" t="s">
        <v>136</v>
      </c>
      <c r="G26" s="197"/>
      <c r="H26" s="200">
        <v>7.101</v>
      </c>
      <c r="I26" s="201"/>
      <c r="J26" s="197"/>
      <c r="K26" s="331"/>
      <c r="L26" s="337"/>
    </row>
    <row r="27" spans="1:12" ht="15" customHeight="1" x14ac:dyDescent="0.2">
      <c r="A27" s="15"/>
      <c r="B27" s="207"/>
      <c r="C27" s="208"/>
      <c r="D27" s="187" t="s">
        <v>127</v>
      </c>
      <c r="E27" s="209" t="s">
        <v>29</v>
      </c>
      <c r="F27" s="210" t="s">
        <v>137</v>
      </c>
      <c r="G27" s="208"/>
      <c r="H27" s="211">
        <v>9.2970000000000006</v>
      </c>
      <c r="I27" s="212"/>
      <c r="J27" s="208"/>
      <c r="K27" s="332"/>
      <c r="L27" s="337"/>
    </row>
    <row r="28" spans="1:12" ht="15" customHeight="1" x14ac:dyDescent="0.2">
      <c r="A28" s="390"/>
      <c r="B28" s="37"/>
      <c r="C28" s="218" t="s">
        <v>138</v>
      </c>
      <c r="D28" s="218" t="s">
        <v>139</v>
      </c>
      <c r="E28" s="219" t="s">
        <v>140</v>
      </c>
      <c r="F28" s="220" t="s">
        <v>141</v>
      </c>
      <c r="G28" s="221" t="s">
        <v>142</v>
      </c>
      <c r="H28" s="222">
        <v>14.994999999999999</v>
      </c>
      <c r="I28" s="223">
        <v>800</v>
      </c>
      <c r="J28" s="224">
        <f>ROUND(I28*H28,2)</f>
        <v>11996</v>
      </c>
      <c r="K28" s="336">
        <f>0-H28</f>
        <v>-14.994999999999999</v>
      </c>
      <c r="L28" s="337">
        <f>K28*I28</f>
        <v>-11996</v>
      </c>
    </row>
    <row r="29" spans="1:12" ht="15" customHeight="1" x14ac:dyDescent="0.2">
      <c r="A29" s="14"/>
      <c r="B29" s="196"/>
      <c r="C29" s="197"/>
      <c r="D29" s="187" t="s">
        <v>127</v>
      </c>
      <c r="E29" s="198" t="s">
        <v>29</v>
      </c>
      <c r="F29" s="199" t="s">
        <v>145</v>
      </c>
      <c r="G29" s="197"/>
      <c r="H29" s="200">
        <v>14.994999999999999</v>
      </c>
      <c r="I29" s="201"/>
      <c r="J29" s="197"/>
      <c r="K29" s="331"/>
      <c r="L29" s="337"/>
    </row>
    <row r="30" spans="1:12" ht="44.25" customHeight="1" x14ac:dyDescent="0.2">
      <c r="A30" s="390"/>
      <c r="B30" s="37"/>
      <c r="C30" s="172" t="s">
        <v>125</v>
      </c>
      <c r="D30" s="172" t="s">
        <v>120</v>
      </c>
      <c r="E30" s="173" t="s">
        <v>146</v>
      </c>
      <c r="F30" s="174" t="s">
        <v>147</v>
      </c>
      <c r="G30" s="175" t="s">
        <v>148</v>
      </c>
      <c r="H30" s="176">
        <v>46</v>
      </c>
      <c r="I30" s="177">
        <v>385</v>
      </c>
      <c r="J30" s="178">
        <f t="shared" ref="J30:J35" si="0">ROUND(I30*H30,2)</f>
        <v>17710</v>
      </c>
      <c r="K30" s="329"/>
      <c r="L30" s="337">
        <f t="shared" ref="L30:L35" si="1">K30*I30</f>
        <v>0</v>
      </c>
    </row>
    <row r="31" spans="1:12" ht="18.75" customHeight="1" x14ac:dyDescent="0.2">
      <c r="A31" s="390"/>
      <c r="B31" s="37"/>
      <c r="C31" s="172" t="s">
        <v>150</v>
      </c>
      <c r="D31" s="172" t="s">
        <v>120</v>
      </c>
      <c r="E31" s="173" t="s">
        <v>151</v>
      </c>
      <c r="F31" s="174" t="s">
        <v>152</v>
      </c>
      <c r="G31" s="175" t="s">
        <v>142</v>
      </c>
      <c r="H31" s="176">
        <v>14.994999999999999</v>
      </c>
      <c r="I31" s="177">
        <v>200</v>
      </c>
      <c r="J31" s="178">
        <f t="shared" si="0"/>
        <v>2999</v>
      </c>
      <c r="K31" s="329">
        <f>7.56-H31</f>
        <v>-7.4349999999999996</v>
      </c>
      <c r="L31" s="337">
        <f t="shared" si="1"/>
        <v>-1487</v>
      </c>
    </row>
    <row r="32" spans="1:12" ht="54.75" customHeight="1" x14ac:dyDescent="0.2">
      <c r="A32" s="390"/>
      <c r="B32" s="37"/>
      <c r="C32" s="172" t="s">
        <v>155</v>
      </c>
      <c r="D32" s="172" t="s">
        <v>120</v>
      </c>
      <c r="E32" s="173" t="s">
        <v>156</v>
      </c>
      <c r="F32" s="174" t="s">
        <v>157</v>
      </c>
      <c r="G32" s="175" t="s">
        <v>123</v>
      </c>
      <c r="H32" s="176">
        <v>3.84</v>
      </c>
      <c r="I32" s="177">
        <v>656</v>
      </c>
      <c r="J32" s="178">
        <f t="shared" si="0"/>
        <v>2519.04</v>
      </c>
      <c r="K32" s="329">
        <f>1-H32</f>
        <v>-2.84</v>
      </c>
      <c r="L32" s="337">
        <f t="shared" si="1"/>
        <v>-1863.04</v>
      </c>
    </row>
    <row r="33" spans="1:12" ht="60" customHeight="1" x14ac:dyDescent="0.2">
      <c r="A33" s="390"/>
      <c r="B33" s="37"/>
      <c r="C33" s="172" t="s">
        <v>159</v>
      </c>
      <c r="D33" s="172" t="s">
        <v>120</v>
      </c>
      <c r="E33" s="173" t="s">
        <v>160</v>
      </c>
      <c r="F33" s="174" t="s">
        <v>161</v>
      </c>
      <c r="G33" s="175" t="s">
        <v>123</v>
      </c>
      <c r="H33" s="176">
        <v>3.84</v>
      </c>
      <c r="I33" s="177">
        <v>352</v>
      </c>
      <c r="J33" s="178">
        <f t="shared" si="0"/>
        <v>1351.68</v>
      </c>
      <c r="K33" s="329">
        <f>1-H33</f>
        <v>-2.84</v>
      </c>
      <c r="L33" s="337">
        <f t="shared" si="1"/>
        <v>-999.68</v>
      </c>
    </row>
    <row r="34" spans="1:12" ht="54" customHeight="1" x14ac:dyDescent="0.2">
      <c r="A34" s="390"/>
      <c r="B34" s="37"/>
      <c r="C34" s="172" t="s">
        <v>143</v>
      </c>
      <c r="D34" s="172" t="s">
        <v>120</v>
      </c>
      <c r="E34" s="173" t="s">
        <v>163</v>
      </c>
      <c r="F34" s="174" t="s">
        <v>164</v>
      </c>
      <c r="G34" s="175" t="s">
        <v>123</v>
      </c>
      <c r="H34" s="176">
        <v>3.84</v>
      </c>
      <c r="I34" s="177">
        <v>1250</v>
      </c>
      <c r="J34" s="178">
        <f t="shared" si="0"/>
        <v>4800</v>
      </c>
      <c r="K34" s="329">
        <f>1-H34</f>
        <v>-2.84</v>
      </c>
      <c r="L34" s="337">
        <f t="shared" si="1"/>
        <v>-3550</v>
      </c>
    </row>
    <row r="35" spans="1:12" ht="61.5" customHeight="1" x14ac:dyDescent="0.2">
      <c r="A35" s="390"/>
      <c r="B35" s="37"/>
      <c r="C35" s="172" t="s">
        <v>166</v>
      </c>
      <c r="D35" s="172" t="s">
        <v>120</v>
      </c>
      <c r="E35" s="173" t="s">
        <v>167</v>
      </c>
      <c r="F35" s="174" t="s">
        <v>168</v>
      </c>
      <c r="G35" s="175" t="s">
        <v>123</v>
      </c>
      <c r="H35" s="176">
        <v>72.959999999999994</v>
      </c>
      <c r="I35" s="177">
        <v>35</v>
      </c>
      <c r="J35" s="178">
        <f t="shared" si="0"/>
        <v>2553.6</v>
      </c>
      <c r="K35" s="329">
        <f>19-H35</f>
        <v>-53.959999999999994</v>
      </c>
      <c r="L35" s="337">
        <f t="shared" si="1"/>
        <v>-1888.5999999999997</v>
      </c>
    </row>
    <row r="36" spans="1:12" ht="14.25" customHeight="1" x14ac:dyDescent="0.2">
      <c r="A36" s="14"/>
      <c r="B36" s="196"/>
      <c r="C36" s="197"/>
      <c r="D36" s="187" t="s">
        <v>127</v>
      </c>
      <c r="E36" s="197"/>
      <c r="F36" s="199" t="s">
        <v>170</v>
      </c>
      <c r="G36" s="197"/>
      <c r="H36" s="200">
        <v>72.959999999999994</v>
      </c>
      <c r="I36" s="201"/>
      <c r="J36" s="197"/>
      <c r="K36" s="331"/>
      <c r="L36" s="337"/>
    </row>
    <row r="37" spans="1:12" ht="42.75" customHeight="1" x14ac:dyDescent="0.2">
      <c r="A37" s="390"/>
      <c r="B37" s="37"/>
      <c r="C37" s="172" t="s">
        <v>171</v>
      </c>
      <c r="D37" s="172" t="s">
        <v>120</v>
      </c>
      <c r="E37" s="173" t="s">
        <v>172</v>
      </c>
      <c r="F37" s="174" t="s">
        <v>173</v>
      </c>
      <c r="G37" s="175" t="s">
        <v>123</v>
      </c>
      <c r="H37" s="176">
        <v>3.84</v>
      </c>
      <c r="I37" s="177">
        <v>289</v>
      </c>
      <c r="J37" s="178">
        <f>ROUND(I37*H37,2)</f>
        <v>1109.76</v>
      </c>
      <c r="K37" s="329">
        <f>1-H37</f>
        <v>-2.84</v>
      </c>
      <c r="L37" s="337">
        <f>K37*I37</f>
        <v>-820.76</v>
      </c>
    </row>
    <row r="38" spans="1:12" ht="39.75" customHeight="1" x14ac:dyDescent="0.2">
      <c r="A38" s="390"/>
      <c r="B38" s="37"/>
      <c r="C38" s="172" t="s">
        <v>175</v>
      </c>
      <c r="D38" s="172" t="s">
        <v>120</v>
      </c>
      <c r="E38" s="173" t="s">
        <v>176</v>
      </c>
      <c r="F38" s="174" t="s">
        <v>177</v>
      </c>
      <c r="G38" s="175" t="s">
        <v>142</v>
      </c>
      <c r="H38" s="176">
        <v>5.76</v>
      </c>
      <c r="I38" s="177">
        <v>380</v>
      </c>
      <c r="J38" s="178">
        <f>ROUND(I38*H38,2)</f>
        <v>2188.8000000000002</v>
      </c>
      <c r="K38" s="329">
        <f>(1*1.5)-H38</f>
        <v>-4.26</v>
      </c>
      <c r="L38" s="337">
        <f>K38*I38</f>
        <v>-1618.8</v>
      </c>
    </row>
    <row r="39" spans="1:12" ht="16.5" customHeight="1" x14ac:dyDescent="0.2">
      <c r="A39" s="14"/>
      <c r="B39" s="196"/>
      <c r="C39" s="197"/>
      <c r="D39" s="187" t="s">
        <v>127</v>
      </c>
      <c r="E39" s="198" t="s">
        <v>29</v>
      </c>
      <c r="F39" s="199" t="s">
        <v>179</v>
      </c>
      <c r="G39" s="197"/>
      <c r="H39" s="200">
        <v>5.76</v>
      </c>
      <c r="I39" s="201"/>
      <c r="J39" s="197"/>
      <c r="K39" s="331"/>
      <c r="L39" s="337"/>
    </row>
    <row r="40" spans="1:12" ht="33.75" customHeight="1" x14ac:dyDescent="0.2">
      <c r="A40" s="390"/>
      <c r="B40" s="37"/>
      <c r="C40" s="172" t="s">
        <v>180</v>
      </c>
      <c r="D40" s="172" t="s">
        <v>120</v>
      </c>
      <c r="E40" s="173" t="s">
        <v>181</v>
      </c>
      <c r="F40" s="174" t="s">
        <v>182</v>
      </c>
      <c r="G40" s="175" t="s">
        <v>123</v>
      </c>
      <c r="H40" s="176">
        <v>3.84</v>
      </c>
      <c r="I40" s="177">
        <v>55</v>
      </c>
      <c r="J40" s="178">
        <f>ROUND(I40*H40,2)</f>
        <v>211.2</v>
      </c>
      <c r="K40" s="329">
        <f>1-H40</f>
        <v>-2.84</v>
      </c>
      <c r="L40" s="337">
        <f>K40*I40</f>
        <v>-156.19999999999999</v>
      </c>
    </row>
    <row r="41" spans="1:12" ht="24.95" customHeight="1" x14ac:dyDescent="0.2">
      <c r="A41" s="12"/>
      <c r="B41" s="156"/>
      <c r="C41" s="157"/>
      <c r="D41" s="158" t="s">
        <v>73</v>
      </c>
      <c r="E41" s="170" t="s">
        <v>81</v>
      </c>
      <c r="F41" s="170" t="s">
        <v>184</v>
      </c>
      <c r="G41" s="157"/>
      <c r="H41" s="157"/>
      <c r="I41" s="160"/>
      <c r="J41" s="171">
        <f>BK41</f>
        <v>0</v>
      </c>
      <c r="K41" s="333"/>
      <c r="L41" s="337"/>
    </row>
    <row r="42" spans="1:12" ht="37.5" customHeight="1" x14ac:dyDescent="0.2">
      <c r="A42" s="390"/>
      <c r="B42" s="37"/>
      <c r="C42" s="172" t="s">
        <v>185</v>
      </c>
      <c r="D42" s="172" t="s">
        <v>120</v>
      </c>
      <c r="E42" s="173" t="s">
        <v>186</v>
      </c>
      <c r="F42" s="174" t="s">
        <v>187</v>
      </c>
      <c r="G42" s="175" t="s">
        <v>123</v>
      </c>
      <c r="H42" s="176">
        <v>1.024</v>
      </c>
      <c r="I42" s="177">
        <v>1120</v>
      </c>
      <c r="J42" s="178">
        <f>ROUND(I42*H42,2)</f>
        <v>1146.8800000000001</v>
      </c>
      <c r="K42" s="329">
        <f>0.3-H42</f>
        <v>-0.72399999999999998</v>
      </c>
      <c r="L42" s="337">
        <f>K42*I42</f>
        <v>-810.88</v>
      </c>
    </row>
    <row r="43" spans="1:12" ht="16.5" customHeight="1" x14ac:dyDescent="0.2">
      <c r="A43" s="13"/>
      <c r="B43" s="185"/>
      <c r="C43" s="186"/>
      <c r="D43" s="187" t="s">
        <v>127</v>
      </c>
      <c r="E43" s="188" t="s">
        <v>29</v>
      </c>
      <c r="F43" s="189" t="s">
        <v>128</v>
      </c>
      <c r="G43" s="186"/>
      <c r="H43" s="188" t="s">
        <v>29</v>
      </c>
      <c r="I43" s="190"/>
      <c r="J43" s="186"/>
      <c r="K43" s="330"/>
      <c r="L43" s="337"/>
    </row>
    <row r="44" spans="1:12" ht="16.5" customHeight="1" x14ac:dyDescent="0.2">
      <c r="A44" s="14"/>
      <c r="B44" s="196"/>
      <c r="C44" s="197"/>
      <c r="D44" s="187" t="s">
        <v>127</v>
      </c>
      <c r="E44" s="198" t="s">
        <v>29</v>
      </c>
      <c r="F44" s="199" t="s">
        <v>189</v>
      </c>
      <c r="G44" s="197"/>
      <c r="H44" s="200">
        <v>1.024</v>
      </c>
      <c r="I44" s="201"/>
      <c r="J44" s="197"/>
      <c r="K44" s="331"/>
      <c r="L44" s="337"/>
    </row>
    <row r="45" spans="1:12" ht="24.95" customHeight="1" x14ac:dyDescent="0.2">
      <c r="A45" s="390"/>
      <c r="B45" s="37"/>
      <c r="C45" s="172" t="s">
        <v>190</v>
      </c>
      <c r="D45" s="172" t="s">
        <v>120</v>
      </c>
      <c r="E45" s="173" t="s">
        <v>191</v>
      </c>
      <c r="F45" s="174" t="s">
        <v>192</v>
      </c>
      <c r="G45" s="175" t="s">
        <v>123</v>
      </c>
      <c r="H45" s="176">
        <v>3.379</v>
      </c>
      <c r="I45" s="177">
        <v>3560</v>
      </c>
      <c r="J45" s="178">
        <f>ROUND(I45*H45,2)</f>
        <v>12029.24</v>
      </c>
      <c r="K45" s="329">
        <v>-2.37</v>
      </c>
      <c r="L45" s="337">
        <f>K45*I45</f>
        <v>-8437.2000000000007</v>
      </c>
    </row>
    <row r="46" spans="1:12" ht="17.25" customHeight="1" x14ac:dyDescent="0.2">
      <c r="A46" s="13"/>
      <c r="B46" s="185"/>
      <c r="C46" s="186"/>
      <c r="D46" s="187" t="s">
        <v>127</v>
      </c>
      <c r="E46" s="188" t="s">
        <v>29</v>
      </c>
      <c r="F46" s="189" t="s">
        <v>128</v>
      </c>
      <c r="G46" s="186"/>
      <c r="H46" s="188" t="s">
        <v>29</v>
      </c>
      <c r="I46" s="190"/>
      <c r="J46" s="186"/>
      <c r="K46" s="330"/>
      <c r="L46" s="337"/>
    </row>
    <row r="47" spans="1:12" ht="18.75" customHeight="1" x14ac:dyDescent="0.2">
      <c r="A47" s="14"/>
      <c r="B47" s="196"/>
      <c r="C47" s="197"/>
      <c r="D47" s="187" t="s">
        <v>127</v>
      </c>
      <c r="E47" s="198" t="s">
        <v>29</v>
      </c>
      <c r="F47" s="199" t="s">
        <v>194</v>
      </c>
      <c r="G47" s="197"/>
      <c r="H47" s="200">
        <v>3.379</v>
      </c>
      <c r="I47" s="201"/>
      <c r="J47" s="197"/>
      <c r="K47" s="331"/>
      <c r="L47" s="337"/>
    </row>
    <row r="48" spans="1:12" ht="24.95" customHeight="1" x14ac:dyDescent="0.2">
      <c r="A48" s="390"/>
      <c r="B48" s="37"/>
      <c r="C48" s="172" t="s">
        <v>8</v>
      </c>
      <c r="D48" s="172" t="s">
        <v>120</v>
      </c>
      <c r="E48" s="173" t="s">
        <v>195</v>
      </c>
      <c r="F48" s="174" t="s">
        <v>196</v>
      </c>
      <c r="G48" s="175" t="s">
        <v>142</v>
      </c>
      <c r="H48" s="176">
        <v>3.7999999999999999E-2</v>
      </c>
      <c r="I48" s="177">
        <v>40500</v>
      </c>
      <c r="J48" s="178">
        <f>ROUND(I48*H48,2)</f>
        <v>1539</v>
      </c>
      <c r="K48" s="329">
        <f>(H48*0.3)-H48</f>
        <v>-2.6599999999999999E-2</v>
      </c>
      <c r="L48" s="337">
        <f>K48*I48</f>
        <v>-1077.3</v>
      </c>
    </row>
    <row r="49" spans="1:12" ht="13.5" customHeight="1" x14ac:dyDescent="0.2">
      <c r="A49" s="13"/>
      <c r="B49" s="185"/>
      <c r="C49" s="186"/>
      <c r="D49" s="187" t="s">
        <v>127</v>
      </c>
      <c r="E49" s="188" t="s">
        <v>29</v>
      </c>
      <c r="F49" s="189" t="s">
        <v>198</v>
      </c>
      <c r="G49" s="186"/>
      <c r="H49" s="188" t="s">
        <v>29</v>
      </c>
      <c r="I49" s="190"/>
      <c r="J49" s="186"/>
      <c r="K49" s="330"/>
      <c r="L49" s="337"/>
    </row>
    <row r="50" spans="1:12" ht="18.75" customHeight="1" x14ac:dyDescent="0.2">
      <c r="A50" s="14"/>
      <c r="B50" s="196"/>
      <c r="C50" s="197"/>
      <c r="D50" s="187" t="s">
        <v>127</v>
      </c>
      <c r="E50" s="198" t="s">
        <v>29</v>
      </c>
      <c r="F50" s="199" t="s">
        <v>199</v>
      </c>
      <c r="G50" s="197"/>
      <c r="H50" s="200">
        <v>3.7999999999999999E-2</v>
      </c>
      <c r="I50" s="201"/>
      <c r="J50" s="197"/>
      <c r="K50" s="331"/>
      <c r="L50" s="337"/>
    </row>
    <row r="51" spans="1:12" ht="24.95" customHeight="1" x14ac:dyDescent="0.2">
      <c r="A51" s="12"/>
      <c r="B51" s="156"/>
      <c r="C51" s="157"/>
      <c r="D51" s="158" t="s">
        <v>73</v>
      </c>
      <c r="E51" s="170" t="s">
        <v>138</v>
      </c>
      <c r="F51" s="170" t="s">
        <v>200</v>
      </c>
      <c r="G51" s="157"/>
      <c r="H51" s="157"/>
      <c r="I51" s="160"/>
      <c r="J51" s="171">
        <f>BK51</f>
        <v>0</v>
      </c>
      <c r="K51" s="333"/>
      <c r="L51" s="337"/>
    </row>
    <row r="52" spans="1:12" ht="40.5" customHeight="1" x14ac:dyDescent="0.2">
      <c r="A52" s="390"/>
      <c r="B52" s="37"/>
      <c r="C52" s="172" t="s">
        <v>201</v>
      </c>
      <c r="D52" s="172" t="s">
        <v>120</v>
      </c>
      <c r="E52" s="173" t="s">
        <v>202</v>
      </c>
      <c r="F52" s="174" t="s">
        <v>203</v>
      </c>
      <c r="G52" s="175" t="s">
        <v>123</v>
      </c>
      <c r="H52" s="176">
        <v>4.5</v>
      </c>
      <c r="I52" s="177">
        <v>1200</v>
      </c>
      <c r="J52" s="178">
        <f>ROUND(I52*H52,2)</f>
        <v>5400</v>
      </c>
      <c r="K52" s="329">
        <f>3-H52</f>
        <v>-1.5</v>
      </c>
      <c r="L52" s="337">
        <f>K52*I52</f>
        <v>-1800</v>
      </c>
    </row>
    <row r="53" spans="1:12" ht="41.25" customHeight="1" x14ac:dyDescent="0.2">
      <c r="A53" s="390"/>
      <c r="B53" s="37"/>
      <c r="C53" s="172" t="s">
        <v>205</v>
      </c>
      <c r="D53" s="172" t="s">
        <v>120</v>
      </c>
      <c r="E53" s="173" t="s">
        <v>206</v>
      </c>
      <c r="F53" s="174" t="s">
        <v>207</v>
      </c>
      <c r="G53" s="175" t="s">
        <v>148</v>
      </c>
      <c r="H53" s="176">
        <v>20</v>
      </c>
      <c r="I53" s="177">
        <v>455</v>
      </c>
      <c r="J53" s="178">
        <f>ROUND(I53*H53,2)</f>
        <v>9100</v>
      </c>
      <c r="K53" s="329">
        <f>13.5-H53</f>
        <v>-6.5</v>
      </c>
      <c r="L53" s="337">
        <f>K53*I53</f>
        <v>-2957.5</v>
      </c>
    </row>
    <row r="54" spans="1:12" ht="14.25" customHeight="1" x14ac:dyDescent="0.2">
      <c r="A54" s="14"/>
      <c r="B54" s="196"/>
      <c r="C54" s="197"/>
      <c r="D54" s="187" t="s">
        <v>127</v>
      </c>
      <c r="E54" s="198" t="s">
        <v>29</v>
      </c>
      <c r="F54" s="199" t="s">
        <v>209</v>
      </c>
      <c r="G54" s="197"/>
      <c r="H54" s="200">
        <v>20</v>
      </c>
      <c r="I54" s="201"/>
      <c r="J54" s="197"/>
      <c r="K54" s="331"/>
      <c r="L54" s="337"/>
    </row>
    <row r="55" spans="1:12" ht="41.25" customHeight="1" x14ac:dyDescent="0.2">
      <c r="A55" s="390"/>
      <c r="B55" s="37"/>
      <c r="C55" s="172" t="s">
        <v>210</v>
      </c>
      <c r="D55" s="172" t="s">
        <v>120</v>
      </c>
      <c r="E55" s="173" t="s">
        <v>211</v>
      </c>
      <c r="F55" s="174" t="s">
        <v>212</v>
      </c>
      <c r="G55" s="175" t="s">
        <v>123</v>
      </c>
      <c r="H55" s="176">
        <v>4.5</v>
      </c>
      <c r="I55" s="177">
        <v>4000</v>
      </c>
      <c r="J55" s="178">
        <f>ROUND(I55*H55,2)</f>
        <v>18000</v>
      </c>
      <c r="K55" s="329">
        <f>3-H55</f>
        <v>-1.5</v>
      </c>
      <c r="L55" s="337">
        <f>K55*I55</f>
        <v>-6000</v>
      </c>
    </row>
    <row r="56" spans="1:12" ht="12.75" customHeight="1" x14ac:dyDescent="0.2">
      <c r="A56" s="14"/>
      <c r="B56" s="196"/>
      <c r="C56" s="197"/>
      <c r="D56" s="187" t="s">
        <v>127</v>
      </c>
      <c r="E56" s="198" t="s">
        <v>29</v>
      </c>
      <c r="F56" s="199" t="s">
        <v>214</v>
      </c>
      <c r="G56" s="197"/>
      <c r="H56" s="200">
        <v>4.5</v>
      </c>
      <c r="I56" s="201"/>
      <c r="J56" s="197"/>
      <c r="K56" s="331"/>
      <c r="L56" s="337"/>
    </row>
    <row r="57" spans="1:12" ht="33.75" customHeight="1" x14ac:dyDescent="0.2">
      <c r="A57" s="390"/>
      <c r="B57" s="37"/>
      <c r="C57" s="172" t="s">
        <v>215</v>
      </c>
      <c r="D57" s="172" t="s">
        <v>120</v>
      </c>
      <c r="E57" s="173" t="s">
        <v>216</v>
      </c>
      <c r="F57" s="174" t="s">
        <v>217</v>
      </c>
      <c r="G57" s="175" t="s">
        <v>218</v>
      </c>
      <c r="H57" s="176">
        <v>9.2159999999999993</v>
      </c>
      <c r="I57" s="177">
        <v>600</v>
      </c>
      <c r="J57" s="178">
        <f>ROUND(I57*H57,2)</f>
        <v>5529.6</v>
      </c>
      <c r="K57" s="329">
        <f>H57-H57</f>
        <v>0</v>
      </c>
      <c r="L57" s="337">
        <f>K57*I57</f>
        <v>0</v>
      </c>
    </row>
    <row r="58" spans="1:12" ht="13.5" customHeight="1" x14ac:dyDescent="0.2">
      <c r="A58" s="13"/>
      <c r="B58" s="185"/>
      <c r="C58" s="186"/>
      <c r="D58" s="187" t="s">
        <v>127</v>
      </c>
      <c r="E58" s="188" t="s">
        <v>29</v>
      </c>
      <c r="F58" s="189" t="s">
        <v>220</v>
      </c>
      <c r="G58" s="186"/>
      <c r="H58" s="188" t="s">
        <v>29</v>
      </c>
      <c r="I58" s="190"/>
      <c r="J58" s="186"/>
      <c r="K58" s="330"/>
      <c r="L58" s="337"/>
    </row>
    <row r="59" spans="1:12" ht="15.75" customHeight="1" x14ac:dyDescent="0.2">
      <c r="A59" s="14"/>
      <c r="B59" s="196"/>
      <c r="C59" s="197"/>
      <c r="D59" s="187" t="s">
        <v>127</v>
      </c>
      <c r="E59" s="198" t="s">
        <v>29</v>
      </c>
      <c r="F59" s="199" t="s">
        <v>221</v>
      </c>
      <c r="G59" s="197"/>
      <c r="H59" s="200">
        <v>1.1459999999999999</v>
      </c>
      <c r="I59" s="201"/>
      <c r="J59" s="197"/>
      <c r="K59" s="331"/>
      <c r="L59" s="337"/>
    </row>
    <row r="60" spans="1:12" ht="15.75" customHeight="1" x14ac:dyDescent="0.2">
      <c r="A60" s="13"/>
      <c r="B60" s="185"/>
      <c r="C60" s="186"/>
      <c r="D60" s="187" t="s">
        <v>127</v>
      </c>
      <c r="E60" s="188" t="s">
        <v>29</v>
      </c>
      <c r="F60" s="189" t="s">
        <v>222</v>
      </c>
      <c r="G60" s="186"/>
      <c r="H60" s="188" t="s">
        <v>29</v>
      </c>
      <c r="I60" s="190"/>
      <c r="J60" s="186"/>
      <c r="K60" s="330"/>
      <c r="L60" s="337"/>
    </row>
    <row r="61" spans="1:12" ht="15.75" customHeight="1" x14ac:dyDescent="0.2">
      <c r="A61" s="14"/>
      <c r="B61" s="196"/>
      <c r="C61" s="197"/>
      <c r="D61" s="187" t="s">
        <v>127</v>
      </c>
      <c r="E61" s="198" t="s">
        <v>29</v>
      </c>
      <c r="F61" s="199" t="s">
        <v>223</v>
      </c>
      <c r="G61" s="197"/>
      <c r="H61" s="200">
        <v>8.07</v>
      </c>
      <c r="I61" s="201"/>
      <c r="J61" s="197"/>
      <c r="K61" s="331"/>
      <c r="L61" s="337"/>
    </row>
    <row r="62" spans="1:12" ht="15" customHeight="1" x14ac:dyDescent="0.2">
      <c r="A62" s="15"/>
      <c r="B62" s="207"/>
      <c r="C62" s="208"/>
      <c r="D62" s="187" t="s">
        <v>127</v>
      </c>
      <c r="E62" s="209" t="s">
        <v>29</v>
      </c>
      <c r="F62" s="210" t="s">
        <v>137</v>
      </c>
      <c r="G62" s="208"/>
      <c r="H62" s="211">
        <v>9.2160000000000011</v>
      </c>
      <c r="I62" s="212"/>
      <c r="J62" s="208"/>
      <c r="K62" s="332"/>
      <c r="L62" s="337"/>
    </row>
    <row r="63" spans="1:12" ht="15" customHeight="1" x14ac:dyDescent="0.2">
      <c r="A63" s="15"/>
      <c r="B63" s="207"/>
      <c r="C63" s="208"/>
      <c r="D63" s="187"/>
      <c r="E63" s="445" t="s">
        <v>646</v>
      </c>
      <c r="F63" s="446"/>
      <c r="G63" s="208"/>
      <c r="H63" s="211"/>
      <c r="I63" s="212"/>
      <c r="J63" s="208"/>
      <c r="K63" s="332"/>
      <c r="L63" s="337"/>
    </row>
    <row r="64" spans="1:12" ht="24" customHeight="1" x14ac:dyDescent="0.2">
      <c r="A64" s="15"/>
      <c r="B64" s="207"/>
      <c r="C64" s="381" t="s">
        <v>649</v>
      </c>
      <c r="D64" s="382"/>
      <c r="E64" s="382" t="s">
        <v>648</v>
      </c>
      <c r="F64" s="380" t="s">
        <v>655</v>
      </c>
      <c r="G64" s="175" t="s">
        <v>412</v>
      </c>
      <c r="H64" s="176"/>
      <c r="I64" s="177">
        <v>11700</v>
      </c>
      <c r="J64" s="178">
        <f>ROUND(I64*H64,2)</f>
        <v>0</v>
      </c>
      <c r="K64" s="329"/>
      <c r="L64" s="337">
        <f>K64*I64</f>
        <v>0</v>
      </c>
    </row>
    <row r="65" spans="1:12" ht="15" customHeight="1" x14ac:dyDescent="0.2">
      <c r="A65" s="15"/>
      <c r="B65" s="207"/>
      <c r="C65" s="381" t="s">
        <v>650</v>
      </c>
      <c r="D65" s="187"/>
      <c r="E65" s="382" t="s">
        <v>648</v>
      </c>
      <c r="F65" s="391" t="s">
        <v>620</v>
      </c>
      <c r="G65" s="175" t="s">
        <v>412</v>
      </c>
      <c r="H65" s="176"/>
      <c r="I65" s="177">
        <v>2200</v>
      </c>
      <c r="J65" s="178">
        <f t="shared" ref="J65:J69" si="2">ROUND(I65*H65,2)</f>
        <v>0</v>
      </c>
      <c r="K65" s="329"/>
      <c r="L65" s="337">
        <f t="shared" ref="L65:L69" si="3">K65*I65</f>
        <v>0</v>
      </c>
    </row>
    <row r="66" spans="1:12" ht="15" customHeight="1" x14ac:dyDescent="0.2">
      <c r="A66" s="15"/>
      <c r="B66" s="207"/>
      <c r="C66" s="381" t="s">
        <v>651</v>
      </c>
      <c r="D66" s="187"/>
      <c r="E66" s="382" t="s">
        <v>648</v>
      </c>
      <c r="F66" s="391" t="s">
        <v>621</v>
      </c>
      <c r="G66" s="175" t="s">
        <v>412</v>
      </c>
      <c r="H66" s="176"/>
      <c r="I66" s="177">
        <v>580</v>
      </c>
      <c r="J66" s="178">
        <f t="shared" si="2"/>
        <v>0</v>
      </c>
      <c r="K66" s="329"/>
      <c r="L66" s="337">
        <f t="shared" si="3"/>
        <v>0</v>
      </c>
    </row>
    <row r="67" spans="1:12" ht="15" customHeight="1" x14ac:dyDescent="0.2">
      <c r="A67" s="15"/>
      <c r="B67" s="207"/>
      <c r="C67" s="381" t="s">
        <v>652</v>
      </c>
      <c r="D67" s="187"/>
      <c r="E67" s="382" t="s">
        <v>648</v>
      </c>
      <c r="F67" s="391" t="s">
        <v>647</v>
      </c>
      <c r="G67" s="175" t="s">
        <v>412</v>
      </c>
      <c r="H67" s="176"/>
      <c r="I67" s="177">
        <v>1150</v>
      </c>
      <c r="J67" s="178">
        <f t="shared" si="2"/>
        <v>0</v>
      </c>
      <c r="K67" s="329"/>
      <c r="L67" s="337">
        <f t="shared" si="3"/>
        <v>0</v>
      </c>
    </row>
    <row r="68" spans="1:12" ht="15" customHeight="1" x14ac:dyDescent="0.2">
      <c r="A68" s="15"/>
      <c r="B68" s="207"/>
      <c r="C68" s="381" t="s">
        <v>653</v>
      </c>
      <c r="D68" s="187"/>
      <c r="E68" s="382" t="s">
        <v>648</v>
      </c>
      <c r="F68" s="391" t="s">
        <v>622</v>
      </c>
      <c r="G68" s="175" t="s">
        <v>412</v>
      </c>
      <c r="H68" s="176"/>
      <c r="I68" s="177">
        <v>6400</v>
      </c>
      <c r="J68" s="178">
        <f t="shared" si="2"/>
        <v>0</v>
      </c>
      <c r="K68" s="329"/>
      <c r="L68" s="337">
        <f t="shared" si="3"/>
        <v>0</v>
      </c>
    </row>
    <row r="69" spans="1:12" ht="27.75" customHeight="1" x14ac:dyDescent="0.2">
      <c r="A69" s="15"/>
      <c r="B69" s="207"/>
      <c r="C69" s="381" t="s">
        <v>654</v>
      </c>
      <c r="D69" s="187"/>
      <c r="E69" s="382" t="s">
        <v>648</v>
      </c>
      <c r="F69" s="391" t="s">
        <v>623</v>
      </c>
      <c r="G69" s="175" t="s">
        <v>412</v>
      </c>
      <c r="H69" s="176"/>
      <c r="I69" s="177">
        <v>29550</v>
      </c>
      <c r="J69" s="178">
        <f t="shared" si="2"/>
        <v>0</v>
      </c>
      <c r="K69" s="329"/>
      <c r="L69" s="337">
        <f t="shared" si="3"/>
        <v>0</v>
      </c>
    </row>
    <row r="70" spans="1:12" ht="15" customHeight="1" x14ac:dyDescent="0.2">
      <c r="A70" s="15"/>
      <c r="B70" s="207"/>
      <c r="C70" s="208"/>
      <c r="D70" s="187"/>
      <c r="E70" s="209"/>
      <c r="F70" s="391"/>
      <c r="G70" s="341"/>
      <c r="H70" s="342"/>
      <c r="I70" s="212"/>
      <c r="J70" s="208"/>
      <c r="K70" s="332"/>
      <c r="L70" s="337"/>
    </row>
    <row r="71" spans="1:12" ht="24.95" customHeight="1" x14ac:dyDescent="0.2">
      <c r="A71" s="12"/>
      <c r="B71" s="156"/>
      <c r="C71" s="157"/>
      <c r="D71" s="158" t="s">
        <v>73</v>
      </c>
      <c r="E71" s="170" t="s">
        <v>155</v>
      </c>
      <c r="F71" s="170" t="s">
        <v>224</v>
      </c>
      <c r="G71" s="157"/>
      <c r="H71" s="157"/>
      <c r="I71" s="160"/>
      <c r="J71" s="171">
        <f>BK71</f>
        <v>0</v>
      </c>
      <c r="K71" s="333"/>
      <c r="L71" s="337"/>
    </row>
    <row r="72" spans="1:12" ht="24.95" customHeight="1" x14ac:dyDescent="0.2">
      <c r="A72" s="390"/>
      <c r="B72" s="37"/>
      <c r="C72" s="172" t="s">
        <v>225</v>
      </c>
      <c r="D72" s="172" t="s">
        <v>120</v>
      </c>
      <c r="E72" s="173" t="s">
        <v>226</v>
      </c>
      <c r="F72" s="174" t="s">
        <v>227</v>
      </c>
      <c r="G72" s="175" t="s">
        <v>218</v>
      </c>
      <c r="H72" s="176">
        <v>53.939</v>
      </c>
      <c r="I72" s="177">
        <v>680</v>
      </c>
      <c r="J72" s="178">
        <f>ROUND(I72*H72,2)</f>
        <v>36678.519999999997</v>
      </c>
      <c r="K72" s="329">
        <f>H72-H72</f>
        <v>0</v>
      </c>
      <c r="L72" s="337">
        <f>K72*I72</f>
        <v>0</v>
      </c>
    </row>
    <row r="73" spans="1:12" ht="15" customHeight="1" x14ac:dyDescent="0.2">
      <c r="A73" s="13"/>
      <c r="B73" s="185"/>
      <c r="C73" s="186"/>
      <c r="D73" s="187" t="s">
        <v>127</v>
      </c>
      <c r="E73" s="188" t="s">
        <v>29</v>
      </c>
      <c r="F73" s="189" t="s">
        <v>229</v>
      </c>
      <c r="G73" s="186"/>
      <c r="H73" s="188" t="s">
        <v>29</v>
      </c>
      <c r="I73" s="190"/>
      <c r="J73" s="186"/>
      <c r="K73" s="330"/>
      <c r="L73" s="337"/>
    </row>
    <row r="74" spans="1:12" ht="15" customHeight="1" x14ac:dyDescent="0.2">
      <c r="A74" s="14"/>
      <c r="B74" s="196"/>
      <c r="C74" s="197"/>
      <c r="D74" s="187" t="s">
        <v>127</v>
      </c>
      <c r="E74" s="198" t="s">
        <v>29</v>
      </c>
      <c r="F74" s="199" t="s">
        <v>230</v>
      </c>
      <c r="G74" s="197"/>
      <c r="H74" s="200">
        <v>8.49</v>
      </c>
      <c r="I74" s="201"/>
      <c r="J74" s="197"/>
      <c r="K74" s="331"/>
      <c r="L74" s="337"/>
    </row>
    <row r="75" spans="1:12" ht="15" customHeight="1" x14ac:dyDescent="0.2">
      <c r="A75" s="13"/>
      <c r="B75" s="185"/>
      <c r="C75" s="186"/>
      <c r="D75" s="187" t="s">
        <v>127</v>
      </c>
      <c r="E75" s="188" t="s">
        <v>29</v>
      </c>
      <c r="F75" s="189" t="s">
        <v>231</v>
      </c>
      <c r="G75" s="186"/>
      <c r="H75" s="188" t="s">
        <v>29</v>
      </c>
      <c r="I75" s="190"/>
      <c r="J75" s="186"/>
      <c r="K75" s="330"/>
      <c r="L75" s="337"/>
    </row>
    <row r="76" spans="1:12" ht="15" customHeight="1" x14ac:dyDescent="0.2">
      <c r="A76" s="14"/>
      <c r="B76" s="196"/>
      <c r="C76" s="197"/>
      <c r="D76" s="187" t="s">
        <v>127</v>
      </c>
      <c r="E76" s="198" t="s">
        <v>29</v>
      </c>
      <c r="F76" s="199" t="s">
        <v>232</v>
      </c>
      <c r="G76" s="197"/>
      <c r="H76" s="200">
        <v>18.044</v>
      </c>
      <c r="I76" s="201"/>
      <c r="J76" s="197"/>
      <c r="K76" s="331"/>
      <c r="L76" s="337"/>
    </row>
    <row r="77" spans="1:12" ht="15" customHeight="1" x14ac:dyDescent="0.2">
      <c r="A77" s="13"/>
      <c r="B77" s="185"/>
      <c r="C77" s="186"/>
      <c r="D77" s="187" t="s">
        <v>127</v>
      </c>
      <c r="E77" s="188" t="s">
        <v>29</v>
      </c>
      <c r="F77" s="189" t="s">
        <v>233</v>
      </c>
      <c r="G77" s="186"/>
      <c r="H77" s="188" t="s">
        <v>29</v>
      </c>
      <c r="I77" s="190"/>
      <c r="J77" s="186"/>
      <c r="K77" s="330"/>
      <c r="L77" s="337"/>
    </row>
    <row r="78" spans="1:12" ht="15" customHeight="1" x14ac:dyDescent="0.2">
      <c r="A78" s="14"/>
      <c r="B78" s="196"/>
      <c r="C78" s="197"/>
      <c r="D78" s="187" t="s">
        <v>127</v>
      </c>
      <c r="E78" s="198" t="s">
        <v>29</v>
      </c>
      <c r="F78" s="199" t="s">
        <v>234</v>
      </c>
      <c r="G78" s="197"/>
      <c r="H78" s="200">
        <v>6.2549999999999999</v>
      </c>
      <c r="I78" s="201"/>
      <c r="J78" s="197"/>
      <c r="K78" s="331"/>
      <c r="L78" s="337"/>
    </row>
    <row r="79" spans="1:12" ht="15" customHeight="1" x14ac:dyDescent="0.2">
      <c r="A79" s="13"/>
      <c r="B79" s="185"/>
      <c r="C79" s="186"/>
      <c r="D79" s="187" t="s">
        <v>127</v>
      </c>
      <c r="E79" s="188" t="s">
        <v>29</v>
      </c>
      <c r="F79" s="189" t="s">
        <v>235</v>
      </c>
      <c r="G79" s="186"/>
      <c r="H79" s="188" t="s">
        <v>29</v>
      </c>
      <c r="I79" s="190"/>
      <c r="J79" s="186"/>
      <c r="K79" s="330"/>
      <c r="L79" s="337"/>
    </row>
    <row r="80" spans="1:12" ht="15" customHeight="1" x14ac:dyDescent="0.2">
      <c r="A80" s="14"/>
      <c r="B80" s="196"/>
      <c r="C80" s="197"/>
      <c r="D80" s="187" t="s">
        <v>127</v>
      </c>
      <c r="E80" s="198" t="s">
        <v>29</v>
      </c>
      <c r="F80" s="199" t="s">
        <v>236</v>
      </c>
      <c r="G80" s="197"/>
      <c r="H80" s="200">
        <v>21.15</v>
      </c>
      <c r="I80" s="201"/>
      <c r="J80" s="197"/>
      <c r="K80" s="331"/>
      <c r="L80" s="337"/>
    </row>
    <row r="81" spans="1:12" ht="15" customHeight="1" x14ac:dyDescent="0.2">
      <c r="A81" s="15"/>
      <c r="B81" s="207"/>
      <c r="C81" s="208"/>
      <c r="D81" s="187" t="s">
        <v>127</v>
      </c>
      <c r="E81" s="209" t="s">
        <v>29</v>
      </c>
      <c r="F81" s="210" t="s">
        <v>137</v>
      </c>
      <c r="G81" s="208"/>
      <c r="H81" s="211">
        <v>53.939</v>
      </c>
      <c r="I81" s="212"/>
      <c r="J81" s="208"/>
      <c r="K81" s="332"/>
      <c r="L81" s="337"/>
    </row>
    <row r="82" spans="1:12" ht="41.25" customHeight="1" x14ac:dyDescent="0.2">
      <c r="A82" s="390"/>
      <c r="B82" s="37"/>
      <c r="C82" s="172" t="s">
        <v>7</v>
      </c>
      <c r="D82" s="172" t="s">
        <v>120</v>
      </c>
      <c r="E82" s="173" t="s">
        <v>237</v>
      </c>
      <c r="F82" s="174" t="s">
        <v>238</v>
      </c>
      <c r="G82" s="175" t="s">
        <v>218</v>
      </c>
      <c r="H82" s="176">
        <v>81.516000000000005</v>
      </c>
      <c r="I82" s="177">
        <v>180</v>
      </c>
      <c r="J82" s="178">
        <f>ROUND(I82*H82,2)</f>
        <v>14672.88</v>
      </c>
      <c r="K82" s="329">
        <f>(0)-H82</f>
        <v>-81.516000000000005</v>
      </c>
      <c r="L82" s="337">
        <f>K82*I82</f>
        <v>-14672.880000000001</v>
      </c>
    </row>
    <row r="83" spans="1:12" ht="17.25" customHeight="1" x14ac:dyDescent="0.2">
      <c r="A83" s="14"/>
      <c r="B83" s="196"/>
      <c r="C83" s="197"/>
      <c r="D83" s="187" t="s">
        <v>127</v>
      </c>
      <c r="E83" s="198" t="s">
        <v>29</v>
      </c>
      <c r="F83" s="199" t="s">
        <v>240</v>
      </c>
      <c r="G83" s="197"/>
      <c r="H83" s="200">
        <v>81.516000000000005</v>
      </c>
      <c r="I83" s="201"/>
      <c r="J83" s="197"/>
      <c r="K83" s="331"/>
      <c r="L83" s="337"/>
    </row>
    <row r="84" spans="1:12" ht="24.95" customHeight="1" x14ac:dyDescent="0.2">
      <c r="A84" s="390"/>
      <c r="B84" s="37"/>
      <c r="C84" s="172" t="s">
        <v>241</v>
      </c>
      <c r="D84" s="172" t="s">
        <v>120</v>
      </c>
      <c r="E84" s="173" t="s">
        <v>242</v>
      </c>
      <c r="F84" s="174" t="s">
        <v>243</v>
      </c>
      <c r="G84" s="175" t="s">
        <v>218</v>
      </c>
      <c r="H84" s="176">
        <v>81.516000000000005</v>
      </c>
      <c r="I84" s="177">
        <v>400</v>
      </c>
      <c r="J84" s="178">
        <f>ROUND(I84*H84,2)</f>
        <v>32606.400000000001</v>
      </c>
      <c r="K84" s="329">
        <f>(0)-H84</f>
        <v>-81.516000000000005</v>
      </c>
      <c r="L84" s="337">
        <f>K84*I84</f>
        <v>-32606.400000000001</v>
      </c>
    </row>
    <row r="85" spans="1:12" ht="15" customHeight="1" x14ac:dyDescent="0.2">
      <c r="A85" s="14"/>
      <c r="B85" s="196"/>
      <c r="C85" s="197"/>
      <c r="D85" s="187" t="s">
        <v>127</v>
      </c>
      <c r="E85" s="198" t="s">
        <v>29</v>
      </c>
      <c r="F85" s="199" t="s">
        <v>240</v>
      </c>
      <c r="G85" s="197"/>
      <c r="H85" s="200">
        <v>81.516000000000005</v>
      </c>
      <c r="I85" s="201"/>
      <c r="J85" s="197"/>
      <c r="K85" s="331"/>
      <c r="L85" s="337"/>
    </row>
    <row r="86" spans="1:12" ht="39" customHeight="1" x14ac:dyDescent="0.2">
      <c r="A86" s="390"/>
      <c r="B86" s="37"/>
      <c r="C86" s="172" t="s">
        <v>245</v>
      </c>
      <c r="D86" s="172" t="s">
        <v>120</v>
      </c>
      <c r="E86" s="173" t="s">
        <v>246</v>
      </c>
      <c r="F86" s="174" t="s">
        <v>247</v>
      </c>
      <c r="G86" s="175" t="s">
        <v>218</v>
      </c>
      <c r="H86" s="176">
        <v>244.548</v>
      </c>
      <c r="I86" s="177">
        <v>90</v>
      </c>
      <c r="J86" s="178">
        <f>ROUND(I86*H86,2)</f>
        <v>22009.32</v>
      </c>
      <c r="K86" s="329">
        <f>(0)-H86</f>
        <v>-244.548</v>
      </c>
      <c r="L86" s="337">
        <f>K86*I86</f>
        <v>-22009.32</v>
      </c>
    </row>
    <row r="87" spans="1:12" ht="15" customHeight="1" x14ac:dyDescent="0.2">
      <c r="A87" s="14"/>
      <c r="B87" s="196"/>
      <c r="C87" s="197"/>
      <c r="D87" s="187" t="s">
        <v>127</v>
      </c>
      <c r="E87" s="198" t="s">
        <v>29</v>
      </c>
      <c r="F87" s="199" t="s">
        <v>249</v>
      </c>
      <c r="G87" s="197"/>
      <c r="H87" s="200">
        <v>244.548</v>
      </c>
      <c r="I87" s="201"/>
      <c r="J87" s="197"/>
      <c r="K87" s="331"/>
      <c r="L87" s="337"/>
    </row>
    <row r="88" spans="1:12" ht="15" customHeight="1" x14ac:dyDescent="0.2">
      <c r="A88" s="14"/>
      <c r="B88" s="196"/>
      <c r="C88" s="346" t="s">
        <v>632</v>
      </c>
      <c r="D88" s="187"/>
      <c r="E88" s="350" t="s">
        <v>626</v>
      </c>
      <c r="F88" s="358" t="s">
        <v>627</v>
      </c>
      <c r="G88" s="347"/>
      <c r="H88" s="200">
        <v>117.72</v>
      </c>
      <c r="I88" s="177">
        <v>125</v>
      </c>
      <c r="J88" s="197"/>
      <c r="K88" s="329"/>
      <c r="L88" s="337">
        <f>K88*I88</f>
        <v>0</v>
      </c>
    </row>
    <row r="89" spans="1:12" ht="15" customHeight="1" x14ac:dyDescent="0.2">
      <c r="A89" s="14"/>
      <c r="B89" s="196"/>
      <c r="C89" s="197"/>
      <c r="D89" s="187"/>
      <c r="E89" s="351"/>
      <c r="F89" s="352"/>
      <c r="G89" s="348"/>
      <c r="H89" s="200"/>
      <c r="I89" s="201"/>
      <c r="J89" s="197"/>
      <c r="K89" s="331"/>
      <c r="L89" s="337"/>
    </row>
    <row r="90" spans="1:12" ht="24" customHeight="1" x14ac:dyDescent="0.2">
      <c r="A90" s="14"/>
      <c r="B90" s="196"/>
      <c r="C90" s="346" t="s">
        <v>633</v>
      </c>
      <c r="D90" s="187"/>
      <c r="E90" s="353" t="s">
        <v>628</v>
      </c>
      <c r="F90" s="356" t="s">
        <v>629</v>
      </c>
      <c r="G90" s="348" t="s">
        <v>218</v>
      </c>
      <c r="H90" s="200"/>
      <c r="I90" s="177">
        <v>604</v>
      </c>
      <c r="J90" s="197"/>
      <c r="K90" s="329"/>
      <c r="L90" s="337">
        <f>K90*I90</f>
        <v>0</v>
      </c>
    </row>
    <row r="91" spans="1:12" ht="15" customHeight="1" x14ac:dyDescent="0.2">
      <c r="A91" s="14"/>
      <c r="B91" s="196"/>
      <c r="C91" s="197"/>
      <c r="D91" s="187"/>
      <c r="E91" s="351"/>
      <c r="F91" s="352"/>
      <c r="G91" s="348"/>
      <c r="H91" s="200"/>
      <c r="I91" s="201"/>
      <c r="J91" s="197"/>
      <c r="K91" s="331"/>
      <c r="L91" s="337"/>
    </row>
    <row r="92" spans="1:12" ht="18.75" customHeight="1" x14ac:dyDescent="0.2">
      <c r="A92" s="14"/>
      <c r="B92" s="196"/>
      <c r="C92" s="347" t="s">
        <v>635</v>
      </c>
      <c r="D92" s="355">
        <v>2</v>
      </c>
      <c r="E92" s="354" t="s">
        <v>624</v>
      </c>
      <c r="F92" s="357" t="s">
        <v>625</v>
      </c>
      <c r="G92" s="349" t="s">
        <v>218</v>
      </c>
      <c r="H92" s="176"/>
      <c r="I92" s="177">
        <v>53.1</v>
      </c>
      <c r="J92" s="178">
        <f>ROUND(I92*H92,2)</f>
        <v>0</v>
      </c>
      <c r="K92" s="329"/>
      <c r="L92" s="337">
        <f>K92*I92</f>
        <v>0</v>
      </c>
    </row>
    <row r="93" spans="1:12" ht="15" customHeight="1" x14ac:dyDescent="0.2">
      <c r="A93" s="14"/>
      <c r="B93" s="196"/>
      <c r="C93" s="346"/>
      <c r="D93" s="187"/>
      <c r="E93" s="351"/>
      <c r="F93" s="352" t="s">
        <v>634</v>
      </c>
      <c r="G93" s="348"/>
      <c r="H93" s="200">
        <v>706.32</v>
      </c>
      <c r="I93" s="201"/>
      <c r="J93" s="197"/>
      <c r="K93" s="331"/>
      <c r="L93" s="337"/>
    </row>
    <row r="94" spans="1:12" ht="18.75" customHeight="1" x14ac:dyDescent="0.2">
      <c r="A94" s="14"/>
      <c r="B94" s="196"/>
      <c r="C94" s="346" t="s">
        <v>636</v>
      </c>
      <c r="D94" s="187"/>
      <c r="E94" s="353" t="s">
        <v>630</v>
      </c>
      <c r="F94" s="356" t="s">
        <v>631</v>
      </c>
      <c r="G94" s="349" t="s">
        <v>218</v>
      </c>
      <c r="H94" s="176"/>
      <c r="I94" s="177">
        <v>178.5</v>
      </c>
      <c r="J94" s="178">
        <f>ROUND(I94*H94,2)</f>
        <v>0</v>
      </c>
      <c r="K94" s="329"/>
      <c r="L94" s="337">
        <f>K94*I94</f>
        <v>0</v>
      </c>
    </row>
    <row r="95" spans="1:12" ht="15" customHeight="1" x14ac:dyDescent="0.2">
      <c r="A95" s="14"/>
      <c r="B95" s="196"/>
      <c r="C95" s="197"/>
      <c r="D95" s="187"/>
      <c r="E95" s="198"/>
      <c r="F95" s="199">
        <v>87.72</v>
      </c>
      <c r="G95" s="197"/>
      <c r="H95" s="200"/>
      <c r="I95" s="201"/>
      <c r="J95" s="197"/>
      <c r="K95" s="331"/>
      <c r="L95" s="337"/>
    </row>
    <row r="96" spans="1:12" ht="28.5" customHeight="1" x14ac:dyDescent="0.2">
      <c r="A96" s="14"/>
      <c r="B96" s="196"/>
      <c r="C96" s="346" t="s">
        <v>639</v>
      </c>
      <c r="D96" s="365"/>
      <c r="E96" s="366" t="s">
        <v>638</v>
      </c>
      <c r="F96" s="367" t="s">
        <v>637</v>
      </c>
      <c r="G96" s="368" t="s">
        <v>218</v>
      </c>
      <c r="H96" s="369">
        <v>0</v>
      </c>
      <c r="I96" s="177">
        <v>262.5</v>
      </c>
      <c r="J96" s="370">
        <v>0</v>
      </c>
      <c r="K96" s="372"/>
      <c r="L96" s="373">
        <f>K96*I96</f>
        <v>0</v>
      </c>
    </row>
    <row r="97" spans="1:12" ht="15" customHeight="1" x14ac:dyDescent="0.2">
      <c r="A97" s="14"/>
      <c r="B97" s="196"/>
      <c r="C97" s="346" t="s">
        <v>640</v>
      </c>
      <c r="D97" s="359"/>
      <c r="E97" s="366" t="s">
        <v>641</v>
      </c>
      <c r="F97" s="371" t="s">
        <v>642</v>
      </c>
      <c r="G97" s="368" t="s">
        <v>218</v>
      </c>
      <c r="H97" s="369">
        <v>0</v>
      </c>
      <c r="I97" s="177">
        <v>98.9</v>
      </c>
      <c r="J97" s="364"/>
      <c r="K97" s="372"/>
      <c r="L97" s="373">
        <f>K97*I97</f>
        <v>0</v>
      </c>
    </row>
    <row r="98" spans="1:12" ht="15" customHeight="1" x14ac:dyDescent="0.2">
      <c r="A98" s="14"/>
      <c r="B98" s="196"/>
      <c r="C98" s="197"/>
      <c r="D98" s="359"/>
      <c r="E98" s="360"/>
      <c r="F98" s="361"/>
      <c r="G98" s="362"/>
      <c r="H98" s="363"/>
      <c r="I98" s="364"/>
      <c r="J98" s="364"/>
      <c r="K98" s="331"/>
      <c r="L98" s="337"/>
    </row>
    <row r="99" spans="1:12" ht="15" customHeight="1" x14ac:dyDescent="0.2">
      <c r="A99" s="14"/>
      <c r="B99" s="196"/>
      <c r="C99" s="346" t="s">
        <v>645</v>
      </c>
      <c r="D99" s="374">
        <v>6</v>
      </c>
      <c r="E99" s="375" t="s">
        <v>643</v>
      </c>
      <c r="F99" s="376" t="s">
        <v>644</v>
      </c>
      <c r="G99" s="377" t="s">
        <v>218</v>
      </c>
      <c r="H99" s="378">
        <v>0</v>
      </c>
      <c r="I99" s="177">
        <v>159.5</v>
      </c>
      <c r="J99" s="379">
        <v>0</v>
      </c>
      <c r="K99" s="372"/>
      <c r="L99" s="373">
        <f>K99*I99</f>
        <v>0</v>
      </c>
    </row>
    <row r="100" spans="1:12" ht="15" customHeight="1" x14ac:dyDescent="0.2">
      <c r="A100" s="14"/>
      <c r="B100" s="196"/>
      <c r="C100" s="197"/>
      <c r="D100" s="187"/>
      <c r="E100" s="198"/>
      <c r="F100" s="199">
        <v>30</v>
      </c>
      <c r="G100" s="341"/>
      <c r="H100" s="342"/>
      <c r="I100" s="201"/>
      <c r="J100" s="197"/>
      <c r="K100" s="331"/>
      <c r="L100" s="337"/>
    </row>
    <row r="101" spans="1:12" ht="37.5" customHeight="1" x14ac:dyDescent="0.2">
      <c r="A101" s="390"/>
      <c r="B101" s="37"/>
      <c r="C101" s="172" t="s">
        <v>250</v>
      </c>
      <c r="D101" s="172" t="s">
        <v>120</v>
      </c>
      <c r="E101" s="173" t="s">
        <v>251</v>
      </c>
      <c r="F101" s="174" t="s">
        <v>252</v>
      </c>
      <c r="G101" s="175" t="s">
        <v>218</v>
      </c>
      <c r="H101" s="176">
        <v>1.19</v>
      </c>
      <c r="I101" s="177">
        <v>58</v>
      </c>
      <c r="J101" s="178">
        <f>ROUND(I101*H101,2)</f>
        <v>69.02</v>
      </c>
      <c r="K101" s="329">
        <f>H101-H101</f>
        <v>0</v>
      </c>
      <c r="L101" s="337">
        <f>K101*I101</f>
        <v>0</v>
      </c>
    </row>
    <row r="102" spans="1:12" ht="24.95" customHeight="1" x14ac:dyDescent="0.2">
      <c r="A102" s="14"/>
      <c r="B102" s="196"/>
      <c r="C102" s="197"/>
      <c r="D102" s="187" t="s">
        <v>127</v>
      </c>
      <c r="E102" s="198" t="s">
        <v>29</v>
      </c>
      <c r="F102" s="199" t="s">
        <v>254</v>
      </c>
      <c r="G102" s="197"/>
      <c r="H102" s="200">
        <v>1.19</v>
      </c>
      <c r="I102" s="201"/>
      <c r="J102" s="197"/>
      <c r="K102" s="331"/>
      <c r="L102" s="337"/>
    </row>
    <row r="103" spans="1:12" ht="24.95" customHeight="1" x14ac:dyDescent="0.2">
      <c r="A103" s="390"/>
      <c r="B103" s="37"/>
      <c r="C103" s="172" t="s">
        <v>255</v>
      </c>
      <c r="D103" s="172" t="s">
        <v>120</v>
      </c>
      <c r="E103" s="173" t="s">
        <v>256</v>
      </c>
      <c r="F103" s="174" t="s">
        <v>257</v>
      </c>
      <c r="G103" s="175" t="s">
        <v>218</v>
      </c>
      <c r="H103" s="176">
        <v>2.238</v>
      </c>
      <c r="I103" s="177">
        <v>780</v>
      </c>
      <c r="J103" s="178">
        <f>ROUND(I103*H103,2)</f>
        <v>1745.64</v>
      </c>
      <c r="K103" s="329">
        <f>H103-H103</f>
        <v>0</v>
      </c>
      <c r="L103" s="337">
        <f>K103*I103</f>
        <v>0</v>
      </c>
    </row>
    <row r="104" spans="1:12" ht="15" customHeight="1" x14ac:dyDescent="0.2">
      <c r="A104" s="13"/>
      <c r="B104" s="185"/>
      <c r="C104" s="186"/>
      <c r="D104" s="187" t="s">
        <v>127</v>
      </c>
      <c r="E104" s="188" t="s">
        <v>29</v>
      </c>
      <c r="F104" s="189" t="s">
        <v>259</v>
      </c>
      <c r="G104" s="186"/>
      <c r="H104" s="188" t="s">
        <v>29</v>
      </c>
      <c r="I104" s="190"/>
      <c r="J104" s="186"/>
      <c r="K104" s="330"/>
      <c r="L104" s="337"/>
    </row>
    <row r="105" spans="1:12" ht="15" customHeight="1" x14ac:dyDescent="0.2">
      <c r="A105" s="14"/>
      <c r="B105" s="196"/>
      <c r="C105" s="197"/>
      <c r="D105" s="187" t="s">
        <v>127</v>
      </c>
      <c r="E105" s="198" t="s">
        <v>29</v>
      </c>
      <c r="F105" s="199" t="s">
        <v>260</v>
      </c>
      <c r="G105" s="197"/>
      <c r="H105" s="200">
        <v>2.238</v>
      </c>
      <c r="I105" s="201"/>
      <c r="J105" s="197"/>
      <c r="K105" s="331"/>
      <c r="L105" s="337"/>
    </row>
    <row r="106" spans="1:12" ht="24.95" customHeight="1" x14ac:dyDescent="0.2">
      <c r="A106" s="12"/>
      <c r="B106" s="156"/>
      <c r="C106" s="157"/>
      <c r="D106" s="158" t="s">
        <v>73</v>
      </c>
      <c r="E106" s="170" t="s">
        <v>166</v>
      </c>
      <c r="F106" s="170" t="s">
        <v>261</v>
      </c>
      <c r="G106" s="157"/>
      <c r="H106" s="157"/>
      <c r="I106" s="160"/>
      <c r="J106" s="171">
        <f>BK106</f>
        <v>0</v>
      </c>
      <c r="K106" s="333"/>
      <c r="L106" s="337"/>
    </row>
    <row r="107" spans="1:12" ht="49.5" customHeight="1" x14ac:dyDescent="0.2">
      <c r="A107" s="390"/>
      <c r="B107" s="37"/>
      <c r="C107" s="172" t="s">
        <v>262</v>
      </c>
      <c r="D107" s="172" t="s">
        <v>120</v>
      </c>
      <c r="E107" s="173" t="s">
        <v>263</v>
      </c>
      <c r="F107" s="174" t="s">
        <v>264</v>
      </c>
      <c r="G107" s="175" t="s">
        <v>218</v>
      </c>
      <c r="H107" s="176">
        <v>73.260000000000005</v>
      </c>
      <c r="I107" s="177">
        <v>135</v>
      </c>
      <c r="J107" s="178">
        <f>ROUND(I107*H107,2)</f>
        <v>9890.1</v>
      </c>
      <c r="K107" s="329"/>
      <c r="L107" s="337">
        <f>K107*I107</f>
        <v>0</v>
      </c>
    </row>
    <row r="108" spans="1:12" ht="15" customHeight="1" x14ac:dyDescent="0.2">
      <c r="A108" s="14"/>
      <c r="B108" s="196"/>
      <c r="C108" s="197"/>
      <c r="D108" s="187" t="s">
        <v>127</v>
      </c>
      <c r="E108" s="198" t="s">
        <v>29</v>
      </c>
      <c r="F108" s="199" t="s">
        <v>266</v>
      </c>
      <c r="G108" s="197"/>
      <c r="H108" s="200">
        <v>73.260000000000005</v>
      </c>
      <c r="I108" s="201"/>
      <c r="J108" s="197"/>
      <c r="K108" s="331"/>
      <c r="L108" s="337"/>
    </row>
    <row r="109" spans="1:12" ht="35.25" customHeight="1" x14ac:dyDescent="0.2">
      <c r="A109" s="390"/>
      <c r="B109" s="37"/>
      <c r="C109" s="172" t="s">
        <v>267</v>
      </c>
      <c r="D109" s="172" t="s">
        <v>120</v>
      </c>
      <c r="E109" s="173" t="s">
        <v>268</v>
      </c>
      <c r="F109" s="174" t="s">
        <v>269</v>
      </c>
      <c r="G109" s="175" t="s">
        <v>218</v>
      </c>
      <c r="H109" s="176">
        <v>6593.4</v>
      </c>
      <c r="I109" s="177">
        <v>0.5</v>
      </c>
      <c r="J109" s="178">
        <f>ROUND(I109*H109,2)</f>
        <v>3296.7</v>
      </c>
      <c r="K109" s="329"/>
      <c r="L109" s="337">
        <f>K109*I109</f>
        <v>0</v>
      </c>
    </row>
    <row r="110" spans="1:12" ht="16.5" customHeight="1" x14ac:dyDescent="0.2">
      <c r="A110" s="14"/>
      <c r="B110" s="196"/>
      <c r="C110" s="197"/>
      <c r="D110" s="187" t="s">
        <v>127</v>
      </c>
      <c r="E110" s="197"/>
      <c r="F110" s="199" t="s">
        <v>271</v>
      </c>
      <c r="G110" s="197"/>
      <c r="H110" s="200">
        <v>6593.4</v>
      </c>
      <c r="I110" s="201"/>
      <c r="J110" s="197"/>
      <c r="K110" s="331"/>
      <c r="L110" s="337"/>
    </row>
    <row r="111" spans="1:12" ht="48" customHeight="1" x14ac:dyDescent="0.2">
      <c r="A111" s="390"/>
      <c r="B111" s="37"/>
      <c r="C111" s="172" t="s">
        <v>272</v>
      </c>
      <c r="D111" s="172" t="s">
        <v>120</v>
      </c>
      <c r="E111" s="173" t="s">
        <v>273</v>
      </c>
      <c r="F111" s="174" t="s">
        <v>274</v>
      </c>
      <c r="G111" s="175" t="s">
        <v>218</v>
      </c>
      <c r="H111" s="176">
        <v>73.260000000000005</v>
      </c>
      <c r="I111" s="177">
        <v>45</v>
      </c>
      <c r="J111" s="178">
        <f>ROUND(I111*H111,2)</f>
        <v>3296.7</v>
      </c>
      <c r="K111" s="329"/>
      <c r="L111" s="337">
        <f>K111*I111</f>
        <v>0</v>
      </c>
    </row>
    <row r="112" spans="1:12" ht="24.95" customHeight="1" x14ac:dyDescent="0.2">
      <c r="A112" s="390"/>
      <c r="B112" s="37"/>
      <c r="C112" s="172" t="s">
        <v>276</v>
      </c>
      <c r="D112" s="172" t="s">
        <v>120</v>
      </c>
      <c r="E112" s="173" t="s">
        <v>277</v>
      </c>
      <c r="F112" s="174" t="s">
        <v>278</v>
      </c>
      <c r="G112" s="175" t="s">
        <v>218</v>
      </c>
      <c r="H112" s="176">
        <v>73.260000000000005</v>
      </c>
      <c r="I112" s="177">
        <v>15</v>
      </c>
      <c r="J112" s="178">
        <f>ROUND(I112*H112,2)</f>
        <v>1098.9000000000001</v>
      </c>
      <c r="K112" s="329"/>
      <c r="L112" s="337">
        <f>K112*I112</f>
        <v>0</v>
      </c>
    </row>
    <row r="113" spans="1:12" ht="24.95" customHeight="1" x14ac:dyDescent="0.2">
      <c r="A113" s="390"/>
      <c r="B113" s="37"/>
      <c r="C113" s="172" t="s">
        <v>280</v>
      </c>
      <c r="D113" s="172" t="s">
        <v>120</v>
      </c>
      <c r="E113" s="173" t="s">
        <v>281</v>
      </c>
      <c r="F113" s="174" t="s">
        <v>282</v>
      </c>
      <c r="G113" s="175" t="s">
        <v>218</v>
      </c>
      <c r="H113" s="176">
        <v>219.78</v>
      </c>
      <c r="I113" s="177">
        <v>2</v>
      </c>
      <c r="J113" s="178">
        <f>ROUND(I113*H113,2)</f>
        <v>439.56</v>
      </c>
      <c r="K113" s="329"/>
      <c r="L113" s="337">
        <f>K113*I113</f>
        <v>0</v>
      </c>
    </row>
    <row r="114" spans="1:12" ht="13.5" customHeight="1" x14ac:dyDescent="0.2">
      <c r="A114" s="14"/>
      <c r="B114" s="196"/>
      <c r="C114" s="197"/>
      <c r="D114" s="187" t="s">
        <v>127</v>
      </c>
      <c r="E114" s="197"/>
      <c r="F114" s="199" t="s">
        <v>284</v>
      </c>
      <c r="G114" s="197"/>
      <c r="H114" s="200">
        <v>219.78</v>
      </c>
      <c r="I114" s="201"/>
      <c r="J114" s="197"/>
      <c r="K114" s="331"/>
      <c r="L114" s="337"/>
    </row>
    <row r="115" spans="1:12" ht="24.95" customHeight="1" x14ac:dyDescent="0.2">
      <c r="A115" s="390"/>
      <c r="B115" s="37"/>
      <c r="C115" s="172" t="s">
        <v>285</v>
      </c>
      <c r="D115" s="172" t="s">
        <v>120</v>
      </c>
      <c r="E115" s="173" t="s">
        <v>286</v>
      </c>
      <c r="F115" s="174" t="s">
        <v>287</v>
      </c>
      <c r="G115" s="175" t="s">
        <v>218</v>
      </c>
      <c r="H115" s="176">
        <v>73.260000000000005</v>
      </c>
      <c r="I115" s="177">
        <v>8</v>
      </c>
      <c r="J115" s="178">
        <f>ROUND(I115*H115,2)</f>
        <v>586.08000000000004</v>
      </c>
      <c r="K115" s="329"/>
      <c r="L115" s="337">
        <f t="shared" ref="L115" si="4">K115*I115</f>
        <v>0</v>
      </c>
    </row>
    <row r="116" spans="1:12" ht="36" customHeight="1" x14ac:dyDescent="0.2">
      <c r="A116" s="390"/>
      <c r="B116" s="37"/>
      <c r="C116" s="172" t="s">
        <v>289</v>
      </c>
      <c r="D116" s="172" t="s">
        <v>120</v>
      </c>
      <c r="E116" s="173" t="s">
        <v>290</v>
      </c>
      <c r="F116" s="174" t="s">
        <v>291</v>
      </c>
      <c r="G116" s="175" t="s">
        <v>123</v>
      </c>
      <c r="H116" s="176">
        <v>1.544</v>
      </c>
      <c r="I116" s="177">
        <v>1860</v>
      </c>
      <c r="J116" s="178">
        <f>ROUND(I116*H116,2)</f>
        <v>2871.84</v>
      </c>
      <c r="K116" s="329">
        <f>H116-H116</f>
        <v>0</v>
      </c>
      <c r="L116" s="337">
        <f>K116*I116</f>
        <v>0</v>
      </c>
    </row>
    <row r="117" spans="1:12" ht="14.25" customHeight="1" x14ac:dyDescent="0.2">
      <c r="A117" s="13"/>
      <c r="B117" s="185"/>
      <c r="C117" s="186"/>
      <c r="D117" s="187" t="s">
        <v>127</v>
      </c>
      <c r="E117" s="188" t="s">
        <v>29</v>
      </c>
      <c r="F117" s="189" t="s">
        <v>293</v>
      </c>
      <c r="G117" s="186"/>
      <c r="H117" s="188" t="s">
        <v>29</v>
      </c>
      <c r="I117" s="190"/>
      <c r="J117" s="186"/>
      <c r="K117" s="330"/>
      <c r="L117" s="337"/>
    </row>
    <row r="118" spans="1:12" ht="13.5" customHeight="1" x14ac:dyDescent="0.2">
      <c r="A118" s="14"/>
      <c r="B118" s="196"/>
      <c r="C118" s="197"/>
      <c r="D118" s="187" t="s">
        <v>127</v>
      </c>
      <c r="E118" s="198" t="s">
        <v>29</v>
      </c>
      <c r="F118" s="199" t="s">
        <v>294</v>
      </c>
      <c r="G118" s="197"/>
      <c r="H118" s="200">
        <v>1.544</v>
      </c>
      <c r="I118" s="201"/>
      <c r="J118" s="197"/>
      <c r="K118" s="331"/>
      <c r="L118" s="337"/>
    </row>
    <row r="119" spans="1:12" ht="24.95" customHeight="1" x14ac:dyDescent="0.2">
      <c r="A119" s="390"/>
      <c r="B119" s="37"/>
      <c r="C119" s="172" t="s">
        <v>295</v>
      </c>
      <c r="D119" s="172" t="s">
        <v>120</v>
      </c>
      <c r="E119" s="173" t="s">
        <v>296</v>
      </c>
      <c r="F119" s="174" t="s">
        <v>297</v>
      </c>
      <c r="G119" s="175" t="s">
        <v>298</v>
      </c>
      <c r="H119" s="176">
        <v>40</v>
      </c>
      <c r="I119" s="177">
        <v>550</v>
      </c>
      <c r="J119" s="178">
        <f>ROUND(I119*H119,2)</f>
        <v>22000</v>
      </c>
      <c r="K119" s="329"/>
      <c r="L119" s="337">
        <f>K119*I119</f>
        <v>0</v>
      </c>
    </row>
    <row r="120" spans="1:12" ht="42" customHeight="1" x14ac:dyDescent="0.2">
      <c r="A120" s="390"/>
      <c r="B120" s="37"/>
      <c r="C120" s="172" t="s">
        <v>300</v>
      </c>
      <c r="D120" s="172" t="s">
        <v>120</v>
      </c>
      <c r="E120" s="173" t="s">
        <v>301</v>
      </c>
      <c r="F120" s="174" t="s">
        <v>302</v>
      </c>
      <c r="G120" s="175" t="s">
        <v>218</v>
      </c>
      <c r="H120" s="176">
        <v>40.758000000000003</v>
      </c>
      <c r="I120" s="177">
        <v>115</v>
      </c>
      <c r="J120" s="178">
        <f>ROUND(I120*H120,2)</f>
        <v>4687.17</v>
      </c>
      <c r="K120" s="329"/>
      <c r="L120" s="337">
        <f>K120*I120</f>
        <v>0</v>
      </c>
    </row>
    <row r="121" spans="1:12" ht="14.25" customHeight="1" x14ac:dyDescent="0.2">
      <c r="A121" s="14"/>
      <c r="B121" s="196"/>
      <c r="C121" s="197"/>
      <c r="D121" s="187" t="s">
        <v>127</v>
      </c>
      <c r="E121" s="198" t="s">
        <v>29</v>
      </c>
      <c r="F121" s="199" t="s">
        <v>304</v>
      </c>
      <c r="G121" s="197"/>
      <c r="H121" s="200">
        <v>40.758000000000003</v>
      </c>
      <c r="I121" s="201"/>
      <c r="J121" s="197"/>
      <c r="K121" s="331"/>
      <c r="L121" s="337"/>
    </row>
    <row r="122" spans="1:12" ht="17.25" customHeight="1" x14ac:dyDescent="0.2">
      <c r="A122" s="390"/>
      <c r="B122" s="37"/>
      <c r="C122" s="172" t="s">
        <v>305</v>
      </c>
      <c r="D122" s="172" t="s">
        <v>120</v>
      </c>
      <c r="E122" s="173" t="s">
        <v>306</v>
      </c>
      <c r="F122" s="174" t="s">
        <v>307</v>
      </c>
      <c r="G122" s="175" t="s">
        <v>218</v>
      </c>
      <c r="H122" s="176">
        <v>117.72</v>
      </c>
      <c r="I122" s="177">
        <v>38</v>
      </c>
      <c r="J122" s="178">
        <f>ROUND(I122*H122,2)</f>
        <v>4473.3599999999997</v>
      </c>
      <c r="K122" s="329"/>
      <c r="L122" s="337">
        <f>K122*I122</f>
        <v>0</v>
      </c>
    </row>
    <row r="123" spans="1:12" ht="24.95" customHeight="1" x14ac:dyDescent="0.2">
      <c r="A123" s="14"/>
      <c r="B123" s="196"/>
      <c r="C123" s="197"/>
      <c r="D123" s="187" t="s">
        <v>127</v>
      </c>
      <c r="E123" s="198" t="s">
        <v>29</v>
      </c>
      <c r="F123" s="199" t="s">
        <v>309</v>
      </c>
      <c r="G123" s="197"/>
      <c r="H123" s="200">
        <v>117.72</v>
      </c>
      <c r="I123" s="201"/>
      <c r="J123" s="197"/>
      <c r="K123" s="331"/>
      <c r="L123" s="337"/>
    </row>
    <row r="124" spans="1:12" ht="24.95" customHeight="1" x14ac:dyDescent="0.2">
      <c r="A124" s="390"/>
      <c r="B124" s="37"/>
      <c r="C124" s="172" t="s">
        <v>310</v>
      </c>
      <c r="D124" s="172" t="s">
        <v>120</v>
      </c>
      <c r="E124" s="173" t="s">
        <v>311</v>
      </c>
      <c r="F124" s="174" t="s">
        <v>312</v>
      </c>
      <c r="G124" s="175" t="s">
        <v>218</v>
      </c>
      <c r="H124" s="176">
        <v>58.86</v>
      </c>
      <c r="I124" s="177">
        <v>89</v>
      </c>
      <c r="J124" s="178">
        <f>ROUND(I124*H124,2)</f>
        <v>5238.54</v>
      </c>
      <c r="K124" s="329"/>
      <c r="L124" s="337">
        <f>K124*I124</f>
        <v>0</v>
      </c>
    </row>
    <row r="125" spans="1:12" ht="24.95" customHeight="1" x14ac:dyDescent="0.2">
      <c r="A125" s="14"/>
      <c r="B125" s="196"/>
      <c r="C125" s="197"/>
      <c r="D125" s="187" t="s">
        <v>127</v>
      </c>
      <c r="E125" s="198" t="s">
        <v>29</v>
      </c>
      <c r="F125" s="199" t="s">
        <v>314</v>
      </c>
      <c r="G125" s="197"/>
      <c r="H125" s="200">
        <v>58.86</v>
      </c>
      <c r="I125" s="201"/>
      <c r="J125" s="197"/>
      <c r="K125" s="331"/>
      <c r="L125" s="337"/>
    </row>
    <row r="126" spans="1:12" ht="24.95" customHeight="1" x14ac:dyDescent="0.2">
      <c r="A126" s="390"/>
      <c r="B126" s="37"/>
      <c r="C126" s="172" t="s">
        <v>315</v>
      </c>
      <c r="D126" s="172" t="s">
        <v>120</v>
      </c>
      <c r="E126" s="173" t="s">
        <v>316</v>
      </c>
      <c r="F126" s="174" t="s">
        <v>317</v>
      </c>
      <c r="G126" s="175" t="s">
        <v>148</v>
      </c>
      <c r="H126" s="176">
        <v>54</v>
      </c>
      <c r="I126" s="177">
        <v>55</v>
      </c>
      <c r="J126" s="178">
        <f>ROUND(I126*H126,2)</f>
        <v>2970</v>
      </c>
      <c r="K126" s="329"/>
      <c r="L126" s="337">
        <f>K126*I126</f>
        <v>0</v>
      </c>
    </row>
    <row r="127" spans="1:12" ht="15" customHeight="1" x14ac:dyDescent="0.2">
      <c r="A127" s="14"/>
      <c r="B127" s="196"/>
      <c r="C127" s="197"/>
      <c r="D127" s="187" t="s">
        <v>127</v>
      </c>
      <c r="E127" s="198" t="s">
        <v>29</v>
      </c>
      <c r="F127" s="199" t="s">
        <v>319</v>
      </c>
      <c r="G127" s="197"/>
      <c r="H127" s="200">
        <v>46</v>
      </c>
      <c r="I127" s="201"/>
      <c r="J127" s="197"/>
      <c r="K127" s="331"/>
      <c r="L127" s="337"/>
    </row>
    <row r="128" spans="1:12" ht="15" customHeight="1" x14ac:dyDescent="0.2">
      <c r="A128" s="13"/>
      <c r="B128" s="185"/>
      <c r="C128" s="186"/>
      <c r="D128" s="187" t="s">
        <v>127</v>
      </c>
      <c r="E128" s="188" t="s">
        <v>29</v>
      </c>
      <c r="F128" s="189" t="s">
        <v>320</v>
      </c>
      <c r="G128" s="186"/>
      <c r="H128" s="188" t="s">
        <v>29</v>
      </c>
      <c r="I128" s="190"/>
      <c r="J128" s="186"/>
      <c r="K128" s="330"/>
      <c r="L128" s="337"/>
    </row>
    <row r="129" spans="1:12" ht="15" customHeight="1" x14ac:dyDescent="0.2">
      <c r="A129" s="14"/>
      <c r="B129" s="196"/>
      <c r="C129" s="197"/>
      <c r="D129" s="187" t="s">
        <v>127</v>
      </c>
      <c r="E129" s="198" t="s">
        <v>29</v>
      </c>
      <c r="F129" s="199" t="s">
        <v>321</v>
      </c>
      <c r="G129" s="197"/>
      <c r="H129" s="200">
        <v>8</v>
      </c>
      <c r="I129" s="201"/>
      <c r="J129" s="197"/>
      <c r="K129" s="331"/>
      <c r="L129" s="337"/>
    </row>
    <row r="130" spans="1:12" ht="15" customHeight="1" x14ac:dyDescent="0.2">
      <c r="A130" s="15"/>
      <c r="B130" s="207"/>
      <c r="C130" s="208"/>
      <c r="D130" s="187" t="s">
        <v>127</v>
      </c>
      <c r="E130" s="209" t="s">
        <v>29</v>
      </c>
      <c r="F130" s="210" t="s">
        <v>137</v>
      </c>
      <c r="G130" s="208"/>
      <c r="H130" s="211">
        <v>54</v>
      </c>
      <c r="I130" s="212"/>
      <c r="J130" s="208"/>
      <c r="K130" s="332"/>
      <c r="L130" s="337"/>
    </row>
    <row r="131" spans="1:12" ht="36.75" customHeight="1" x14ac:dyDescent="0.2">
      <c r="A131" s="390"/>
      <c r="B131" s="37"/>
      <c r="C131" s="172" t="s">
        <v>322</v>
      </c>
      <c r="D131" s="172" t="s">
        <v>120</v>
      </c>
      <c r="E131" s="173" t="s">
        <v>323</v>
      </c>
      <c r="F131" s="174" t="s">
        <v>324</v>
      </c>
      <c r="G131" s="175" t="s">
        <v>218</v>
      </c>
      <c r="H131" s="176">
        <v>46.069000000000003</v>
      </c>
      <c r="I131" s="177">
        <v>489</v>
      </c>
      <c r="J131" s="178">
        <f>ROUND(I131*H131,2)</f>
        <v>22527.74</v>
      </c>
      <c r="K131" s="329"/>
      <c r="L131" s="337">
        <f>K131*I131</f>
        <v>0</v>
      </c>
    </row>
    <row r="132" spans="1:12" ht="15" customHeight="1" x14ac:dyDescent="0.2">
      <c r="A132" s="14"/>
      <c r="B132" s="196"/>
      <c r="C132" s="197"/>
      <c r="D132" s="187" t="s">
        <v>127</v>
      </c>
      <c r="E132" s="198" t="s">
        <v>29</v>
      </c>
      <c r="F132" s="199" t="s">
        <v>326</v>
      </c>
      <c r="G132" s="197"/>
      <c r="H132" s="200">
        <v>46.069000000000003</v>
      </c>
      <c r="I132" s="201"/>
      <c r="J132" s="197"/>
      <c r="K132" s="331"/>
      <c r="L132" s="337"/>
    </row>
    <row r="133" spans="1:12" ht="39.75" customHeight="1" x14ac:dyDescent="0.2">
      <c r="A133" s="390"/>
      <c r="B133" s="37"/>
      <c r="C133" s="172" t="s">
        <v>327</v>
      </c>
      <c r="D133" s="172" t="s">
        <v>120</v>
      </c>
      <c r="E133" s="173" t="s">
        <v>328</v>
      </c>
      <c r="F133" s="174" t="s">
        <v>329</v>
      </c>
      <c r="G133" s="175" t="s">
        <v>218</v>
      </c>
      <c r="H133" s="176">
        <v>32.789000000000001</v>
      </c>
      <c r="I133" s="177">
        <v>845</v>
      </c>
      <c r="J133" s="178">
        <f>ROUND(I133*H133,2)</f>
        <v>27706.71</v>
      </c>
      <c r="K133" s="329"/>
      <c r="L133" s="337">
        <f>K133*I133</f>
        <v>0</v>
      </c>
    </row>
    <row r="134" spans="1:12" ht="15" customHeight="1" x14ac:dyDescent="0.2">
      <c r="A134" s="13"/>
      <c r="B134" s="185"/>
      <c r="C134" s="186"/>
      <c r="D134" s="187" t="s">
        <v>127</v>
      </c>
      <c r="E134" s="188" t="s">
        <v>29</v>
      </c>
      <c r="F134" s="189" t="s">
        <v>229</v>
      </c>
      <c r="G134" s="186"/>
      <c r="H134" s="188" t="s">
        <v>29</v>
      </c>
      <c r="I134" s="190"/>
      <c r="J134" s="186"/>
      <c r="K134" s="330"/>
      <c r="L134" s="337"/>
    </row>
    <row r="135" spans="1:12" ht="15" customHeight="1" x14ac:dyDescent="0.2">
      <c r="A135" s="14"/>
      <c r="B135" s="196"/>
      <c r="C135" s="197"/>
      <c r="D135" s="187" t="s">
        <v>127</v>
      </c>
      <c r="E135" s="198" t="s">
        <v>29</v>
      </c>
      <c r="F135" s="199" t="s">
        <v>230</v>
      </c>
      <c r="G135" s="197"/>
      <c r="H135" s="200">
        <v>8.49</v>
      </c>
      <c r="I135" s="201"/>
      <c r="J135" s="197"/>
      <c r="K135" s="331"/>
      <c r="L135" s="337"/>
    </row>
    <row r="136" spans="1:12" ht="15" customHeight="1" x14ac:dyDescent="0.2">
      <c r="A136" s="13"/>
      <c r="B136" s="185"/>
      <c r="C136" s="186"/>
      <c r="D136" s="187" t="s">
        <v>127</v>
      </c>
      <c r="E136" s="188" t="s">
        <v>29</v>
      </c>
      <c r="F136" s="189" t="s">
        <v>231</v>
      </c>
      <c r="G136" s="186"/>
      <c r="H136" s="188" t="s">
        <v>29</v>
      </c>
      <c r="I136" s="190"/>
      <c r="J136" s="186"/>
      <c r="K136" s="330"/>
      <c r="L136" s="337"/>
    </row>
    <row r="137" spans="1:12" ht="15" customHeight="1" x14ac:dyDescent="0.2">
      <c r="A137" s="14"/>
      <c r="B137" s="196"/>
      <c r="C137" s="197"/>
      <c r="D137" s="187" t="s">
        <v>127</v>
      </c>
      <c r="E137" s="198" t="s">
        <v>29</v>
      </c>
      <c r="F137" s="199" t="s">
        <v>232</v>
      </c>
      <c r="G137" s="197"/>
      <c r="H137" s="200">
        <v>18.044</v>
      </c>
      <c r="I137" s="201"/>
      <c r="J137" s="197"/>
      <c r="K137" s="331"/>
      <c r="L137" s="337"/>
    </row>
    <row r="138" spans="1:12" ht="15" customHeight="1" x14ac:dyDescent="0.2">
      <c r="A138" s="13"/>
      <c r="B138" s="185"/>
      <c r="C138" s="186"/>
      <c r="D138" s="187" t="s">
        <v>127</v>
      </c>
      <c r="E138" s="188" t="s">
        <v>29</v>
      </c>
      <c r="F138" s="189" t="s">
        <v>233</v>
      </c>
      <c r="G138" s="186"/>
      <c r="H138" s="188" t="s">
        <v>29</v>
      </c>
      <c r="I138" s="190"/>
      <c r="J138" s="186"/>
      <c r="K138" s="330"/>
      <c r="L138" s="337"/>
    </row>
    <row r="139" spans="1:12" ht="15" customHeight="1" x14ac:dyDescent="0.2">
      <c r="A139" s="14"/>
      <c r="B139" s="196"/>
      <c r="C139" s="197"/>
      <c r="D139" s="187" t="s">
        <v>127</v>
      </c>
      <c r="E139" s="198" t="s">
        <v>29</v>
      </c>
      <c r="F139" s="199" t="s">
        <v>234</v>
      </c>
      <c r="G139" s="197"/>
      <c r="H139" s="200">
        <v>6.2549999999999999</v>
      </c>
      <c r="I139" s="201"/>
      <c r="J139" s="197"/>
      <c r="K139" s="331"/>
      <c r="L139" s="337"/>
    </row>
    <row r="140" spans="1:12" ht="15" customHeight="1" x14ac:dyDescent="0.2">
      <c r="A140" s="15"/>
      <c r="B140" s="207"/>
      <c r="C140" s="208"/>
      <c r="D140" s="187" t="s">
        <v>127</v>
      </c>
      <c r="E140" s="209" t="s">
        <v>29</v>
      </c>
      <c r="F140" s="210" t="s">
        <v>137</v>
      </c>
      <c r="G140" s="208"/>
      <c r="H140" s="211">
        <v>32.789000000000001</v>
      </c>
      <c r="I140" s="212"/>
      <c r="J140" s="208"/>
      <c r="K140" s="332"/>
      <c r="L140" s="337"/>
    </row>
    <row r="141" spans="1:12" ht="17.25" customHeight="1" x14ac:dyDescent="0.2">
      <c r="A141" s="390"/>
      <c r="B141" s="37"/>
      <c r="C141" s="172" t="s">
        <v>331</v>
      </c>
      <c r="D141" s="172" t="s">
        <v>120</v>
      </c>
      <c r="E141" s="173" t="s">
        <v>332</v>
      </c>
      <c r="F141" s="174" t="s">
        <v>333</v>
      </c>
      <c r="G141" s="175" t="s">
        <v>218</v>
      </c>
      <c r="H141" s="176">
        <v>46.069000000000003</v>
      </c>
      <c r="I141" s="177">
        <v>785</v>
      </c>
      <c r="J141" s="178">
        <f>ROUND(I141*H141,2)</f>
        <v>36164.17</v>
      </c>
      <c r="K141" s="329"/>
      <c r="L141" s="337">
        <f>K141*I141</f>
        <v>0</v>
      </c>
    </row>
    <row r="142" spans="1:12" ht="15" customHeight="1" x14ac:dyDescent="0.2">
      <c r="A142" s="14"/>
      <c r="B142" s="196"/>
      <c r="C142" s="197"/>
      <c r="D142" s="187" t="s">
        <v>127</v>
      </c>
      <c r="E142" s="198" t="s">
        <v>29</v>
      </c>
      <c r="F142" s="199" t="s">
        <v>326</v>
      </c>
      <c r="G142" s="197"/>
      <c r="H142" s="200">
        <v>46.069000000000003</v>
      </c>
      <c r="I142" s="201"/>
      <c r="J142" s="197"/>
      <c r="K142" s="331"/>
      <c r="L142" s="337"/>
    </row>
    <row r="143" spans="1:12" ht="28.5" customHeight="1" x14ac:dyDescent="0.2">
      <c r="A143" s="390"/>
      <c r="B143" s="37"/>
      <c r="C143" s="172" t="s">
        <v>335</v>
      </c>
      <c r="D143" s="172" t="s">
        <v>120</v>
      </c>
      <c r="E143" s="173" t="s">
        <v>336</v>
      </c>
      <c r="F143" s="174" t="s">
        <v>337</v>
      </c>
      <c r="G143" s="175" t="s">
        <v>148</v>
      </c>
      <c r="H143" s="176">
        <v>10</v>
      </c>
      <c r="I143" s="177">
        <v>1120</v>
      </c>
      <c r="J143" s="178">
        <f>ROUND(I143*H143,2)</f>
        <v>11200</v>
      </c>
      <c r="K143" s="329"/>
      <c r="L143" s="337">
        <f>K143*I143</f>
        <v>0</v>
      </c>
    </row>
    <row r="144" spans="1:12" ht="24.95" customHeight="1" x14ac:dyDescent="0.2">
      <c r="A144" s="12"/>
      <c r="B144" s="156"/>
      <c r="C144" s="157"/>
      <c r="D144" s="158" t="s">
        <v>73</v>
      </c>
      <c r="E144" s="170" t="s">
        <v>339</v>
      </c>
      <c r="F144" s="170" t="s">
        <v>340</v>
      </c>
      <c r="G144" s="157"/>
      <c r="H144" s="157"/>
      <c r="I144" s="160"/>
      <c r="J144" s="171">
        <f>BK144</f>
        <v>0</v>
      </c>
      <c r="K144" s="333"/>
      <c r="L144" s="337"/>
    </row>
    <row r="145" spans="1:12" ht="36" customHeight="1" x14ac:dyDescent="0.2">
      <c r="A145" s="390"/>
      <c r="B145" s="37"/>
      <c r="C145" s="172" t="s">
        <v>341</v>
      </c>
      <c r="D145" s="172" t="s">
        <v>120</v>
      </c>
      <c r="E145" s="173" t="s">
        <v>342</v>
      </c>
      <c r="F145" s="174" t="s">
        <v>343</v>
      </c>
      <c r="G145" s="175" t="s">
        <v>142</v>
      </c>
      <c r="H145" s="176">
        <v>6.64</v>
      </c>
      <c r="I145" s="177">
        <v>785</v>
      </c>
      <c r="J145" s="178">
        <f>ROUND(I145*H145,2)</f>
        <v>5212.3999999999996</v>
      </c>
      <c r="K145" s="329">
        <f>(H145*0.5)-H145</f>
        <v>-3.32</v>
      </c>
      <c r="L145" s="337">
        <f>K145*I145</f>
        <v>-2606.1999999999998</v>
      </c>
    </row>
    <row r="146" spans="1:12" ht="36.75" customHeight="1" x14ac:dyDescent="0.2">
      <c r="A146" s="390"/>
      <c r="B146" s="37"/>
      <c r="C146" s="172" t="s">
        <v>345</v>
      </c>
      <c r="D146" s="172" t="s">
        <v>120</v>
      </c>
      <c r="E146" s="173" t="s">
        <v>346</v>
      </c>
      <c r="F146" s="174" t="s">
        <v>347</v>
      </c>
      <c r="G146" s="175" t="s">
        <v>142</v>
      </c>
      <c r="H146" s="176">
        <v>6.64</v>
      </c>
      <c r="I146" s="177">
        <v>556</v>
      </c>
      <c r="J146" s="178">
        <f>ROUND(I146*H146,2)</f>
        <v>3691.84</v>
      </c>
      <c r="K146" s="329">
        <f>(H146*0.5)-H146</f>
        <v>-3.32</v>
      </c>
      <c r="L146" s="337">
        <f>K146*I146</f>
        <v>-1845.9199999999998</v>
      </c>
    </row>
    <row r="147" spans="1:12" ht="38.25" customHeight="1" x14ac:dyDescent="0.2">
      <c r="A147" s="390"/>
      <c r="B147" s="37"/>
      <c r="C147" s="172" t="s">
        <v>349</v>
      </c>
      <c r="D147" s="172" t="s">
        <v>120</v>
      </c>
      <c r="E147" s="173" t="s">
        <v>350</v>
      </c>
      <c r="F147" s="174" t="s">
        <v>351</v>
      </c>
      <c r="G147" s="175" t="s">
        <v>142</v>
      </c>
      <c r="H147" s="176">
        <v>192.56</v>
      </c>
      <c r="I147" s="177">
        <v>35</v>
      </c>
      <c r="J147" s="178">
        <f>ROUND(I147*H147,2)</f>
        <v>6739.6</v>
      </c>
      <c r="K147" s="329">
        <f>K146*29</f>
        <v>-96.28</v>
      </c>
      <c r="L147" s="337">
        <f>K147*I147</f>
        <v>-3369.8</v>
      </c>
    </row>
    <row r="148" spans="1:12" ht="17.25" customHeight="1" x14ac:dyDescent="0.2">
      <c r="A148" s="14"/>
      <c r="B148" s="196"/>
      <c r="C148" s="197"/>
      <c r="D148" s="187" t="s">
        <v>127</v>
      </c>
      <c r="E148" s="197"/>
      <c r="F148" s="199" t="s">
        <v>353</v>
      </c>
      <c r="G148" s="197"/>
      <c r="H148" s="200">
        <v>192.56</v>
      </c>
      <c r="I148" s="201"/>
      <c r="J148" s="197"/>
      <c r="K148" s="331"/>
      <c r="L148" s="337"/>
    </row>
    <row r="149" spans="1:12" ht="41.25" customHeight="1" x14ac:dyDescent="0.2">
      <c r="A149" s="390"/>
      <c r="B149" s="37"/>
      <c r="C149" s="172" t="s">
        <v>354</v>
      </c>
      <c r="D149" s="172" t="s">
        <v>120</v>
      </c>
      <c r="E149" s="173" t="s">
        <v>355</v>
      </c>
      <c r="F149" s="174" t="s">
        <v>356</v>
      </c>
      <c r="G149" s="175" t="s">
        <v>142</v>
      </c>
      <c r="H149" s="176">
        <v>0.81499999999999995</v>
      </c>
      <c r="I149" s="177">
        <v>650</v>
      </c>
      <c r="J149" s="178">
        <f>ROUND(I149*H149,2)</f>
        <v>529.75</v>
      </c>
      <c r="K149" s="329">
        <f>(H149*0.5)-H149</f>
        <v>-0.40749999999999997</v>
      </c>
      <c r="L149" s="337">
        <f>K149*I149</f>
        <v>-264.875</v>
      </c>
    </row>
    <row r="150" spans="1:12" ht="48" customHeight="1" x14ac:dyDescent="0.2">
      <c r="A150" s="390"/>
      <c r="B150" s="37"/>
      <c r="C150" s="172" t="s">
        <v>319</v>
      </c>
      <c r="D150" s="172" t="s">
        <v>120</v>
      </c>
      <c r="E150" s="173" t="s">
        <v>358</v>
      </c>
      <c r="F150" s="174" t="s">
        <v>359</v>
      </c>
      <c r="G150" s="175" t="s">
        <v>142</v>
      </c>
      <c r="H150" s="176">
        <v>2.238</v>
      </c>
      <c r="I150" s="177">
        <v>480</v>
      </c>
      <c r="J150" s="178">
        <f>ROUND(I150*H150,2)</f>
        <v>1074.24</v>
      </c>
      <c r="K150" s="329">
        <f>H150-H150</f>
        <v>0</v>
      </c>
      <c r="L150" s="337">
        <f>K150*I150</f>
        <v>0</v>
      </c>
    </row>
    <row r="151" spans="1:12" ht="24.95" customHeight="1" x14ac:dyDescent="0.2">
      <c r="A151" s="12"/>
      <c r="B151" s="156"/>
      <c r="C151" s="157"/>
      <c r="D151" s="158" t="s">
        <v>73</v>
      </c>
      <c r="E151" s="170" t="s">
        <v>361</v>
      </c>
      <c r="F151" s="170" t="s">
        <v>362</v>
      </c>
      <c r="G151" s="157"/>
      <c r="H151" s="157"/>
      <c r="I151" s="160"/>
      <c r="J151" s="171">
        <f>BK151</f>
        <v>0</v>
      </c>
      <c r="K151" s="333"/>
      <c r="L151" s="337"/>
    </row>
    <row r="152" spans="1:12" ht="49.5" customHeight="1" x14ac:dyDescent="0.2">
      <c r="A152" s="390"/>
      <c r="B152" s="37"/>
      <c r="C152" s="172" t="s">
        <v>363</v>
      </c>
      <c r="D152" s="172" t="s">
        <v>120</v>
      </c>
      <c r="E152" s="173" t="s">
        <v>364</v>
      </c>
      <c r="F152" s="174" t="s">
        <v>365</v>
      </c>
      <c r="G152" s="175" t="s">
        <v>142</v>
      </c>
      <c r="H152" s="176">
        <v>55.58</v>
      </c>
      <c r="I152" s="177">
        <v>566</v>
      </c>
      <c r="J152" s="178">
        <f>ROUND(I152*H152,2)</f>
        <v>31458.28</v>
      </c>
      <c r="K152" s="329">
        <f>(H152-7.56)-H152</f>
        <v>-7.5600000000000023</v>
      </c>
      <c r="L152" s="337">
        <f>K152*I152</f>
        <v>-4278.9600000000009</v>
      </c>
    </row>
    <row r="153" spans="1:12" ht="24.95" customHeight="1" x14ac:dyDescent="0.2">
      <c r="A153" s="12"/>
      <c r="B153" s="156"/>
      <c r="C153" s="157"/>
      <c r="D153" s="158" t="s">
        <v>73</v>
      </c>
      <c r="E153" s="159" t="s">
        <v>367</v>
      </c>
      <c r="F153" s="159" t="s">
        <v>368</v>
      </c>
      <c r="G153" s="157"/>
      <c r="H153" s="157"/>
      <c r="I153" s="160"/>
      <c r="J153" s="161">
        <f>BK153</f>
        <v>0</v>
      </c>
      <c r="K153" s="333"/>
      <c r="L153" s="337"/>
    </row>
    <row r="154" spans="1:12" ht="24.95" customHeight="1" x14ac:dyDescent="0.2">
      <c r="A154" s="12"/>
      <c r="B154" s="156"/>
      <c r="C154" s="157"/>
      <c r="D154" s="158" t="s">
        <v>73</v>
      </c>
      <c r="E154" s="170" t="s">
        <v>369</v>
      </c>
      <c r="F154" s="170" t="s">
        <v>370</v>
      </c>
      <c r="G154" s="157"/>
      <c r="H154" s="157"/>
      <c r="I154" s="160"/>
      <c r="J154" s="171">
        <f>BK154</f>
        <v>0</v>
      </c>
      <c r="K154" s="333"/>
      <c r="L154" s="337"/>
    </row>
    <row r="155" spans="1:12" ht="24.95" customHeight="1" x14ac:dyDescent="0.2">
      <c r="A155" s="390"/>
      <c r="B155" s="37"/>
      <c r="C155" s="172" t="s">
        <v>371</v>
      </c>
      <c r="D155" s="172" t="s">
        <v>120</v>
      </c>
      <c r="E155" s="173" t="s">
        <v>372</v>
      </c>
      <c r="F155" s="174" t="s">
        <v>373</v>
      </c>
      <c r="G155" s="175" t="s">
        <v>218</v>
      </c>
      <c r="H155" s="176">
        <v>3.84</v>
      </c>
      <c r="I155" s="177">
        <v>680</v>
      </c>
      <c r="J155" s="178">
        <f>ROUND(I155*H155,2)</f>
        <v>2611.1999999999998</v>
      </c>
      <c r="K155" s="329">
        <f>0-H155</f>
        <v>-3.84</v>
      </c>
      <c r="L155" s="337">
        <f>K155*I155</f>
        <v>-2611.1999999999998</v>
      </c>
    </row>
    <row r="156" spans="1:12" ht="18.75" customHeight="1" x14ac:dyDescent="0.2">
      <c r="A156" s="14"/>
      <c r="B156" s="196"/>
      <c r="C156" s="197"/>
      <c r="D156" s="187" t="s">
        <v>127</v>
      </c>
      <c r="E156" s="198" t="s">
        <v>29</v>
      </c>
      <c r="F156" s="199" t="s">
        <v>375</v>
      </c>
      <c r="G156" s="197"/>
      <c r="H156" s="200">
        <v>3.84</v>
      </c>
      <c r="I156" s="201"/>
      <c r="J156" s="197"/>
      <c r="K156" s="331"/>
      <c r="L156" s="337"/>
    </row>
    <row r="157" spans="1:12" ht="42" customHeight="1" x14ac:dyDescent="0.2">
      <c r="A157" s="390"/>
      <c r="B157" s="37"/>
      <c r="C157" s="172" t="s">
        <v>376</v>
      </c>
      <c r="D157" s="172" t="s">
        <v>120</v>
      </c>
      <c r="E157" s="173" t="s">
        <v>377</v>
      </c>
      <c r="F157" s="174" t="s">
        <v>378</v>
      </c>
      <c r="G157" s="175" t="s">
        <v>142</v>
      </c>
      <c r="H157" s="176">
        <v>1.7000000000000001E-2</v>
      </c>
      <c r="I157" s="177">
        <v>2500</v>
      </c>
      <c r="J157" s="178">
        <f>ROUND(I157*H157,2)</f>
        <v>42.5</v>
      </c>
      <c r="K157" s="329">
        <f>0-H157</f>
        <v>-1.7000000000000001E-2</v>
      </c>
      <c r="L157" s="337">
        <f>K157*I157</f>
        <v>-42.5</v>
      </c>
    </row>
    <row r="158" spans="1:12" ht="47.25" customHeight="1" x14ac:dyDescent="0.2">
      <c r="A158" s="390"/>
      <c r="B158" s="37"/>
      <c r="C158" s="172" t="s">
        <v>380</v>
      </c>
      <c r="D158" s="172" t="s">
        <v>120</v>
      </c>
      <c r="E158" s="173" t="s">
        <v>381</v>
      </c>
      <c r="F158" s="174" t="s">
        <v>382</v>
      </c>
      <c r="G158" s="175" t="s">
        <v>142</v>
      </c>
      <c r="H158" s="176">
        <v>1.7000000000000001E-2</v>
      </c>
      <c r="I158" s="177">
        <v>1500</v>
      </c>
      <c r="J158" s="178">
        <f>ROUND(I158*H158,2)</f>
        <v>25.5</v>
      </c>
      <c r="K158" s="329">
        <f>0-H158</f>
        <v>-1.7000000000000001E-2</v>
      </c>
      <c r="L158" s="337">
        <f>K158*I158</f>
        <v>-25.500000000000004</v>
      </c>
    </row>
    <row r="159" spans="1:12" ht="24.95" customHeight="1" x14ac:dyDescent="0.2">
      <c r="A159" s="12"/>
      <c r="B159" s="156"/>
      <c r="C159" s="157"/>
      <c r="D159" s="158" t="s">
        <v>73</v>
      </c>
      <c r="E159" s="170" t="s">
        <v>384</v>
      </c>
      <c r="F159" s="170" t="s">
        <v>385</v>
      </c>
      <c r="G159" s="157"/>
      <c r="H159" s="157"/>
      <c r="I159" s="160"/>
      <c r="J159" s="171">
        <f>BK159</f>
        <v>0</v>
      </c>
      <c r="K159" s="333"/>
      <c r="L159" s="337"/>
    </row>
    <row r="160" spans="1:12" ht="42" customHeight="1" x14ac:dyDescent="0.2">
      <c r="A160" s="390"/>
      <c r="B160" s="37"/>
      <c r="C160" s="172" t="s">
        <v>386</v>
      </c>
      <c r="D160" s="172" t="s">
        <v>120</v>
      </c>
      <c r="E160" s="173" t="s">
        <v>387</v>
      </c>
      <c r="F160" s="174" t="s">
        <v>388</v>
      </c>
      <c r="G160" s="175" t="s">
        <v>148</v>
      </c>
      <c r="H160" s="176">
        <v>7.46</v>
      </c>
      <c r="I160" s="177">
        <v>850</v>
      </c>
      <c r="J160" s="178">
        <f>ROUND(I160*H160,2)</f>
        <v>6341</v>
      </c>
      <c r="K160" s="329">
        <f>H160-H160</f>
        <v>0</v>
      </c>
      <c r="L160" s="337">
        <f>K160*I160</f>
        <v>0</v>
      </c>
    </row>
    <row r="161" spans="1:12" ht="16.5" customHeight="1" x14ac:dyDescent="0.2">
      <c r="A161" s="14"/>
      <c r="B161" s="196"/>
      <c r="C161" s="197"/>
      <c r="D161" s="187" t="s">
        <v>127</v>
      </c>
      <c r="E161" s="198" t="s">
        <v>29</v>
      </c>
      <c r="F161" s="199" t="s">
        <v>390</v>
      </c>
      <c r="G161" s="197"/>
      <c r="H161" s="200">
        <v>7.46</v>
      </c>
      <c r="I161" s="201"/>
      <c r="J161" s="197"/>
      <c r="K161" s="331"/>
      <c r="L161" s="337"/>
    </row>
    <row r="162" spans="1:12" ht="15.75" customHeight="1" x14ac:dyDescent="0.2">
      <c r="A162" s="390"/>
      <c r="B162" s="37"/>
      <c r="C162" s="218" t="s">
        <v>391</v>
      </c>
      <c r="D162" s="218" t="s">
        <v>139</v>
      </c>
      <c r="E162" s="219" t="s">
        <v>392</v>
      </c>
      <c r="F162" s="220" t="s">
        <v>393</v>
      </c>
      <c r="G162" s="221" t="s">
        <v>298</v>
      </c>
      <c r="H162" s="222">
        <v>82.06</v>
      </c>
      <c r="I162" s="223">
        <v>45</v>
      </c>
      <c r="J162" s="224">
        <f>ROUND(I162*H162,2)</f>
        <v>3692.7</v>
      </c>
      <c r="K162" s="329"/>
      <c r="L162" s="337">
        <f>K162*I162</f>
        <v>0</v>
      </c>
    </row>
    <row r="163" spans="1:12" ht="15" customHeight="1" x14ac:dyDescent="0.2">
      <c r="A163" s="14"/>
      <c r="B163" s="196"/>
      <c r="C163" s="197"/>
      <c r="D163" s="187" t="s">
        <v>127</v>
      </c>
      <c r="E163" s="198" t="s">
        <v>29</v>
      </c>
      <c r="F163" s="199" t="s">
        <v>395</v>
      </c>
      <c r="G163" s="197"/>
      <c r="H163" s="200">
        <v>74.599999999999994</v>
      </c>
      <c r="I163" s="201"/>
      <c r="J163" s="197"/>
      <c r="K163" s="331"/>
      <c r="L163" s="337"/>
    </row>
    <row r="164" spans="1:12" ht="15" customHeight="1" x14ac:dyDescent="0.2">
      <c r="A164" s="14"/>
      <c r="B164" s="196"/>
      <c r="C164" s="197"/>
      <c r="D164" s="187" t="s">
        <v>127</v>
      </c>
      <c r="E164" s="197"/>
      <c r="F164" s="199" t="s">
        <v>396</v>
      </c>
      <c r="G164" s="197"/>
      <c r="H164" s="200">
        <v>82.06</v>
      </c>
      <c r="I164" s="201"/>
      <c r="J164" s="197"/>
      <c r="K164" s="331"/>
      <c r="L164" s="337"/>
    </row>
    <row r="165" spans="1:12" ht="46.5" customHeight="1" x14ac:dyDescent="0.2">
      <c r="A165" s="390"/>
      <c r="B165" s="37"/>
      <c r="C165" s="172" t="s">
        <v>397</v>
      </c>
      <c r="D165" s="172" t="s">
        <v>120</v>
      </c>
      <c r="E165" s="173" t="s">
        <v>398</v>
      </c>
      <c r="F165" s="174" t="s">
        <v>399</v>
      </c>
      <c r="G165" s="175" t="s">
        <v>142</v>
      </c>
      <c r="H165" s="176">
        <v>0.27700000000000002</v>
      </c>
      <c r="I165" s="177">
        <v>2500</v>
      </c>
      <c r="J165" s="178">
        <f>ROUND(I165*H165,2)</f>
        <v>692.5</v>
      </c>
      <c r="K165" s="329"/>
      <c r="L165" s="337">
        <f t="shared" ref="L165:L169" si="5">K165*I165</f>
        <v>0</v>
      </c>
    </row>
    <row r="166" spans="1:12" ht="48.75" customHeight="1" x14ac:dyDescent="0.2">
      <c r="A166" s="390"/>
      <c r="B166" s="37"/>
      <c r="C166" s="172" t="s">
        <v>401</v>
      </c>
      <c r="D166" s="172" t="s">
        <v>120</v>
      </c>
      <c r="E166" s="173" t="s">
        <v>402</v>
      </c>
      <c r="F166" s="174" t="s">
        <v>403</v>
      </c>
      <c r="G166" s="175" t="s">
        <v>142</v>
      </c>
      <c r="H166" s="176">
        <v>0.27700000000000002</v>
      </c>
      <c r="I166" s="177">
        <v>1500</v>
      </c>
      <c r="J166" s="178">
        <f>ROUND(I166*H166,2)</f>
        <v>415.5</v>
      </c>
      <c r="K166" s="329"/>
      <c r="L166" s="337">
        <f t="shared" si="5"/>
        <v>0</v>
      </c>
    </row>
    <row r="167" spans="1:12" ht="17.25" customHeight="1" x14ac:dyDescent="0.2">
      <c r="A167" s="390"/>
      <c r="B167" s="37"/>
      <c r="C167" s="338">
        <v>55</v>
      </c>
      <c r="D167" s="338" t="s">
        <v>648</v>
      </c>
      <c r="E167" s="383" t="s">
        <v>648</v>
      </c>
      <c r="F167" s="391" t="s">
        <v>657</v>
      </c>
      <c r="G167" s="341" t="s">
        <v>656</v>
      </c>
      <c r="H167" s="342"/>
      <c r="I167" s="343">
        <v>355</v>
      </c>
      <c r="J167" s="344"/>
      <c r="K167" s="345"/>
      <c r="L167" s="337">
        <f t="shared" si="5"/>
        <v>0</v>
      </c>
    </row>
    <row r="168" spans="1:12" ht="20.25" customHeight="1" x14ac:dyDescent="0.2">
      <c r="A168" s="390"/>
      <c r="B168" s="37"/>
      <c r="C168" s="338">
        <v>56</v>
      </c>
      <c r="D168" s="338" t="s">
        <v>648</v>
      </c>
      <c r="E168" s="383" t="s">
        <v>648</v>
      </c>
      <c r="F168" s="391" t="s">
        <v>658</v>
      </c>
      <c r="G168" s="341" t="s">
        <v>656</v>
      </c>
      <c r="H168" s="342"/>
      <c r="I168" s="343">
        <v>2750</v>
      </c>
      <c r="J168" s="344"/>
      <c r="K168" s="345"/>
      <c r="L168" s="337">
        <f t="shared" si="5"/>
        <v>0</v>
      </c>
    </row>
    <row r="169" spans="1:12" ht="15" customHeight="1" x14ac:dyDescent="0.2">
      <c r="A169" s="390"/>
      <c r="B169" s="37"/>
      <c r="C169" s="338">
        <v>57</v>
      </c>
      <c r="D169" s="338"/>
      <c r="E169" s="339" t="s">
        <v>659</v>
      </c>
      <c r="F169" s="391" t="s">
        <v>660</v>
      </c>
      <c r="G169" s="341" t="s">
        <v>218</v>
      </c>
      <c r="H169" s="342"/>
      <c r="I169" s="343">
        <v>157</v>
      </c>
      <c r="J169" s="344"/>
      <c r="K169" s="345"/>
      <c r="L169" s="337">
        <f t="shared" si="5"/>
        <v>0</v>
      </c>
    </row>
    <row r="170" spans="1:12" ht="15" customHeight="1" x14ac:dyDescent="0.2">
      <c r="A170" s="390"/>
      <c r="B170" s="37"/>
      <c r="C170" s="338"/>
      <c r="D170" s="338"/>
      <c r="E170" s="339"/>
      <c r="F170" s="391"/>
      <c r="G170" s="341"/>
      <c r="H170" s="342"/>
      <c r="I170" s="343"/>
      <c r="J170" s="344"/>
      <c r="K170" s="345"/>
      <c r="L170" s="337"/>
    </row>
    <row r="171" spans="1:12" ht="24.95" customHeight="1" x14ac:dyDescent="0.2">
      <c r="A171" s="12"/>
      <c r="B171" s="156"/>
      <c r="C171" s="157"/>
      <c r="D171" s="158" t="s">
        <v>73</v>
      </c>
      <c r="E171" s="159" t="s">
        <v>405</v>
      </c>
      <c r="F171" s="159" t="s">
        <v>406</v>
      </c>
      <c r="G171" s="157"/>
      <c r="H171" s="157"/>
      <c r="I171" s="160"/>
      <c r="J171" s="161">
        <f>BK171</f>
        <v>0</v>
      </c>
      <c r="K171" s="333"/>
      <c r="L171" s="337"/>
    </row>
    <row r="172" spans="1:12" ht="24.95" customHeight="1" x14ac:dyDescent="0.2">
      <c r="A172" s="12"/>
      <c r="B172" s="156"/>
      <c r="C172" s="157"/>
      <c r="D172" s="158" t="s">
        <v>73</v>
      </c>
      <c r="E172" s="170" t="s">
        <v>407</v>
      </c>
      <c r="F172" s="170" t="s">
        <v>408</v>
      </c>
      <c r="G172" s="157"/>
      <c r="H172" s="157"/>
      <c r="I172" s="160"/>
      <c r="J172" s="171">
        <f>BK172</f>
        <v>0</v>
      </c>
      <c r="K172" s="333"/>
      <c r="L172" s="337"/>
    </row>
    <row r="173" spans="1:12" ht="20.25" customHeight="1" x14ac:dyDescent="0.2">
      <c r="A173" s="390"/>
      <c r="B173" s="37"/>
      <c r="C173" s="172">
        <v>58</v>
      </c>
      <c r="D173" s="172" t="s">
        <v>120</v>
      </c>
      <c r="E173" s="173" t="s">
        <v>410</v>
      </c>
      <c r="F173" s="174" t="s">
        <v>411</v>
      </c>
      <c r="G173" s="175" t="s">
        <v>412</v>
      </c>
      <c r="H173" s="176">
        <v>1</v>
      </c>
      <c r="I173" s="177">
        <v>10000</v>
      </c>
      <c r="J173" s="178">
        <f>ROUND(I173*H173,2)</f>
        <v>10000</v>
      </c>
      <c r="K173" s="329">
        <v>0</v>
      </c>
      <c r="L173" s="337">
        <f>K173*I173</f>
        <v>0</v>
      </c>
    </row>
    <row r="174" spans="1:12" ht="24.95" customHeight="1" x14ac:dyDescent="0.2">
      <c r="A174" s="12"/>
      <c r="B174" s="156"/>
      <c r="C174" s="157"/>
      <c r="D174" s="158" t="s">
        <v>73</v>
      </c>
      <c r="E174" s="170" t="s">
        <v>415</v>
      </c>
      <c r="F174" s="170" t="s">
        <v>416</v>
      </c>
      <c r="G174" s="157"/>
      <c r="H174" s="157"/>
      <c r="I174" s="160"/>
      <c r="J174" s="171">
        <f>BK174</f>
        <v>0</v>
      </c>
      <c r="K174" s="333"/>
      <c r="L174" s="337"/>
    </row>
    <row r="175" spans="1:12" ht="18" customHeight="1" x14ac:dyDescent="0.2">
      <c r="A175" s="390"/>
      <c r="B175" s="37"/>
      <c r="C175" s="172">
        <v>59</v>
      </c>
      <c r="D175" s="172" t="s">
        <v>120</v>
      </c>
      <c r="E175" s="173" t="s">
        <v>418</v>
      </c>
      <c r="F175" s="174" t="s">
        <v>419</v>
      </c>
      <c r="G175" s="175" t="s">
        <v>412</v>
      </c>
      <c r="H175" s="176">
        <v>1</v>
      </c>
      <c r="I175" s="177">
        <v>25000</v>
      </c>
      <c r="J175" s="178">
        <f>ROUND(I175*H175,2)</f>
        <v>25000</v>
      </c>
      <c r="K175" s="329">
        <v>0</v>
      </c>
      <c r="L175" s="337">
        <v>0</v>
      </c>
    </row>
    <row r="176" spans="1:12" ht="24.95" customHeight="1" x14ac:dyDescent="0.2">
      <c r="A176" s="12"/>
      <c r="B176" s="156"/>
      <c r="C176" s="157"/>
      <c r="D176" s="158" t="s">
        <v>73</v>
      </c>
      <c r="E176" s="170" t="s">
        <v>421</v>
      </c>
      <c r="F176" s="170" t="s">
        <v>422</v>
      </c>
      <c r="G176" s="157"/>
      <c r="H176" s="157"/>
      <c r="I176" s="160"/>
      <c r="J176" s="171">
        <f>BK176</f>
        <v>0</v>
      </c>
      <c r="K176" s="333"/>
      <c r="L176" s="337"/>
    </row>
    <row r="177" spans="1:12" ht="20.25" customHeight="1" x14ac:dyDescent="0.2">
      <c r="A177" s="390"/>
      <c r="B177" s="37"/>
      <c r="C177" s="172">
        <v>60</v>
      </c>
      <c r="D177" s="172" t="s">
        <v>120</v>
      </c>
      <c r="E177" s="173" t="s">
        <v>424</v>
      </c>
      <c r="F177" s="174" t="s">
        <v>425</v>
      </c>
      <c r="G177" s="175" t="s">
        <v>412</v>
      </c>
      <c r="H177" s="176">
        <v>1</v>
      </c>
      <c r="I177" s="177">
        <v>15000</v>
      </c>
      <c r="J177" s="178">
        <f>ROUND(I177*H177,2)</f>
        <v>15000</v>
      </c>
      <c r="K177" s="329">
        <v>0</v>
      </c>
      <c r="L177" s="337">
        <f>K177*I177</f>
        <v>0</v>
      </c>
    </row>
    <row r="178" spans="1:12" ht="24.95" customHeight="1" x14ac:dyDescent="0.2">
      <c r="A178" s="390"/>
      <c r="B178" s="49"/>
      <c r="C178" s="50"/>
      <c r="D178" s="50"/>
      <c r="E178" s="50"/>
      <c r="F178" s="50"/>
      <c r="G178" s="50"/>
      <c r="H178" s="50"/>
      <c r="I178" s="50"/>
      <c r="J178" s="50"/>
      <c r="K178" s="50"/>
      <c r="L178" s="50"/>
    </row>
  </sheetData>
  <mergeCells count="4">
    <mergeCell ref="E8:H8"/>
    <mergeCell ref="K13:L13"/>
    <mergeCell ref="K14:L14"/>
    <mergeCell ref="E63:F63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18"/>
  <sheetViews>
    <sheetView showGridLines="0" zoomScale="110" zoomScaleNormal="110" workbookViewId="0"/>
  </sheetViews>
  <sheetFormatPr defaultRowHeight="11.25" x14ac:dyDescent="0.2"/>
  <cols>
    <col min="1" max="1" width="8.33203125" style="233" customWidth="1"/>
    <col min="2" max="2" width="1.6640625" style="233" customWidth="1"/>
    <col min="3" max="4" width="5" style="233" customWidth="1"/>
    <col min="5" max="5" width="11.6640625" style="233" customWidth="1"/>
    <col min="6" max="6" width="9.1640625" style="233" customWidth="1"/>
    <col min="7" max="7" width="5" style="233" customWidth="1"/>
    <col min="8" max="8" width="77.83203125" style="233" customWidth="1"/>
    <col min="9" max="10" width="20" style="233" customWidth="1"/>
    <col min="11" max="11" width="1.6640625" style="233" customWidth="1"/>
  </cols>
  <sheetData>
    <row r="1" spans="2:11" s="1" customFormat="1" ht="37.5" customHeight="1" x14ac:dyDescent="0.2"/>
    <row r="2" spans="2:11" s="1" customFormat="1" ht="7.5" customHeight="1" x14ac:dyDescent="0.2">
      <c r="B2" s="234"/>
      <c r="C2" s="235"/>
      <c r="D2" s="235"/>
      <c r="E2" s="235"/>
      <c r="F2" s="235"/>
      <c r="G2" s="235"/>
      <c r="H2" s="235"/>
      <c r="I2" s="235"/>
      <c r="J2" s="235"/>
      <c r="K2" s="236"/>
    </row>
    <row r="3" spans="2:11" s="16" customFormat="1" ht="45" customHeight="1" x14ac:dyDescent="0.2">
      <c r="B3" s="237"/>
      <c r="C3" s="448" t="s">
        <v>427</v>
      </c>
      <c r="D3" s="448"/>
      <c r="E3" s="448"/>
      <c r="F3" s="448"/>
      <c r="G3" s="448"/>
      <c r="H3" s="448"/>
      <c r="I3" s="448"/>
      <c r="J3" s="448"/>
      <c r="K3" s="238"/>
    </row>
    <row r="4" spans="2:11" s="1" customFormat="1" ht="25.5" customHeight="1" x14ac:dyDescent="0.3">
      <c r="B4" s="239"/>
      <c r="C4" s="453" t="s">
        <v>428</v>
      </c>
      <c r="D4" s="453"/>
      <c r="E4" s="453"/>
      <c r="F4" s="453"/>
      <c r="G4" s="453"/>
      <c r="H4" s="453"/>
      <c r="I4" s="453"/>
      <c r="J4" s="453"/>
      <c r="K4" s="240"/>
    </row>
    <row r="5" spans="2:11" s="1" customFormat="1" ht="5.25" customHeight="1" x14ac:dyDescent="0.2">
      <c r="B5" s="239"/>
      <c r="C5" s="241"/>
      <c r="D5" s="241"/>
      <c r="E5" s="241"/>
      <c r="F5" s="241"/>
      <c r="G5" s="241"/>
      <c r="H5" s="241"/>
      <c r="I5" s="241"/>
      <c r="J5" s="241"/>
      <c r="K5" s="240"/>
    </row>
    <row r="6" spans="2:11" s="1" customFormat="1" ht="15" customHeight="1" x14ac:dyDescent="0.2">
      <c r="B6" s="239"/>
      <c r="C6" s="452" t="s">
        <v>429</v>
      </c>
      <c r="D6" s="452"/>
      <c r="E6" s="452"/>
      <c r="F6" s="452"/>
      <c r="G6" s="452"/>
      <c r="H6" s="452"/>
      <c r="I6" s="452"/>
      <c r="J6" s="452"/>
      <c r="K6" s="240"/>
    </row>
    <row r="7" spans="2:11" s="1" customFormat="1" ht="15" customHeight="1" x14ac:dyDescent="0.2">
      <c r="B7" s="243"/>
      <c r="C7" s="452" t="s">
        <v>430</v>
      </c>
      <c r="D7" s="452"/>
      <c r="E7" s="452"/>
      <c r="F7" s="452"/>
      <c r="G7" s="452"/>
      <c r="H7" s="452"/>
      <c r="I7" s="452"/>
      <c r="J7" s="452"/>
      <c r="K7" s="240"/>
    </row>
    <row r="8" spans="2:11" s="1" customFormat="1" ht="12.75" customHeight="1" x14ac:dyDescent="0.2">
      <c r="B8" s="243"/>
      <c r="C8" s="242"/>
      <c r="D8" s="242"/>
      <c r="E8" s="242"/>
      <c r="F8" s="242"/>
      <c r="G8" s="242"/>
      <c r="H8" s="242"/>
      <c r="I8" s="242"/>
      <c r="J8" s="242"/>
      <c r="K8" s="240"/>
    </row>
    <row r="9" spans="2:11" s="1" customFormat="1" ht="15" customHeight="1" x14ac:dyDescent="0.2">
      <c r="B9" s="243"/>
      <c r="C9" s="452" t="s">
        <v>431</v>
      </c>
      <c r="D9" s="452"/>
      <c r="E9" s="452"/>
      <c r="F9" s="452"/>
      <c r="G9" s="452"/>
      <c r="H9" s="452"/>
      <c r="I9" s="452"/>
      <c r="J9" s="452"/>
      <c r="K9" s="240"/>
    </row>
    <row r="10" spans="2:11" s="1" customFormat="1" ht="15" customHeight="1" x14ac:dyDescent="0.2">
      <c r="B10" s="243"/>
      <c r="C10" s="242"/>
      <c r="D10" s="452" t="s">
        <v>432</v>
      </c>
      <c r="E10" s="452"/>
      <c r="F10" s="452"/>
      <c r="G10" s="452"/>
      <c r="H10" s="452"/>
      <c r="I10" s="452"/>
      <c r="J10" s="452"/>
      <c r="K10" s="240"/>
    </row>
    <row r="11" spans="2:11" s="1" customFormat="1" ht="15" customHeight="1" x14ac:dyDescent="0.2">
      <c r="B11" s="243"/>
      <c r="C11" s="244"/>
      <c r="D11" s="452" t="s">
        <v>433</v>
      </c>
      <c r="E11" s="452"/>
      <c r="F11" s="452"/>
      <c r="G11" s="452"/>
      <c r="H11" s="452"/>
      <c r="I11" s="452"/>
      <c r="J11" s="452"/>
      <c r="K11" s="240"/>
    </row>
    <row r="12" spans="2:11" s="1" customFormat="1" ht="15" customHeight="1" x14ac:dyDescent="0.2">
      <c r="B12" s="243"/>
      <c r="C12" s="244"/>
      <c r="D12" s="242"/>
      <c r="E12" s="242"/>
      <c r="F12" s="242"/>
      <c r="G12" s="242"/>
      <c r="H12" s="242"/>
      <c r="I12" s="242"/>
      <c r="J12" s="242"/>
      <c r="K12" s="240"/>
    </row>
    <row r="13" spans="2:11" s="1" customFormat="1" ht="15" customHeight="1" x14ac:dyDescent="0.2">
      <c r="B13" s="243"/>
      <c r="C13" s="244"/>
      <c r="D13" s="245" t="s">
        <v>434</v>
      </c>
      <c r="E13" s="242"/>
      <c r="F13" s="242"/>
      <c r="G13" s="242"/>
      <c r="H13" s="242"/>
      <c r="I13" s="242"/>
      <c r="J13" s="242"/>
      <c r="K13" s="240"/>
    </row>
    <row r="14" spans="2:11" s="1" customFormat="1" ht="12.75" customHeight="1" x14ac:dyDescent="0.2">
      <c r="B14" s="243"/>
      <c r="C14" s="244"/>
      <c r="D14" s="244"/>
      <c r="E14" s="244"/>
      <c r="F14" s="244"/>
      <c r="G14" s="244"/>
      <c r="H14" s="244"/>
      <c r="I14" s="244"/>
      <c r="J14" s="244"/>
      <c r="K14" s="240"/>
    </row>
    <row r="15" spans="2:11" s="1" customFormat="1" ht="15" customHeight="1" x14ac:dyDescent="0.2">
      <c r="B15" s="243"/>
      <c r="C15" s="244"/>
      <c r="D15" s="452" t="s">
        <v>435</v>
      </c>
      <c r="E15" s="452"/>
      <c r="F15" s="452"/>
      <c r="G15" s="452"/>
      <c r="H15" s="452"/>
      <c r="I15" s="452"/>
      <c r="J15" s="452"/>
      <c r="K15" s="240"/>
    </row>
    <row r="16" spans="2:11" s="1" customFormat="1" ht="15" customHeight="1" x14ac:dyDescent="0.2">
      <c r="B16" s="243"/>
      <c r="C16" s="244"/>
      <c r="D16" s="452" t="s">
        <v>436</v>
      </c>
      <c r="E16" s="452"/>
      <c r="F16" s="452"/>
      <c r="G16" s="452"/>
      <c r="H16" s="452"/>
      <c r="I16" s="452"/>
      <c r="J16" s="452"/>
      <c r="K16" s="240"/>
    </row>
    <row r="17" spans="2:11" s="1" customFormat="1" ht="15" customHeight="1" x14ac:dyDescent="0.2">
      <c r="B17" s="243"/>
      <c r="C17" s="244"/>
      <c r="D17" s="452" t="s">
        <v>437</v>
      </c>
      <c r="E17" s="452"/>
      <c r="F17" s="452"/>
      <c r="G17" s="452"/>
      <c r="H17" s="452"/>
      <c r="I17" s="452"/>
      <c r="J17" s="452"/>
      <c r="K17" s="240"/>
    </row>
    <row r="18" spans="2:11" s="1" customFormat="1" ht="15" customHeight="1" x14ac:dyDescent="0.2">
      <c r="B18" s="243"/>
      <c r="C18" s="244"/>
      <c r="D18" s="244"/>
      <c r="E18" s="246" t="s">
        <v>78</v>
      </c>
      <c r="F18" s="452" t="s">
        <v>438</v>
      </c>
      <c r="G18" s="452"/>
      <c r="H18" s="452"/>
      <c r="I18" s="452"/>
      <c r="J18" s="452"/>
      <c r="K18" s="240"/>
    </row>
    <row r="19" spans="2:11" s="1" customFormat="1" ht="15" customHeight="1" x14ac:dyDescent="0.2">
      <c r="B19" s="243"/>
      <c r="C19" s="244"/>
      <c r="D19" s="244"/>
      <c r="E19" s="246" t="s">
        <v>439</v>
      </c>
      <c r="F19" s="452" t="s">
        <v>440</v>
      </c>
      <c r="G19" s="452"/>
      <c r="H19" s="452"/>
      <c r="I19" s="452"/>
      <c r="J19" s="452"/>
      <c r="K19" s="240"/>
    </row>
    <row r="20" spans="2:11" s="1" customFormat="1" ht="15" customHeight="1" x14ac:dyDescent="0.2">
      <c r="B20" s="243"/>
      <c r="C20" s="244"/>
      <c r="D20" s="244"/>
      <c r="E20" s="246" t="s">
        <v>441</v>
      </c>
      <c r="F20" s="452" t="s">
        <v>442</v>
      </c>
      <c r="G20" s="452"/>
      <c r="H20" s="452"/>
      <c r="I20" s="452"/>
      <c r="J20" s="452"/>
      <c r="K20" s="240"/>
    </row>
    <row r="21" spans="2:11" s="1" customFormat="1" ht="15" customHeight="1" x14ac:dyDescent="0.2">
      <c r="B21" s="243"/>
      <c r="C21" s="244"/>
      <c r="D21" s="244"/>
      <c r="E21" s="246" t="s">
        <v>443</v>
      </c>
      <c r="F21" s="452" t="s">
        <v>444</v>
      </c>
      <c r="G21" s="452"/>
      <c r="H21" s="452"/>
      <c r="I21" s="452"/>
      <c r="J21" s="452"/>
      <c r="K21" s="240"/>
    </row>
    <row r="22" spans="2:11" s="1" customFormat="1" ht="15" customHeight="1" x14ac:dyDescent="0.2">
      <c r="B22" s="243"/>
      <c r="C22" s="244"/>
      <c r="D22" s="244"/>
      <c r="E22" s="246" t="s">
        <v>445</v>
      </c>
      <c r="F22" s="452" t="s">
        <v>446</v>
      </c>
      <c r="G22" s="452"/>
      <c r="H22" s="452"/>
      <c r="I22" s="452"/>
      <c r="J22" s="452"/>
      <c r="K22" s="240"/>
    </row>
    <row r="23" spans="2:11" s="1" customFormat="1" ht="15" customHeight="1" x14ac:dyDescent="0.2">
      <c r="B23" s="243"/>
      <c r="C23" s="244"/>
      <c r="D23" s="244"/>
      <c r="E23" s="246" t="s">
        <v>447</v>
      </c>
      <c r="F23" s="452" t="s">
        <v>448</v>
      </c>
      <c r="G23" s="452"/>
      <c r="H23" s="452"/>
      <c r="I23" s="452"/>
      <c r="J23" s="452"/>
      <c r="K23" s="240"/>
    </row>
    <row r="24" spans="2:11" s="1" customFormat="1" ht="12.75" customHeight="1" x14ac:dyDescent="0.2">
      <c r="B24" s="243"/>
      <c r="C24" s="244"/>
      <c r="D24" s="244"/>
      <c r="E24" s="244"/>
      <c r="F24" s="244"/>
      <c r="G24" s="244"/>
      <c r="H24" s="244"/>
      <c r="I24" s="244"/>
      <c r="J24" s="244"/>
      <c r="K24" s="240"/>
    </row>
    <row r="25" spans="2:11" s="1" customFormat="1" ht="15" customHeight="1" x14ac:dyDescent="0.2">
      <c r="B25" s="243"/>
      <c r="C25" s="452" t="s">
        <v>449</v>
      </c>
      <c r="D25" s="452"/>
      <c r="E25" s="452"/>
      <c r="F25" s="452"/>
      <c r="G25" s="452"/>
      <c r="H25" s="452"/>
      <c r="I25" s="452"/>
      <c r="J25" s="452"/>
      <c r="K25" s="240"/>
    </row>
    <row r="26" spans="2:11" s="1" customFormat="1" ht="15" customHeight="1" x14ac:dyDescent="0.2">
      <c r="B26" s="243"/>
      <c r="C26" s="452" t="s">
        <v>450</v>
      </c>
      <c r="D26" s="452"/>
      <c r="E26" s="452"/>
      <c r="F26" s="452"/>
      <c r="G26" s="452"/>
      <c r="H26" s="452"/>
      <c r="I26" s="452"/>
      <c r="J26" s="452"/>
      <c r="K26" s="240"/>
    </row>
    <row r="27" spans="2:11" s="1" customFormat="1" ht="15" customHeight="1" x14ac:dyDescent="0.2">
      <c r="B27" s="243"/>
      <c r="C27" s="242"/>
      <c r="D27" s="452" t="s">
        <v>451</v>
      </c>
      <c r="E27" s="452"/>
      <c r="F27" s="452"/>
      <c r="G27" s="452"/>
      <c r="H27" s="452"/>
      <c r="I27" s="452"/>
      <c r="J27" s="452"/>
      <c r="K27" s="240"/>
    </row>
    <row r="28" spans="2:11" s="1" customFormat="1" ht="15" customHeight="1" x14ac:dyDescent="0.2">
      <c r="B28" s="243"/>
      <c r="C28" s="244"/>
      <c r="D28" s="452" t="s">
        <v>452</v>
      </c>
      <c r="E28" s="452"/>
      <c r="F28" s="452"/>
      <c r="G28" s="452"/>
      <c r="H28" s="452"/>
      <c r="I28" s="452"/>
      <c r="J28" s="452"/>
      <c r="K28" s="240"/>
    </row>
    <row r="29" spans="2:11" s="1" customFormat="1" ht="12.75" customHeight="1" x14ac:dyDescent="0.2">
      <c r="B29" s="243"/>
      <c r="C29" s="244"/>
      <c r="D29" s="244"/>
      <c r="E29" s="244"/>
      <c r="F29" s="244"/>
      <c r="G29" s="244"/>
      <c r="H29" s="244"/>
      <c r="I29" s="244"/>
      <c r="J29" s="244"/>
      <c r="K29" s="240"/>
    </row>
    <row r="30" spans="2:11" s="1" customFormat="1" ht="15" customHeight="1" x14ac:dyDescent="0.2">
      <c r="B30" s="243"/>
      <c r="C30" s="244"/>
      <c r="D30" s="452" t="s">
        <v>453</v>
      </c>
      <c r="E30" s="452"/>
      <c r="F30" s="452"/>
      <c r="G30" s="452"/>
      <c r="H30" s="452"/>
      <c r="I30" s="452"/>
      <c r="J30" s="452"/>
      <c r="K30" s="240"/>
    </row>
    <row r="31" spans="2:11" s="1" customFormat="1" ht="15" customHeight="1" x14ac:dyDescent="0.2">
      <c r="B31" s="243"/>
      <c r="C31" s="244"/>
      <c r="D31" s="452" t="s">
        <v>454</v>
      </c>
      <c r="E31" s="452"/>
      <c r="F31" s="452"/>
      <c r="G31" s="452"/>
      <c r="H31" s="452"/>
      <c r="I31" s="452"/>
      <c r="J31" s="452"/>
      <c r="K31" s="240"/>
    </row>
    <row r="32" spans="2:11" s="1" customFormat="1" ht="12.75" customHeight="1" x14ac:dyDescent="0.2">
      <c r="B32" s="243"/>
      <c r="C32" s="244"/>
      <c r="D32" s="244"/>
      <c r="E32" s="244"/>
      <c r="F32" s="244"/>
      <c r="G32" s="244"/>
      <c r="H32" s="244"/>
      <c r="I32" s="244"/>
      <c r="J32" s="244"/>
      <c r="K32" s="240"/>
    </row>
    <row r="33" spans="2:11" s="1" customFormat="1" ht="15" customHeight="1" x14ac:dyDescent="0.2">
      <c r="B33" s="243"/>
      <c r="C33" s="244"/>
      <c r="D33" s="452" t="s">
        <v>455</v>
      </c>
      <c r="E33" s="452"/>
      <c r="F33" s="452"/>
      <c r="G33" s="452"/>
      <c r="H33" s="452"/>
      <c r="I33" s="452"/>
      <c r="J33" s="452"/>
      <c r="K33" s="240"/>
    </row>
    <row r="34" spans="2:11" s="1" customFormat="1" ht="15" customHeight="1" x14ac:dyDescent="0.2">
      <c r="B34" s="243"/>
      <c r="C34" s="244"/>
      <c r="D34" s="452" t="s">
        <v>456</v>
      </c>
      <c r="E34" s="452"/>
      <c r="F34" s="452"/>
      <c r="G34" s="452"/>
      <c r="H34" s="452"/>
      <c r="I34" s="452"/>
      <c r="J34" s="452"/>
      <c r="K34" s="240"/>
    </row>
    <row r="35" spans="2:11" s="1" customFormat="1" ht="15" customHeight="1" x14ac:dyDescent="0.2">
      <c r="B35" s="243"/>
      <c r="C35" s="244"/>
      <c r="D35" s="452" t="s">
        <v>457</v>
      </c>
      <c r="E35" s="452"/>
      <c r="F35" s="452"/>
      <c r="G35" s="452"/>
      <c r="H35" s="452"/>
      <c r="I35" s="452"/>
      <c r="J35" s="452"/>
      <c r="K35" s="240"/>
    </row>
    <row r="36" spans="2:11" s="1" customFormat="1" ht="15" customHeight="1" x14ac:dyDescent="0.2">
      <c r="B36" s="243"/>
      <c r="C36" s="244"/>
      <c r="D36" s="242"/>
      <c r="E36" s="245" t="s">
        <v>104</v>
      </c>
      <c r="F36" s="242"/>
      <c r="G36" s="452" t="s">
        <v>458</v>
      </c>
      <c r="H36" s="452"/>
      <c r="I36" s="452"/>
      <c r="J36" s="452"/>
      <c r="K36" s="240"/>
    </row>
    <row r="37" spans="2:11" s="1" customFormat="1" ht="30.75" customHeight="1" x14ac:dyDescent="0.2">
      <c r="B37" s="243"/>
      <c r="C37" s="244"/>
      <c r="D37" s="242"/>
      <c r="E37" s="245" t="s">
        <v>459</v>
      </c>
      <c r="F37" s="242"/>
      <c r="G37" s="452" t="s">
        <v>460</v>
      </c>
      <c r="H37" s="452"/>
      <c r="I37" s="452"/>
      <c r="J37" s="452"/>
      <c r="K37" s="240"/>
    </row>
    <row r="38" spans="2:11" s="1" customFormat="1" ht="15" customHeight="1" x14ac:dyDescent="0.2">
      <c r="B38" s="243"/>
      <c r="C38" s="244"/>
      <c r="D38" s="242"/>
      <c r="E38" s="245" t="s">
        <v>55</v>
      </c>
      <c r="F38" s="242"/>
      <c r="G38" s="452" t="s">
        <v>461</v>
      </c>
      <c r="H38" s="452"/>
      <c r="I38" s="452"/>
      <c r="J38" s="452"/>
      <c r="K38" s="240"/>
    </row>
    <row r="39" spans="2:11" s="1" customFormat="1" ht="15" customHeight="1" x14ac:dyDescent="0.2">
      <c r="B39" s="243"/>
      <c r="C39" s="244"/>
      <c r="D39" s="242"/>
      <c r="E39" s="245" t="s">
        <v>56</v>
      </c>
      <c r="F39" s="242"/>
      <c r="G39" s="452" t="s">
        <v>462</v>
      </c>
      <c r="H39" s="452"/>
      <c r="I39" s="452"/>
      <c r="J39" s="452"/>
      <c r="K39" s="240"/>
    </row>
    <row r="40" spans="2:11" s="1" customFormat="1" ht="15" customHeight="1" x14ac:dyDescent="0.2">
      <c r="B40" s="243"/>
      <c r="C40" s="244"/>
      <c r="D40" s="242"/>
      <c r="E40" s="245" t="s">
        <v>105</v>
      </c>
      <c r="F40" s="242"/>
      <c r="G40" s="452" t="s">
        <v>463</v>
      </c>
      <c r="H40" s="452"/>
      <c r="I40" s="452"/>
      <c r="J40" s="452"/>
      <c r="K40" s="240"/>
    </row>
    <row r="41" spans="2:11" s="1" customFormat="1" ht="15" customHeight="1" x14ac:dyDescent="0.2">
      <c r="B41" s="243"/>
      <c r="C41" s="244"/>
      <c r="D41" s="242"/>
      <c r="E41" s="245" t="s">
        <v>106</v>
      </c>
      <c r="F41" s="242"/>
      <c r="G41" s="452" t="s">
        <v>464</v>
      </c>
      <c r="H41" s="452"/>
      <c r="I41" s="452"/>
      <c r="J41" s="452"/>
      <c r="K41" s="240"/>
    </row>
    <row r="42" spans="2:11" s="1" customFormat="1" ht="15" customHeight="1" x14ac:dyDescent="0.2">
      <c r="B42" s="243"/>
      <c r="C42" s="244"/>
      <c r="D42" s="242"/>
      <c r="E42" s="245" t="s">
        <v>465</v>
      </c>
      <c r="F42" s="242"/>
      <c r="G42" s="452" t="s">
        <v>466</v>
      </c>
      <c r="H42" s="452"/>
      <c r="I42" s="452"/>
      <c r="J42" s="452"/>
      <c r="K42" s="240"/>
    </row>
    <row r="43" spans="2:11" s="1" customFormat="1" ht="15" customHeight="1" x14ac:dyDescent="0.2">
      <c r="B43" s="243"/>
      <c r="C43" s="244"/>
      <c r="D43" s="242"/>
      <c r="E43" s="245"/>
      <c r="F43" s="242"/>
      <c r="G43" s="452" t="s">
        <v>467</v>
      </c>
      <c r="H43" s="452"/>
      <c r="I43" s="452"/>
      <c r="J43" s="452"/>
      <c r="K43" s="240"/>
    </row>
    <row r="44" spans="2:11" s="1" customFormat="1" ht="15" customHeight="1" x14ac:dyDescent="0.2">
      <c r="B44" s="243"/>
      <c r="C44" s="244"/>
      <c r="D44" s="242"/>
      <c r="E44" s="245" t="s">
        <v>468</v>
      </c>
      <c r="F44" s="242"/>
      <c r="G44" s="452" t="s">
        <v>469</v>
      </c>
      <c r="H44" s="452"/>
      <c r="I44" s="452"/>
      <c r="J44" s="452"/>
      <c r="K44" s="240"/>
    </row>
    <row r="45" spans="2:11" s="1" customFormat="1" ht="15" customHeight="1" x14ac:dyDescent="0.2">
      <c r="B45" s="243"/>
      <c r="C45" s="244"/>
      <c r="D45" s="242"/>
      <c r="E45" s="245" t="s">
        <v>108</v>
      </c>
      <c r="F45" s="242"/>
      <c r="G45" s="452" t="s">
        <v>470</v>
      </c>
      <c r="H45" s="452"/>
      <c r="I45" s="452"/>
      <c r="J45" s="452"/>
      <c r="K45" s="240"/>
    </row>
    <row r="46" spans="2:11" s="1" customFormat="1" ht="12.75" customHeight="1" x14ac:dyDescent="0.2">
      <c r="B46" s="243"/>
      <c r="C46" s="244"/>
      <c r="D46" s="242"/>
      <c r="E46" s="242"/>
      <c r="F46" s="242"/>
      <c r="G46" s="242"/>
      <c r="H46" s="242"/>
      <c r="I46" s="242"/>
      <c r="J46" s="242"/>
      <c r="K46" s="240"/>
    </row>
    <row r="47" spans="2:11" s="1" customFormat="1" ht="15" customHeight="1" x14ac:dyDescent="0.2">
      <c r="B47" s="243"/>
      <c r="C47" s="244"/>
      <c r="D47" s="452" t="s">
        <v>471</v>
      </c>
      <c r="E47" s="452"/>
      <c r="F47" s="452"/>
      <c r="G47" s="452"/>
      <c r="H47" s="452"/>
      <c r="I47" s="452"/>
      <c r="J47" s="452"/>
      <c r="K47" s="240"/>
    </row>
    <row r="48" spans="2:11" s="1" customFormat="1" ht="15" customHeight="1" x14ac:dyDescent="0.2">
      <c r="B48" s="243"/>
      <c r="C48" s="244"/>
      <c r="D48" s="244"/>
      <c r="E48" s="452" t="s">
        <v>472</v>
      </c>
      <c r="F48" s="452"/>
      <c r="G48" s="452"/>
      <c r="H48" s="452"/>
      <c r="I48" s="452"/>
      <c r="J48" s="452"/>
      <c r="K48" s="240"/>
    </row>
    <row r="49" spans="2:11" s="1" customFormat="1" ht="15" customHeight="1" x14ac:dyDescent="0.2">
      <c r="B49" s="243"/>
      <c r="C49" s="244"/>
      <c r="D49" s="244"/>
      <c r="E49" s="452" t="s">
        <v>473</v>
      </c>
      <c r="F49" s="452"/>
      <c r="G49" s="452"/>
      <c r="H49" s="452"/>
      <c r="I49" s="452"/>
      <c r="J49" s="452"/>
      <c r="K49" s="240"/>
    </row>
    <row r="50" spans="2:11" s="1" customFormat="1" ht="15" customHeight="1" x14ac:dyDescent="0.2">
      <c r="B50" s="243"/>
      <c r="C50" s="244"/>
      <c r="D50" s="244"/>
      <c r="E50" s="452" t="s">
        <v>474</v>
      </c>
      <c r="F50" s="452"/>
      <c r="G50" s="452"/>
      <c r="H50" s="452"/>
      <c r="I50" s="452"/>
      <c r="J50" s="452"/>
      <c r="K50" s="240"/>
    </row>
    <row r="51" spans="2:11" s="1" customFormat="1" ht="15" customHeight="1" x14ac:dyDescent="0.2">
      <c r="B51" s="243"/>
      <c r="C51" s="244"/>
      <c r="D51" s="452" t="s">
        <v>475</v>
      </c>
      <c r="E51" s="452"/>
      <c r="F51" s="452"/>
      <c r="G51" s="452"/>
      <c r="H51" s="452"/>
      <c r="I51" s="452"/>
      <c r="J51" s="452"/>
      <c r="K51" s="240"/>
    </row>
    <row r="52" spans="2:11" s="1" customFormat="1" ht="25.5" customHeight="1" x14ac:dyDescent="0.3">
      <c r="B52" s="239"/>
      <c r="C52" s="453" t="s">
        <v>476</v>
      </c>
      <c r="D52" s="453"/>
      <c r="E52" s="453"/>
      <c r="F52" s="453"/>
      <c r="G52" s="453"/>
      <c r="H52" s="453"/>
      <c r="I52" s="453"/>
      <c r="J52" s="453"/>
      <c r="K52" s="240"/>
    </row>
    <row r="53" spans="2:11" s="1" customFormat="1" ht="5.25" customHeight="1" x14ac:dyDescent="0.2">
      <c r="B53" s="239"/>
      <c r="C53" s="241"/>
      <c r="D53" s="241"/>
      <c r="E53" s="241"/>
      <c r="F53" s="241"/>
      <c r="G53" s="241"/>
      <c r="H53" s="241"/>
      <c r="I53" s="241"/>
      <c r="J53" s="241"/>
      <c r="K53" s="240"/>
    </row>
    <row r="54" spans="2:11" s="1" customFormat="1" ht="15" customHeight="1" x14ac:dyDescent="0.2">
      <c r="B54" s="239"/>
      <c r="C54" s="452" t="s">
        <v>477</v>
      </c>
      <c r="D54" s="452"/>
      <c r="E54" s="452"/>
      <c r="F54" s="452"/>
      <c r="G54" s="452"/>
      <c r="H54" s="452"/>
      <c r="I54" s="452"/>
      <c r="J54" s="452"/>
      <c r="K54" s="240"/>
    </row>
    <row r="55" spans="2:11" s="1" customFormat="1" ht="15" customHeight="1" x14ac:dyDescent="0.2">
      <c r="B55" s="239"/>
      <c r="C55" s="452" t="s">
        <v>478</v>
      </c>
      <c r="D55" s="452"/>
      <c r="E55" s="452"/>
      <c r="F55" s="452"/>
      <c r="G55" s="452"/>
      <c r="H55" s="452"/>
      <c r="I55" s="452"/>
      <c r="J55" s="452"/>
      <c r="K55" s="240"/>
    </row>
    <row r="56" spans="2:11" s="1" customFormat="1" ht="12.75" customHeight="1" x14ac:dyDescent="0.2">
      <c r="B56" s="239"/>
      <c r="C56" s="242"/>
      <c r="D56" s="242"/>
      <c r="E56" s="242"/>
      <c r="F56" s="242"/>
      <c r="G56" s="242"/>
      <c r="H56" s="242"/>
      <c r="I56" s="242"/>
      <c r="J56" s="242"/>
      <c r="K56" s="240"/>
    </row>
    <row r="57" spans="2:11" s="1" customFormat="1" ht="15" customHeight="1" x14ac:dyDescent="0.2">
      <c r="B57" s="239"/>
      <c r="C57" s="452" t="s">
        <v>479</v>
      </c>
      <c r="D57" s="452"/>
      <c r="E57" s="452"/>
      <c r="F57" s="452"/>
      <c r="G57" s="452"/>
      <c r="H57" s="452"/>
      <c r="I57" s="452"/>
      <c r="J57" s="452"/>
      <c r="K57" s="240"/>
    </row>
    <row r="58" spans="2:11" s="1" customFormat="1" ht="15" customHeight="1" x14ac:dyDescent="0.2">
      <c r="B58" s="239"/>
      <c r="C58" s="244"/>
      <c r="D58" s="452" t="s">
        <v>480</v>
      </c>
      <c r="E58" s="452"/>
      <c r="F58" s="452"/>
      <c r="G58" s="452"/>
      <c r="H58" s="452"/>
      <c r="I58" s="452"/>
      <c r="J58" s="452"/>
      <c r="K58" s="240"/>
    </row>
    <row r="59" spans="2:11" s="1" customFormat="1" ht="15" customHeight="1" x14ac:dyDescent="0.2">
      <c r="B59" s="239"/>
      <c r="C59" s="244"/>
      <c r="D59" s="452" t="s">
        <v>481</v>
      </c>
      <c r="E59" s="452"/>
      <c r="F59" s="452"/>
      <c r="G59" s="452"/>
      <c r="H59" s="452"/>
      <c r="I59" s="452"/>
      <c r="J59" s="452"/>
      <c r="K59" s="240"/>
    </row>
    <row r="60" spans="2:11" s="1" customFormat="1" ht="15" customHeight="1" x14ac:dyDescent="0.2">
      <c r="B60" s="239"/>
      <c r="C60" s="244"/>
      <c r="D60" s="452" t="s">
        <v>482</v>
      </c>
      <c r="E60" s="452"/>
      <c r="F60" s="452"/>
      <c r="G60" s="452"/>
      <c r="H60" s="452"/>
      <c r="I60" s="452"/>
      <c r="J60" s="452"/>
      <c r="K60" s="240"/>
    </row>
    <row r="61" spans="2:11" s="1" customFormat="1" ht="15" customHeight="1" x14ac:dyDescent="0.2">
      <c r="B61" s="239"/>
      <c r="C61" s="244"/>
      <c r="D61" s="452" t="s">
        <v>483</v>
      </c>
      <c r="E61" s="452"/>
      <c r="F61" s="452"/>
      <c r="G61" s="452"/>
      <c r="H61" s="452"/>
      <c r="I61" s="452"/>
      <c r="J61" s="452"/>
      <c r="K61" s="240"/>
    </row>
    <row r="62" spans="2:11" s="1" customFormat="1" ht="15" customHeight="1" x14ac:dyDescent="0.2">
      <c r="B62" s="239"/>
      <c r="C62" s="244"/>
      <c r="D62" s="454" t="s">
        <v>484</v>
      </c>
      <c r="E62" s="454"/>
      <c r="F62" s="454"/>
      <c r="G62" s="454"/>
      <c r="H62" s="454"/>
      <c r="I62" s="454"/>
      <c r="J62" s="454"/>
      <c r="K62" s="240"/>
    </row>
    <row r="63" spans="2:11" s="1" customFormat="1" ht="15" customHeight="1" x14ac:dyDescent="0.2">
      <c r="B63" s="239"/>
      <c r="C63" s="244"/>
      <c r="D63" s="452" t="s">
        <v>485</v>
      </c>
      <c r="E63" s="452"/>
      <c r="F63" s="452"/>
      <c r="G63" s="452"/>
      <c r="H63" s="452"/>
      <c r="I63" s="452"/>
      <c r="J63" s="452"/>
      <c r="K63" s="240"/>
    </row>
    <row r="64" spans="2:11" s="1" customFormat="1" ht="12.75" customHeight="1" x14ac:dyDescent="0.2">
      <c r="B64" s="239"/>
      <c r="C64" s="244"/>
      <c r="D64" s="244"/>
      <c r="E64" s="247"/>
      <c r="F64" s="244"/>
      <c r="G64" s="244"/>
      <c r="H64" s="244"/>
      <c r="I64" s="244"/>
      <c r="J64" s="244"/>
      <c r="K64" s="240"/>
    </row>
    <row r="65" spans="2:11" s="1" customFormat="1" ht="15" customHeight="1" x14ac:dyDescent="0.2">
      <c r="B65" s="239"/>
      <c r="C65" s="244"/>
      <c r="D65" s="452" t="s">
        <v>486</v>
      </c>
      <c r="E65" s="452"/>
      <c r="F65" s="452"/>
      <c r="G65" s="452"/>
      <c r="H65" s="452"/>
      <c r="I65" s="452"/>
      <c r="J65" s="452"/>
      <c r="K65" s="240"/>
    </row>
    <row r="66" spans="2:11" s="1" customFormat="1" ht="15" customHeight="1" x14ac:dyDescent="0.2">
      <c r="B66" s="239"/>
      <c r="C66" s="244"/>
      <c r="D66" s="454" t="s">
        <v>487</v>
      </c>
      <c r="E66" s="454"/>
      <c r="F66" s="454"/>
      <c r="G66" s="454"/>
      <c r="H66" s="454"/>
      <c r="I66" s="454"/>
      <c r="J66" s="454"/>
      <c r="K66" s="240"/>
    </row>
    <row r="67" spans="2:11" s="1" customFormat="1" ht="15" customHeight="1" x14ac:dyDescent="0.2">
      <c r="B67" s="239"/>
      <c r="C67" s="244"/>
      <c r="D67" s="452" t="s">
        <v>488</v>
      </c>
      <c r="E67" s="452"/>
      <c r="F67" s="452"/>
      <c r="G67" s="452"/>
      <c r="H67" s="452"/>
      <c r="I67" s="452"/>
      <c r="J67" s="452"/>
      <c r="K67" s="240"/>
    </row>
    <row r="68" spans="2:11" s="1" customFormat="1" ht="15" customHeight="1" x14ac:dyDescent="0.2">
      <c r="B68" s="239"/>
      <c r="C68" s="244"/>
      <c r="D68" s="452" t="s">
        <v>489</v>
      </c>
      <c r="E68" s="452"/>
      <c r="F68" s="452"/>
      <c r="G68" s="452"/>
      <c r="H68" s="452"/>
      <c r="I68" s="452"/>
      <c r="J68" s="452"/>
      <c r="K68" s="240"/>
    </row>
    <row r="69" spans="2:11" s="1" customFormat="1" ht="15" customHeight="1" x14ac:dyDescent="0.2">
      <c r="B69" s="239"/>
      <c r="C69" s="244"/>
      <c r="D69" s="452" t="s">
        <v>490</v>
      </c>
      <c r="E69" s="452"/>
      <c r="F69" s="452"/>
      <c r="G69" s="452"/>
      <c r="H69" s="452"/>
      <c r="I69" s="452"/>
      <c r="J69" s="452"/>
      <c r="K69" s="240"/>
    </row>
    <row r="70" spans="2:11" s="1" customFormat="1" ht="15" customHeight="1" x14ac:dyDescent="0.2">
      <c r="B70" s="239"/>
      <c r="C70" s="244"/>
      <c r="D70" s="452" t="s">
        <v>491</v>
      </c>
      <c r="E70" s="452"/>
      <c r="F70" s="452"/>
      <c r="G70" s="452"/>
      <c r="H70" s="452"/>
      <c r="I70" s="452"/>
      <c r="J70" s="452"/>
      <c r="K70" s="240"/>
    </row>
    <row r="71" spans="2:11" s="1" customFormat="1" ht="12.75" customHeight="1" x14ac:dyDescent="0.2">
      <c r="B71" s="248"/>
      <c r="C71" s="249"/>
      <c r="D71" s="249"/>
      <c r="E71" s="249"/>
      <c r="F71" s="249"/>
      <c r="G71" s="249"/>
      <c r="H71" s="249"/>
      <c r="I71" s="249"/>
      <c r="J71" s="249"/>
      <c r="K71" s="250"/>
    </row>
    <row r="72" spans="2:11" s="1" customFormat="1" ht="18.75" customHeight="1" x14ac:dyDescent="0.2">
      <c r="B72" s="251"/>
      <c r="C72" s="251"/>
      <c r="D72" s="251"/>
      <c r="E72" s="251"/>
      <c r="F72" s="251"/>
      <c r="G72" s="251"/>
      <c r="H72" s="251"/>
      <c r="I72" s="251"/>
      <c r="J72" s="251"/>
      <c r="K72" s="252"/>
    </row>
    <row r="73" spans="2:11" s="1" customFormat="1" ht="18.75" customHeight="1" x14ac:dyDescent="0.2">
      <c r="B73" s="252"/>
      <c r="C73" s="252"/>
      <c r="D73" s="252"/>
      <c r="E73" s="252"/>
      <c r="F73" s="252"/>
      <c r="G73" s="252"/>
      <c r="H73" s="252"/>
      <c r="I73" s="252"/>
      <c r="J73" s="252"/>
      <c r="K73" s="252"/>
    </row>
    <row r="74" spans="2:11" s="1" customFormat="1" ht="7.5" customHeight="1" x14ac:dyDescent="0.2">
      <c r="B74" s="253"/>
      <c r="C74" s="254"/>
      <c r="D74" s="254"/>
      <c r="E74" s="254"/>
      <c r="F74" s="254"/>
      <c r="G74" s="254"/>
      <c r="H74" s="254"/>
      <c r="I74" s="254"/>
      <c r="J74" s="254"/>
      <c r="K74" s="255"/>
    </row>
    <row r="75" spans="2:11" s="1" customFormat="1" ht="45" customHeight="1" x14ac:dyDescent="0.2">
      <c r="B75" s="256"/>
      <c r="C75" s="447" t="s">
        <v>492</v>
      </c>
      <c r="D75" s="447"/>
      <c r="E75" s="447"/>
      <c r="F75" s="447"/>
      <c r="G75" s="447"/>
      <c r="H75" s="447"/>
      <c r="I75" s="447"/>
      <c r="J75" s="447"/>
      <c r="K75" s="257"/>
    </row>
    <row r="76" spans="2:11" s="1" customFormat="1" ht="17.25" customHeight="1" x14ac:dyDescent="0.2">
      <c r="B76" s="256"/>
      <c r="C76" s="258" t="s">
        <v>493</v>
      </c>
      <c r="D76" s="258"/>
      <c r="E76" s="258"/>
      <c r="F76" s="258" t="s">
        <v>494</v>
      </c>
      <c r="G76" s="259"/>
      <c r="H76" s="258" t="s">
        <v>56</v>
      </c>
      <c r="I76" s="258" t="s">
        <v>59</v>
      </c>
      <c r="J76" s="258" t="s">
        <v>495</v>
      </c>
      <c r="K76" s="257"/>
    </row>
    <row r="77" spans="2:11" s="1" customFormat="1" ht="17.25" customHeight="1" x14ac:dyDescent="0.2">
      <c r="B77" s="256"/>
      <c r="C77" s="260" t="s">
        <v>496</v>
      </c>
      <c r="D77" s="260"/>
      <c r="E77" s="260"/>
      <c r="F77" s="261" t="s">
        <v>497</v>
      </c>
      <c r="G77" s="262"/>
      <c r="H77" s="260"/>
      <c r="I77" s="260"/>
      <c r="J77" s="260" t="s">
        <v>498</v>
      </c>
      <c r="K77" s="257"/>
    </row>
    <row r="78" spans="2:11" s="1" customFormat="1" ht="5.25" customHeight="1" x14ac:dyDescent="0.2">
      <c r="B78" s="256"/>
      <c r="C78" s="263"/>
      <c r="D78" s="263"/>
      <c r="E78" s="263"/>
      <c r="F78" s="263"/>
      <c r="G78" s="264"/>
      <c r="H78" s="263"/>
      <c r="I78" s="263"/>
      <c r="J78" s="263"/>
      <c r="K78" s="257"/>
    </row>
    <row r="79" spans="2:11" s="1" customFormat="1" ht="15" customHeight="1" x14ac:dyDescent="0.2">
      <c r="B79" s="256"/>
      <c r="C79" s="245" t="s">
        <v>55</v>
      </c>
      <c r="D79" s="265"/>
      <c r="E79" s="265"/>
      <c r="F79" s="266" t="s">
        <v>499</v>
      </c>
      <c r="G79" s="267"/>
      <c r="H79" s="245" t="s">
        <v>500</v>
      </c>
      <c r="I79" s="245" t="s">
        <v>501</v>
      </c>
      <c r="J79" s="245">
        <v>20</v>
      </c>
      <c r="K79" s="257"/>
    </row>
    <row r="80" spans="2:11" s="1" customFormat="1" ht="15" customHeight="1" x14ac:dyDescent="0.2">
      <c r="B80" s="256"/>
      <c r="C80" s="245" t="s">
        <v>502</v>
      </c>
      <c r="D80" s="245"/>
      <c r="E80" s="245"/>
      <c r="F80" s="266" t="s">
        <v>499</v>
      </c>
      <c r="G80" s="267"/>
      <c r="H80" s="245" t="s">
        <v>503</v>
      </c>
      <c r="I80" s="245" t="s">
        <v>501</v>
      </c>
      <c r="J80" s="245">
        <v>120</v>
      </c>
      <c r="K80" s="257"/>
    </row>
    <row r="81" spans="2:11" s="1" customFormat="1" ht="15" customHeight="1" x14ac:dyDescent="0.2">
      <c r="B81" s="268"/>
      <c r="C81" s="245" t="s">
        <v>504</v>
      </c>
      <c r="D81" s="245"/>
      <c r="E81" s="245"/>
      <c r="F81" s="266" t="s">
        <v>505</v>
      </c>
      <c r="G81" s="267"/>
      <c r="H81" s="245" t="s">
        <v>506</v>
      </c>
      <c r="I81" s="245" t="s">
        <v>501</v>
      </c>
      <c r="J81" s="245">
        <v>50</v>
      </c>
      <c r="K81" s="257"/>
    </row>
    <row r="82" spans="2:11" s="1" customFormat="1" ht="15" customHeight="1" x14ac:dyDescent="0.2">
      <c r="B82" s="268"/>
      <c r="C82" s="245" t="s">
        <v>507</v>
      </c>
      <c r="D82" s="245"/>
      <c r="E82" s="245"/>
      <c r="F82" s="266" t="s">
        <v>499</v>
      </c>
      <c r="G82" s="267"/>
      <c r="H82" s="245" t="s">
        <v>508</v>
      </c>
      <c r="I82" s="245" t="s">
        <v>509</v>
      </c>
      <c r="J82" s="245"/>
      <c r="K82" s="257"/>
    </row>
    <row r="83" spans="2:11" s="1" customFormat="1" ht="15" customHeight="1" x14ac:dyDescent="0.2">
      <c r="B83" s="268"/>
      <c r="C83" s="269" t="s">
        <v>510</v>
      </c>
      <c r="D83" s="269"/>
      <c r="E83" s="269"/>
      <c r="F83" s="270" t="s">
        <v>505</v>
      </c>
      <c r="G83" s="269"/>
      <c r="H83" s="269" t="s">
        <v>511</v>
      </c>
      <c r="I83" s="269" t="s">
        <v>501</v>
      </c>
      <c r="J83" s="269">
        <v>15</v>
      </c>
      <c r="K83" s="257"/>
    </row>
    <row r="84" spans="2:11" s="1" customFormat="1" ht="15" customHeight="1" x14ac:dyDescent="0.2">
      <c r="B84" s="268"/>
      <c r="C84" s="269" t="s">
        <v>512</v>
      </c>
      <c r="D84" s="269"/>
      <c r="E84" s="269"/>
      <c r="F84" s="270" t="s">
        <v>505</v>
      </c>
      <c r="G84" s="269"/>
      <c r="H84" s="269" t="s">
        <v>513</v>
      </c>
      <c r="I84" s="269" t="s">
        <v>501</v>
      </c>
      <c r="J84" s="269">
        <v>15</v>
      </c>
      <c r="K84" s="257"/>
    </row>
    <row r="85" spans="2:11" s="1" customFormat="1" ht="15" customHeight="1" x14ac:dyDescent="0.2">
      <c r="B85" s="268"/>
      <c r="C85" s="269" t="s">
        <v>514</v>
      </c>
      <c r="D85" s="269"/>
      <c r="E85" s="269"/>
      <c r="F85" s="270" t="s">
        <v>505</v>
      </c>
      <c r="G85" s="269"/>
      <c r="H85" s="269" t="s">
        <v>515</v>
      </c>
      <c r="I85" s="269" t="s">
        <v>501</v>
      </c>
      <c r="J85" s="269">
        <v>20</v>
      </c>
      <c r="K85" s="257"/>
    </row>
    <row r="86" spans="2:11" s="1" customFormat="1" ht="15" customHeight="1" x14ac:dyDescent="0.2">
      <c r="B86" s="268"/>
      <c r="C86" s="269" t="s">
        <v>516</v>
      </c>
      <c r="D86" s="269"/>
      <c r="E86" s="269"/>
      <c r="F86" s="270" t="s">
        <v>505</v>
      </c>
      <c r="G86" s="269"/>
      <c r="H86" s="269" t="s">
        <v>517</v>
      </c>
      <c r="I86" s="269" t="s">
        <v>501</v>
      </c>
      <c r="J86" s="269">
        <v>20</v>
      </c>
      <c r="K86" s="257"/>
    </row>
    <row r="87" spans="2:11" s="1" customFormat="1" ht="15" customHeight="1" x14ac:dyDescent="0.2">
      <c r="B87" s="268"/>
      <c r="C87" s="245" t="s">
        <v>518</v>
      </c>
      <c r="D87" s="245"/>
      <c r="E87" s="245"/>
      <c r="F87" s="266" t="s">
        <v>505</v>
      </c>
      <c r="G87" s="267"/>
      <c r="H87" s="245" t="s">
        <v>519</v>
      </c>
      <c r="I87" s="245" t="s">
        <v>501</v>
      </c>
      <c r="J87" s="245">
        <v>50</v>
      </c>
      <c r="K87" s="257"/>
    </row>
    <row r="88" spans="2:11" s="1" customFormat="1" ht="15" customHeight="1" x14ac:dyDescent="0.2">
      <c r="B88" s="268"/>
      <c r="C88" s="245" t="s">
        <v>520</v>
      </c>
      <c r="D88" s="245"/>
      <c r="E88" s="245"/>
      <c r="F88" s="266" t="s">
        <v>505</v>
      </c>
      <c r="G88" s="267"/>
      <c r="H88" s="245" t="s">
        <v>521</v>
      </c>
      <c r="I88" s="245" t="s">
        <v>501</v>
      </c>
      <c r="J88" s="245">
        <v>20</v>
      </c>
      <c r="K88" s="257"/>
    </row>
    <row r="89" spans="2:11" s="1" customFormat="1" ht="15" customHeight="1" x14ac:dyDescent="0.2">
      <c r="B89" s="268"/>
      <c r="C89" s="245" t="s">
        <v>522</v>
      </c>
      <c r="D89" s="245"/>
      <c r="E89" s="245"/>
      <c r="F89" s="266" t="s">
        <v>505</v>
      </c>
      <c r="G89" s="267"/>
      <c r="H89" s="245" t="s">
        <v>523</v>
      </c>
      <c r="I89" s="245" t="s">
        <v>501</v>
      </c>
      <c r="J89" s="245">
        <v>20</v>
      </c>
      <c r="K89" s="257"/>
    </row>
    <row r="90" spans="2:11" s="1" customFormat="1" ht="15" customHeight="1" x14ac:dyDescent="0.2">
      <c r="B90" s="268"/>
      <c r="C90" s="245" t="s">
        <v>524</v>
      </c>
      <c r="D90" s="245"/>
      <c r="E90" s="245"/>
      <c r="F90" s="266" t="s">
        <v>505</v>
      </c>
      <c r="G90" s="267"/>
      <c r="H90" s="245" t="s">
        <v>525</v>
      </c>
      <c r="I90" s="245" t="s">
        <v>501</v>
      </c>
      <c r="J90" s="245">
        <v>50</v>
      </c>
      <c r="K90" s="257"/>
    </row>
    <row r="91" spans="2:11" s="1" customFormat="1" ht="15" customHeight="1" x14ac:dyDescent="0.2">
      <c r="B91" s="268"/>
      <c r="C91" s="245" t="s">
        <v>526</v>
      </c>
      <c r="D91" s="245"/>
      <c r="E91" s="245"/>
      <c r="F91" s="266" t="s">
        <v>505</v>
      </c>
      <c r="G91" s="267"/>
      <c r="H91" s="245" t="s">
        <v>526</v>
      </c>
      <c r="I91" s="245" t="s">
        <v>501</v>
      </c>
      <c r="J91" s="245">
        <v>50</v>
      </c>
      <c r="K91" s="257"/>
    </row>
    <row r="92" spans="2:11" s="1" customFormat="1" ht="15" customHeight="1" x14ac:dyDescent="0.2">
      <c r="B92" s="268"/>
      <c r="C92" s="245" t="s">
        <v>527</v>
      </c>
      <c r="D92" s="245"/>
      <c r="E92" s="245"/>
      <c r="F92" s="266" t="s">
        <v>505</v>
      </c>
      <c r="G92" s="267"/>
      <c r="H92" s="245" t="s">
        <v>528</v>
      </c>
      <c r="I92" s="245" t="s">
        <v>501</v>
      </c>
      <c r="J92" s="245">
        <v>255</v>
      </c>
      <c r="K92" s="257"/>
    </row>
    <row r="93" spans="2:11" s="1" customFormat="1" ht="15" customHeight="1" x14ac:dyDescent="0.2">
      <c r="B93" s="268"/>
      <c r="C93" s="245" t="s">
        <v>529</v>
      </c>
      <c r="D93" s="245"/>
      <c r="E93" s="245"/>
      <c r="F93" s="266" t="s">
        <v>499</v>
      </c>
      <c r="G93" s="267"/>
      <c r="H93" s="245" t="s">
        <v>530</v>
      </c>
      <c r="I93" s="245" t="s">
        <v>531</v>
      </c>
      <c r="J93" s="245"/>
      <c r="K93" s="257"/>
    </row>
    <row r="94" spans="2:11" s="1" customFormat="1" ht="15" customHeight="1" x14ac:dyDescent="0.2">
      <c r="B94" s="268"/>
      <c r="C94" s="245" t="s">
        <v>532</v>
      </c>
      <c r="D94" s="245"/>
      <c r="E94" s="245"/>
      <c r="F94" s="266" t="s">
        <v>499</v>
      </c>
      <c r="G94" s="267"/>
      <c r="H94" s="245" t="s">
        <v>533</v>
      </c>
      <c r="I94" s="245" t="s">
        <v>534</v>
      </c>
      <c r="J94" s="245"/>
      <c r="K94" s="257"/>
    </row>
    <row r="95" spans="2:11" s="1" customFormat="1" ht="15" customHeight="1" x14ac:dyDescent="0.2">
      <c r="B95" s="268"/>
      <c r="C95" s="245" t="s">
        <v>535</v>
      </c>
      <c r="D95" s="245"/>
      <c r="E95" s="245"/>
      <c r="F95" s="266" t="s">
        <v>499</v>
      </c>
      <c r="G95" s="267"/>
      <c r="H95" s="245" t="s">
        <v>535</v>
      </c>
      <c r="I95" s="245" t="s">
        <v>534</v>
      </c>
      <c r="J95" s="245"/>
      <c r="K95" s="257"/>
    </row>
    <row r="96" spans="2:11" s="1" customFormat="1" ht="15" customHeight="1" x14ac:dyDescent="0.2">
      <c r="B96" s="268"/>
      <c r="C96" s="245" t="s">
        <v>40</v>
      </c>
      <c r="D96" s="245"/>
      <c r="E96" s="245"/>
      <c r="F96" s="266" t="s">
        <v>499</v>
      </c>
      <c r="G96" s="267"/>
      <c r="H96" s="245" t="s">
        <v>536</v>
      </c>
      <c r="I96" s="245" t="s">
        <v>534</v>
      </c>
      <c r="J96" s="245"/>
      <c r="K96" s="257"/>
    </row>
    <row r="97" spans="2:11" s="1" customFormat="1" ht="15" customHeight="1" x14ac:dyDescent="0.2">
      <c r="B97" s="268"/>
      <c r="C97" s="245" t="s">
        <v>50</v>
      </c>
      <c r="D97" s="245"/>
      <c r="E97" s="245"/>
      <c r="F97" s="266" t="s">
        <v>499</v>
      </c>
      <c r="G97" s="267"/>
      <c r="H97" s="245" t="s">
        <v>537</v>
      </c>
      <c r="I97" s="245" t="s">
        <v>534</v>
      </c>
      <c r="J97" s="245"/>
      <c r="K97" s="257"/>
    </row>
    <row r="98" spans="2:11" s="1" customFormat="1" ht="15" customHeight="1" x14ac:dyDescent="0.2">
      <c r="B98" s="271"/>
      <c r="C98" s="272"/>
      <c r="D98" s="272"/>
      <c r="E98" s="272"/>
      <c r="F98" s="272"/>
      <c r="G98" s="272"/>
      <c r="H98" s="272"/>
      <c r="I98" s="272"/>
      <c r="J98" s="272"/>
      <c r="K98" s="273"/>
    </row>
    <row r="99" spans="2:11" s="1" customFormat="1" ht="18.75" customHeight="1" x14ac:dyDescent="0.2">
      <c r="B99" s="274"/>
      <c r="C99" s="275"/>
      <c r="D99" s="275"/>
      <c r="E99" s="275"/>
      <c r="F99" s="275"/>
      <c r="G99" s="275"/>
      <c r="H99" s="275"/>
      <c r="I99" s="275"/>
      <c r="J99" s="275"/>
      <c r="K99" s="274"/>
    </row>
    <row r="100" spans="2:11" s="1" customFormat="1" ht="18.75" customHeight="1" x14ac:dyDescent="0.2">
      <c r="B100" s="252"/>
      <c r="C100" s="252"/>
      <c r="D100" s="252"/>
      <c r="E100" s="252"/>
      <c r="F100" s="252"/>
      <c r="G100" s="252"/>
      <c r="H100" s="252"/>
      <c r="I100" s="252"/>
      <c r="J100" s="252"/>
      <c r="K100" s="252"/>
    </row>
    <row r="101" spans="2:11" s="1" customFormat="1" ht="7.5" customHeight="1" x14ac:dyDescent="0.2">
      <c r="B101" s="253"/>
      <c r="C101" s="254"/>
      <c r="D101" s="254"/>
      <c r="E101" s="254"/>
      <c r="F101" s="254"/>
      <c r="G101" s="254"/>
      <c r="H101" s="254"/>
      <c r="I101" s="254"/>
      <c r="J101" s="254"/>
      <c r="K101" s="255"/>
    </row>
    <row r="102" spans="2:11" s="1" customFormat="1" ht="45" customHeight="1" x14ac:dyDescent="0.2">
      <c r="B102" s="256"/>
      <c r="C102" s="447" t="s">
        <v>538</v>
      </c>
      <c r="D102" s="447"/>
      <c r="E102" s="447"/>
      <c r="F102" s="447"/>
      <c r="G102" s="447"/>
      <c r="H102" s="447"/>
      <c r="I102" s="447"/>
      <c r="J102" s="447"/>
      <c r="K102" s="257"/>
    </row>
    <row r="103" spans="2:11" s="1" customFormat="1" ht="17.25" customHeight="1" x14ac:dyDescent="0.2">
      <c r="B103" s="256"/>
      <c r="C103" s="258" t="s">
        <v>493</v>
      </c>
      <c r="D103" s="258"/>
      <c r="E103" s="258"/>
      <c r="F103" s="258" t="s">
        <v>494</v>
      </c>
      <c r="G103" s="259"/>
      <c r="H103" s="258" t="s">
        <v>56</v>
      </c>
      <c r="I103" s="258" t="s">
        <v>59</v>
      </c>
      <c r="J103" s="258" t="s">
        <v>495</v>
      </c>
      <c r="K103" s="257"/>
    </row>
    <row r="104" spans="2:11" s="1" customFormat="1" ht="17.25" customHeight="1" x14ac:dyDescent="0.2">
      <c r="B104" s="256"/>
      <c r="C104" s="260" t="s">
        <v>496</v>
      </c>
      <c r="D104" s="260"/>
      <c r="E104" s="260"/>
      <c r="F104" s="261" t="s">
        <v>497</v>
      </c>
      <c r="G104" s="262"/>
      <c r="H104" s="260"/>
      <c r="I104" s="260"/>
      <c r="J104" s="260" t="s">
        <v>498</v>
      </c>
      <c r="K104" s="257"/>
    </row>
    <row r="105" spans="2:11" s="1" customFormat="1" ht="5.25" customHeight="1" x14ac:dyDescent="0.2">
      <c r="B105" s="256"/>
      <c r="C105" s="258"/>
      <c r="D105" s="258"/>
      <c r="E105" s="258"/>
      <c r="F105" s="258"/>
      <c r="G105" s="276"/>
      <c r="H105" s="258"/>
      <c r="I105" s="258"/>
      <c r="J105" s="258"/>
      <c r="K105" s="257"/>
    </row>
    <row r="106" spans="2:11" s="1" customFormat="1" ht="15" customHeight="1" x14ac:dyDescent="0.2">
      <c r="B106" s="256"/>
      <c r="C106" s="245" t="s">
        <v>55</v>
      </c>
      <c r="D106" s="265"/>
      <c r="E106" s="265"/>
      <c r="F106" s="266" t="s">
        <v>499</v>
      </c>
      <c r="G106" s="245"/>
      <c r="H106" s="245" t="s">
        <v>539</v>
      </c>
      <c r="I106" s="245" t="s">
        <v>501</v>
      </c>
      <c r="J106" s="245">
        <v>20</v>
      </c>
      <c r="K106" s="257"/>
    </row>
    <row r="107" spans="2:11" s="1" customFormat="1" ht="15" customHeight="1" x14ac:dyDescent="0.2">
      <c r="B107" s="256"/>
      <c r="C107" s="245" t="s">
        <v>502</v>
      </c>
      <c r="D107" s="245"/>
      <c r="E107" s="245"/>
      <c r="F107" s="266" t="s">
        <v>499</v>
      </c>
      <c r="G107" s="245"/>
      <c r="H107" s="245" t="s">
        <v>539</v>
      </c>
      <c r="I107" s="245" t="s">
        <v>501</v>
      </c>
      <c r="J107" s="245">
        <v>120</v>
      </c>
      <c r="K107" s="257"/>
    </row>
    <row r="108" spans="2:11" s="1" customFormat="1" ht="15" customHeight="1" x14ac:dyDescent="0.2">
      <c r="B108" s="268"/>
      <c r="C108" s="245" t="s">
        <v>504</v>
      </c>
      <c r="D108" s="245"/>
      <c r="E108" s="245"/>
      <c r="F108" s="266" t="s">
        <v>505</v>
      </c>
      <c r="G108" s="245"/>
      <c r="H108" s="245" t="s">
        <v>539</v>
      </c>
      <c r="I108" s="245" t="s">
        <v>501</v>
      </c>
      <c r="J108" s="245">
        <v>50</v>
      </c>
      <c r="K108" s="257"/>
    </row>
    <row r="109" spans="2:11" s="1" customFormat="1" ht="15" customHeight="1" x14ac:dyDescent="0.2">
      <c r="B109" s="268"/>
      <c r="C109" s="245" t="s">
        <v>507</v>
      </c>
      <c r="D109" s="245"/>
      <c r="E109" s="245"/>
      <c r="F109" s="266" t="s">
        <v>499</v>
      </c>
      <c r="G109" s="245"/>
      <c r="H109" s="245" t="s">
        <v>539</v>
      </c>
      <c r="I109" s="245" t="s">
        <v>509</v>
      </c>
      <c r="J109" s="245"/>
      <c r="K109" s="257"/>
    </row>
    <row r="110" spans="2:11" s="1" customFormat="1" ht="15" customHeight="1" x14ac:dyDescent="0.2">
      <c r="B110" s="268"/>
      <c r="C110" s="245" t="s">
        <v>518</v>
      </c>
      <c r="D110" s="245"/>
      <c r="E110" s="245"/>
      <c r="F110" s="266" t="s">
        <v>505</v>
      </c>
      <c r="G110" s="245"/>
      <c r="H110" s="245" t="s">
        <v>539</v>
      </c>
      <c r="I110" s="245" t="s">
        <v>501</v>
      </c>
      <c r="J110" s="245">
        <v>50</v>
      </c>
      <c r="K110" s="257"/>
    </row>
    <row r="111" spans="2:11" s="1" customFormat="1" ht="15" customHeight="1" x14ac:dyDescent="0.2">
      <c r="B111" s="268"/>
      <c r="C111" s="245" t="s">
        <v>526</v>
      </c>
      <c r="D111" s="245"/>
      <c r="E111" s="245"/>
      <c r="F111" s="266" t="s">
        <v>505</v>
      </c>
      <c r="G111" s="245"/>
      <c r="H111" s="245" t="s">
        <v>539</v>
      </c>
      <c r="I111" s="245" t="s">
        <v>501</v>
      </c>
      <c r="J111" s="245">
        <v>50</v>
      </c>
      <c r="K111" s="257"/>
    </row>
    <row r="112" spans="2:11" s="1" customFormat="1" ht="15" customHeight="1" x14ac:dyDescent="0.2">
      <c r="B112" s="268"/>
      <c r="C112" s="245" t="s">
        <v>524</v>
      </c>
      <c r="D112" s="245"/>
      <c r="E112" s="245"/>
      <c r="F112" s="266" t="s">
        <v>505</v>
      </c>
      <c r="G112" s="245"/>
      <c r="H112" s="245" t="s">
        <v>539</v>
      </c>
      <c r="I112" s="245" t="s">
        <v>501</v>
      </c>
      <c r="J112" s="245">
        <v>50</v>
      </c>
      <c r="K112" s="257"/>
    </row>
    <row r="113" spans="2:11" s="1" customFormat="1" ht="15" customHeight="1" x14ac:dyDescent="0.2">
      <c r="B113" s="268"/>
      <c r="C113" s="245" t="s">
        <v>55</v>
      </c>
      <c r="D113" s="245"/>
      <c r="E113" s="245"/>
      <c r="F113" s="266" t="s">
        <v>499</v>
      </c>
      <c r="G113" s="245"/>
      <c r="H113" s="245" t="s">
        <v>540</v>
      </c>
      <c r="I113" s="245" t="s">
        <v>501</v>
      </c>
      <c r="J113" s="245">
        <v>20</v>
      </c>
      <c r="K113" s="257"/>
    </row>
    <row r="114" spans="2:11" s="1" customFormat="1" ht="15" customHeight="1" x14ac:dyDescent="0.2">
      <c r="B114" s="268"/>
      <c r="C114" s="245" t="s">
        <v>541</v>
      </c>
      <c r="D114" s="245"/>
      <c r="E114" s="245"/>
      <c r="F114" s="266" t="s">
        <v>499</v>
      </c>
      <c r="G114" s="245"/>
      <c r="H114" s="245" t="s">
        <v>542</v>
      </c>
      <c r="I114" s="245" t="s">
        <v>501</v>
      </c>
      <c r="J114" s="245">
        <v>120</v>
      </c>
      <c r="K114" s="257"/>
    </row>
    <row r="115" spans="2:11" s="1" customFormat="1" ht="15" customHeight="1" x14ac:dyDescent="0.2">
      <c r="B115" s="268"/>
      <c r="C115" s="245" t="s">
        <v>40</v>
      </c>
      <c r="D115" s="245"/>
      <c r="E115" s="245"/>
      <c r="F115" s="266" t="s">
        <v>499</v>
      </c>
      <c r="G115" s="245"/>
      <c r="H115" s="245" t="s">
        <v>543</v>
      </c>
      <c r="I115" s="245" t="s">
        <v>534</v>
      </c>
      <c r="J115" s="245"/>
      <c r="K115" s="257"/>
    </row>
    <row r="116" spans="2:11" s="1" customFormat="1" ht="15" customHeight="1" x14ac:dyDescent="0.2">
      <c r="B116" s="268"/>
      <c r="C116" s="245" t="s">
        <v>50</v>
      </c>
      <c r="D116" s="245"/>
      <c r="E116" s="245"/>
      <c r="F116" s="266" t="s">
        <v>499</v>
      </c>
      <c r="G116" s="245"/>
      <c r="H116" s="245" t="s">
        <v>544</v>
      </c>
      <c r="I116" s="245" t="s">
        <v>534</v>
      </c>
      <c r="J116" s="245"/>
      <c r="K116" s="257"/>
    </row>
    <row r="117" spans="2:11" s="1" customFormat="1" ht="15" customHeight="1" x14ac:dyDescent="0.2">
      <c r="B117" s="268"/>
      <c r="C117" s="245" t="s">
        <v>59</v>
      </c>
      <c r="D117" s="245"/>
      <c r="E117" s="245"/>
      <c r="F117" s="266" t="s">
        <v>499</v>
      </c>
      <c r="G117" s="245"/>
      <c r="H117" s="245" t="s">
        <v>545</v>
      </c>
      <c r="I117" s="245" t="s">
        <v>546</v>
      </c>
      <c r="J117" s="245"/>
      <c r="K117" s="257"/>
    </row>
    <row r="118" spans="2:11" s="1" customFormat="1" ht="15" customHeight="1" x14ac:dyDescent="0.2">
      <c r="B118" s="271"/>
      <c r="C118" s="277"/>
      <c r="D118" s="277"/>
      <c r="E118" s="277"/>
      <c r="F118" s="277"/>
      <c r="G118" s="277"/>
      <c r="H118" s="277"/>
      <c r="I118" s="277"/>
      <c r="J118" s="277"/>
      <c r="K118" s="273"/>
    </row>
    <row r="119" spans="2:11" s="1" customFormat="1" ht="18.75" customHeight="1" x14ac:dyDescent="0.2">
      <c r="B119" s="278"/>
      <c r="C119" s="279"/>
      <c r="D119" s="279"/>
      <c r="E119" s="279"/>
      <c r="F119" s="280"/>
      <c r="G119" s="279"/>
      <c r="H119" s="279"/>
      <c r="I119" s="279"/>
      <c r="J119" s="279"/>
      <c r="K119" s="278"/>
    </row>
    <row r="120" spans="2:11" s="1" customFormat="1" ht="18.75" customHeight="1" x14ac:dyDescent="0.2">
      <c r="B120" s="252"/>
      <c r="C120" s="252"/>
      <c r="D120" s="252"/>
      <c r="E120" s="252"/>
      <c r="F120" s="252"/>
      <c r="G120" s="252"/>
      <c r="H120" s="252"/>
      <c r="I120" s="252"/>
      <c r="J120" s="252"/>
      <c r="K120" s="252"/>
    </row>
    <row r="121" spans="2:11" s="1" customFormat="1" ht="7.5" customHeight="1" x14ac:dyDescent="0.2">
      <c r="B121" s="281"/>
      <c r="C121" s="282"/>
      <c r="D121" s="282"/>
      <c r="E121" s="282"/>
      <c r="F121" s="282"/>
      <c r="G121" s="282"/>
      <c r="H121" s="282"/>
      <c r="I121" s="282"/>
      <c r="J121" s="282"/>
      <c r="K121" s="283"/>
    </row>
    <row r="122" spans="2:11" s="1" customFormat="1" ht="45" customHeight="1" x14ac:dyDescent="0.2">
      <c r="B122" s="284"/>
      <c r="C122" s="448" t="s">
        <v>547</v>
      </c>
      <c r="D122" s="448"/>
      <c r="E122" s="448"/>
      <c r="F122" s="448"/>
      <c r="G122" s="448"/>
      <c r="H122" s="448"/>
      <c r="I122" s="448"/>
      <c r="J122" s="448"/>
      <c r="K122" s="285"/>
    </row>
    <row r="123" spans="2:11" s="1" customFormat="1" ht="17.25" customHeight="1" x14ac:dyDescent="0.2">
      <c r="B123" s="286"/>
      <c r="C123" s="258" t="s">
        <v>493</v>
      </c>
      <c r="D123" s="258"/>
      <c r="E123" s="258"/>
      <c r="F123" s="258" t="s">
        <v>494</v>
      </c>
      <c r="G123" s="259"/>
      <c r="H123" s="258" t="s">
        <v>56</v>
      </c>
      <c r="I123" s="258" t="s">
        <v>59</v>
      </c>
      <c r="J123" s="258" t="s">
        <v>495</v>
      </c>
      <c r="K123" s="287"/>
    </row>
    <row r="124" spans="2:11" s="1" customFormat="1" ht="17.25" customHeight="1" x14ac:dyDescent="0.2">
      <c r="B124" s="286"/>
      <c r="C124" s="260" t="s">
        <v>496</v>
      </c>
      <c r="D124" s="260"/>
      <c r="E124" s="260"/>
      <c r="F124" s="261" t="s">
        <v>497</v>
      </c>
      <c r="G124" s="262"/>
      <c r="H124" s="260"/>
      <c r="I124" s="260"/>
      <c r="J124" s="260" t="s">
        <v>498</v>
      </c>
      <c r="K124" s="287"/>
    </row>
    <row r="125" spans="2:11" s="1" customFormat="1" ht="5.25" customHeight="1" x14ac:dyDescent="0.2">
      <c r="B125" s="288"/>
      <c r="C125" s="263"/>
      <c r="D125" s="263"/>
      <c r="E125" s="263"/>
      <c r="F125" s="263"/>
      <c r="G125" s="289"/>
      <c r="H125" s="263"/>
      <c r="I125" s="263"/>
      <c r="J125" s="263"/>
      <c r="K125" s="290"/>
    </row>
    <row r="126" spans="2:11" s="1" customFormat="1" ht="15" customHeight="1" x14ac:dyDescent="0.2">
      <c r="B126" s="288"/>
      <c r="C126" s="245" t="s">
        <v>502</v>
      </c>
      <c r="D126" s="265"/>
      <c r="E126" s="265"/>
      <c r="F126" s="266" t="s">
        <v>499</v>
      </c>
      <c r="G126" s="245"/>
      <c r="H126" s="245" t="s">
        <v>539</v>
      </c>
      <c r="I126" s="245" t="s">
        <v>501</v>
      </c>
      <c r="J126" s="245">
        <v>120</v>
      </c>
      <c r="K126" s="291"/>
    </row>
    <row r="127" spans="2:11" s="1" customFormat="1" ht="15" customHeight="1" x14ac:dyDescent="0.2">
      <c r="B127" s="288"/>
      <c r="C127" s="245" t="s">
        <v>548</v>
      </c>
      <c r="D127" s="245"/>
      <c r="E127" s="245"/>
      <c r="F127" s="266" t="s">
        <v>499</v>
      </c>
      <c r="G127" s="245"/>
      <c r="H127" s="245" t="s">
        <v>549</v>
      </c>
      <c r="I127" s="245" t="s">
        <v>501</v>
      </c>
      <c r="J127" s="245" t="s">
        <v>550</v>
      </c>
      <c r="K127" s="291"/>
    </row>
    <row r="128" spans="2:11" s="1" customFormat="1" ht="15" customHeight="1" x14ac:dyDescent="0.2">
      <c r="B128" s="288"/>
      <c r="C128" s="245" t="s">
        <v>447</v>
      </c>
      <c r="D128" s="245"/>
      <c r="E128" s="245"/>
      <c r="F128" s="266" t="s">
        <v>499</v>
      </c>
      <c r="G128" s="245"/>
      <c r="H128" s="245" t="s">
        <v>551</v>
      </c>
      <c r="I128" s="245" t="s">
        <v>501</v>
      </c>
      <c r="J128" s="245" t="s">
        <v>550</v>
      </c>
      <c r="K128" s="291"/>
    </row>
    <row r="129" spans="2:11" s="1" customFormat="1" ht="15" customHeight="1" x14ac:dyDescent="0.2">
      <c r="B129" s="288"/>
      <c r="C129" s="245" t="s">
        <v>510</v>
      </c>
      <c r="D129" s="245"/>
      <c r="E129" s="245"/>
      <c r="F129" s="266" t="s">
        <v>505</v>
      </c>
      <c r="G129" s="245"/>
      <c r="H129" s="245" t="s">
        <v>511</v>
      </c>
      <c r="I129" s="245" t="s">
        <v>501</v>
      </c>
      <c r="J129" s="245">
        <v>15</v>
      </c>
      <c r="K129" s="291"/>
    </row>
    <row r="130" spans="2:11" s="1" customFormat="1" ht="15" customHeight="1" x14ac:dyDescent="0.2">
      <c r="B130" s="288"/>
      <c r="C130" s="269" t="s">
        <v>512</v>
      </c>
      <c r="D130" s="269"/>
      <c r="E130" s="269"/>
      <c r="F130" s="270" t="s">
        <v>505</v>
      </c>
      <c r="G130" s="269"/>
      <c r="H130" s="269" t="s">
        <v>513</v>
      </c>
      <c r="I130" s="269" t="s">
        <v>501</v>
      </c>
      <c r="J130" s="269">
        <v>15</v>
      </c>
      <c r="K130" s="291"/>
    </row>
    <row r="131" spans="2:11" s="1" customFormat="1" ht="15" customHeight="1" x14ac:dyDescent="0.2">
      <c r="B131" s="288"/>
      <c r="C131" s="269" t="s">
        <v>514</v>
      </c>
      <c r="D131" s="269"/>
      <c r="E131" s="269"/>
      <c r="F131" s="270" t="s">
        <v>505</v>
      </c>
      <c r="G131" s="269"/>
      <c r="H131" s="269" t="s">
        <v>515</v>
      </c>
      <c r="I131" s="269" t="s">
        <v>501</v>
      </c>
      <c r="J131" s="269">
        <v>20</v>
      </c>
      <c r="K131" s="291"/>
    </row>
    <row r="132" spans="2:11" s="1" customFormat="1" ht="15" customHeight="1" x14ac:dyDescent="0.2">
      <c r="B132" s="288"/>
      <c r="C132" s="269" t="s">
        <v>516</v>
      </c>
      <c r="D132" s="269"/>
      <c r="E132" s="269"/>
      <c r="F132" s="270" t="s">
        <v>505</v>
      </c>
      <c r="G132" s="269"/>
      <c r="H132" s="269" t="s">
        <v>517</v>
      </c>
      <c r="I132" s="269" t="s">
        <v>501</v>
      </c>
      <c r="J132" s="269">
        <v>20</v>
      </c>
      <c r="K132" s="291"/>
    </row>
    <row r="133" spans="2:11" s="1" customFormat="1" ht="15" customHeight="1" x14ac:dyDescent="0.2">
      <c r="B133" s="288"/>
      <c r="C133" s="245" t="s">
        <v>504</v>
      </c>
      <c r="D133" s="245"/>
      <c r="E133" s="245"/>
      <c r="F133" s="266" t="s">
        <v>505</v>
      </c>
      <c r="G133" s="245"/>
      <c r="H133" s="245" t="s">
        <v>539</v>
      </c>
      <c r="I133" s="245" t="s">
        <v>501</v>
      </c>
      <c r="J133" s="245">
        <v>50</v>
      </c>
      <c r="K133" s="291"/>
    </row>
    <row r="134" spans="2:11" s="1" customFormat="1" ht="15" customHeight="1" x14ac:dyDescent="0.2">
      <c r="B134" s="288"/>
      <c r="C134" s="245" t="s">
        <v>518</v>
      </c>
      <c r="D134" s="245"/>
      <c r="E134" s="245"/>
      <c r="F134" s="266" t="s">
        <v>505</v>
      </c>
      <c r="G134" s="245"/>
      <c r="H134" s="245" t="s">
        <v>539</v>
      </c>
      <c r="I134" s="245" t="s">
        <v>501</v>
      </c>
      <c r="J134" s="245">
        <v>50</v>
      </c>
      <c r="K134" s="291"/>
    </row>
    <row r="135" spans="2:11" s="1" customFormat="1" ht="15" customHeight="1" x14ac:dyDescent="0.2">
      <c r="B135" s="288"/>
      <c r="C135" s="245" t="s">
        <v>524</v>
      </c>
      <c r="D135" s="245"/>
      <c r="E135" s="245"/>
      <c r="F135" s="266" t="s">
        <v>505</v>
      </c>
      <c r="G135" s="245"/>
      <c r="H135" s="245" t="s">
        <v>539</v>
      </c>
      <c r="I135" s="245" t="s">
        <v>501</v>
      </c>
      <c r="J135" s="245">
        <v>50</v>
      </c>
      <c r="K135" s="291"/>
    </row>
    <row r="136" spans="2:11" s="1" customFormat="1" ht="15" customHeight="1" x14ac:dyDescent="0.2">
      <c r="B136" s="288"/>
      <c r="C136" s="245" t="s">
        <v>526</v>
      </c>
      <c r="D136" s="245"/>
      <c r="E136" s="245"/>
      <c r="F136" s="266" t="s">
        <v>505</v>
      </c>
      <c r="G136" s="245"/>
      <c r="H136" s="245" t="s">
        <v>539</v>
      </c>
      <c r="I136" s="245" t="s">
        <v>501</v>
      </c>
      <c r="J136" s="245">
        <v>50</v>
      </c>
      <c r="K136" s="291"/>
    </row>
    <row r="137" spans="2:11" s="1" customFormat="1" ht="15" customHeight="1" x14ac:dyDescent="0.2">
      <c r="B137" s="288"/>
      <c r="C137" s="245" t="s">
        <v>527</v>
      </c>
      <c r="D137" s="245"/>
      <c r="E137" s="245"/>
      <c r="F137" s="266" t="s">
        <v>505</v>
      </c>
      <c r="G137" s="245"/>
      <c r="H137" s="245" t="s">
        <v>552</v>
      </c>
      <c r="I137" s="245" t="s">
        <v>501</v>
      </c>
      <c r="J137" s="245">
        <v>255</v>
      </c>
      <c r="K137" s="291"/>
    </row>
    <row r="138" spans="2:11" s="1" customFormat="1" ht="15" customHeight="1" x14ac:dyDescent="0.2">
      <c r="B138" s="288"/>
      <c r="C138" s="245" t="s">
        <v>529</v>
      </c>
      <c r="D138" s="245"/>
      <c r="E138" s="245"/>
      <c r="F138" s="266" t="s">
        <v>499</v>
      </c>
      <c r="G138" s="245"/>
      <c r="H138" s="245" t="s">
        <v>553</v>
      </c>
      <c r="I138" s="245" t="s">
        <v>531</v>
      </c>
      <c r="J138" s="245"/>
      <c r="K138" s="291"/>
    </row>
    <row r="139" spans="2:11" s="1" customFormat="1" ht="15" customHeight="1" x14ac:dyDescent="0.2">
      <c r="B139" s="288"/>
      <c r="C139" s="245" t="s">
        <v>532</v>
      </c>
      <c r="D139" s="245"/>
      <c r="E139" s="245"/>
      <c r="F139" s="266" t="s">
        <v>499</v>
      </c>
      <c r="G139" s="245"/>
      <c r="H139" s="245" t="s">
        <v>554</v>
      </c>
      <c r="I139" s="245" t="s">
        <v>534</v>
      </c>
      <c r="J139" s="245"/>
      <c r="K139" s="291"/>
    </row>
    <row r="140" spans="2:11" s="1" customFormat="1" ht="15" customHeight="1" x14ac:dyDescent="0.2">
      <c r="B140" s="288"/>
      <c r="C140" s="245" t="s">
        <v>535</v>
      </c>
      <c r="D140" s="245"/>
      <c r="E140" s="245"/>
      <c r="F140" s="266" t="s">
        <v>499</v>
      </c>
      <c r="G140" s="245"/>
      <c r="H140" s="245" t="s">
        <v>535</v>
      </c>
      <c r="I140" s="245" t="s">
        <v>534</v>
      </c>
      <c r="J140" s="245"/>
      <c r="K140" s="291"/>
    </row>
    <row r="141" spans="2:11" s="1" customFormat="1" ht="15" customHeight="1" x14ac:dyDescent="0.2">
      <c r="B141" s="288"/>
      <c r="C141" s="245" t="s">
        <v>40</v>
      </c>
      <c r="D141" s="245"/>
      <c r="E141" s="245"/>
      <c r="F141" s="266" t="s">
        <v>499</v>
      </c>
      <c r="G141" s="245"/>
      <c r="H141" s="245" t="s">
        <v>555</v>
      </c>
      <c r="I141" s="245" t="s">
        <v>534</v>
      </c>
      <c r="J141" s="245"/>
      <c r="K141" s="291"/>
    </row>
    <row r="142" spans="2:11" s="1" customFormat="1" ht="15" customHeight="1" x14ac:dyDescent="0.2">
      <c r="B142" s="288"/>
      <c r="C142" s="245" t="s">
        <v>556</v>
      </c>
      <c r="D142" s="245"/>
      <c r="E142" s="245"/>
      <c r="F142" s="266" t="s">
        <v>499</v>
      </c>
      <c r="G142" s="245"/>
      <c r="H142" s="245" t="s">
        <v>557</v>
      </c>
      <c r="I142" s="245" t="s">
        <v>534</v>
      </c>
      <c r="J142" s="245"/>
      <c r="K142" s="291"/>
    </row>
    <row r="143" spans="2:11" s="1" customFormat="1" ht="15" customHeight="1" x14ac:dyDescent="0.2">
      <c r="B143" s="292"/>
      <c r="C143" s="293"/>
      <c r="D143" s="293"/>
      <c r="E143" s="293"/>
      <c r="F143" s="293"/>
      <c r="G143" s="293"/>
      <c r="H143" s="293"/>
      <c r="I143" s="293"/>
      <c r="J143" s="293"/>
      <c r="K143" s="294"/>
    </row>
    <row r="144" spans="2:11" s="1" customFormat="1" ht="18.75" customHeight="1" x14ac:dyDescent="0.2">
      <c r="B144" s="279"/>
      <c r="C144" s="279"/>
      <c r="D144" s="279"/>
      <c r="E144" s="279"/>
      <c r="F144" s="280"/>
      <c r="G144" s="279"/>
      <c r="H144" s="279"/>
      <c r="I144" s="279"/>
      <c r="J144" s="279"/>
      <c r="K144" s="279"/>
    </row>
    <row r="145" spans="2:11" s="1" customFormat="1" ht="18.75" customHeight="1" x14ac:dyDescent="0.2">
      <c r="B145" s="252"/>
      <c r="C145" s="252"/>
      <c r="D145" s="252"/>
      <c r="E145" s="252"/>
      <c r="F145" s="252"/>
      <c r="G145" s="252"/>
      <c r="H145" s="252"/>
      <c r="I145" s="252"/>
      <c r="J145" s="252"/>
      <c r="K145" s="252"/>
    </row>
    <row r="146" spans="2:11" s="1" customFormat="1" ht="7.5" customHeight="1" x14ac:dyDescent="0.2">
      <c r="B146" s="253"/>
      <c r="C146" s="254"/>
      <c r="D146" s="254"/>
      <c r="E146" s="254"/>
      <c r="F146" s="254"/>
      <c r="G146" s="254"/>
      <c r="H146" s="254"/>
      <c r="I146" s="254"/>
      <c r="J146" s="254"/>
      <c r="K146" s="255"/>
    </row>
    <row r="147" spans="2:11" s="1" customFormat="1" ht="45" customHeight="1" x14ac:dyDescent="0.2">
      <c r="B147" s="256"/>
      <c r="C147" s="447" t="s">
        <v>558</v>
      </c>
      <c r="D147" s="447"/>
      <c r="E147" s="447"/>
      <c r="F147" s="447"/>
      <c r="G147" s="447"/>
      <c r="H147" s="447"/>
      <c r="I147" s="447"/>
      <c r="J147" s="447"/>
      <c r="K147" s="257"/>
    </row>
    <row r="148" spans="2:11" s="1" customFormat="1" ht="17.25" customHeight="1" x14ac:dyDescent="0.2">
      <c r="B148" s="256"/>
      <c r="C148" s="258" t="s">
        <v>493</v>
      </c>
      <c r="D148" s="258"/>
      <c r="E148" s="258"/>
      <c r="F148" s="258" t="s">
        <v>494</v>
      </c>
      <c r="G148" s="259"/>
      <c r="H148" s="258" t="s">
        <v>56</v>
      </c>
      <c r="I148" s="258" t="s">
        <v>59</v>
      </c>
      <c r="J148" s="258" t="s">
        <v>495</v>
      </c>
      <c r="K148" s="257"/>
    </row>
    <row r="149" spans="2:11" s="1" customFormat="1" ht="17.25" customHeight="1" x14ac:dyDescent="0.2">
      <c r="B149" s="256"/>
      <c r="C149" s="260" t="s">
        <v>496</v>
      </c>
      <c r="D149" s="260"/>
      <c r="E149" s="260"/>
      <c r="F149" s="261" t="s">
        <v>497</v>
      </c>
      <c r="G149" s="262"/>
      <c r="H149" s="260"/>
      <c r="I149" s="260"/>
      <c r="J149" s="260" t="s">
        <v>498</v>
      </c>
      <c r="K149" s="257"/>
    </row>
    <row r="150" spans="2:11" s="1" customFormat="1" ht="5.25" customHeight="1" x14ac:dyDescent="0.2">
      <c r="B150" s="268"/>
      <c r="C150" s="263"/>
      <c r="D150" s="263"/>
      <c r="E150" s="263"/>
      <c r="F150" s="263"/>
      <c r="G150" s="264"/>
      <c r="H150" s="263"/>
      <c r="I150" s="263"/>
      <c r="J150" s="263"/>
      <c r="K150" s="291"/>
    </row>
    <row r="151" spans="2:11" s="1" customFormat="1" ht="15" customHeight="1" x14ac:dyDescent="0.2">
      <c r="B151" s="268"/>
      <c r="C151" s="295" t="s">
        <v>502</v>
      </c>
      <c r="D151" s="245"/>
      <c r="E151" s="245"/>
      <c r="F151" s="296" t="s">
        <v>499</v>
      </c>
      <c r="G151" s="245"/>
      <c r="H151" s="295" t="s">
        <v>539</v>
      </c>
      <c r="I151" s="295" t="s">
        <v>501</v>
      </c>
      <c r="J151" s="295">
        <v>120</v>
      </c>
      <c r="K151" s="291"/>
    </row>
    <row r="152" spans="2:11" s="1" customFormat="1" ht="15" customHeight="1" x14ac:dyDescent="0.2">
      <c r="B152" s="268"/>
      <c r="C152" s="295" t="s">
        <v>548</v>
      </c>
      <c r="D152" s="245"/>
      <c r="E152" s="245"/>
      <c r="F152" s="296" t="s">
        <v>499</v>
      </c>
      <c r="G152" s="245"/>
      <c r="H152" s="295" t="s">
        <v>559</v>
      </c>
      <c r="I152" s="295" t="s">
        <v>501</v>
      </c>
      <c r="J152" s="295" t="s">
        <v>550</v>
      </c>
      <c r="K152" s="291"/>
    </row>
    <row r="153" spans="2:11" s="1" customFormat="1" ht="15" customHeight="1" x14ac:dyDescent="0.2">
      <c r="B153" s="268"/>
      <c r="C153" s="295" t="s">
        <v>447</v>
      </c>
      <c r="D153" s="245"/>
      <c r="E153" s="245"/>
      <c r="F153" s="296" t="s">
        <v>499</v>
      </c>
      <c r="G153" s="245"/>
      <c r="H153" s="295" t="s">
        <v>560</v>
      </c>
      <c r="I153" s="295" t="s">
        <v>501</v>
      </c>
      <c r="J153" s="295" t="s">
        <v>550</v>
      </c>
      <c r="K153" s="291"/>
    </row>
    <row r="154" spans="2:11" s="1" customFormat="1" ht="15" customHeight="1" x14ac:dyDescent="0.2">
      <c r="B154" s="268"/>
      <c r="C154" s="295" t="s">
        <v>504</v>
      </c>
      <c r="D154" s="245"/>
      <c r="E154" s="245"/>
      <c r="F154" s="296" t="s">
        <v>505</v>
      </c>
      <c r="G154" s="245"/>
      <c r="H154" s="295" t="s">
        <v>539</v>
      </c>
      <c r="I154" s="295" t="s">
        <v>501</v>
      </c>
      <c r="J154" s="295">
        <v>50</v>
      </c>
      <c r="K154" s="291"/>
    </row>
    <row r="155" spans="2:11" s="1" customFormat="1" ht="15" customHeight="1" x14ac:dyDescent="0.2">
      <c r="B155" s="268"/>
      <c r="C155" s="295" t="s">
        <v>507</v>
      </c>
      <c r="D155" s="245"/>
      <c r="E155" s="245"/>
      <c r="F155" s="296" t="s">
        <v>499</v>
      </c>
      <c r="G155" s="245"/>
      <c r="H155" s="295" t="s">
        <v>539</v>
      </c>
      <c r="I155" s="295" t="s">
        <v>509</v>
      </c>
      <c r="J155" s="295"/>
      <c r="K155" s="291"/>
    </row>
    <row r="156" spans="2:11" s="1" customFormat="1" ht="15" customHeight="1" x14ac:dyDescent="0.2">
      <c r="B156" s="268"/>
      <c r="C156" s="295" t="s">
        <v>518</v>
      </c>
      <c r="D156" s="245"/>
      <c r="E156" s="245"/>
      <c r="F156" s="296" t="s">
        <v>505</v>
      </c>
      <c r="G156" s="245"/>
      <c r="H156" s="295" t="s">
        <v>539</v>
      </c>
      <c r="I156" s="295" t="s">
        <v>501</v>
      </c>
      <c r="J156" s="295">
        <v>50</v>
      </c>
      <c r="K156" s="291"/>
    </row>
    <row r="157" spans="2:11" s="1" customFormat="1" ht="15" customHeight="1" x14ac:dyDescent="0.2">
      <c r="B157" s="268"/>
      <c r="C157" s="295" t="s">
        <v>526</v>
      </c>
      <c r="D157" s="245"/>
      <c r="E157" s="245"/>
      <c r="F157" s="296" t="s">
        <v>505</v>
      </c>
      <c r="G157" s="245"/>
      <c r="H157" s="295" t="s">
        <v>539</v>
      </c>
      <c r="I157" s="295" t="s">
        <v>501</v>
      </c>
      <c r="J157" s="295">
        <v>50</v>
      </c>
      <c r="K157" s="291"/>
    </row>
    <row r="158" spans="2:11" s="1" customFormat="1" ht="15" customHeight="1" x14ac:dyDescent="0.2">
      <c r="B158" s="268"/>
      <c r="C158" s="295" t="s">
        <v>524</v>
      </c>
      <c r="D158" s="245"/>
      <c r="E158" s="245"/>
      <c r="F158" s="296" t="s">
        <v>505</v>
      </c>
      <c r="G158" s="245"/>
      <c r="H158" s="295" t="s">
        <v>539</v>
      </c>
      <c r="I158" s="295" t="s">
        <v>501</v>
      </c>
      <c r="J158" s="295">
        <v>50</v>
      </c>
      <c r="K158" s="291"/>
    </row>
    <row r="159" spans="2:11" s="1" customFormat="1" ht="15" customHeight="1" x14ac:dyDescent="0.2">
      <c r="B159" s="268"/>
      <c r="C159" s="295" t="s">
        <v>85</v>
      </c>
      <c r="D159" s="245"/>
      <c r="E159" s="245"/>
      <c r="F159" s="296" t="s">
        <v>499</v>
      </c>
      <c r="G159" s="245"/>
      <c r="H159" s="295" t="s">
        <v>561</v>
      </c>
      <c r="I159" s="295" t="s">
        <v>501</v>
      </c>
      <c r="J159" s="295" t="s">
        <v>562</v>
      </c>
      <c r="K159" s="291"/>
    </row>
    <row r="160" spans="2:11" s="1" customFormat="1" ht="15" customHeight="1" x14ac:dyDescent="0.2">
      <c r="B160" s="268"/>
      <c r="C160" s="295" t="s">
        <v>563</v>
      </c>
      <c r="D160" s="245"/>
      <c r="E160" s="245"/>
      <c r="F160" s="296" t="s">
        <v>499</v>
      </c>
      <c r="G160" s="245"/>
      <c r="H160" s="295" t="s">
        <v>564</v>
      </c>
      <c r="I160" s="295" t="s">
        <v>534</v>
      </c>
      <c r="J160" s="295"/>
      <c r="K160" s="291"/>
    </row>
    <row r="161" spans="2:11" s="1" customFormat="1" ht="15" customHeight="1" x14ac:dyDescent="0.2">
      <c r="B161" s="297"/>
      <c r="C161" s="277"/>
      <c r="D161" s="277"/>
      <c r="E161" s="277"/>
      <c r="F161" s="277"/>
      <c r="G161" s="277"/>
      <c r="H161" s="277"/>
      <c r="I161" s="277"/>
      <c r="J161" s="277"/>
      <c r="K161" s="298"/>
    </row>
    <row r="162" spans="2:11" s="1" customFormat="1" ht="18.75" customHeight="1" x14ac:dyDescent="0.2">
      <c r="B162" s="279"/>
      <c r="C162" s="289"/>
      <c r="D162" s="289"/>
      <c r="E162" s="289"/>
      <c r="F162" s="299"/>
      <c r="G162" s="289"/>
      <c r="H162" s="289"/>
      <c r="I162" s="289"/>
      <c r="J162" s="289"/>
      <c r="K162" s="279"/>
    </row>
    <row r="163" spans="2:11" s="1" customFormat="1" ht="18.75" customHeight="1" x14ac:dyDescent="0.2">
      <c r="B163" s="252"/>
      <c r="C163" s="252"/>
      <c r="D163" s="252"/>
      <c r="E163" s="252"/>
      <c r="F163" s="252"/>
      <c r="G163" s="252"/>
      <c r="H163" s="252"/>
      <c r="I163" s="252"/>
      <c r="J163" s="252"/>
      <c r="K163" s="252"/>
    </row>
    <row r="164" spans="2:11" s="1" customFormat="1" ht="7.5" customHeight="1" x14ac:dyDescent="0.2">
      <c r="B164" s="234"/>
      <c r="C164" s="235"/>
      <c r="D164" s="235"/>
      <c r="E164" s="235"/>
      <c r="F164" s="235"/>
      <c r="G164" s="235"/>
      <c r="H164" s="235"/>
      <c r="I164" s="235"/>
      <c r="J164" s="235"/>
      <c r="K164" s="236"/>
    </row>
    <row r="165" spans="2:11" s="1" customFormat="1" ht="45" customHeight="1" x14ac:dyDescent="0.2">
      <c r="B165" s="237"/>
      <c r="C165" s="448" t="s">
        <v>565</v>
      </c>
      <c r="D165" s="448"/>
      <c r="E165" s="448"/>
      <c r="F165" s="448"/>
      <c r="G165" s="448"/>
      <c r="H165" s="448"/>
      <c r="I165" s="448"/>
      <c r="J165" s="448"/>
      <c r="K165" s="238"/>
    </row>
    <row r="166" spans="2:11" s="1" customFormat="1" ht="17.25" customHeight="1" x14ac:dyDescent="0.2">
      <c r="B166" s="237"/>
      <c r="C166" s="258" t="s">
        <v>493</v>
      </c>
      <c r="D166" s="258"/>
      <c r="E166" s="258"/>
      <c r="F166" s="258" t="s">
        <v>494</v>
      </c>
      <c r="G166" s="300"/>
      <c r="H166" s="301" t="s">
        <v>56</v>
      </c>
      <c r="I166" s="301" t="s">
        <v>59</v>
      </c>
      <c r="J166" s="258" t="s">
        <v>495</v>
      </c>
      <c r="K166" s="238"/>
    </row>
    <row r="167" spans="2:11" s="1" customFormat="1" ht="17.25" customHeight="1" x14ac:dyDescent="0.2">
      <c r="B167" s="239"/>
      <c r="C167" s="260" t="s">
        <v>496</v>
      </c>
      <c r="D167" s="260"/>
      <c r="E167" s="260"/>
      <c r="F167" s="261" t="s">
        <v>497</v>
      </c>
      <c r="G167" s="302"/>
      <c r="H167" s="303"/>
      <c r="I167" s="303"/>
      <c r="J167" s="260" t="s">
        <v>498</v>
      </c>
      <c r="K167" s="240"/>
    </row>
    <row r="168" spans="2:11" s="1" customFormat="1" ht="5.25" customHeight="1" x14ac:dyDescent="0.2">
      <c r="B168" s="268"/>
      <c r="C168" s="263"/>
      <c r="D168" s="263"/>
      <c r="E168" s="263"/>
      <c r="F168" s="263"/>
      <c r="G168" s="264"/>
      <c r="H168" s="263"/>
      <c r="I168" s="263"/>
      <c r="J168" s="263"/>
      <c r="K168" s="291"/>
    </row>
    <row r="169" spans="2:11" s="1" customFormat="1" ht="15" customHeight="1" x14ac:dyDescent="0.2">
      <c r="B169" s="268"/>
      <c r="C169" s="245" t="s">
        <v>502</v>
      </c>
      <c r="D169" s="245"/>
      <c r="E169" s="245"/>
      <c r="F169" s="266" t="s">
        <v>499</v>
      </c>
      <c r="G169" s="245"/>
      <c r="H169" s="245" t="s">
        <v>539</v>
      </c>
      <c r="I169" s="245" t="s">
        <v>501</v>
      </c>
      <c r="J169" s="245">
        <v>120</v>
      </c>
      <c r="K169" s="291"/>
    </row>
    <row r="170" spans="2:11" s="1" customFormat="1" ht="15" customHeight="1" x14ac:dyDescent="0.2">
      <c r="B170" s="268"/>
      <c r="C170" s="245" t="s">
        <v>548</v>
      </c>
      <c r="D170" s="245"/>
      <c r="E170" s="245"/>
      <c r="F170" s="266" t="s">
        <v>499</v>
      </c>
      <c r="G170" s="245"/>
      <c r="H170" s="245" t="s">
        <v>549</v>
      </c>
      <c r="I170" s="245" t="s">
        <v>501</v>
      </c>
      <c r="J170" s="245" t="s">
        <v>550</v>
      </c>
      <c r="K170" s="291"/>
    </row>
    <row r="171" spans="2:11" s="1" customFormat="1" ht="15" customHeight="1" x14ac:dyDescent="0.2">
      <c r="B171" s="268"/>
      <c r="C171" s="245" t="s">
        <v>447</v>
      </c>
      <c r="D171" s="245"/>
      <c r="E171" s="245"/>
      <c r="F171" s="266" t="s">
        <v>499</v>
      </c>
      <c r="G171" s="245"/>
      <c r="H171" s="245" t="s">
        <v>566</v>
      </c>
      <c r="I171" s="245" t="s">
        <v>501</v>
      </c>
      <c r="J171" s="245" t="s">
        <v>550</v>
      </c>
      <c r="K171" s="291"/>
    </row>
    <row r="172" spans="2:11" s="1" customFormat="1" ht="15" customHeight="1" x14ac:dyDescent="0.2">
      <c r="B172" s="268"/>
      <c r="C172" s="245" t="s">
        <v>504</v>
      </c>
      <c r="D172" s="245"/>
      <c r="E172" s="245"/>
      <c r="F172" s="266" t="s">
        <v>505</v>
      </c>
      <c r="G172" s="245"/>
      <c r="H172" s="245" t="s">
        <v>566</v>
      </c>
      <c r="I172" s="245" t="s">
        <v>501</v>
      </c>
      <c r="J172" s="245">
        <v>50</v>
      </c>
      <c r="K172" s="291"/>
    </row>
    <row r="173" spans="2:11" s="1" customFormat="1" ht="15" customHeight="1" x14ac:dyDescent="0.2">
      <c r="B173" s="268"/>
      <c r="C173" s="245" t="s">
        <v>507</v>
      </c>
      <c r="D173" s="245"/>
      <c r="E173" s="245"/>
      <c r="F173" s="266" t="s">
        <v>499</v>
      </c>
      <c r="G173" s="245"/>
      <c r="H173" s="245" t="s">
        <v>566</v>
      </c>
      <c r="I173" s="245" t="s">
        <v>509</v>
      </c>
      <c r="J173" s="245"/>
      <c r="K173" s="291"/>
    </row>
    <row r="174" spans="2:11" s="1" customFormat="1" ht="15" customHeight="1" x14ac:dyDescent="0.2">
      <c r="B174" s="268"/>
      <c r="C174" s="245" t="s">
        <v>518</v>
      </c>
      <c r="D174" s="245"/>
      <c r="E174" s="245"/>
      <c r="F174" s="266" t="s">
        <v>505</v>
      </c>
      <c r="G174" s="245"/>
      <c r="H174" s="245" t="s">
        <v>566</v>
      </c>
      <c r="I174" s="245" t="s">
        <v>501</v>
      </c>
      <c r="J174" s="245">
        <v>50</v>
      </c>
      <c r="K174" s="291"/>
    </row>
    <row r="175" spans="2:11" s="1" customFormat="1" ht="15" customHeight="1" x14ac:dyDescent="0.2">
      <c r="B175" s="268"/>
      <c r="C175" s="245" t="s">
        <v>526</v>
      </c>
      <c r="D175" s="245"/>
      <c r="E175" s="245"/>
      <c r="F175" s="266" t="s">
        <v>505</v>
      </c>
      <c r="G175" s="245"/>
      <c r="H175" s="245" t="s">
        <v>566</v>
      </c>
      <c r="I175" s="245" t="s">
        <v>501</v>
      </c>
      <c r="J175" s="245">
        <v>50</v>
      </c>
      <c r="K175" s="291"/>
    </row>
    <row r="176" spans="2:11" s="1" customFormat="1" ht="15" customHeight="1" x14ac:dyDescent="0.2">
      <c r="B176" s="268"/>
      <c r="C176" s="245" t="s">
        <v>524</v>
      </c>
      <c r="D176" s="245"/>
      <c r="E176" s="245"/>
      <c r="F176" s="266" t="s">
        <v>505</v>
      </c>
      <c r="G176" s="245"/>
      <c r="H176" s="245" t="s">
        <v>566</v>
      </c>
      <c r="I176" s="245" t="s">
        <v>501</v>
      </c>
      <c r="J176" s="245">
        <v>50</v>
      </c>
      <c r="K176" s="291"/>
    </row>
    <row r="177" spans="2:11" s="1" customFormat="1" ht="15" customHeight="1" x14ac:dyDescent="0.2">
      <c r="B177" s="268"/>
      <c r="C177" s="245" t="s">
        <v>104</v>
      </c>
      <c r="D177" s="245"/>
      <c r="E177" s="245"/>
      <c r="F177" s="266" t="s">
        <v>499</v>
      </c>
      <c r="G177" s="245"/>
      <c r="H177" s="245" t="s">
        <v>567</v>
      </c>
      <c r="I177" s="245" t="s">
        <v>568</v>
      </c>
      <c r="J177" s="245"/>
      <c r="K177" s="291"/>
    </row>
    <row r="178" spans="2:11" s="1" customFormat="1" ht="15" customHeight="1" x14ac:dyDescent="0.2">
      <c r="B178" s="268"/>
      <c r="C178" s="245" t="s">
        <v>59</v>
      </c>
      <c r="D178" s="245"/>
      <c r="E178" s="245"/>
      <c r="F178" s="266" t="s">
        <v>499</v>
      </c>
      <c r="G178" s="245"/>
      <c r="H178" s="245" t="s">
        <v>569</v>
      </c>
      <c r="I178" s="245" t="s">
        <v>570</v>
      </c>
      <c r="J178" s="245">
        <v>1</v>
      </c>
      <c r="K178" s="291"/>
    </row>
    <row r="179" spans="2:11" s="1" customFormat="1" ht="15" customHeight="1" x14ac:dyDescent="0.2">
      <c r="B179" s="268"/>
      <c r="C179" s="245" t="s">
        <v>55</v>
      </c>
      <c r="D179" s="245"/>
      <c r="E179" s="245"/>
      <c r="F179" s="266" t="s">
        <v>499</v>
      </c>
      <c r="G179" s="245"/>
      <c r="H179" s="245" t="s">
        <v>571</v>
      </c>
      <c r="I179" s="245" t="s">
        <v>501</v>
      </c>
      <c r="J179" s="245">
        <v>20</v>
      </c>
      <c r="K179" s="291"/>
    </row>
    <row r="180" spans="2:11" s="1" customFormat="1" ht="15" customHeight="1" x14ac:dyDescent="0.2">
      <c r="B180" s="268"/>
      <c r="C180" s="245" t="s">
        <v>56</v>
      </c>
      <c r="D180" s="245"/>
      <c r="E180" s="245"/>
      <c r="F180" s="266" t="s">
        <v>499</v>
      </c>
      <c r="G180" s="245"/>
      <c r="H180" s="245" t="s">
        <v>572</v>
      </c>
      <c r="I180" s="245" t="s">
        <v>501</v>
      </c>
      <c r="J180" s="245">
        <v>255</v>
      </c>
      <c r="K180" s="291"/>
    </row>
    <row r="181" spans="2:11" s="1" customFormat="1" ht="15" customHeight="1" x14ac:dyDescent="0.2">
      <c r="B181" s="268"/>
      <c r="C181" s="245" t="s">
        <v>105</v>
      </c>
      <c r="D181" s="245"/>
      <c r="E181" s="245"/>
      <c r="F181" s="266" t="s">
        <v>499</v>
      </c>
      <c r="G181" s="245"/>
      <c r="H181" s="245" t="s">
        <v>463</v>
      </c>
      <c r="I181" s="245" t="s">
        <v>501</v>
      </c>
      <c r="J181" s="245">
        <v>10</v>
      </c>
      <c r="K181" s="291"/>
    </row>
    <row r="182" spans="2:11" s="1" customFormat="1" ht="15" customHeight="1" x14ac:dyDescent="0.2">
      <c r="B182" s="268"/>
      <c r="C182" s="245" t="s">
        <v>106</v>
      </c>
      <c r="D182" s="245"/>
      <c r="E182" s="245"/>
      <c r="F182" s="266" t="s">
        <v>499</v>
      </c>
      <c r="G182" s="245"/>
      <c r="H182" s="245" t="s">
        <v>573</v>
      </c>
      <c r="I182" s="245" t="s">
        <v>534</v>
      </c>
      <c r="J182" s="245"/>
      <c r="K182" s="291"/>
    </row>
    <row r="183" spans="2:11" s="1" customFormat="1" ht="15" customHeight="1" x14ac:dyDescent="0.2">
      <c r="B183" s="268"/>
      <c r="C183" s="245" t="s">
        <v>574</v>
      </c>
      <c r="D183" s="245"/>
      <c r="E183" s="245"/>
      <c r="F183" s="266" t="s">
        <v>499</v>
      </c>
      <c r="G183" s="245"/>
      <c r="H183" s="245" t="s">
        <v>575</v>
      </c>
      <c r="I183" s="245" t="s">
        <v>534</v>
      </c>
      <c r="J183" s="245"/>
      <c r="K183" s="291"/>
    </row>
    <row r="184" spans="2:11" s="1" customFormat="1" ht="15" customHeight="1" x14ac:dyDescent="0.2">
      <c r="B184" s="268"/>
      <c r="C184" s="245" t="s">
        <v>563</v>
      </c>
      <c r="D184" s="245"/>
      <c r="E184" s="245"/>
      <c r="F184" s="266" t="s">
        <v>499</v>
      </c>
      <c r="G184" s="245"/>
      <c r="H184" s="245" t="s">
        <v>576</v>
      </c>
      <c r="I184" s="245" t="s">
        <v>534</v>
      </c>
      <c r="J184" s="245"/>
      <c r="K184" s="291"/>
    </row>
    <row r="185" spans="2:11" s="1" customFormat="1" ht="15" customHeight="1" x14ac:dyDescent="0.2">
      <c r="B185" s="268"/>
      <c r="C185" s="245" t="s">
        <v>108</v>
      </c>
      <c r="D185" s="245"/>
      <c r="E185" s="245"/>
      <c r="F185" s="266" t="s">
        <v>505</v>
      </c>
      <c r="G185" s="245"/>
      <c r="H185" s="245" t="s">
        <v>577</v>
      </c>
      <c r="I185" s="245" t="s">
        <v>501</v>
      </c>
      <c r="J185" s="245">
        <v>50</v>
      </c>
      <c r="K185" s="291"/>
    </row>
    <row r="186" spans="2:11" s="1" customFormat="1" ht="15" customHeight="1" x14ac:dyDescent="0.2">
      <c r="B186" s="268"/>
      <c r="C186" s="245" t="s">
        <v>578</v>
      </c>
      <c r="D186" s="245"/>
      <c r="E186" s="245"/>
      <c r="F186" s="266" t="s">
        <v>505</v>
      </c>
      <c r="G186" s="245"/>
      <c r="H186" s="245" t="s">
        <v>579</v>
      </c>
      <c r="I186" s="245" t="s">
        <v>580</v>
      </c>
      <c r="J186" s="245"/>
      <c r="K186" s="291"/>
    </row>
    <row r="187" spans="2:11" s="1" customFormat="1" ht="15" customHeight="1" x14ac:dyDescent="0.2">
      <c r="B187" s="268"/>
      <c r="C187" s="245" t="s">
        <v>581</v>
      </c>
      <c r="D187" s="245"/>
      <c r="E187" s="245"/>
      <c r="F187" s="266" t="s">
        <v>505</v>
      </c>
      <c r="G187" s="245"/>
      <c r="H187" s="245" t="s">
        <v>582</v>
      </c>
      <c r="I187" s="245" t="s">
        <v>580</v>
      </c>
      <c r="J187" s="245"/>
      <c r="K187" s="291"/>
    </row>
    <row r="188" spans="2:11" s="1" customFormat="1" ht="15" customHeight="1" x14ac:dyDescent="0.2">
      <c r="B188" s="268"/>
      <c r="C188" s="245" t="s">
        <v>583</v>
      </c>
      <c r="D188" s="245"/>
      <c r="E188" s="245"/>
      <c r="F188" s="266" t="s">
        <v>505</v>
      </c>
      <c r="G188" s="245"/>
      <c r="H188" s="245" t="s">
        <v>584</v>
      </c>
      <c r="I188" s="245" t="s">
        <v>580</v>
      </c>
      <c r="J188" s="245"/>
      <c r="K188" s="291"/>
    </row>
    <row r="189" spans="2:11" s="1" customFormat="1" ht="15" customHeight="1" x14ac:dyDescent="0.2">
      <c r="B189" s="268"/>
      <c r="C189" s="304" t="s">
        <v>585</v>
      </c>
      <c r="D189" s="245"/>
      <c r="E189" s="245"/>
      <c r="F189" s="266" t="s">
        <v>505</v>
      </c>
      <c r="G189" s="245"/>
      <c r="H189" s="245" t="s">
        <v>586</v>
      </c>
      <c r="I189" s="245" t="s">
        <v>587</v>
      </c>
      <c r="J189" s="305" t="s">
        <v>588</v>
      </c>
      <c r="K189" s="291"/>
    </row>
    <row r="190" spans="2:11" s="1" customFormat="1" ht="15" customHeight="1" x14ac:dyDescent="0.2">
      <c r="B190" s="268"/>
      <c r="C190" s="304" t="s">
        <v>44</v>
      </c>
      <c r="D190" s="245"/>
      <c r="E190" s="245"/>
      <c r="F190" s="266" t="s">
        <v>499</v>
      </c>
      <c r="G190" s="245"/>
      <c r="H190" s="242" t="s">
        <v>589</v>
      </c>
      <c r="I190" s="245" t="s">
        <v>590</v>
      </c>
      <c r="J190" s="245"/>
      <c r="K190" s="291"/>
    </row>
    <row r="191" spans="2:11" s="1" customFormat="1" ht="15" customHeight="1" x14ac:dyDescent="0.2">
      <c r="B191" s="268"/>
      <c r="C191" s="304" t="s">
        <v>591</v>
      </c>
      <c r="D191" s="245"/>
      <c r="E191" s="245"/>
      <c r="F191" s="266" t="s">
        <v>499</v>
      </c>
      <c r="G191" s="245"/>
      <c r="H191" s="245" t="s">
        <v>592</v>
      </c>
      <c r="I191" s="245" t="s">
        <v>534</v>
      </c>
      <c r="J191" s="245"/>
      <c r="K191" s="291"/>
    </row>
    <row r="192" spans="2:11" s="1" customFormat="1" ht="15" customHeight="1" x14ac:dyDescent="0.2">
      <c r="B192" s="268"/>
      <c r="C192" s="304" t="s">
        <v>593</v>
      </c>
      <c r="D192" s="245"/>
      <c r="E192" s="245"/>
      <c r="F192" s="266" t="s">
        <v>499</v>
      </c>
      <c r="G192" s="245"/>
      <c r="H192" s="245" t="s">
        <v>594</v>
      </c>
      <c r="I192" s="245" t="s">
        <v>534</v>
      </c>
      <c r="J192" s="245"/>
      <c r="K192" s="291"/>
    </row>
    <row r="193" spans="2:11" s="1" customFormat="1" ht="15" customHeight="1" x14ac:dyDescent="0.2">
      <c r="B193" s="268"/>
      <c r="C193" s="304" t="s">
        <v>595</v>
      </c>
      <c r="D193" s="245"/>
      <c r="E193" s="245"/>
      <c r="F193" s="266" t="s">
        <v>505</v>
      </c>
      <c r="G193" s="245"/>
      <c r="H193" s="245" t="s">
        <v>596</v>
      </c>
      <c r="I193" s="245" t="s">
        <v>534</v>
      </c>
      <c r="J193" s="245"/>
      <c r="K193" s="291"/>
    </row>
    <row r="194" spans="2:11" s="1" customFormat="1" ht="15" customHeight="1" x14ac:dyDescent="0.2">
      <c r="B194" s="297"/>
      <c r="C194" s="306"/>
      <c r="D194" s="277"/>
      <c r="E194" s="277"/>
      <c r="F194" s="277"/>
      <c r="G194" s="277"/>
      <c r="H194" s="277"/>
      <c r="I194" s="277"/>
      <c r="J194" s="277"/>
      <c r="K194" s="298"/>
    </row>
    <row r="195" spans="2:11" s="1" customFormat="1" ht="18.75" customHeight="1" x14ac:dyDescent="0.2">
      <c r="B195" s="279"/>
      <c r="C195" s="289"/>
      <c r="D195" s="289"/>
      <c r="E195" s="289"/>
      <c r="F195" s="299"/>
      <c r="G195" s="289"/>
      <c r="H195" s="289"/>
      <c r="I195" s="289"/>
      <c r="J195" s="289"/>
      <c r="K195" s="279"/>
    </row>
    <row r="196" spans="2:11" s="1" customFormat="1" ht="18.75" customHeight="1" x14ac:dyDescent="0.2">
      <c r="B196" s="279"/>
      <c r="C196" s="289"/>
      <c r="D196" s="289"/>
      <c r="E196" s="289"/>
      <c r="F196" s="299"/>
      <c r="G196" s="289"/>
      <c r="H196" s="289"/>
      <c r="I196" s="289"/>
      <c r="J196" s="289"/>
      <c r="K196" s="279"/>
    </row>
    <row r="197" spans="2:11" s="1" customFormat="1" ht="18.75" customHeight="1" x14ac:dyDescent="0.2">
      <c r="B197" s="252"/>
      <c r="C197" s="252"/>
      <c r="D197" s="252"/>
      <c r="E197" s="252"/>
      <c r="F197" s="252"/>
      <c r="G197" s="252"/>
      <c r="H197" s="252"/>
      <c r="I197" s="252"/>
      <c r="J197" s="252"/>
      <c r="K197" s="252"/>
    </row>
    <row r="198" spans="2:11" s="1" customFormat="1" ht="13.5" x14ac:dyDescent="0.2">
      <c r="B198" s="234"/>
      <c r="C198" s="235"/>
      <c r="D198" s="235"/>
      <c r="E198" s="235"/>
      <c r="F198" s="235"/>
      <c r="G198" s="235"/>
      <c r="H198" s="235"/>
      <c r="I198" s="235"/>
      <c r="J198" s="235"/>
      <c r="K198" s="236"/>
    </row>
    <row r="199" spans="2:11" s="1" customFormat="1" ht="21" x14ac:dyDescent="0.2">
      <c r="B199" s="237"/>
      <c r="C199" s="448" t="s">
        <v>597</v>
      </c>
      <c r="D199" s="448"/>
      <c r="E199" s="448"/>
      <c r="F199" s="448"/>
      <c r="G199" s="448"/>
      <c r="H199" s="448"/>
      <c r="I199" s="448"/>
      <c r="J199" s="448"/>
      <c r="K199" s="238"/>
    </row>
    <row r="200" spans="2:11" s="1" customFormat="1" ht="25.5" customHeight="1" x14ac:dyDescent="0.3">
      <c r="B200" s="237"/>
      <c r="C200" s="307" t="s">
        <v>598</v>
      </c>
      <c r="D200" s="307"/>
      <c r="E200" s="307"/>
      <c r="F200" s="307" t="s">
        <v>599</v>
      </c>
      <c r="G200" s="308"/>
      <c r="H200" s="449" t="s">
        <v>600</v>
      </c>
      <c r="I200" s="449"/>
      <c r="J200" s="449"/>
      <c r="K200" s="238"/>
    </row>
    <row r="201" spans="2:11" s="1" customFormat="1" ht="5.25" customHeight="1" x14ac:dyDescent="0.2">
      <c r="B201" s="268"/>
      <c r="C201" s="263"/>
      <c r="D201" s="263"/>
      <c r="E201" s="263"/>
      <c r="F201" s="263"/>
      <c r="G201" s="289"/>
      <c r="H201" s="263"/>
      <c r="I201" s="263"/>
      <c r="J201" s="263"/>
      <c r="K201" s="291"/>
    </row>
    <row r="202" spans="2:11" s="1" customFormat="1" ht="15" customHeight="1" x14ac:dyDescent="0.2">
      <c r="B202" s="268"/>
      <c r="C202" s="245" t="s">
        <v>590</v>
      </c>
      <c r="D202" s="245"/>
      <c r="E202" s="245"/>
      <c r="F202" s="266" t="s">
        <v>45</v>
      </c>
      <c r="G202" s="245"/>
      <c r="H202" s="450" t="s">
        <v>601</v>
      </c>
      <c r="I202" s="450"/>
      <c r="J202" s="450"/>
      <c r="K202" s="291"/>
    </row>
    <row r="203" spans="2:11" s="1" customFormat="1" ht="15" customHeight="1" x14ac:dyDescent="0.2">
      <c r="B203" s="268"/>
      <c r="C203" s="245"/>
      <c r="D203" s="245"/>
      <c r="E203" s="245"/>
      <c r="F203" s="266" t="s">
        <v>46</v>
      </c>
      <c r="G203" s="245"/>
      <c r="H203" s="450" t="s">
        <v>602</v>
      </c>
      <c r="I203" s="450"/>
      <c r="J203" s="450"/>
      <c r="K203" s="291"/>
    </row>
    <row r="204" spans="2:11" s="1" customFormat="1" ht="15" customHeight="1" x14ac:dyDescent="0.2">
      <c r="B204" s="268"/>
      <c r="C204" s="245"/>
      <c r="D204" s="245"/>
      <c r="E204" s="245"/>
      <c r="F204" s="266" t="s">
        <v>49</v>
      </c>
      <c r="G204" s="245"/>
      <c r="H204" s="450" t="s">
        <v>603</v>
      </c>
      <c r="I204" s="450"/>
      <c r="J204" s="450"/>
      <c r="K204" s="291"/>
    </row>
    <row r="205" spans="2:11" s="1" customFormat="1" ht="15" customHeight="1" x14ac:dyDescent="0.2">
      <c r="B205" s="268"/>
      <c r="C205" s="245"/>
      <c r="D205" s="245"/>
      <c r="E205" s="245"/>
      <c r="F205" s="266" t="s">
        <v>47</v>
      </c>
      <c r="G205" s="245"/>
      <c r="H205" s="450" t="s">
        <v>604</v>
      </c>
      <c r="I205" s="450"/>
      <c r="J205" s="450"/>
      <c r="K205" s="291"/>
    </row>
    <row r="206" spans="2:11" s="1" customFormat="1" ht="15" customHeight="1" x14ac:dyDescent="0.2">
      <c r="B206" s="268"/>
      <c r="C206" s="245"/>
      <c r="D206" s="245"/>
      <c r="E206" s="245"/>
      <c r="F206" s="266" t="s">
        <v>48</v>
      </c>
      <c r="G206" s="245"/>
      <c r="H206" s="450" t="s">
        <v>605</v>
      </c>
      <c r="I206" s="450"/>
      <c r="J206" s="450"/>
      <c r="K206" s="291"/>
    </row>
    <row r="207" spans="2:11" s="1" customFormat="1" ht="15" customHeight="1" x14ac:dyDescent="0.2">
      <c r="B207" s="268"/>
      <c r="C207" s="245"/>
      <c r="D207" s="245"/>
      <c r="E207" s="245"/>
      <c r="F207" s="266"/>
      <c r="G207" s="245"/>
      <c r="H207" s="245"/>
      <c r="I207" s="245"/>
      <c r="J207" s="245"/>
      <c r="K207" s="291"/>
    </row>
    <row r="208" spans="2:11" s="1" customFormat="1" ht="15" customHeight="1" x14ac:dyDescent="0.2">
      <c r="B208" s="268"/>
      <c r="C208" s="245" t="s">
        <v>546</v>
      </c>
      <c r="D208" s="245"/>
      <c r="E208" s="245"/>
      <c r="F208" s="266" t="s">
        <v>78</v>
      </c>
      <c r="G208" s="245"/>
      <c r="H208" s="450" t="s">
        <v>606</v>
      </c>
      <c r="I208" s="450"/>
      <c r="J208" s="450"/>
      <c r="K208" s="291"/>
    </row>
    <row r="209" spans="2:11" s="1" customFormat="1" ht="15" customHeight="1" x14ac:dyDescent="0.2">
      <c r="B209" s="268"/>
      <c r="C209" s="245"/>
      <c r="D209" s="245"/>
      <c r="E209" s="245"/>
      <c r="F209" s="266" t="s">
        <v>441</v>
      </c>
      <c r="G209" s="245"/>
      <c r="H209" s="450" t="s">
        <v>442</v>
      </c>
      <c r="I209" s="450"/>
      <c r="J209" s="450"/>
      <c r="K209" s="291"/>
    </row>
    <row r="210" spans="2:11" s="1" customFormat="1" ht="15" customHeight="1" x14ac:dyDescent="0.2">
      <c r="B210" s="268"/>
      <c r="C210" s="245"/>
      <c r="D210" s="245"/>
      <c r="E210" s="245"/>
      <c r="F210" s="266" t="s">
        <v>439</v>
      </c>
      <c r="G210" s="245"/>
      <c r="H210" s="450" t="s">
        <v>607</v>
      </c>
      <c r="I210" s="450"/>
      <c r="J210" s="450"/>
      <c r="K210" s="291"/>
    </row>
    <row r="211" spans="2:11" s="1" customFormat="1" ht="15" customHeight="1" x14ac:dyDescent="0.2">
      <c r="B211" s="309"/>
      <c r="C211" s="245"/>
      <c r="D211" s="245"/>
      <c r="E211" s="245"/>
      <c r="F211" s="266" t="s">
        <v>443</v>
      </c>
      <c r="G211" s="304"/>
      <c r="H211" s="451" t="s">
        <v>444</v>
      </c>
      <c r="I211" s="451"/>
      <c r="J211" s="451"/>
      <c r="K211" s="310"/>
    </row>
    <row r="212" spans="2:11" s="1" customFormat="1" ht="15" customHeight="1" x14ac:dyDescent="0.2">
      <c r="B212" s="309"/>
      <c r="C212" s="245"/>
      <c r="D212" s="245"/>
      <c r="E212" s="245"/>
      <c r="F212" s="266" t="s">
        <v>445</v>
      </c>
      <c r="G212" s="304"/>
      <c r="H212" s="451" t="s">
        <v>608</v>
      </c>
      <c r="I212" s="451"/>
      <c r="J212" s="451"/>
      <c r="K212" s="310"/>
    </row>
    <row r="213" spans="2:11" s="1" customFormat="1" ht="15" customHeight="1" x14ac:dyDescent="0.2">
      <c r="B213" s="309"/>
      <c r="C213" s="245"/>
      <c r="D213" s="245"/>
      <c r="E213" s="245"/>
      <c r="F213" s="266"/>
      <c r="G213" s="304"/>
      <c r="H213" s="295"/>
      <c r="I213" s="295"/>
      <c r="J213" s="295"/>
      <c r="K213" s="310"/>
    </row>
    <row r="214" spans="2:11" s="1" customFormat="1" ht="15" customHeight="1" x14ac:dyDescent="0.2">
      <c r="B214" s="309"/>
      <c r="C214" s="245" t="s">
        <v>570</v>
      </c>
      <c r="D214" s="245"/>
      <c r="E214" s="245"/>
      <c r="F214" s="266">
        <v>1</v>
      </c>
      <c r="G214" s="304"/>
      <c r="H214" s="451" t="s">
        <v>609</v>
      </c>
      <c r="I214" s="451"/>
      <c r="J214" s="451"/>
      <c r="K214" s="310"/>
    </row>
    <row r="215" spans="2:11" s="1" customFormat="1" ht="15" customHeight="1" x14ac:dyDescent="0.2">
      <c r="B215" s="309"/>
      <c r="C215" s="245"/>
      <c r="D215" s="245"/>
      <c r="E215" s="245"/>
      <c r="F215" s="266">
        <v>2</v>
      </c>
      <c r="G215" s="304"/>
      <c r="H215" s="451" t="s">
        <v>610</v>
      </c>
      <c r="I215" s="451"/>
      <c r="J215" s="451"/>
      <c r="K215" s="310"/>
    </row>
    <row r="216" spans="2:11" s="1" customFormat="1" ht="15" customHeight="1" x14ac:dyDescent="0.2">
      <c r="B216" s="309"/>
      <c r="C216" s="245"/>
      <c r="D216" s="245"/>
      <c r="E216" s="245"/>
      <c r="F216" s="266">
        <v>3</v>
      </c>
      <c r="G216" s="304"/>
      <c r="H216" s="451" t="s">
        <v>611</v>
      </c>
      <c r="I216" s="451"/>
      <c r="J216" s="451"/>
      <c r="K216" s="310"/>
    </row>
    <row r="217" spans="2:11" s="1" customFormat="1" ht="15" customHeight="1" x14ac:dyDescent="0.2">
      <c r="B217" s="309"/>
      <c r="C217" s="245"/>
      <c r="D217" s="245"/>
      <c r="E217" s="245"/>
      <c r="F217" s="266">
        <v>4</v>
      </c>
      <c r="G217" s="304"/>
      <c r="H217" s="451" t="s">
        <v>612</v>
      </c>
      <c r="I217" s="451"/>
      <c r="J217" s="451"/>
      <c r="K217" s="310"/>
    </row>
    <row r="218" spans="2:11" s="1" customFormat="1" ht="12.75" customHeight="1" x14ac:dyDescent="0.2">
      <c r="B218" s="311"/>
      <c r="C218" s="312"/>
      <c r="D218" s="312"/>
      <c r="E218" s="312"/>
      <c r="F218" s="312"/>
      <c r="G218" s="312"/>
      <c r="H218" s="312"/>
      <c r="I218" s="312"/>
      <c r="J218" s="312"/>
      <c r="K218" s="313"/>
    </row>
  </sheetData>
  <sheetProtection formatCells="0" formatColumns="0" formatRows="0" insertColumns="0" insertRows="0" insertHyperlinks="0" deleteColumns="0" deleteRows="0" sort="0" autoFilter="0" pivotTables="0"/>
  <mergeCells count="77">
    <mergeCell ref="G44:J44"/>
    <mergeCell ref="G45:J45"/>
    <mergeCell ref="C3:J3"/>
    <mergeCell ref="C4:J4"/>
    <mergeCell ref="C6:J6"/>
    <mergeCell ref="C7:J7"/>
    <mergeCell ref="G39:J39"/>
    <mergeCell ref="G40:J40"/>
    <mergeCell ref="G41:J41"/>
    <mergeCell ref="G42:J42"/>
    <mergeCell ref="G43:J43"/>
    <mergeCell ref="D34:J34"/>
    <mergeCell ref="D35:J35"/>
    <mergeCell ref="G36:J36"/>
    <mergeCell ref="G37:J37"/>
    <mergeCell ref="G38:J38"/>
    <mergeCell ref="D27:J27"/>
    <mergeCell ref="D28:J28"/>
    <mergeCell ref="D30:J30"/>
    <mergeCell ref="D31:J31"/>
    <mergeCell ref="D33:J33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65:J65"/>
    <mergeCell ref="D66:J66"/>
    <mergeCell ref="D67:J67"/>
    <mergeCell ref="D68:J68"/>
    <mergeCell ref="D69:J69"/>
    <mergeCell ref="D59:J59"/>
    <mergeCell ref="D60:J60"/>
    <mergeCell ref="D61:J61"/>
    <mergeCell ref="D62:J62"/>
    <mergeCell ref="D63:J63"/>
    <mergeCell ref="C52:J52"/>
    <mergeCell ref="C54:J54"/>
    <mergeCell ref="C55:J55"/>
    <mergeCell ref="C57:J57"/>
    <mergeCell ref="D58:J58"/>
    <mergeCell ref="D47:J47"/>
    <mergeCell ref="E48:J48"/>
    <mergeCell ref="E49:J49"/>
    <mergeCell ref="E50:J50"/>
    <mergeCell ref="D51:J51"/>
    <mergeCell ref="H212:J212"/>
    <mergeCell ref="H214:J214"/>
    <mergeCell ref="H215:J215"/>
    <mergeCell ref="H216:J216"/>
    <mergeCell ref="H217:J217"/>
    <mergeCell ref="H206:J206"/>
    <mergeCell ref="H208:J208"/>
    <mergeCell ref="H209:J209"/>
    <mergeCell ref="H210:J210"/>
    <mergeCell ref="H211:J211"/>
    <mergeCell ref="H200:J200"/>
    <mergeCell ref="H202:J202"/>
    <mergeCell ref="H203:J203"/>
    <mergeCell ref="H204:J204"/>
    <mergeCell ref="H205:J205"/>
    <mergeCell ref="C102:J102"/>
    <mergeCell ref="C122:J122"/>
    <mergeCell ref="C147:J147"/>
    <mergeCell ref="C165:J165"/>
    <mergeCell ref="C199:J199"/>
  </mergeCells>
  <pageMargins left="0.59027779999999996" right="0.59027779999999996" top="0.59027779999999996" bottom="0.59027779999999996" header="0" footer="0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5</vt:i4>
      </vt:variant>
    </vt:vector>
  </HeadingPairs>
  <TitlesOfParts>
    <vt:vector size="12" baseType="lpstr">
      <vt:lpstr>Rekapitulace stavby</vt:lpstr>
      <vt:lpstr>20-06 - Fara Tuklaty, Na ...</vt:lpstr>
      <vt:lpstr>Rekapitulace stavby ZL 1</vt:lpstr>
      <vt:lpstr>Stavební práce ZL1</vt:lpstr>
      <vt:lpstr>Stavební práce ZL1 - vícepráce</vt:lpstr>
      <vt:lpstr>Stavební práce ZL1 - méněpráce</vt:lpstr>
      <vt:lpstr>Pokyny pro vyplnění</vt:lpstr>
      <vt:lpstr>'20-06 - Fara Tuklaty, Na ...'!Názvy_tisku</vt:lpstr>
      <vt:lpstr>'Rekapitulace stavby'!Názvy_tisku</vt:lpstr>
      <vt:lpstr>'20-06 - Fara Tuklaty, Na ...'!Oblast_tisku</vt:lpstr>
      <vt:lpstr>'Pokyny pro vyplnění'!Oblast_tisku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</dc:creator>
  <cp:lastModifiedBy>HP</cp:lastModifiedBy>
  <cp:lastPrinted>2021-05-03T07:56:04Z</cp:lastPrinted>
  <dcterms:created xsi:type="dcterms:W3CDTF">2021-01-19T08:57:34Z</dcterms:created>
  <dcterms:modified xsi:type="dcterms:W3CDTF">2021-06-29T10:53:43Z</dcterms:modified>
</cp:coreProperties>
</file>