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Stavební rozpočet" sheetId="1" r:id="rId1"/>
    <sheet name="Výkaz výměr" sheetId="2" r:id="rId2"/>
    <sheet name="Krycí list rozpočtu" sheetId="3" r:id="rId3"/>
    <sheet name="VORN" sheetId="4" state="hidden" r:id="rId4"/>
  </sheets>
  <definedNames>
    <definedName name="vorn_sum">VORN!$I$45</definedName>
  </definedNames>
  <calcPr refMode="A1"/>
</workbook>
</file>

<file path=xl/sharedStrings.xml><?xml version="1.0" encoding="utf-8"?>
<sst xmlns="http://schemas.openxmlformats.org/spreadsheetml/2006/main" count="324" uniqueCount="324">
  <si>
    <t>Slepý stavební rozpočet</t>
  </si>
  <si>
    <t>Název stavby:</t>
  </si>
  <si>
    <t>ZLIV nad Mží - VODOVOD</t>
  </si>
  <si>
    <t>Doba výstavby:</t>
  </si>
  <si>
    <t>153 dní</t>
  </si>
  <si>
    <t>Objednatel:</t>
  </si>
  <si>
    <t>Město Planá, náměstí Svobody 1, 348 15 Planá</t>
  </si>
  <si>
    <t>Druh stavby:</t>
  </si>
  <si>
    <t>Technická infrastruktura - Vodovod</t>
  </si>
  <si>
    <t>Začátek výstavby:</t>
  </si>
  <si>
    <t>01.05.2025</t>
  </si>
  <si>
    <t>Projektant:</t>
  </si>
  <si>
    <t>Václav Říha Tuněchody 9 349 01 Stříbro</t>
  </si>
  <si>
    <t>Lokalita:</t>
  </si>
  <si>
    <t>Zliv nad Mží, SO-311 Vodovodní přípojky Zliv</t>
  </si>
  <si>
    <t>Konec výstavby:</t>
  </si>
  <si>
    <t>30.09.2025</t>
  </si>
  <si>
    <t>Zhotovitel:</t>
  </si>
  <si>
    <t> </t>
  </si>
  <si>
    <t>JKSO:</t>
  </si>
  <si>
    <t>8271311</t>
  </si>
  <si>
    <t>Zpracováno dne:</t>
  </si>
  <si>
    <t>30.11.2024</t>
  </si>
  <si>
    <t>Zpracoval:</t>
  </si>
  <si>
    <t>Václav Říha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</si>
  <si>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</si>
  <si>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</si>
  <si>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</si>
  <si>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</si>
  <si>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</si>
  <si>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</si>
  <si>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</si>
  <si>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</si>
  <si>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</si>
  <si>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</si>
  <si>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</si>
  <si>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</si>
  <si>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</si>
  <si>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</si>
  <si>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</si>
  <si>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</si>
  <si>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</si>
  <si>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</si>
  <si>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</si>
  <si>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</si>
  <si>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</si>
  <si>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</si>
  <si>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</si>
  <si>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</si>
  <si>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</si>
  <si>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</si>
  <si>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</si>
  <si>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</si>
  <si>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</si>
  <si>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</si>
  <si>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</si>
  <si>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</si>
  <si>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</si>
  <si>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</si>
  <si>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113108315R00</t>
  </si>
  <si>
    <t>Odstranění asfaltové vrstvy pl. do 50 m2, tl.15 cm</t>
  </si>
  <si>
    <t>m2</t>
  </si>
  <si>
    <t>RTS II / 2023</t>
  </si>
  <si>
    <t>11_</t>
  </si>
  <si>
    <t>1_</t>
  </si>
  <si>
    <t>_</t>
  </si>
  <si>
    <t>12</t>
  </si>
  <si>
    <t>Odkopávky a prokopávky</t>
  </si>
  <si>
    <t>2</t>
  </si>
  <si>
    <t>121101101R00</t>
  </si>
  <si>
    <t>Sejmutí ornice s přemístěním do 50 m</t>
  </si>
  <si>
    <t>m3</t>
  </si>
  <si>
    <t>RTS II / 2024</t>
  </si>
  <si>
    <t>12_</t>
  </si>
  <si>
    <t>13</t>
  </si>
  <si>
    <t>Hloubené vykopávky</t>
  </si>
  <si>
    <t>3</t>
  </si>
  <si>
    <t>133201102R00</t>
  </si>
  <si>
    <t>Hloubení šachet v hor.3 nad 100 m3</t>
  </si>
  <si>
    <t>13_</t>
  </si>
  <si>
    <t>4</t>
  </si>
  <si>
    <t>133301102R00</t>
  </si>
  <si>
    <t>Hloubení šachet v hor.4 nad 100 m3</t>
  </si>
  <si>
    <t>5</t>
  </si>
  <si>
    <t>132201112R00</t>
  </si>
  <si>
    <t>Hloubení rýh š.do 60 cm v hor.3 nad 100 m3,STROJNĚ</t>
  </si>
  <si>
    <t>6</t>
  </si>
  <si>
    <t>132301112R00</t>
  </si>
  <si>
    <t>Hloubení rýh š.do 60 cm v hor.4 nad 100 m3,STROJNĚ</t>
  </si>
  <si>
    <t>14</t>
  </si>
  <si>
    <t>Ražení a hloubení tunelářské</t>
  </si>
  <si>
    <t>7</t>
  </si>
  <si>
    <t>141700102R00</t>
  </si>
  <si>
    <t>Podvrt neřízený s chráničkou HDPE 63 mm hor.1 - 4 - podchody asfaltové komunikace</t>
  </si>
  <si>
    <t>m</t>
  </si>
  <si>
    <t>14_</t>
  </si>
  <si>
    <t>16</t>
  </si>
  <si>
    <t>Přemístění výkopku</t>
  </si>
  <si>
    <t>8</t>
  </si>
  <si>
    <t>162601102R00</t>
  </si>
  <si>
    <t>Vodorovné přemístění výkopku z hor.1-4 do 5000 m - zemina</t>
  </si>
  <si>
    <t>16_</t>
  </si>
  <si>
    <t>9</t>
  </si>
  <si>
    <t>162701105R00</t>
  </si>
  <si>
    <t>Vodorovné přemístění odstraněného asfaltu k recyklaci - do 10000 m</t>
  </si>
  <si>
    <t>RTS I / 2023</t>
  </si>
  <si>
    <t>10</t>
  </si>
  <si>
    <t>162702199R00</t>
  </si>
  <si>
    <t>Poplatek za recyklaci odstraněného asfaltového krytu</t>
  </si>
  <si>
    <t>t</t>
  </si>
  <si>
    <t>17</t>
  </si>
  <si>
    <t>Konstrukce ze zemin</t>
  </si>
  <si>
    <t>174101101R00</t>
  </si>
  <si>
    <t>Zásyp jam, rýh, šachet se zhutněním</t>
  </si>
  <si>
    <t>17_</t>
  </si>
  <si>
    <t>175101101R00</t>
  </si>
  <si>
    <t>Obsyp potrubí bez prohození sypaniny</t>
  </si>
  <si>
    <t>171206111R00</t>
  </si>
  <si>
    <t>Uložení zemin do násypů předeps. tvarů s urovnáním - skládka</t>
  </si>
  <si>
    <t>18</t>
  </si>
  <si>
    <t>Povrchové úpravy terénu</t>
  </si>
  <si>
    <t>181301113R00</t>
  </si>
  <si>
    <t>Rozprostření ornice, rovina, tl.15-20 cm,nad 500m2</t>
  </si>
  <si>
    <t>18_</t>
  </si>
  <si>
    <t>15</t>
  </si>
  <si>
    <t>180402111R00</t>
  </si>
  <si>
    <t>Založení trávníku parkového výsevem v rovině</t>
  </si>
  <si>
    <t>45</t>
  </si>
  <si>
    <t>Podkladní a vedlejší konstrukce (inženýr. stavby kromě vozovek a železnič. svršku)</t>
  </si>
  <si>
    <t>451572111R00</t>
  </si>
  <si>
    <t>Lože pod potrubí z kameniva těženého 0 - 4 mm</t>
  </si>
  <si>
    <t>45_</t>
  </si>
  <si>
    <t>4_</t>
  </si>
  <si>
    <t>56</t>
  </si>
  <si>
    <t>Podkladní vrstvy komunikací, letišť a ploch</t>
  </si>
  <si>
    <t>564861111RT4</t>
  </si>
  <si>
    <t>Podklad ze štěrkodrti 0/63 mm po zhutnění tloušťky 20 cm - oprava výkopů</t>
  </si>
  <si>
    <t>56_</t>
  </si>
  <si>
    <t>5_</t>
  </si>
  <si>
    <t>567122114R00</t>
  </si>
  <si>
    <t>Podklad z kameniva zpev.cementem SC C8/10 tl.15 cm</t>
  </si>
  <si>
    <t>57</t>
  </si>
  <si>
    <t>Kryty pozemních komunikací, letišť a ploch z kameniva nebo živičné</t>
  </si>
  <si>
    <t>19</t>
  </si>
  <si>
    <t>577141112R00</t>
  </si>
  <si>
    <t>Beton asfalt. ACO 11+,nebo ACO 16+,do 3 m, tl.5 cm</t>
  </si>
  <si>
    <t>57_</t>
  </si>
  <si>
    <t>20</t>
  </si>
  <si>
    <t>577161224R00</t>
  </si>
  <si>
    <t>Beton asfalt. ACL 22 ložný, š. do 3 m, tl. 7 cm</t>
  </si>
  <si>
    <t>87</t>
  </si>
  <si>
    <t>Potrubí z trub plastických, skleněných a čedičových</t>
  </si>
  <si>
    <t>21</t>
  </si>
  <si>
    <t>871161121R00</t>
  </si>
  <si>
    <t>Montáž trubek polyetylenových ve výkopu d 32 mm</t>
  </si>
  <si>
    <t>87_</t>
  </si>
  <si>
    <t>8_</t>
  </si>
  <si>
    <t>89</t>
  </si>
  <si>
    <t>Ostatní konstrukce</t>
  </si>
  <si>
    <t>22</t>
  </si>
  <si>
    <t>893151111R00</t>
  </si>
  <si>
    <t>Montáž šachty vodoměrné plastové kruhové</t>
  </si>
  <si>
    <t>kus</t>
  </si>
  <si>
    <t>89_</t>
  </si>
  <si>
    <t>23</t>
  </si>
  <si>
    <t>891163111R00</t>
  </si>
  <si>
    <t>Montáž ventilů hlavních pro přípojky DN 25</t>
  </si>
  <si>
    <t>24</t>
  </si>
  <si>
    <t>891249111R00</t>
  </si>
  <si>
    <t>Montáž navrtávacích pasů DN 50-80</t>
  </si>
  <si>
    <t>25</t>
  </si>
  <si>
    <t>899401111R00</t>
  </si>
  <si>
    <t>Osazení poklopů litinových ventilových</t>
  </si>
  <si>
    <t>26</t>
  </si>
  <si>
    <t>899712111R00</t>
  </si>
  <si>
    <t>Orientační tabulky armatur na oplocení</t>
  </si>
  <si>
    <t>91</t>
  </si>
  <si>
    <t>Doplňující konstrukce a práce na pozemních komunikacích a zpevněných plochách</t>
  </si>
  <si>
    <t>27</t>
  </si>
  <si>
    <t>919735113R00</t>
  </si>
  <si>
    <t>Řezání stávajícího živičného krytu tl. 10 - 15 cm</t>
  </si>
  <si>
    <t>91_</t>
  </si>
  <si>
    <t>9_</t>
  </si>
  <si>
    <t>28</t>
  </si>
  <si>
    <t>919722212R00</t>
  </si>
  <si>
    <t>Zálivka pracovních spár živičného krytu, za tepla</t>
  </si>
  <si>
    <t>M</t>
  </si>
  <si>
    <t>Ostatní materiál</t>
  </si>
  <si>
    <t>29</t>
  </si>
  <si>
    <t>286134601</t>
  </si>
  <si>
    <t>Trubka vodovodní PE100 RC-2 v integr. ochr. vrstvě, SDR 11,  32x3,0 mm</t>
  </si>
  <si>
    <t>0</t>
  </si>
  <si>
    <t>Z99999_</t>
  </si>
  <si>
    <t>Z_</t>
  </si>
  <si>
    <t>30</t>
  </si>
  <si>
    <t>286134121</t>
  </si>
  <si>
    <t>Trubka vodovodní PE100, SDR 11, PN 16, 63x5,8 mm - chráničky podvrtů</t>
  </si>
  <si>
    <t>31</t>
  </si>
  <si>
    <t>28697253</t>
  </si>
  <si>
    <t>Šachta PP vodoměrná s výzt. žebry, d=1000mm, H=1500 mm</t>
  </si>
  <si>
    <t>32</t>
  </si>
  <si>
    <t>42273530</t>
  </si>
  <si>
    <t>Pas navrtávací pro potrubí PE d63 mm, výstup 2" záv., č. 5250 HAKU</t>
  </si>
  <si>
    <t>33</t>
  </si>
  <si>
    <t>42210459</t>
  </si>
  <si>
    <t>Šoupátko přípojkové navrtávací ISO 1", polyamid, č. 2681</t>
  </si>
  <si>
    <t>34</t>
  </si>
  <si>
    <t>28653253</t>
  </si>
  <si>
    <t>Tvarovka ISO přípojková pro potrubí PE32, č. 6221</t>
  </si>
  <si>
    <t>35</t>
  </si>
  <si>
    <t>42291020</t>
  </si>
  <si>
    <t>Zemní souprava teleskopická 1,3-1,8 m, přípojková, č. 9601</t>
  </si>
  <si>
    <t>36</t>
  </si>
  <si>
    <t>28655075</t>
  </si>
  <si>
    <t>Tvarovka ISO přechodka PE d32x3/4" vně. záv.</t>
  </si>
  <si>
    <t>37</t>
  </si>
  <si>
    <t>55118000</t>
  </si>
  <si>
    <t>Držák souprava vodoměrná 1"-1", Qn 2,5 m3/h, 2x ventil, zpěná klapka, šroubení</t>
  </si>
  <si>
    <t>38</t>
  </si>
  <si>
    <t>42200750</t>
  </si>
  <si>
    <t>Poklop litinový ventilový</t>
  </si>
  <si>
    <t>39</t>
  </si>
  <si>
    <t>592110050000</t>
  </si>
  <si>
    <t>Podkladní deska šoupatového poklopu</t>
  </si>
  <si>
    <t>40</t>
  </si>
  <si>
    <t>58337306</t>
  </si>
  <si>
    <t>Štěrkopísek nebo recyklát frakce 0-8</t>
  </si>
  <si>
    <t>T</t>
  </si>
  <si>
    <t>VORN</t>
  </si>
  <si>
    <t>Vedlejší a ostatní rozpočtové náklady</t>
  </si>
  <si>
    <t>01VRN</t>
  </si>
  <si>
    <t>Průzkumy, geodetické a projektové práce</t>
  </si>
  <si>
    <t>41</t>
  </si>
  <si>
    <t>012002VRN</t>
  </si>
  <si>
    <t>Geodetické práce - vytýčení a zaměření stavby, skutečné provedení</t>
  </si>
  <si>
    <t>Soubor</t>
  </si>
  <si>
    <t>99</t>
  </si>
  <si>
    <t>01VRN_</t>
  </si>
  <si>
    <t>Â _</t>
  </si>
  <si>
    <t>Celkem:</t>
  </si>
  <si>
    <t>Poznámka:</t>
  </si>
  <si>
    <t>Výkaz výměr</t>
  </si>
  <si>
    <t>Objekt</t>
  </si>
  <si>
    <t>Potřebné množství</t>
  </si>
  <si>
    <t>(53-8)*2,0*0,15</t>
  </si>
  <si>
    <t>8*(1,5*1,5*1,5)*0,4</t>
  </si>
  <si>
    <t>8*(1,5*1,5*1,5)*0,6</t>
  </si>
  <si>
    <t>((53-8-8*1,5)*0,6*1,35)*0,4</t>
  </si>
  <si>
    <t>((53-8-8*1,5)*0,6*1,35)*0,6</t>
  </si>
  <si>
    <t>5+3</t>
  </si>
  <si>
    <t>(2,70+1,35)+(8*((1,1*1,1*3,14)/4)*1,5)</t>
  </si>
  <si>
    <t>2*0,15</t>
  </si>
  <si>
    <t>2*0,15*2,5</t>
  </si>
  <si>
    <t>10,80+16,20+10,69+16,04-15,45</t>
  </si>
  <si>
    <t>(53-8)*0,6*0,1</t>
  </si>
  <si>
    <t>15,45</t>
  </si>
  <si>
    <t>(53-8)*2,0</t>
  </si>
  <si>
    <t>90</t>
  </si>
  <si>
    <t>(53-8)*0,6*0,05</t>
  </si>
  <si>
    <t>2*1,5</t>
  </si>
  <si>
    <t>53</t>
  </si>
  <si>
    <t>2,70*1,8</t>
  </si>
  <si>
    <t>Krycí list slepého rozpočtu</t>
  </si>
  <si>
    <t>IČO/DIČ:</t>
  </si>
  <si>
    <t>00260096/CZ00260096</t>
  </si>
  <si>
    <t>61130494/CZ7305252306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</si>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</sst>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>
  <numFmts count="0"/>
  <fonts count="11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  <b/>
    </font>
    <font>
      <color rgb="FF000000"/>
      <sz val="10"/>
      <name val="Arial"/>
      <charset val="238"/>
    </font>
    <font>
      <color rgb="FF000000"/>
      <sz val="8"/>
      <name val="Arial"/>
      <charset val="238"/>
      <i/>
    </font>
    <font>
      <color rgb="FF000000"/>
      <sz val="9"/>
      <name val="Arial"/>
      <charset val="238"/>
      <i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59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2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3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6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9" fillId="0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71"/>
  <sheetViews>
    <sheetView workbookViewId="0" tabSelected="true" showZeros="true" showFormulas="false" showGridLines="true" showRowColHeaders="true">
      <pane topLeftCell="A12" state="frozen" activePane="bottomLeft" ySplit="11"/>
      <selection pane="bottomLeft" sqref="A71:K71" activeCell="A71"/>
    </sheetView>
  </sheetViews>
  <sheetFormatPr defaultColWidth="12.140625" customHeight="true" defaultRowHeight="15"/>
  <cols>
    <col max="1" min="1" style="0" width="3.99609375" customWidth="true"/>
    <col max="2" min="2" style="0" width="17.85546875" customWidth="true"/>
    <col max="3" min="3" style="0" width="28.5703125" customWidth="true"/>
    <col max="4" min="4" style="0" width="35.7109375" customWidth="true"/>
    <col max="5" min="5" style="0" width="6.7109375" customWidth="true"/>
    <col max="6" min="6" style="0" width="12.85546875" customWidth="true"/>
    <col max="7" min="7" style="0" width="12" customWidth="true"/>
    <col max="10" min="8" style="0" width="15.7109375" customWidth="true"/>
    <col max="11" min="11" style="0" width="13.42578125" customWidth="true"/>
    <col max="75" min="25" style="0" width="12.140625" hidden="true"/>
    <col max="76" min="76" style="0" width="64.28515625" customWidth="true" hidden="true"/>
    <col max="78" min="77" style="0" width="12.140625" hidden="true"/>
  </cols>
  <sheetData>
    <row r="1" customHeight="true" ht="5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S1" s="2">
        <f>SUM(AJ1:AJ2)</f>
      </c>
      <c r="AT1" s="2">
        <f>SUM(AK1:AK2)</f>
      </c>
      <c r="AU1" s="2">
        <f>SUM(AL1:AL2)</f>
      </c>
    </row>
    <row r="2">
      <c r="A2" s="3" t="s">
        <v>1</v>
      </c>
      <c r="B2" s="4"/>
      <c r="C2" s="5" t="s">
        <v>2</v>
      </c>
      <c r="D2" s="6"/>
      <c r="E2" s="4" t="s">
        <v>3</v>
      </c>
      <c r="F2" s="4"/>
      <c r="G2" s="4" t="s">
        <v>4</v>
      </c>
      <c r="H2" s="7" t="s">
        <v>5</v>
      </c>
      <c r="I2" s="7" t="s">
        <v>6</v>
      </c>
      <c r="J2" s="4"/>
      <c r="K2" s="8"/>
    </row>
    <row r="3">
      <c r="A3" s="9"/>
      <c r="B3" s="10"/>
      <c r="C3" s="11"/>
      <c r="D3" s="11"/>
      <c r="E3" s="10"/>
      <c r="F3" s="10"/>
      <c r="G3" s="10"/>
      <c r="H3" s="10"/>
      <c r="I3" s="10"/>
      <c r="J3" s="10"/>
      <c r="K3" s="12"/>
    </row>
    <row r="4">
      <c r="A4" s="13" t="s">
        <v>7</v>
      </c>
      <c r="B4" s="10"/>
      <c r="C4" s="14" t="s">
        <v>8</v>
      </c>
      <c r="D4" s="10"/>
      <c r="E4" s="10" t="s">
        <v>9</v>
      </c>
      <c r="F4" s="10"/>
      <c r="G4" s="10" t="s">
        <v>10</v>
      </c>
      <c r="H4" s="14" t="s">
        <v>11</v>
      </c>
      <c r="I4" s="14" t="s">
        <v>12</v>
      </c>
      <c r="J4" s="10"/>
      <c r="K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2"/>
    </row>
    <row r="6">
      <c r="A6" s="13" t="s">
        <v>13</v>
      </c>
      <c r="B6" s="10"/>
      <c r="C6" s="14" t="s">
        <v>14</v>
      </c>
      <c r="D6" s="10"/>
      <c r="E6" s="10" t="s">
        <v>15</v>
      </c>
      <c r="F6" s="10"/>
      <c r="G6" s="10" t="s">
        <v>16</v>
      </c>
      <c r="H6" s="14" t="s">
        <v>17</v>
      </c>
      <c r="I6" s="10" t="s">
        <v>18</v>
      </c>
      <c r="J6" s="10"/>
      <c r="K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2"/>
    </row>
    <row r="8">
      <c r="A8" s="13" t="s">
        <v>19</v>
      </c>
      <c r="B8" s="10"/>
      <c r="C8" s="14" t="s">
        <v>20</v>
      </c>
      <c r="D8" s="10"/>
      <c r="E8" s="10" t="s">
        <v>21</v>
      </c>
      <c r="F8" s="10"/>
      <c r="G8" s="10" t="s">
        <v>22</v>
      </c>
      <c r="H8" s="14" t="s">
        <v>23</v>
      </c>
      <c r="I8" s="14" t="s">
        <v>24</v>
      </c>
      <c r="J8" s="10"/>
      <c r="K8" s="12"/>
    </row>
    <row r="9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>
      <c r="A10" s="18" t="s">
        <v>25</v>
      </c>
      <c r="B10" s="19" t="s">
        <v>26</v>
      </c>
      <c r="C10" s="20" t="s">
        <v>27</v>
      </c>
      <c r="D10" s="21"/>
      <c r="E10" s="19" t="s">
        <v>28</v>
      </c>
      <c r="F10" s="22" t="s">
        <v>29</v>
      </c>
      <c r="G10" s="23" t="s">
        <v>30</v>
      </c>
      <c r="H10" s="24" t="s">
        <v>31</v>
      </c>
      <c r="I10" s="25"/>
      <c r="J10" s="26"/>
      <c r="K10" s="27" t="s">
        <v>32</v>
      </c>
      <c r="BK10" s="28" t="s">
        <v>33</v>
      </c>
      <c r="BL10" s="29" t="s">
        <v>34</v>
      </c>
      <c r="BW10" s="29" t="s">
        <v>35</v>
      </c>
    </row>
    <row r="11">
      <c r="A11" s="30" t="s">
        <v>36</v>
      </c>
      <c r="B11" s="31" t="s">
        <v>36</v>
      </c>
      <c r="C11" s="32" t="s">
        <v>37</v>
      </c>
      <c r="D11" s="33"/>
      <c r="E11" s="31" t="s">
        <v>36</v>
      </c>
      <c r="F11" s="31" t="s">
        <v>36</v>
      </c>
      <c r="G11" s="34" t="s">
        <v>38</v>
      </c>
      <c r="H11" s="35" t="s">
        <v>39</v>
      </c>
      <c r="I11" s="36" t="s">
        <v>40</v>
      </c>
      <c r="J11" s="37" t="s">
        <v>41</v>
      </c>
      <c r="K11" s="38" t="s">
        <v>42</v>
      </c>
      <c r="Z11" s="28" t="s">
        <v>43</v>
      </c>
      <c r="AA11" s="28" t="s">
        <v>44</v>
      </c>
      <c r="AB11" s="28" t="s">
        <v>45</v>
      </c>
      <c r="AC11" s="28" t="s">
        <v>46</v>
      </c>
      <c r="AD11" s="28" t="s">
        <v>47</v>
      </c>
      <c r="AE11" s="28" t="s">
        <v>48</v>
      </c>
      <c r="AF11" s="28" t="s">
        <v>49</v>
      </c>
      <c r="AG11" s="28" t="s">
        <v>50</v>
      </c>
      <c r="AH11" s="28" t="s">
        <v>51</v>
      </c>
      <c r="BH11" s="28" t="s">
        <v>52</v>
      </c>
      <c r="BI11" s="28" t="s">
        <v>53</v>
      </c>
      <c r="BJ11" s="28" t="s">
        <v>54</v>
      </c>
    </row>
    <row r="12">
      <c r="A12" s="39" t="s">
        <v>55</v>
      </c>
      <c r="B12" s="40" t="s">
        <v>56</v>
      </c>
      <c r="C12" s="41" t="s">
        <v>57</v>
      </c>
      <c r="D12" s="40"/>
      <c r="E12" s="42" t="s">
        <v>36</v>
      </c>
      <c r="F12" s="42" t="s">
        <v>36</v>
      </c>
      <c r="G12" s="42" t="s">
        <v>36</v>
      </c>
      <c r="H12" s="43">
        <f>SUM(H13:H13)</f>
      </c>
      <c r="I12" s="43">
        <f>SUM(I13:I13)</f>
      </c>
      <c r="J12" s="43">
        <f>SUM(J13:J13)</f>
      </c>
      <c r="K12" s="44" t="s">
        <v>55</v>
      </c>
      <c r="AI12" s="28" t="s">
        <v>55</v>
      </c>
      <c r="AS12" s="2">
        <f>SUM(AJ13:AJ13)</f>
      </c>
      <c r="AT12" s="2">
        <f>SUM(AK13:AK13)</f>
      </c>
      <c r="AU12" s="2">
        <f>SUM(AL13:AL13)</f>
      </c>
    </row>
    <row r="13">
      <c r="A13" s="9" t="s">
        <v>58</v>
      </c>
      <c r="B13" s="10" t="s">
        <v>59</v>
      </c>
      <c r="C13" s="14" t="s">
        <v>60</v>
      </c>
      <c r="D13" s="10"/>
      <c r="E13" s="10" t="s">
        <v>61</v>
      </c>
      <c r="F13" s="45" t="n">
        <v>2</v>
      </c>
      <c r="G13" s="45" t="n">
        <v>0</v>
      </c>
      <c r="H13" s="45">
        <f>F13*AO13</f>
      </c>
      <c r="I13" s="45">
        <f>F13*AP13</f>
      </c>
      <c r="J13" s="45">
        <f>F13*G13</f>
      </c>
      <c r="K13" s="46" t="s">
        <v>62</v>
      </c>
      <c r="Z13" s="45">
        <f>IF(AQ13="5",BJ13,0)</f>
      </c>
      <c r="AB13" s="45">
        <f>IF(AQ13="1",BH13,0)</f>
      </c>
      <c r="AC13" s="45">
        <f>IF(AQ13="1",BI13,0)</f>
      </c>
      <c r="AD13" s="45">
        <f>IF(AQ13="7",BH13,0)</f>
      </c>
      <c r="AE13" s="45">
        <f>IF(AQ13="7",BI13,0)</f>
      </c>
      <c r="AF13" s="45">
        <f>IF(AQ13="2",BH13,0)</f>
      </c>
      <c r="AG13" s="45">
        <f>IF(AQ13="2",BI13,0)</f>
      </c>
      <c r="AH13" s="45">
        <f>IF(AQ13="0",BJ13,0)</f>
      </c>
      <c r="AI13" s="28" t="s">
        <v>55</v>
      </c>
      <c r="AJ13" s="45">
        <f>IF(AN13=0,J13,0)</f>
      </c>
      <c r="AK13" s="45">
        <f>IF(AN13=12,J13,0)</f>
      </c>
      <c r="AL13" s="45">
        <f>IF(AN13=21,J13,0)</f>
      </c>
      <c r="AN13" s="45" t="n">
        <v>21</v>
      </c>
      <c r="AO13" s="45">
        <f>G13*0</f>
      </c>
      <c r="AP13" s="45">
        <f>G13*(1-0)</f>
      </c>
      <c r="AQ13" s="47" t="s">
        <v>58</v>
      </c>
      <c r="AV13" s="45">
        <f>AW13+AX13</f>
      </c>
      <c r="AW13" s="45">
        <f>F13*AO13</f>
      </c>
      <c r="AX13" s="45">
        <f>F13*AP13</f>
      </c>
      <c r="AY13" s="47" t="s">
        <v>63</v>
      </c>
      <c r="AZ13" s="47" t="s">
        <v>64</v>
      </c>
      <c r="BA13" s="28" t="s">
        <v>65</v>
      </c>
      <c r="BC13" s="45">
        <f>AW13+AX13</f>
      </c>
      <c r="BD13" s="45">
        <f>G13/(100-BE13)*100</f>
      </c>
      <c r="BE13" s="45" t="n">
        <v>0</v>
      </c>
      <c r="BF13" s="45">
        <f>13</f>
      </c>
      <c r="BH13" s="45">
        <f>F13*AO13</f>
      </c>
      <c r="BI13" s="45">
        <f>F13*AP13</f>
      </c>
      <c r="BJ13" s="45">
        <f>F13*G13</f>
      </c>
      <c r="BK13" s="45"/>
      <c r="BL13" s="45" t="n">
        <v>11</v>
      </c>
      <c r="BW13" s="45" t="n">
        <v>21</v>
      </c>
      <c r="BX13" s="14" t="s">
        <v>60</v>
      </c>
    </row>
    <row r="14">
      <c r="A14" s="48" t="s">
        <v>55</v>
      </c>
      <c r="B14" s="49" t="s">
        <v>66</v>
      </c>
      <c r="C14" s="50" t="s">
        <v>67</v>
      </c>
      <c r="D14" s="49"/>
      <c r="E14" s="51" t="s">
        <v>36</v>
      </c>
      <c r="F14" s="51" t="s">
        <v>36</v>
      </c>
      <c r="G14" s="51" t="s">
        <v>36</v>
      </c>
      <c r="H14" s="2">
        <f>SUM(H15:H15)</f>
      </c>
      <c r="I14" s="2">
        <f>SUM(I15:I15)</f>
      </c>
      <c r="J14" s="2">
        <f>SUM(J15:J15)</f>
      </c>
      <c r="K14" s="52" t="s">
        <v>55</v>
      </c>
      <c r="AI14" s="28" t="s">
        <v>55</v>
      </c>
      <c r="AS14" s="2">
        <f>SUM(AJ15:AJ15)</f>
      </c>
      <c r="AT14" s="2">
        <f>SUM(AK15:AK15)</f>
      </c>
      <c r="AU14" s="2">
        <f>SUM(AL15:AL15)</f>
      </c>
    </row>
    <row r="15">
      <c r="A15" s="9" t="s">
        <v>68</v>
      </c>
      <c r="B15" s="10" t="s">
        <v>69</v>
      </c>
      <c r="C15" s="14" t="s">
        <v>70</v>
      </c>
      <c r="D15" s="10"/>
      <c r="E15" s="10" t="s">
        <v>71</v>
      </c>
      <c r="F15" s="45" t="n">
        <v>13.5</v>
      </c>
      <c r="G15" s="45" t="n">
        <v>0</v>
      </c>
      <c r="H15" s="45">
        <f>F15*AO15</f>
      </c>
      <c r="I15" s="45">
        <f>F15*AP15</f>
      </c>
      <c r="J15" s="45">
        <f>F15*G15</f>
      </c>
      <c r="K15" s="46" t="s">
        <v>72</v>
      </c>
      <c r="Z15" s="45">
        <f>IF(AQ15="5",BJ15,0)</f>
      </c>
      <c r="AB15" s="45">
        <f>IF(AQ15="1",BH15,0)</f>
      </c>
      <c r="AC15" s="45">
        <f>IF(AQ15="1",BI15,0)</f>
      </c>
      <c r="AD15" s="45">
        <f>IF(AQ15="7",BH15,0)</f>
      </c>
      <c r="AE15" s="45">
        <f>IF(AQ15="7",BI15,0)</f>
      </c>
      <c r="AF15" s="45">
        <f>IF(AQ15="2",BH15,0)</f>
      </c>
      <c r="AG15" s="45">
        <f>IF(AQ15="2",BI15,0)</f>
      </c>
      <c r="AH15" s="45">
        <f>IF(AQ15="0",BJ15,0)</f>
      </c>
      <c r="AI15" s="28" t="s">
        <v>55</v>
      </c>
      <c r="AJ15" s="45">
        <f>IF(AN15=0,J15,0)</f>
      </c>
      <c r="AK15" s="45">
        <f>IF(AN15=12,J15,0)</f>
      </c>
      <c r="AL15" s="45">
        <f>IF(AN15=21,J15,0)</f>
      </c>
      <c r="AN15" s="45" t="n">
        <v>21</v>
      </c>
      <c r="AO15" s="45">
        <f>G15*0</f>
      </c>
      <c r="AP15" s="45">
        <f>G15*(1-0)</f>
      </c>
      <c r="AQ15" s="47" t="s">
        <v>58</v>
      </c>
      <c r="AV15" s="45">
        <f>AW15+AX15</f>
      </c>
      <c r="AW15" s="45">
        <f>F15*AO15</f>
      </c>
      <c r="AX15" s="45">
        <f>F15*AP15</f>
      </c>
      <c r="AY15" s="47" t="s">
        <v>73</v>
      </c>
      <c r="AZ15" s="47" t="s">
        <v>64</v>
      </c>
      <c r="BA15" s="28" t="s">
        <v>65</v>
      </c>
      <c r="BC15" s="45">
        <f>AW15+AX15</f>
      </c>
      <c r="BD15" s="45">
        <f>G15/(100-BE15)*100</f>
      </c>
      <c r="BE15" s="45" t="n">
        <v>0</v>
      </c>
      <c r="BF15" s="45">
        <f>15</f>
      </c>
      <c r="BH15" s="45">
        <f>F15*AO15</f>
      </c>
      <c r="BI15" s="45">
        <f>F15*AP15</f>
      </c>
      <c r="BJ15" s="45">
        <f>F15*G15</f>
      </c>
      <c r="BK15" s="45"/>
      <c r="BL15" s="45" t="n">
        <v>12</v>
      </c>
      <c r="BW15" s="45" t="n">
        <v>21</v>
      </c>
      <c r="BX15" s="14" t="s">
        <v>70</v>
      </c>
    </row>
    <row r="16">
      <c r="A16" s="48" t="s">
        <v>55</v>
      </c>
      <c r="B16" s="49" t="s">
        <v>74</v>
      </c>
      <c r="C16" s="50" t="s">
        <v>75</v>
      </c>
      <c r="D16" s="49"/>
      <c r="E16" s="51" t="s">
        <v>36</v>
      </c>
      <c r="F16" s="51" t="s">
        <v>36</v>
      </c>
      <c r="G16" s="51" t="s">
        <v>36</v>
      </c>
      <c r="H16" s="2">
        <f>SUM(H17:H20)</f>
      </c>
      <c r="I16" s="2">
        <f>SUM(I17:I20)</f>
      </c>
      <c r="J16" s="2">
        <f>SUM(J17:J20)</f>
      </c>
      <c r="K16" s="52" t="s">
        <v>55</v>
      </c>
      <c r="AI16" s="28" t="s">
        <v>55</v>
      </c>
      <c r="AS16" s="2">
        <f>SUM(AJ17:AJ20)</f>
      </c>
      <c r="AT16" s="2">
        <f>SUM(AK17:AK20)</f>
      </c>
      <c r="AU16" s="2">
        <f>SUM(AL17:AL20)</f>
      </c>
    </row>
    <row r="17">
      <c r="A17" s="9" t="s">
        <v>76</v>
      </c>
      <c r="B17" s="10" t="s">
        <v>77</v>
      </c>
      <c r="C17" s="14" t="s">
        <v>78</v>
      </c>
      <c r="D17" s="10"/>
      <c r="E17" s="10" t="s">
        <v>71</v>
      </c>
      <c r="F17" s="45" t="n">
        <v>10.8</v>
      </c>
      <c r="G17" s="45" t="n">
        <v>0</v>
      </c>
      <c r="H17" s="45">
        <f>F17*AO17</f>
      </c>
      <c r="I17" s="45">
        <f>F17*AP17</f>
      </c>
      <c r="J17" s="45">
        <f>F17*G17</f>
      </c>
      <c r="K17" s="46" t="s">
        <v>72</v>
      </c>
      <c r="Z17" s="45">
        <f>IF(AQ17="5",BJ17,0)</f>
      </c>
      <c r="AB17" s="45">
        <f>IF(AQ17="1",BH17,0)</f>
      </c>
      <c r="AC17" s="45">
        <f>IF(AQ17="1",BI17,0)</f>
      </c>
      <c r="AD17" s="45">
        <f>IF(AQ17="7",BH17,0)</f>
      </c>
      <c r="AE17" s="45">
        <f>IF(AQ17="7",BI17,0)</f>
      </c>
      <c r="AF17" s="45">
        <f>IF(AQ17="2",BH17,0)</f>
      </c>
      <c r="AG17" s="45">
        <f>IF(AQ17="2",BI17,0)</f>
      </c>
      <c r="AH17" s="45">
        <f>IF(AQ17="0",BJ17,0)</f>
      </c>
      <c r="AI17" s="28" t="s">
        <v>55</v>
      </c>
      <c r="AJ17" s="45">
        <f>IF(AN17=0,J17,0)</f>
      </c>
      <c r="AK17" s="45">
        <f>IF(AN17=12,J17,0)</f>
      </c>
      <c r="AL17" s="45">
        <f>IF(AN17=21,J17,0)</f>
      </c>
      <c r="AN17" s="45" t="n">
        <v>21</v>
      </c>
      <c r="AO17" s="45">
        <f>G17*0</f>
      </c>
      <c r="AP17" s="45">
        <f>G17*(1-0)</f>
      </c>
      <c r="AQ17" s="47" t="s">
        <v>58</v>
      </c>
      <c r="AV17" s="45">
        <f>AW17+AX17</f>
      </c>
      <c r="AW17" s="45">
        <f>F17*AO17</f>
      </c>
      <c r="AX17" s="45">
        <f>F17*AP17</f>
      </c>
      <c r="AY17" s="47" t="s">
        <v>79</v>
      </c>
      <c r="AZ17" s="47" t="s">
        <v>64</v>
      </c>
      <c r="BA17" s="28" t="s">
        <v>65</v>
      </c>
      <c r="BC17" s="45">
        <f>AW17+AX17</f>
      </c>
      <c r="BD17" s="45">
        <f>G17/(100-BE17)*100</f>
      </c>
      <c r="BE17" s="45" t="n">
        <v>0</v>
      </c>
      <c r="BF17" s="45">
        <f>17</f>
      </c>
      <c r="BH17" s="45">
        <f>F17*AO17</f>
      </c>
      <c r="BI17" s="45">
        <f>F17*AP17</f>
      </c>
      <c r="BJ17" s="45">
        <f>F17*G17</f>
      </c>
      <c r="BK17" s="45"/>
      <c r="BL17" s="45" t="n">
        <v>13</v>
      </c>
      <c r="BW17" s="45" t="n">
        <v>21</v>
      </c>
      <c r="BX17" s="14" t="s">
        <v>78</v>
      </c>
    </row>
    <row r="18">
      <c r="A18" s="9" t="s">
        <v>80</v>
      </c>
      <c r="B18" s="10" t="s">
        <v>81</v>
      </c>
      <c r="C18" s="14" t="s">
        <v>82</v>
      </c>
      <c r="D18" s="10"/>
      <c r="E18" s="10" t="s">
        <v>71</v>
      </c>
      <c r="F18" s="45" t="n">
        <v>16.2</v>
      </c>
      <c r="G18" s="45" t="n">
        <v>0</v>
      </c>
      <c r="H18" s="45">
        <f>F18*AO18</f>
      </c>
      <c r="I18" s="45">
        <f>F18*AP18</f>
      </c>
      <c r="J18" s="45">
        <f>F18*G18</f>
      </c>
      <c r="K18" s="46" t="s">
        <v>72</v>
      </c>
      <c r="Z18" s="45">
        <f>IF(AQ18="5",BJ18,0)</f>
      </c>
      <c r="AB18" s="45">
        <f>IF(AQ18="1",BH18,0)</f>
      </c>
      <c r="AC18" s="45">
        <f>IF(AQ18="1",BI18,0)</f>
      </c>
      <c r="AD18" s="45">
        <f>IF(AQ18="7",BH18,0)</f>
      </c>
      <c r="AE18" s="45">
        <f>IF(AQ18="7",BI18,0)</f>
      </c>
      <c r="AF18" s="45">
        <f>IF(AQ18="2",BH18,0)</f>
      </c>
      <c r="AG18" s="45">
        <f>IF(AQ18="2",BI18,0)</f>
      </c>
      <c r="AH18" s="45">
        <f>IF(AQ18="0",BJ18,0)</f>
      </c>
      <c r="AI18" s="28" t="s">
        <v>55</v>
      </c>
      <c r="AJ18" s="45">
        <f>IF(AN18=0,J18,0)</f>
      </c>
      <c r="AK18" s="45">
        <f>IF(AN18=12,J18,0)</f>
      </c>
      <c r="AL18" s="45">
        <f>IF(AN18=21,J18,0)</f>
      </c>
      <c r="AN18" s="45" t="n">
        <v>21</v>
      </c>
      <c r="AO18" s="45">
        <f>G18*0</f>
      </c>
      <c r="AP18" s="45">
        <f>G18*(1-0)</f>
      </c>
      <c r="AQ18" s="47" t="s">
        <v>58</v>
      </c>
      <c r="AV18" s="45">
        <f>AW18+AX18</f>
      </c>
      <c r="AW18" s="45">
        <f>F18*AO18</f>
      </c>
      <c r="AX18" s="45">
        <f>F18*AP18</f>
      </c>
      <c r="AY18" s="47" t="s">
        <v>79</v>
      </c>
      <c r="AZ18" s="47" t="s">
        <v>64</v>
      </c>
      <c r="BA18" s="28" t="s">
        <v>65</v>
      </c>
      <c r="BC18" s="45">
        <f>AW18+AX18</f>
      </c>
      <c r="BD18" s="45">
        <f>G18/(100-BE18)*100</f>
      </c>
      <c r="BE18" s="45" t="n">
        <v>0</v>
      </c>
      <c r="BF18" s="45">
        <f>18</f>
      </c>
      <c r="BH18" s="45">
        <f>F18*AO18</f>
      </c>
      <c r="BI18" s="45">
        <f>F18*AP18</f>
      </c>
      <c r="BJ18" s="45">
        <f>F18*G18</f>
      </c>
      <c r="BK18" s="45"/>
      <c r="BL18" s="45" t="n">
        <v>13</v>
      </c>
      <c r="BW18" s="45" t="n">
        <v>21</v>
      </c>
      <c r="BX18" s="14" t="s">
        <v>82</v>
      </c>
    </row>
    <row r="19">
      <c r="A19" s="9" t="s">
        <v>83</v>
      </c>
      <c r="B19" s="10" t="s">
        <v>84</v>
      </c>
      <c r="C19" s="14" t="s">
        <v>85</v>
      </c>
      <c r="D19" s="10"/>
      <c r="E19" s="10" t="s">
        <v>71</v>
      </c>
      <c r="F19" s="45" t="n">
        <v>10.69</v>
      </c>
      <c r="G19" s="45" t="n">
        <v>0</v>
      </c>
      <c r="H19" s="45">
        <f>F19*AO19</f>
      </c>
      <c r="I19" s="45">
        <f>F19*AP19</f>
      </c>
      <c r="J19" s="45">
        <f>F19*G19</f>
      </c>
      <c r="K19" s="46" t="s">
        <v>72</v>
      </c>
      <c r="Z19" s="45">
        <f>IF(AQ19="5",BJ19,0)</f>
      </c>
      <c r="AB19" s="45">
        <f>IF(AQ19="1",BH19,0)</f>
      </c>
      <c r="AC19" s="45">
        <f>IF(AQ19="1",BI19,0)</f>
      </c>
      <c r="AD19" s="45">
        <f>IF(AQ19="7",BH19,0)</f>
      </c>
      <c r="AE19" s="45">
        <f>IF(AQ19="7",BI19,0)</f>
      </c>
      <c r="AF19" s="45">
        <f>IF(AQ19="2",BH19,0)</f>
      </c>
      <c r="AG19" s="45">
        <f>IF(AQ19="2",BI19,0)</f>
      </c>
      <c r="AH19" s="45">
        <f>IF(AQ19="0",BJ19,0)</f>
      </c>
      <c r="AI19" s="28" t="s">
        <v>55</v>
      </c>
      <c r="AJ19" s="45">
        <f>IF(AN19=0,J19,0)</f>
      </c>
      <c r="AK19" s="45">
        <f>IF(AN19=12,J19,0)</f>
      </c>
      <c r="AL19" s="45">
        <f>IF(AN19=21,J19,0)</f>
      </c>
      <c r="AN19" s="45" t="n">
        <v>21</v>
      </c>
      <c r="AO19" s="45">
        <f>G19*0</f>
      </c>
      <c r="AP19" s="45">
        <f>G19*(1-0)</f>
      </c>
      <c r="AQ19" s="47" t="s">
        <v>58</v>
      </c>
      <c r="AV19" s="45">
        <f>AW19+AX19</f>
      </c>
      <c r="AW19" s="45">
        <f>F19*AO19</f>
      </c>
      <c r="AX19" s="45">
        <f>F19*AP19</f>
      </c>
      <c r="AY19" s="47" t="s">
        <v>79</v>
      </c>
      <c r="AZ19" s="47" t="s">
        <v>64</v>
      </c>
      <c r="BA19" s="28" t="s">
        <v>65</v>
      </c>
      <c r="BC19" s="45">
        <f>AW19+AX19</f>
      </c>
      <c r="BD19" s="45">
        <f>G19/(100-BE19)*100</f>
      </c>
      <c r="BE19" s="45" t="n">
        <v>0</v>
      </c>
      <c r="BF19" s="45">
        <f>19</f>
      </c>
      <c r="BH19" s="45">
        <f>F19*AO19</f>
      </c>
      <c r="BI19" s="45">
        <f>F19*AP19</f>
      </c>
      <c r="BJ19" s="45">
        <f>F19*G19</f>
      </c>
      <c r="BK19" s="45"/>
      <c r="BL19" s="45" t="n">
        <v>13</v>
      </c>
      <c r="BW19" s="45" t="n">
        <v>21</v>
      </c>
      <c r="BX19" s="14" t="s">
        <v>85</v>
      </c>
    </row>
    <row r="20">
      <c r="A20" s="9" t="s">
        <v>86</v>
      </c>
      <c r="B20" s="10" t="s">
        <v>87</v>
      </c>
      <c r="C20" s="14" t="s">
        <v>88</v>
      </c>
      <c r="D20" s="10"/>
      <c r="E20" s="10" t="s">
        <v>71</v>
      </c>
      <c r="F20" s="45" t="n">
        <v>16.04</v>
      </c>
      <c r="G20" s="45" t="n">
        <v>0</v>
      </c>
      <c r="H20" s="45">
        <f>F20*AO20</f>
      </c>
      <c r="I20" s="45">
        <f>F20*AP20</f>
      </c>
      <c r="J20" s="45">
        <f>F20*G20</f>
      </c>
      <c r="K20" s="46" t="s">
        <v>72</v>
      </c>
      <c r="Z20" s="45">
        <f>IF(AQ20="5",BJ20,0)</f>
      </c>
      <c r="AB20" s="45">
        <f>IF(AQ20="1",BH20,0)</f>
      </c>
      <c r="AC20" s="45">
        <f>IF(AQ20="1",BI20,0)</f>
      </c>
      <c r="AD20" s="45">
        <f>IF(AQ20="7",BH20,0)</f>
      </c>
      <c r="AE20" s="45">
        <f>IF(AQ20="7",BI20,0)</f>
      </c>
      <c r="AF20" s="45">
        <f>IF(AQ20="2",BH20,0)</f>
      </c>
      <c r="AG20" s="45">
        <f>IF(AQ20="2",BI20,0)</f>
      </c>
      <c r="AH20" s="45">
        <f>IF(AQ20="0",BJ20,0)</f>
      </c>
      <c r="AI20" s="28" t="s">
        <v>55</v>
      </c>
      <c r="AJ20" s="45">
        <f>IF(AN20=0,J20,0)</f>
      </c>
      <c r="AK20" s="45">
        <f>IF(AN20=12,J20,0)</f>
      </c>
      <c r="AL20" s="45">
        <f>IF(AN20=21,J20,0)</f>
      </c>
      <c r="AN20" s="45" t="n">
        <v>21</v>
      </c>
      <c r="AO20" s="45">
        <f>G20*0</f>
      </c>
      <c r="AP20" s="45">
        <f>G20*(1-0)</f>
      </c>
      <c r="AQ20" s="47" t="s">
        <v>58</v>
      </c>
      <c r="AV20" s="45">
        <f>AW20+AX20</f>
      </c>
      <c r="AW20" s="45">
        <f>F20*AO20</f>
      </c>
      <c r="AX20" s="45">
        <f>F20*AP20</f>
      </c>
      <c r="AY20" s="47" t="s">
        <v>79</v>
      </c>
      <c r="AZ20" s="47" t="s">
        <v>64</v>
      </c>
      <c r="BA20" s="28" t="s">
        <v>65</v>
      </c>
      <c r="BC20" s="45">
        <f>AW20+AX20</f>
      </c>
      <c r="BD20" s="45">
        <f>G20/(100-BE20)*100</f>
      </c>
      <c r="BE20" s="45" t="n">
        <v>0</v>
      </c>
      <c r="BF20" s="45">
        <f>20</f>
      </c>
      <c r="BH20" s="45">
        <f>F20*AO20</f>
      </c>
      <c r="BI20" s="45">
        <f>F20*AP20</f>
      </c>
      <c r="BJ20" s="45">
        <f>F20*G20</f>
      </c>
      <c r="BK20" s="45"/>
      <c r="BL20" s="45" t="n">
        <v>13</v>
      </c>
      <c r="BW20" s="45" t="n">
        <v>21</v>
      </c>
      <c r="BX20" s="14" t="s">
        <v>88</v>
      </c>
    </row>
    <row r="21">
      <c r="A21" s="48" t="s">
        <v>55</v>
      </c>
      <c r="B21" s="49" t="s">
        <v>89</v>
      </c>
      <c r="C21" s="50" t="s">
        <v>90</v>
      </c>
      <c r="D21" s="49"/>
      <c r="E21" s="51" t="s">
        <v>36</v>
      </c>
      <c r="F21" s="51" t="s">
        <v>36</v>
      </c>
      <c r="G21" s="51" t="s">
        <v>36</v>
      </c>
      <c r="H21" s="2">
        <f>SUM(H22:H22)</f>
      </c>
      <c r="I21" s="2">
        <f>SUM(I22:I22)</f>
      </c>
      <c r="J21" s="2">
        <f>SUM(J22:J22)</f>
      </c>
      <c r="K21" s="52" t="s">
        <v>55</v>
      </c>
      <c r="AI21" s="28" t="s">
        <v>55</v>
      </c>
      <c r="AS21" s="2">
        <f>SUM(AJ22:AJ22)</f>
      </c>
      <c r="AT21" s="2">
        <f>SUM(AK22:AK22)</f>
      </c>
      <c r="AU21" s="2">
        <f>SUM(AL22:AL22)</f>
      </c>
    </row>
    <row r="22" ht="24.75">
      <c r="A22" s="9" t="s">
        <v>91</v>
      </c>
      <c r="B22" s="10" t="s">
        <v>92</v>
      </c>
      <c r="C22" s="14" t="s">
        <v>93</v>
      </c>
      <c r="D22" s="10"/>
      <c r="E22" s="10" t="s">
        <v>94</v>
      </c>
      <c r="F22" s="45" t="n">
        <v>8</v>
      </c>
      <c r="G22" s="45" t="n">
        <v>0</v>
      </c>
      <c r="H22" s="45">
        <f>F22*AO22</f>
      </c>
      <c r="I22" s="45">
        <f>F22*AP22</f>
      </c>
      <c r="J22" s="45">
        <f>F22*G22</f>
      </c>
      <c r="K22" s="46" t="s">
        <v>72</v>
      </c>
      <c r="Z22" s="45">
        <f>IF(AQ22="5",BJ22,0)</f>
      </c>
      <c r="AB22" s="45">
        <f>IF(AQ22="1",BH22,0)</f>
      </c>
      <c r="AC22" s="45">
        <f>IF(AQ22="1",BI22,0)</f>
      </c>
      <c r="AD22" s="45">
        <f>IF(AQ22="7",BH22,0)</f>
      </c>
      <c r="AE22" s="45">
        <f>IF(AQ22="7",BI22,0)</f>
      </c>
      <c r="AF22" s="45">
        <f>IF(AQ22="2",BH22,0)</f>
      </c>
      <c r="AG22" s="45">
        <f>IF(AQ22="2",BI22,0)</f>
      </c>
      <c r="AH22" s="45">
        <f>IF(AQ22="0",BJ22,0)</f>
      </c>
      <c r="AI22" s="28" t="s">
        <v>55</v>
      </c>
      <c r="AJ22" s="45">
        <f>IF(AN22=0,J22,0)</f>
      </c>
      <c r="AK22" s="45">
        <f>IF(AN22=12,J22,0)</f>
      </c>
      <c r="AL22" s="45">
        <f>IF(AN22=21,J22,0)</f>
      </c>
      <c r="AN22" s="45" t="n">
        <v>21</v>
      </c>
      <c r="AO22" s="45">
        <f>G22*0.052270081</f>
      </c>
      <c r="AP22" s="45">
        <f>G22*(1-0.052270081)</f>
      </c>
      <c r="AQ22" s="47" t="s">
        <v>58</v>
      </c>
      <c r="AV22" s="45">
        <f>AW22+AX22</f>
      </c>
      <c r="AW22" s="45">
        <f>F22*AO22</f>
      </c>
      <c r="AX22" s="45">
        <f>F22*AP22</f>
      </c>
      <c r="AY22" s="47" t="s">
        <v>95</v>
      </c>
      <c r="AZ22" s="47" t="s">
        <v>64</v>
      </c>
      <c r="BA22" s="28" t="s">
        <v>65</v>
      </c>
      <c r="BC22" s="45">
        <f>AW22+AX22</f>
      </c>
      <c r="BD22" s="45">
        <f>G22/(100-BE22)*100</f>
      </c>
      <c r="BE22" s="45" t="n">
        <v>0</v>
      </c>
      <c r="BF22" s="45">
        <f>22</f>
      </c>
      <c r="BH22" s="45">
        <f>F22*AO22</f>
      </c>
      <c r="BI22" s="45">
        <f>F22*AP22</f>
      </c>
      <c r="BJ22" s="45">
        <f>F22*G22</f>
      </c>
      <c r="BK22" s="45"/>
      <c r="BL22" s="45" t="n">
        <v>14</v>
      </c>
      <c r="BW22" s="45" t="n">
        <v>21</v>
      </c>
      <c r="BX22" s="14" t="s">
        <v>93</v>
      </c>
    </row>
    <row r="23">
      <c r="A23" s="48" t="s">
        <v>55</v>
      </c>
      <c r="B23" s="49" t="s">
        <v>96</v>
      </c>
      <c r="C23" s="50" t="s">
        <v>97</v>
      </c>
      <c r="D23" s="49"/>
      <c r="E23" s="51" t="s">
        <v>36</v>
      </c>
      <c r="F23" s="51" t="s">
        <v>36</v>
      </c>
      <c r="G23" s="51" t="s">
        <v>36</v>
      </c>
      <c r="H23" s="2">
        <f>SUM(H24:H26)</f>
      </c>
      <c r="I23" s="2">
        <f>SUM(I24:I26)</f>
      </c>
      <c r="J23" s="2">
        <f>SUM(J24:J26)</f>
      </c>
      <c r="K23" s="52" t="s">
        <v>55</v>
      </c>
      <c r="AI23" s="28" t="s">
        <v>55</v>
      </c>
      <c r="AS23" s="2">
        <f>SUM(AJ24:AJ26)</f>
      </c>
      <c r="AT23" s="2">
        <f>SUM(AK24:AK26)</f>
      </c>
      <c r="AU23" s="2">
        <f>SUM(AL24:AL26)</f>
      </c>
    </row>
    <row r="24">
      <c r="A24" s="9" t="s">
        <v>98</v>
      </c>
      <c r="B24" s="10" t="s">
        <v>99</v>
      </c>
      <c r="C24" s="14" t="s">
        <v>100</v>
      </c>
      <c r="D24" s="10"/>
      <c r="E24" s="10" t="s">
        <v>71</v>
      </c>
      <c r="F24" s="45" t="n">
        <v>15.45</v>
      </c>
      <c r="G24" s="45" t="n">
        <v>0</v>
      </c>
      <c r="H24" s="45">
        <f>F24*AO24</f>
      </c>
      <c r="I24" s="45">
        <f>F24*AP24</f>
      </c>
      <c r="J24" s="45">
        <f>F24*G24</f>
      </c>
      <c r="K24" s="46" t="s">
        <v>72</v>
      </c>
      <c r="Z24" s="45">
        <f>IF(AQ24="5",BJ24,0)</f>
      </c>
      <c r="AB24" s="45">
        <f>IF(AQ24="1",BH24,0)</f>
      </c>
      <c r="AC24" s="45">
        <f>IF(AQ24="1",BI24,0)</f>
      </c>
      <c r="AD24" s="45">
        <f>IF(AQ24="7",BH24,0)</f>
      </c>
      <c r="AE24" s="45">
        <f>IF(AQ24="7",BI24,0)</f>
      </c>
      <c r="AF24" s="45">
        <f>IF(AQ24="2",BH24,0)</f>
      </c>
      <c r="AG24" s="45">
        <f>IF(AQ24="2",BI24,0)</f>
      </c>
      <c r="AH24" s="45">
        <f>IF(AQ24="0",BJ24,0)</f>
      </c>
      <c r="AI24" s="28" t="s">
        <v>55</v>
      </c>
      <c r="AJ24" s="45">
        <f>IF(AN24=0,J24,0)</f>
      </c>
      <c r="AK24" s="45">
        <f>IF(AN24=12,J24,0)</f>
      </c>
      <c r="AL24" s="45">
        <f>IF(AN24=21,J24,0)</f>
      </c>
      <c r="AN24" s="45" t="n">
        <v>21</v>
      </c>
      <c r="AO24" s="45">
        <f>G24*0</f>
      </c>
      <c r="AP24" s="45">
        <f>G24*(1-0)</f>
      </c>
      <c r="AQ24" s="47" t="s">
        <v>58</v>
      </c>
      <c r="AV24" s="45">
        <f>AW24+AX24</f>
      </c>
      <c r="AW24" s="45">
        <f>F24*AO24</f>
      </c>
      <c r="AX24" s="45">
        <f>F24*AP24</f>
      </c>
      <c r="AY24" s="47" t="s">
        <v>101</v>
      </c>
      <c r="AZ24" s="47" t="s">
        <v>64</v>
      </c>
      <c r="BA24" s="28" t="s">
        <v>65</v>
      </c>
      <c r="BC24" s="45">
        <f>AW24+AX24</f>
      </c>
      <c r="BD24" s="45">
        <f>G24/(100-BE24)*100</f>
      </c>
      <c r="BE24" s="45" t="n">
        <v>0</v>
      </c>
      <c r="BF24" s="45">
        <f>24</f>
      </c>
      <c r="BH24" s="45">
        <f>F24*AO24</f>
      </c>
      <c r="BI24" s="45">
        <f>F24*AP24</f>
      </c>
      <c r="BJ24" s="45">
        <f>F24*G24</f>
      </c>
      <c r="BK24" s="45"/>
      <c r="BL24" s="45" t="n">
        <v>16</v>
      </c>
      <c r="BW24" s="45" t="n">
        <v>21</v>
      </c>
      <c r="BX24" s="14" t="s">
        <v>100</v>
      </c>
    </row>
    <row r="25">
      <c r="A25" s="9" t="s">
        <v>102</v>
      </c>
      <c r="B25" s="10" t="s">
        <v>103</v>
      </c>
      <c r="C25" s="14" t="s">
        <v>104</v>
      </c>
      <c r="D25" s="10"/>
      <c r="E25" s="10" t="s">
        <v>71</v>
      </c>
      <c r="F25" s="45" t="n">
        <v>0.3</v>
      </c>
      <c r="G25" s="45" t="n">
        <v>0</v>
      </c>
      <c r="H25" s="45">
        <f>F25*AO25</f>
      </c>
      <c r="I25" s="45">
        <f>F25*AP25</f>
      </c>
      <c r="J25" s="45">
        <f>F25*G25</f>
      </c>
      <c r="K25" s="46" t="s">
        <v>105</v>
      </c>
      <c r="Z25" s="45">
        <f>IF(AQ25="5",BJ25,0)</f>
      </c>
      <c r="AB25" s="45">
        <f>IF(AQ25="1",BH25,0)</f>
      </c>
      <c r="AC25" s="45">
        <f>IF(AQ25="1",BI25,0)</f>
      </c>
      <c r="AD25" s="45">
        <f>IF(AQ25="7",BH25,0)</f>
      </c>
      <c r="AE25" s="45">
        <f>IF(AQ25="7",BI25,0)</f>
      </c>
      <c r="AF25" s="45">
        <f>IF(AQ25="2",BH25,0)</f>
      </c>
      <c r="AG25" s="45">
        <f>IF(AQ25="2",BI25,0)</f>
      </c>
      <c r="AH25" s="45">
        <f>IF(AQ25="0",BJ25,0)</f>
      </c>
      <c r="AI25" s="28" t="s">
        <v>55</v>
      </c>
      <c r="AJ25" s="45">
        <f>IF(AN25=0,J25,0)</f>
      </c>
      <c r="AK25" s="45">
        <f>IF(AN25=12,J25,0)</f>
      </c>
      <c r="AL25" s="45">
        <f>IF(AN25=21,J25,0)</f>
      </c>
      <c r="AN25" s="45" t="n">
        <v>21</v>
      </c>
      <c r="AO25" s="45">
        <f>G25*0</f>
      </c>
      <c r="AP25" s="45">
        <f>G25*(1-0)</f>
      </c>
      <c r="AQ25" s="47" t="s">
        <v>58</v>
      </c>
      <c r="AV25" s="45">
        <f>AW25+AX25</f>
      </c>
      <c r="AW25" s="45">
        <f>F25*AO25</f>
      </c>
      <c r="AX25" s="45">
        <f>F25*AP25</f>
      </c>
      <c r="AY25" s="47" t="s">
        <v>101</v>
      </c>
      <c r="AZ25" s="47" t="s">
        <v>64</v>
      </c>
      <c r="BA25" s="28" t="s">
        <v>65</v>
      </c>
      <c r="BC25" s="45">
        <f>AW25+AX25</f>
      </c>
      <c r="BD25" s="45">
        <f>G25/(100-BE25)*100</f>
      </c>
      <c r="BE25" s="45" t="n">
        <v>0</v>
      </c>
      <c r="BF25" s="45">
        <f>25</f>
      </c>
      <c r="BH25" s="45">
        <f>F25*AO25</f>
      </c>
      <c r="BI25" s="45">
        <f>F25*AP25</f>
      </c>
      <c r="BJ25" s="45">
        <f>F25*G25</f>
      </c>
      <c r="BK25" s="45"/>
      <c r="BL25" s="45" t="n">
        <v>16</v>
      </c>
      <c r="BW25" s="45" t="n">
        <v>21</v>
      </c>
      <c r="BX25" s="14" t="s">
        <v>104</v>
      </c>
    </row>
    <row r="26">
      <c r="A26" s="9" t="s">
        <v>106</v>
      </c>
      <c r="B26" s="10" t="s">
        <v>107</v>
      </c>
      <c r="C26" s="14" t="s">
        <v>108</v>
      </c>
      <c r="D26" s="10"/>
      <c r="E26" s="10" t="s">
        <v>109</v>
      </c>
      <c r="F26" s="45" t="n">
        <v>0.75</v>
      </c>
      <c r="G26" s="45" t="n">
        <v>0</v>
      </c>
      <c r="H26" s="45">
        <f>F26*AO26</f>
      </c>
      <c r="I26" s="45">
        <f>F26*AP26</f>
      </c>
      <c r="J26" s="45">
        <f>F26*G26</f>
      </c>
      <c r="K26" s="46" t="s">
        <v>105</v>
      </c>
      <c r="Z26" s="45">
        <f>IF(AQ26="5",BJ26,0)</f>
      </c>
      <c r="AB26" s="45">
        <f>IF(AQ26="1",BH26,0)</f>
      </c>
      <c r="AC26" s="45">
        <f>IF(AQ26="1",BI26,0)</f>
      </c>
      <c r="AD26" s="45">
        <f>IF(AQ26="7",BH26,0)</f>
      </c>
      <c r="AE26" s="45">
        <f>IF(AQ26="7",BI26,0)</f>
      </c>
      <c r="AF26" s="45">
        <f>IF(AQ26="2",BH26,0)</f>
      </c>
      <c r="AG26" s="45">
        <f>IF(AQ26="2",BI26,0)</f>
      </c>
      <c r="AH26" s="45">
        <f>IF(AQ26="0",BJ26,0)</f>
      </c>
      <c r="AI26" s="28" t="s">
        <v>55</v>
      </c>
      <c r="AJ26" s="45">
        <f>IF(AN26=0,J26,0)</f>
      </c>
      <c r="AK26" s="45">
        <f>IF(AN26=12,J26,0)</f>
      </c>
      <c r="AL26" s="45">
        <f>IF(AN26=21,J26,0)</f>
      </c>
      <c r="AN26" s="45" t="n">
        <v>21</v>
      </c>
      <c r="AO26" s="45">
        <f>G26*0</f>
      </c>
      <c r="AP26" s="45">
        <f>G26*(1-0)</f>
      </c>
      <c r="AQ26" s="47" t="s">
        <v>58</v>
      </c>
      <c r="AV26" s="45">
        <f>AW26+AX26</f>
      </c>
      <c r="AW26" s="45">
        <f>F26*AO26</f>
      </c>
      <c r="AX26" s="45">
        <f>F26*AP26</f>
      </c>
      <c r="AY26" s="47" t="s">
        <v>101</v>
      </c>
      <c r="AZ26" s="47" t="s">
        <v>64</v>
      </c>
      <c r="BA26" s="28" t="s">
        <v>65</v>
      </c>
      <c r="BC26" s="45">
        <f>AW26+AX26</f>
      </c>
      <c r="BD26" s="45">
        <f>G26/(100-BE26)*100</f>
      </c>
      <c r="BE26" s="45" t="n">
        <v>0</v>
      </c>
      <c r="BF26" s="45">
        <f>26</f>
      </c>
      <c r="BH26" s="45">
        <f>F26*AO26</f>
      </c>
      <c r="BI26" s="45">
        <f>F26*AP26</f>
      </c>
      <c r="BJ26" s="45">
        <f>F26*G26</f>
      </c>
      <c r="BK26" s="45"/>
      <c r="BL26" s="45" t="n">
        <v>16</v>
      </c>
      <c r="BW26" s="45" t="n">
        <v>21</v>
      </c>
      <c r="BX26" s="14" t="s">
        <v>108</v>
      </c>
    </row>
    <row r="27">
      <c r="A27" s="48" t="s">
        <v>55</v>
      </c>
      <c r="B27" s="49" t="s">
        <v>110</v>
      </c>
      <c r="C27" s="50" t="s">
        <v>111</v>
      </c>
      <c r="D27" s="49"/>
      <c r="E27" s="51" t="s">
        <v>36</v>
      </c>
      <c r="F27" s="51" t="s">
        <v>36</v>
      </c>
      <c r="G27" s="51" t="s">
        <v>36</v>
      </c>
      <c r="H27" s="2">
        <f>SUM(H28:H30)</f>
      </c>
      <c r="I27" s="2">
        <f>SUM(I28:I30)</f>
      </c>
      <c r="J27" s="2">
        <f>SUM(J28:J30)</f>
      </c>
      <c r="K27" s="52" t="s">
        <v>55</v>
      </c>
      <c r="AI27" s="28" t="s">
        <v>55</v>
      </c>
      <c r="AS27" s="2">
        <f>SUM(AJ28:AJ30)</f>
      </c>
      <c r="AT27" s="2">
        <f>SUM(AK28:AK30)</f>
      </c>
      <c r="AU27" s="2">
        <f>SUM(AL28:AL30)</f>
      </c>
    </row>
    <row r="28">
      <c r="A28" s="9" t="s">
        <v>56</v>
      </c>
      <c r="B28" s="10" t="s">
        <v>112</v>
      </c>
      <c r="C28" s="14" t="s">
        <v>113</v>
      </c>
      <c r="D28" s="10"/>
      <c r="E28" s="10" t="s">
        <v>71</v>
      </c>
      <c r="F28" s="45" t="n">
        <v>38.28</v>
      </c>
      <c r="G28" s="45" t="n">
        <v>0</v>
      </c>
      <c r="H28" s="45">
        <f>F28*AO28</f>
      </c>
      <c r="I28" s="45">
        <f>F28*AP28</f>
      </c>
      <c r="J28" s="45">
        <f>F28*G28</f>
      </c>
      <c r="K28" s="46" t="s">
        <v>72</v>
      </c>
      <c r="Z28" s="45">
        <f>IF(AQ28="5",BJ28,0)</f>
      </c>
      <c r="AB28" s="45">
        <f>IF(AQ28="1",BH28,0)</f>
      </c>
      <c r="AC28" s="45">
        <f>IF(AQ28="1",BI28,0)</f>
      </c>
      <c r="AD28" s="45">
        <f>IF(AQ28="7",BH28,0)</f>
      </c>
      <c r="AE28" s="45">
        <f>IF(AQ28="7",BI28,0)</f>
      </c>
      <c r="AF28" s="45">
        <f>IF(AQ28="2",BH28,0)</f>
      </c>
      <c r="AG28" s="45">
        <f>IF(AQ28="2",BI28,0)</f>
      </c>
      <c r="AH28" s="45">
        <f>IF(AQ28="0",BJ28,0)</f>
      </c>
      <c r="AI28" s="28" t="s">
        <v>55</v>
      </c>
      <c r="AJ28" s="45">
        <f>IF(AN28=0,J28,0)</f>
      </c>
      <c r="AK28" s="45">
        <f>IF(AN28=12,J28,0)</f>
      </c>
      <c r="AL28" s="45">
        <f>IF(AN28=21,J28,0)</f>
      </c>
      <c r="AN28" s="45" t="n">
        <v>21</v>
      </c>
      <c r="AO28" s="45">
        <f>G28*0</f>
      </c>
      <c r="AP28" s="45">
        <f>G28*(1-0)</f>
      </c>
      <c r="AQ28" s="47" t="s">
        <v>58</v>
      </c>
      <c r="AV28" s="45">
        <f>AW28+AX28</f>
      </c>
      <c r="AW28" s="45">
        <f>F28*AO28</f>
      </c>
      <c r="AX28" s="45">
        <f>F28*AP28</f>
      </c>
      <c r="AY28" s="47" t="s">
        <v>114</v>
      </c>
      <c r="AZ28" s="47" t="s">
        <v>64</v>
      </c>
      <c r="BA28" s="28" t="s">
        <v>65</v>
      </c>
      <c r="BC28" s="45">
        <f>AW28+AX28</f>
      </c>
      <c r="BD28" s="45">
        <f>G28/(100-BE28)*100</f>
      </c>
      <c r="BE28" s="45" t="n">
        <v>0</v>
      </c>
      <c r="BF28" s="45">
        <f>28</f>
      </c>
      <c r="BH28" s="45">
        <f>F28*AO28</f>
      </c>
      <c r="BI28" s="45">
        <f>F28*AP28</f>
      </c>
      <c r="BJ28" s="45">
        <f>F28*G28</f>
      </c>
      <c r="BK28" s="45"/>
      <c r="BL28" s="45" t="n">
        <v>17</v>
      </c>
      <c r="BW28" s="45" t="n">
        <v>21</v>
      </c>
      <c r="BX28" s="14" t="s">
        <v>113</v>
      </c>
    </row>
    <row r="29">
      <c r="A29" s="9" t="s">
        <v>66</v>
      </c>
      <c r="B29" s="10" t="s">
        <v>115</v>
      </c>
      <c r="C29" s="14" t="s">
        <v>116</v>
      </c>
      <c r="D29" s="10"/>
      <c r="E29" s="10" t="s">
        <v>71</v>
      </c>
      <c r="F29" s="45" t="n">
        <v>2.7</v>
      </c>
      <c r="G29" s="45" t="n">
        <v>0</v>
      </c>
      <c r="H29" s="45">
        <f>F29*AO29</f>
      </c>
      <c r="I29" s="45">
        <f>F29*AP29</f>
      </c>
      <c r="J29" s="45">
        <f>F29*G29</f>
      </c>
      <c r="K29" s="46" t="s">
        <v>72</v>
      </c>
      <c r="Z29" s="45">
        <f>IF(AQ29="5",BJ29,0)</f>
      </c>
      <c r="AB29" s="45">
        <f>IF(AQ29="1",BH29,0)</f>
      </c>
      <c r="AC29" s="45">
        <f>IF(AQ29="1",BI29,0)</f>
      </c>
      <c r="AD29" s="45">
        <f>IF(AQ29="7",BH29,0)</f>
      </c>
      <c r="AE29" s="45">
        <f>IF(AQ29="7",BI29,0)</f>
      </c>
      <c r="AF29" s="45">
        <f>IF(AQ29="2",BH29,0)</f>
      </c>
      <c r="AG29" s="45">
        <f>IF(AQ29="2",BI29,0)</f>
      </c>
      <c r="AH29" s="45">
        <f>IF(AQ29="0",BJ29,0)</f>
      </c>
      <c r="AI29" s="28" t="s">
        <v>55</v>
      </c>
      <c r="AJ29" s="45">
        <f>IF(AN29=0,J29,0)</f>
      </c>
      <c r="AK29" s="45">
        <f>IF(AN29=12,J29,0)</f>
      </c>
      <c r="AL29" s="45">
        <f>IF(AN29=21,J29,0)</f>
      </c>
      <c r="AN29" s="45" t="n">
        <v>21</v>
      </c>
      <c r="AO29" s="45">
        <f>G29*0</f>
      </c>
      <c r="AP29" s="45">
        <f>G29*(1-0)</f>
      </c>
      <c r="AQ29" s="47" t="s">
        <v>58</v>
      </c>
      <c r="AV29" s="45">
        <f>AW29+AX29</f>
      </c>
      <c r="AW29" s="45">
        <f>F29*AO29</f>
      </c>
      <c r="AX29" s="45">
        <f>F29*AP29</f>
      </c>
      <c r="AY29" s="47" t="s">
        <v>114</v>
      </c>
      <c r="AZ29" s="47" t="s">
        <v>64</v>
      </c>
      <c r="BA29" s="28" t="s">
        <v>65</v>
      </c>
      <c r="BC29" s="45">
        <f>AW29+AX29</f>
      </c>
      <c r="BD29" s="45">
        <f>G29/(100-BE29)*100</f>
      </c>
      <c r="BE29" s="45" t="n">
        <v>0</v>
      </c>
      <c r="BF29" s="45">
        <f>29</f>
      </c>
      <c r="BH29" s="45">
        <f>F29*AO29</f>
      </c>
      <c r="BI29" s="45">
        <f>F29*AP29</f>
      </c>
      <c r="BJ29" s="45">
        <f>F29*G29</f>
      </c>
      <c r="BK29" s="45"/>
      <c r="BL29" s="45" t="n">
        <v>17</v>
      </c>
      <c r="BW29" s="45" t="n">
        <v>21</v>
      </c>
      <c r="BX29" s="14" t="s">
        <v>116</v>
      </c>
    </row>
    <row r="30">
      <c r="A30" s="9" t="s">
        <v>74</v>
      </c>
      <c r="B30" s="10" t="s">
        <v>117</v>
      </c>
      <c r="C30" s="14" t="s">
        <v>118</v>
      </c>
      <c r="D30" s="10"/>
      <c r="E30" s="10" t="s">
        <v>71</v>
      </c>
      <c r="F30" s="45" t="n">
        <v>15.45</v>
      </c>
      <c r="G30" s="45" t="n">
        <v>0</v>
      </c>
      <c r="H30" s="45">
        <f>F30*AO30</f>
      </c>
      <c r="I30" s="45">
        <f>F30*AP30</f>
      </c>
      <c r="J30" s="45">
        <f>F30*G30</f>
      </c>
      <c r="K30" s="46" t="s">
        <v>72</v>
      </c>
      <c r="Z30" s="45">
        <f>IF(AQ30="5",BJ30,0)</f>
      </c>
      <c r="AB30" s="45">
        <f>IF(AQ30="1",BH30,0)</f>
      </c>
      <c r="AC30" s="45">
        <f>IF(AQ30="1",BI30,0)</f>
      </c>
      <c r="AD30" s="45">
        <f>IF(AQ30="7",BH30,0)</f>
      </c>
      <c r="AE30" s="45">
        <f>IF(AQ30="7",BI30,0)</f>
      </c>
      <c r="AF30" s="45">
        <f>IF(AQ30="2",BH30,0)</f>
      </c>
      <c r="AG30" s="45">
        <f>IF(AQ30="2",BI30,0)</f>
      </c>
      <c r="AH30" s="45">
        <f>IF(AQ30="0",BJ30,0)</f>
      </c>
      <c r="AI30" s="28" t="s">
        <v>55</v>
      </c>
      <c r="AJ30" s="45">
        <f>IF(AN30=0,J30,0)</f>
      </c>
      <c r="AK30" s="45">
        <f>IF(AN30=12,J30,0)</f>
      </c>
      <c r="AL30" s="45">
        <f>IF(AN30=21,J30,0)</f>
      </c>
      <c r="AN30" s="45" t="n">
        <v>21</v>
      </c>
      <c r="AO30" s="45">
        <f>G30*0</f>
      </c>
      <c r="AP30" s="45">
        <f>G30*(1-0)</f>
      </c>
      <c r="AQ30" s="47" t="s">
        <v>58</v>
      </c>
      <c r="AV30" s="45">
        <f>AW30+AX30</f>
      </c>
      <c r="AW30" s="45">
        <f>F30*AO30</f>
      </c>
      <c r="AX30" s="45">
        <f>F30*AP30</f>
      </c>
      <c r="AY30" s="47" t="s">
        <v>114</v>
      </c>
      <c r="AZ30" s="47" t="s">
        <v>64</v>
      </c>
      <c r="BA30" s="28" t="s">
        <v>65</v>
      </c>
      <c r="BC30" s="45">
        <f>AW30+AX30</f>
      </c>
      <c r="BD30" s="45">
        <f>G30/(100-BE30)*100</f>
      </c>
      <c r="BE30" s="45" t="n">
        <v>0</v>
      </c>
      <c r="BF30" s="45">
        <f>30</f>
      </c>
      <c r="BH30" s="45">
        <f>F30*AO30</f>
      </c>
      <c r="BI30" s="45">
        <f>F30*AP30</f>
      </c>
      <c r="BJ30" s="45">
        <f>F30*G30</f>
      </c>
      <c r="BK30" s="45"/>
      <c r="BL30" s="45" t="n">
        <v>17</v>
      </c>
      <c r="BW30" s="45" t="n">
        <v>21</v>
      </c>
      <c r="BX30" s="14" t="s">
        <v>118</v>
      </c>
    </row>
    <row r="31">
      <c r="A31" s="48" t="s">
        <v>55</v>
      </c>
      <c r="B31" s="49" t="s">
        <v>119</v>
      </c>
      <c r="C31" s="50" t="s">
        <v>120</v>
      </c>
      <c r="D31" s="49"/>
      <c r="E31" s="51" t="s">
        <v>36</v>
      </c>
      <c r="F31" s="51" t="s">
        <v>36</v>
      </c>
      <c r="G31" s="51" t="s">
        <v>36</v>
      </c>
      <c r="H31" s="2">
        <f>SUM(H32:H33)</f>
      </c>
      <c r="I31" s="2">
        <f>SUM(I32:I33)</f>
      </c>
      <c r="J31" s="2">
        <f>SUM(J32:J33)</f>
      </c>
      <c r="K31" s="52" t="s">
        <v>55</v>
      </c>
      <c r="AI31" s="28" t="s">
        <v>55</v>
      </c>
      <c r="AS31" s="2">
        <f>SUM(AJ32:AJ33)</f>
      </c>
      <c r="AT31" s="2">
        <f>SUM(AK32:AK33)</f>
      </c>
      <c r="AU31" s="2">
        <f>SUM(AL32:AL33)</f>
      </c>
    </row>
    <row r="32">
      <c r="A32" s="9" t="s">
        <v>89</v>
      </c>
      <c r="B32" s="10" t="s">
        <v>121</v>
      </c>
      <c r="C32" s="14" t="s">
        <v>122</v>
      </c>
      <c r="D32" s="10"/>
      <c r="E32" s="10" t="s">
        <v>61</v>
      </c>
      <c r="F32" s="45" t="n">
        <v>90</v>
      </c>
      <c r="G32" s="45" t="n">
        <v>0</v>
      </c>
      <c r="H32" s="45">
        <f>F32*AO32</f>
      </c>
      <c r="I32" s="45">
        <f>F32*AP32</f>
      </c>
      <c r="J32" s="45">
        <f>F32*G32</f>
      </c>
      <c r="K32" s="46" t="s">
        <v>72</v>
      </c>
      <c r="Z32" s="45">
        <f>IF(AQ32="5",BJ32,0)</f>
      </c>
      <c r="AB32" s="45">
        <f>IF(AQ32="1",BH32,0)</f>
      </c>
      <c r="AC32" s="45">
        <f>IF(AQ32="1",BI32,0)</f>
      </c>
      <c r="AD32" s="45">
        <f>IF(AQ32="7",BH32,0)</f>
      </c>
      <c r="AE32" s="45">
        <f>IF(AQ32="7",BI32,0)</f>
      </c>
      <c r="AF32" s="45">
        <f>IF(AQ32="2",BH32,0)</f>
      </c>
      <c r="AG32" s="45">
        <f>IF(AQ32="2",BI32,0)</f>
      </c>
      <c r="AH32" s="45">
        <f>IF(AQ32="0",BJ32,0)</f>
      </c>
      <c r="AI32" s="28" t="s">
        <v>55</v>
      </c>
      <c r="AJ32" s="45">
        <f>IF(AN32=0,J32,0)</f>
      </c>
      <c r="AK32" s="45">
        <f>IF(AN32=12,J32,0)</f>
      </c>
      <c r="AL32" s="45">
        <f>IF(AN32=21,J32,0)</f>
      </c>
      <c r="AN32" s="45" t="n">
        <v>21</v>
      </c>
      <c r="AO32" s="45">
        <f>G32*0</f>
      </c>
      <c r="AP32" s="45">
        <f>G32*(1-0)</f>
      </c>
      <c r="AQ32" s="47" t="s">
        <v>58</v>
      </c>
      <c r="AV32" s="45">
        <f>AW32+AX32</f>
      </c>
      <c r="AW32" s="45">
        <f>F32*AO32</f>
      </c>
      <c r="AX32" s="45">
        <f>F32*AP32</f>
      </c>
      <c r="AY32" s="47" t="s">
        <v>123</v>
      </c>
      <c r="AZ32" s="47" t="s">
        <v>64</v>
      </c>
      <c r="BA32" s="28" t="s">
        <v>65</v>
      </c>
      <c r="BC32" s="45">
        <f>AW32+AX32</f>
      </c>
      <c r="BD32" s="45">
        <f>G32/(100-BE32)*100</f>
      </c>
      <c r="BE32" s="45" t="n">
        <v>0</v>
      </c>
      <c r="BF32" s="45">
        <f>32</f>
      </c>
      <c r="BH32" s="45">
        <f>F32*AO32</f>
      </c>
      <c r="BI32" s="45">
        <f>F32*AP32</f>
      </c>
      <c r="BJ32" s="45">
        <f>F32*G32</f>
      </c>
      <c r="BK32" s="45"/>
      <c r="BL32" s="45" t="n">
        <v>18</v>
      </c>
      <c r="BW32" s="45" t="n">
        <v>21</v>
      </c>
      <c r="BX32" s="14" t="s">
        <v>122</v>
      </c>
    </row>
    <row r="33">
      <c r="A33" s="9" t="s">
        <v>124</v>
      </c>
      <c r="B33" s="10" t="s">
        <v>125</v>
      </c>
      <c r="C33" s="14" t="s">
        <v>126</v>
      </c>
      <c r="D33" s="10"/>
      <c r="E33" s="10" t="s">
        <v>61</v>
      </c>
      <c r="F33" s="45" t="n">
        <v>90</v>
      </c>
      <c r="G33" s="45" t="n">
        <v>0</v>
      </c>
      <c r="H33" s="45">
        <f>F33*AO33</f>
      </c>
      <c r="I33" s="45">
        <f>F33*AP33</f>
      </c>
      <c r="J33" s="45">
        <f>F33*G33</f>
      </c>
      <c r="K33" s="46" t="s">
        <v>72</v>
      </c>
      <c r="Z33" s="45">
        <f>IF(AQ33="5",BJ33,0)</f>
      </c>
      <c r="AB33" s="45">
        <f>IF(AQ33="1",BH33,0)</f>
      </c>
      <c r="AC33" s="45">
        <f>IF(AQ33="1",BI33,0)</f>
      </c>
      <c r="AD33" s="45">
        <f>IF(AQ33="7",BH33,0)</f>
      </c>
      <c r="AE33" s="45">
        <f>IF(AQ33="7",BI33,0)</f>
      </c>
      <c r="AF33" s="45">
        <f>IF(AQ33="2",BH33,0)</f>
      </c>
      <c r="AG33" s="45">
        <f>IF(AQ33="2",BI33,0)</f>
      </c>
      <c r="AH33" s="45">
        <f>IF(AQ33="0",BJ33,0)</f>
      </c>
      <c r="AI33" s="28" t="s">
        <v>55</v>
      </c>
      <c r="AJ33" s="45">
        <f>IF(AN33=0,J33,0)</f>
      </c>
      <c r="AK33" s="45">
        <f>IF(AN33=12,J33,0)</f>
      </c>
      <c r="AL33" s="45">
        <f>IF(AN33=21,J33,0)</f>
      </c>
      <c r="AN33" s="45" t="n">
        <v>21</v>
      </c>
      <c r="AO33" s="45">
        <f>G33*0.070439865</f>
      </c>
      <c r="AP33" s="45">
        <f>G33*(1-0.070439865)</f>
      </c>
      <c r="AQ33" s="47" t="s">
        <v>58</v>
      </c>
      <c r="AV33" s="45">
        <f>AW33+AX33</f>
      </c>
      <c r="AW33" s="45">
        <f>F33*AO33</f>
      </c>
      <c r="AX33" s="45">
        <f>F33*AP33</f>
      </c>
      <c r="AY33" s="47" t="s">
        <v>123</v>
      </c>
      <c r="AZ33" s="47" t="s">
        <v>64</v>
      </c>
      <c r="BA33" s="28" t="s">
        <v>65</v>
      </c>
      <c r="BC33" s="45">
        <f>AW33+AX33</f>
      </c>
      <c r="BD33" s="45">
        <f>G33/(100-BE33)*100</f>
      </c>
      <c r="BE33" s="45" t="n">
        <v>0</v>
      </c>
      <c r="BF33" s="45">
        <f>33</f>
      </c>
      <c r="BH33" s="45">
        <f>F33*AO33</f>
      </c>
      <c r="BI33" s="45">
        <f>F33*AP33</f>
      </c>
      <c r="BJ33" s="45">
        <f>F33*G33</f>
      </c>
      <c r="BK33" s="45"/>
      <c r="BL33" s="45" t="n">
        <v>18</v>
      </c>
      <c r="BW33" s="45" t="n">
        <v>21</v>
      </c>
      <c r="BX33" s="14" t="s">
        <v>126</v>
      </c>
    </row>
    <row r="34">
      <c r="A34" s="48" t="s">
        <v>55</v>
      </c>
      <c r="B34" s="49" t="s">
        <v>127</v>
      </c>
      <c r="C34" s="50" t="s">
        <v>128</v>
      </c>
      <c r="D34" s="49"/>
      <c r="E34" s="51" t="s">
        <v>36</v>
      </c>
      <c r="F34" s="51" t="s">
        <v>36</v>
      </c>
      <c r="G34" s="51" t="s">
        <v>36</v>
      </c>
      <c r="H34" s="2">
        <f>SUM(H35:H35)</f>
      </c>
      <c r="I34" s="2">
        <f>SUM(I35:I35)</f>
      </c>
      <c r="J34" s="2">
        <f>SUM(J35:J35)</f>
      </c>
      <c r="K34" s="52" t="s">
        <v>55</v>
      </c>
      <c r="AI34" s="28" t="s">
        <v>55</v>
      </c>
      <c r="AS34" s="2">
        <f>SUM(AJ35:AJ35)</f>
      </c>
      <c r="AT34" s="2">
        <f>SUM(AK35:AK35)</f>
      </c>
      <c r="AU34" s="2">
        <f>SUM(AL35:AL35)</f>
      </c>
    </row>
    <row r="35">
      <c r="A35" s="9" t="s">
        <v>96</v>
      </c>
      <c r="B35" s="10" t="s">
        <v>129</v>
      </c>
      <c r="C35" s="14" t="s">
        <v>130</v>
      </c>
      <c r="D35" s="10"/>
      <c r="E35" s="10" t="s">
        <v>71</v>
      </c>
      <c r="F35" s="45" t="n">
        <v>1.35</v>
      </c>
      <c r="G35" s="45" t="n">
        <v>0</v>
      </c>
      <c r="H35" s="45">
        <f>F35*AO35</f>
      </c>
      <c r="I35" s="45">
        <f>F35*AP35</f>
      </c>
      <c r="J35" s="45">
        <f>F35*G35</f>
      </c>
      <c r="K35" s="46" t="s">
        <v>72</v>
      </c>
      <c r="Z35" s="45">
        <f>IF(AQ35="5",BJ35,0)</f>
      </c>
      <c r="AB35" s="45">
        <f>IF(AQ35="1",BH35,0)</f>
      </c>
      <c r="AC35" s="45">
        <f>IF(AQ35="1",BI35,0)</f>
      </c>
      <c r="AD35" s="45">
        <f>IF(AQ35="7",BH35,0)</f>
      </c>
      <c r="AE35" s="45">
        <f>IF(AQ35="7",BI35,0)</f>
      </c>
      <c r="AF35" s="45">
        <f>IF(AQ35="2",BH35,0)</f>
      </c>
      <c r="AG35" s="45">
        <f>IF(AQ35="2",BI35,0)</f>
      </c>
      <c r="AH35" s="45">
        <f>IF(AQ35="0",BJ35,0)</f>
      </c>
      <c r="AI35" s="28" t="s">
        <v>55</v>
      </c>
      <c r="AJ35" s="45">
        <f>IF(AN35=0,J35,0)</f>
      </c>
      <c r="AK35" s="45">
        <f>IF(AN35=12,J35,0)</f>
      </c>
      <c r="AL35" s="45">
        <f>IF(AN35=21,J35,0)</f>
      </c>
      <c r="AN35" s="45" t="n">
        <v>21</v>
      </c>
      <c r="AO35" s="45">
        <f>G35*0.467115987</f>
      </c>
      <c r="AP35" s="45">
        <f>G35*(1-0.467115987)</f>
      </c>
      <c r="AQ35" s="47" t="s">
        <v>58</v>
      </c>
      <c r="AV35" s="45">
        <f>AW35+AX35</f>
      </c>
      <c r="AW35" s="45">
        <f>F35*AO35</f>
      </c>
      <c r="AX35" s="45">
        <f>F35*AP35</f>
      </c>
      <c r="AY35" s="47" t="s">
        <v>131</v>
      </c>
      <c r="AZ35" s="47" t="s">
        <v>132</v>
      </c>
      <c r="BA35" s="28" t="s">
        <v>65</v>
      </c>
      <c r="BC35" s="45">
        <f>AW35+AX35</f>
      </c>
      <c r="BD35" s="45">
        <f>G35/(100-BE35)*100</f>
      </c>
      <c r="BE35" s="45" t="n">
        <v>0</v>
      </c>
      <c r="BF35" s="45">
        <f>35</f>
      </c>
      <c r="BH35" s="45">
        <f>F35*AO35</f>
      </c>
      <c r="BI35" s="45">
        <f>F35*AP35</f>
      </c>
      <c r="BJ35" s="45">
        <f>F35*G35</f>
      </c>
      <c r="BK35" s="45"/>
      <c r="BL35" s="45" t="n">
        <v>45</v>
      </c>
      <c r="BW35" s="45" t="n">
        <v>21</v>
      </c>
      <c r="BX35" s="14" t="s">
        <v>130</v>
      </c>
    </row>
    <row r="36">
      <c r="A36" s="48" t="s">
        <v>55</v>
      </c>
      <c r="B36" s="49" t="s">
        <v>133</v>
      </c>
      <c r="C36" s="50" t="s">
        <v>134</v>
      </c>
      <c r="D36" s="49"/>
      <c r="E36" s="51" t="s">
        <v>36</v>
      </c>
      <c r="F36" s="51" t="s">
        <v>36</v>
      </c>
      <c r="G36" s="51" t="s">
        <v>36</v>
      </c>
      <c r="H36" s="2">
        <f>SUM(H37:H38)</f>
      </c>
      <c r="I36" s="2">
        <f>SUM(I37:I38)</f>
      </c>
      <c r="J36" s="2">
        <f>SUM(J37:J38)</f>
      </c>
      <c r="K36" s="52" t="s">
        <v>55</v>
      </c>
      <c r="AI36" s="28" t="s">
        <v>55</v>
      </c>
      <c r="AS36" s="2">
        <f>SUM(AJ37:AJ38)</f>
      </c>
      <c r="AT36" s="2">
        <f>SUM(AK37:AK38)</f>
      </c>
      <c r="AU36" s="2">
        <f>SUM(AL37:AL38)</f>
      </c>
    </row>
    <row r="37">
      <c r="A37" s="9" t="s">
        <v>110</v>
      </c>
      <c r="B37" s="10" t="s">
        <v>135</v>
      </c>
      <c r="C37" s="14" t="s">
        <v>136</v>
      </c>
      <c r="D37" s="10"/>
      <c r="E37" s="10" t="s">
        <v>61</v>
      </c>
      <c r="F37" s="45" t="n">
        <v>2</v>
      </c>
      <c r="G37" s="45" t="n">
        <v>0</v>
      </c>
      <c r="H37" s="45">
        <f>F37*AO37</f>
      </c>
      <c r="I37" s="45">
        <f>F37*AP37</f>
      </c>
      <c r="J37" s="45">
        <f>F37*G37</f>
      </c>
      <c r="K37" s="46" t="s">
        <v>72</v>
      </c>
      <c r="Z37" s="45">
        <f>IF(AQ37="5",BJ37,0)</f>
      </c>
      <c r="AB37" s="45">
        <f>IF(AQ37="1",BH37,0)</f>
      </c>
      <c r="AC37" s="45">
        <f>IF(AQ37="1",BI37,0)</f>
      </c>
      <c r="AD37" s="45">
        <f>IF(AQ37="7",BH37,0)</f>
      </c>
      <c r="AE37" s="45">
        <f>IF(AQ37="7",BI37,0)</f>
      </c>
      <c r="AF37" s="45">
        <f>IF(AQ37="2",BH37,0)</f>
      </c>
      <c r="AG37" s="45">
        <f>IF(AQ37="2",BI37,0)</f>
      </c>
      <c r="AH37" s="45">
        <f>IF(AQ37="0",BJ37,0)</f>
      </c>
      <c r="AI37" s="28" t="s">
        <v>55</v>
      </c>
      <c r="AJ37" s="45">
        <f>IF(AN37=0,J37,0)</f>
      </c>
      <c r="AK37" s="45">
        <f>IF(AN37=12,J37,0)</f>
      </c>
      <c r="AL37" s="45">
        <f>IF(AN37=21,J37,0)</f>
      </c>
      <c r="AN37" s="45" t="n">
        <v>21</v>
      </c>
      <c r="AO37" s="45">
        <f>G37*0.844923027</f>
      </c>
      <c r="AP37" s="45">
        <f>G37*(1-0.844923027)</f>
      </c>
      <c r="AQ37" s="47" t="s">
        <v>58</v>
      </c>
      <c r="AV37" s="45">
        <f>AW37+AX37</f>
      </c>
      <c r="AW37" s="45">
        <f>F37*AO37</f>
      </c>
      <c r="AX37" s="45">
        <f>F37*AP37</f>
      </c>
      <c r="AY37" s="47" t="s">
        <v>137</v>
      </c>
      <c r="AZ37" s="47" t="s">
        <v>138</v>
      </c>
      <c r="BA37" s="28" t="s">
        <v>65</v>
      </c>
      <c r="BC37" s="45">
        <f>AW37+AX37</f>
      </c>
      <c r="BD37" s="45">
        <f>G37/(100-BE37)*100</f>
      </c>
      <c r="BE37" s="45" t="n">
        <v>0</v>
      </c>
      <c r="BF37" s="45">
        <f>37</f>
      </c>
      <c r="BH37" s="45">
        <f>F37*AO37</f>
      </c>
      <c r="BI37" s="45">
        <f>F37*AP37</f>
      </c>
      <c r="BJ37" s="45">
        <f>F37*G37</f>
      </c>
      <c r="BK37" s="45"/>
      <c r="BL37" s="45" t="n">
        <v>56</v>
      </c>
      <c r="BW37" s="45" t="n">
        <v>21</v>
      </c>
      <c r="BX37" s="14" t="s">
        <v>136</v>
      </c>
    </row>
    <row r="38">
      <c r="A38" s="9" t="s">
        <v>119</v>
      </c>
      <c r="B38" s="10" t="s">
        <v>139</v>
      </c>
      <c r="C38" s="14" t="s">
        <v>140</v>
      </c>
      <c r="D38" s="10"/>
      <c r="E38" s="10" t="s">
        <v>61</v>
      </c>
      <c r="F38" s="45" t="n">
        <v>2</v>
      </c>
      <c r="G38" s="45" t="n">
        <v>0</v>
      </c>
      <c r="H38" s="45">
        <f>F38*AO38</f>
      </c>
      <c r="I38" s="45">
        <f>F38*AP38</f>
      </c>
      <c r="J38" s="45">
        <f>F38*G38</f>
      </c>
      <c r="K38" s="46" t="s">
        <v>72</v>
      </c>
      <c r="Z38" s="45">
        <f>IF(AQ38="5",BJ38,0)</f>
      </c>
      <c r="AB38" s="45">
        <f>IF(AQ38="1",BH38,0)</f>
      </c>
      <c r="AC38" s="45">
        <f>IF(AQ38="1",BI38,0)</f>
      </c>
      <c r="AD38" s="45">
        <f>IF(AQ38="7",BH38,0)</f>
      </c>
      <c r="AE38" s="45">
        <f>IF(AQ38="7",BI38,0)</f>
      </c>
      <c r="AF38" s="45">
        <f>IF(AQ38="2",BH38,0)</f>
      </c>
      <c r="AG38" s="45">
        <f>IF(AQ38="2",BI38,0)</f>
      </c>
      <c r="AH38" s="45">
        <f>IF(AQ38="0",BJ38,0)</f>
      </c>
      <c r="AI38" s="28" t="s">
        <v>55</v>
      </c>
      <c r="AJ38" s="45">
        <f>IF(AN38=0,J38,0)</f>
      </c>
      <c r="AK38" s="45">
        <f>IF(AN38=12,J38,0)</f>
      </c>
      <c r="AL38" s="45">
        <f>IF(AN38=21,J38,0)</f>
      </c>
      <c r="AN38" s="45" t="n">
        <v>21</v>
      </c>
      <c r="AO38" s="45">
        <f>G38*0.908647126</f>
      </c>
      <c r="AP38" s="45">
        <f>G38*(1-0.908647126)</f>
      </c>
      <c r="AQ38" s="47" t="s">
        <v>58</v>
      </c>
      <c r="AV38" s="45">
        <f>AW38+AX38</f>
      </c>
      <c r="AW38" s="45">
        <f>F38*AO38</f>
      </c>
      <c r="AX38" s="45">
        <f>F38*AP38</f>
      </c>
      <c r="AY38" s="47" t="s">
        <v>137</v>
      </c>
      <c r="AZ38" s="47" t="s">
        <v>138</v>
      </c>
      <c r="BA38" s="28" t="s">
        <v>65</v>
      </c>
      <c r="BC38" s="45">
        <f>AW38+AX38</f>
      </c>
      <c r="BD38" s="45">
        <f>G38/(100-BE38)*100</f>
      </c>
      <c r="BE38" s="45" t="n">
        <v>0</v>
      </c>
      <c r="BF38" s="45">
        <f>38</f>
      </c>
      <c r="BH38" s="45">
        <f>F38*AO38</f>
      </c>
      <c r="BI38" s="45">
        <f>F38*AP38</f>
      </c>
      <c r="BJ38" s="45">
        <f>F38*G38</f>
      </c>
      <c r="BK38" s="45"/>
      <c r="BL38" s="45" t="n">
        <v>56</v>
      </c>
      <c r="BW38" s="45" t="n">
        <v>21</v>
      </c>
      <c r="BX38" s="14" t="s">
        <v>140</v>
      </c>
    </row>
    <row r="39">
      <c r="A39" s="48" t="s">
        <v>55</v>
      </c>
      <c r="B39" s="49" t="s">
        <v>141</v>
      </c>
      <c r="C39" s="50" t="s">
        <v>142</v>
      </c>
      <c r="D39" s="49"/>
      <c r="E39" s="51" t="s">
        <v>36</v>
      </c>
      <c r="F39" s="51" t="s">
        <v>36</v>
      </c>
      <c r="G39" s="51" t="s">
        <v>36</v>
      </c>
      <c r="H39" s="2">
        <f>SUM(H40:H41)</f>
      </c>
      <c r="I39" s="2">
        <f>SUM(I40:I41)</f>
      </c>
      <c r="J39" s="2">
        <f>SUM(J40:J41)</f>
      </c>
      <c r="K39" s="52" t="s">
        <v>55</v>
      </c>
      <c r="AI39" s="28" t="s">
        <v>55</v>
      </c>
      <c r="AS39" s="2">
        <f>SUM(AJ40:AJ41)</f>
      </c>
      <c r="AT39" s="2">
        <f>SUM(AK40:AK41)</f>
      </c>
      <c r="AU39" s="2">
        <f>SUM(AL40:AL41)</f>
      </c>
    </row>
    <row r="40">
      <c r="A40" s="9" t="s">
        <v>143</v>
      </c>
      <c r="B40" s="10" t="s">
        <v>144</v>
      </c>
      <c r="C40" s="14" t="s">
        <v>145</v>
      </c>
      <c r="D40" s="10"/>
      <c r="E40" s="10" t="s">
        <v>61</v>
      </c>
      <c r="F40" s="45" t="n">
        <v>3</v>
      </c>
      <c r="G40" s="45" t="n">
        <v>0</v>
      </c>
      <c r="H40" s="45">
        <f>F40*AO40</f>
      </c>
      <c r="I40" s="45">
        <f>F40*AP40</f>
      </c>
      <c r="J40" s="45">
        <f>F40*G40</f>
      </c>
      <c r="K40" s="46" t="s">
        <v>72</v>
      </c>
      <c r="Z40" s="45">
        <f>IF(AQ40="5",BJ40,0)</f>
      </c>
      <c r="AB40" s="45">
        <f>IF(AQ40="1",BH40,0)</f>
      </c>
      <c r="AC40" s="45">
        <f>IF(AQ40="1",BI40,0)</f>
      </c>
      <c r="AD40" s="45">
        <f>IF(AQ40="7",BH40,0)</f>
      </c>
      <c r="AE40" s="45">
        <f>IF(AQ40="7",BI40,0)</f>
      </c>
      <c r="AF40" s="45">
        <f>IF(AQ40="2",BH40,0)</f>
      </c>
      <c r="AG40" s="45">
        <f>IF(AQ40="2",BI40,0)</f>
      </c>
      <c r="AH40" s="45">
        <f>IF(AQ40="0",BJ40,0)</f>
      </c>
      <c r="AI40" s="28" t="s">
        <v>55</v>
      </c>
      <c r="AJ40" s="45">
        <f>IF(AN40=0,J40,0)</f>
      </c>
      <c r="AK40" s="45">
        <f>IF(AN40=12,J40,0)</f>
      </c>
      <c r="AL40" s="45">
        <f>IF(AN40=21,J40,0)</f>
      </c>
      <c r="AN40" s="45" t="n">
        <v>21</v>
      </c>
      <c r="AO40" s="45">
        <f>G40*0.785733333</f>
      </c>
      <c r="AP40" s="45">
        <f>G40*(1-0.785733333)</f>
      </c>
      <c r="AQ40" s="47" t="s">
        <v>58</v>
      </c>
      <c r="AV40" s="45">
        <f>AW40+AX40</f>
      </c>
      <c r="AW40" s="45">
        <f>F40*AO40</f>
      </c>
      <c r="AX40" s="45">
        <f>F40*AP40</f>
      </c>
      <c r="AY40" s="47" t="s">
        <v>146</v>
      </c>
      <c r="AZ40" s="47" t="s">
        <v>138</v>
      </c>
      <c r="BA40" s="28" t="s">
        <v>65</v>
      </c>
      <c r="BC40" s="45">
        <f>AW40+AX40</f>
      </c>
      <c r="BD40" s="45">
        <f>G40/(100-BE40)*100</f>
      </c>
      <c r="BE40" s="45" t="n">
        <v>0</v>
      </c>
      <c r="BF40" s="45">
        <f>40</f>
      </c>
      <c r="BH40" s="45">
        <f>F40*AO40</f>
      </c>
      <c r="BI40" s="45">
        <f>F40*AP40</f>
      </c>
      <c r="BJ40" s="45">
        <f>F40*G40</f>
      </c>
      <c r="BK40" s="45"/>
      <c r="BL40" s="45" t="n">
        <v>57</v>
      </c>
      <c r="BW40" s="45" t="n">
        <v>21</v>
      </c>
      <c r="BX40" s="14" t="s">
        <v>145</v>
      </c>
    </row>
    <row r="41">
      <c r="A41" s="9" t="s">
        <v>147</v>
      </c>
      <c r="B41" s="10" t="s">
        <v>148</v>
      </c>
      <c r="C41" s="14" t="s">
        <v>149</v>
      </c>
      <c r="D41" s="10"/>
      <c r="E41" s="10" t="s">
        <v>61</v>
      </c>
      <c r="F41" s="45" t="n">
        <v>2</v>
      </c>
      <c r="G41" s="45" t="n">
        <v>0</v>
      </c>
      <c r="H41" s="45">
        <f>F41*AO41</f>
      </c>
      <c r="I41" s="45">
        <f>F41*AP41</f>
      </c>
      <c r="J41" s="45">
        <f>F41*G41</f>
      </c>
      <c r="K41" s="46" t="s">
        <v>72</v>
      </c>
      <c r="Z41" s="45">
        <f>IF(AQ41="5",BJ41,0)</f>
      </c>
      <c r="AB41" s="45">
        <f>IF(AQ41="1",BH41,0)</f>
      </c>
      <c r="AC41" s="45">
        <f>IF(AQ41="1",BI41,0)</f>
      </c>
      <c r="AD41" s="45">
        <f>IF(AQ41="7",BH41,0)</f>
      </c>
      <c r="AE41" s="45">
        <f>IF(AQ41="7",BI41,0)</f>
      </c>
      <c r="AF41" s="45">
        <f>IF(AQ41="2",BH41,0)</f>
      </c>
      <c r="AG41" s="45">
        <f>IF(AQ41="2",BI41,0)</f>
      </c>
      <c r="AH41" s="45">
        <f>IF(AQ41="0",BJ41,0)</f>
      </c>
      <c r="AI41" s="28" t="s">
        <v>55</v>
      </c>
      <c r="AJ41" s="45">
        <f>IF(AN41=0,J41,0)</f>
      </c>
      <c r="AK41" s="45">
        <f>IF(AN41=12,J41,0)</f>
      </c>
      <c r="AL41" s="45">
        <f>IF(AN41=21,J41,0)</f>
      </c>
      <c r="AN41" s="45" t="n">
        <v>21</v>
      </c>
      <c r="AO41" s="45">
        <f>G41*0.815372544</f>
      </c>
      <c r="AP41" s="45">
        <f>G41*(1-0.815372544)</f>
      </c>
      <c r="AQ41" s="47" t="s">
        <v>58</v>
      </c>
      <c r="AV41" s="45">
        <f>AW41+AX41</f>
      </c>
      <c r="AW41" s="45">
        <f>F41*AO41</f>
      </c>
      <c r="AX41" s="45">
        <f>F41*AP41</f>
      </c>
      <c r="AY41" s="47" t="s">
        <v>146</v>
      </c>
      <c r="AZ41" s="47" t="s">
        <v>138</v>
      </c>
      <c r="BA41" s="28" t="s">
        <v>65</v>
      </c>
      <c r="BC41" s="45">
        <f>AW41+AX41</f>
      </c>
      <c r="BD41" s="45">
        <f>G41/(100-BE41)*100</f>
      </c>
      <c r="BE41" s="45" t="n">
        <v>0</v>
      </c>
      <c r="BF41" s="45">
        <f>41</f>
      </c>
      <c r="BH41" s="45">
        <f>F41*AO41</f>
      </c>
      <c r="BI41" s="45">
        <f>F41*AP41</f>
      </c>
      <c r="BJ41" s="45">
        <f>F41*G41</f>
      </c>
      <c r="BK41" s="45"/>
      <c r="BL41" s="45" t="n">
        <v>57</v>
      </c>
      <c r="BW41" s="45" t="n">
        <v>21</v>
      </c>
      <c r="BX41" s="14" t="s">
        <v>149</v>
      </c>
    </row>
    <row r="42">
      <c r="A42" s="48" t="s">
        <v>55</v>
      </c>
      <c r="B42" s="49" t="s">
        <v>150</v>
      </c>
      <c r="C42" s="50" t="s">
        <v>151</v>
      </c>
      <c r="D42" s="49"/>
      <c r="E42" s="51" t="s">
        <v>36</v>
      </c>
      <c r="F42" s="51" t="s">
        <v>36</v>
      </c>
      <c r="G42" s="51" t="s">
        <v>36</v>
      </c>
      <c r="H42" s="2">
        <f>SUM(H43:H43)</f>
      </c>
      <c r="I42" s="2">
        <f>SUM(I43:I43)</f>
      </c>
      <c r="J42" s="2">
        <f>SUM(J43:J43)</f>
      </c>
      <c r="K42" s="52" t="s">
        <v>55</v>
      </c>
      <c r="AI42" s="28" t="s">
        <v>55</v>
      </c>
      <c r="AS42" s="2">
        <f>SUM(AJ43:AJ43)</f>
      </c>
      <c r="AT42" s="2">
        <f>SUM(AK43:AK43)</f>
      </c>
      <c r="AU42" s="2">
        <f>SUM(AL43:AL43)</f>
      </c>
    </row>
    <row r="43">
      <c r="A43" s="9" t="s">
        <v>152</v>
      </c>
      <c r="B43" s="10" t="s">
        <v>153</v>
      </c>
      <c r="C43" s="14" t="s">
        <v>154</v>
      </c>
      <c r="D43" s="10"/>
      <c r="E43" s="10" t="s">
        <v>94</v>
      </c>
      <c r="F43" s="45" t="n">
        <v>53</v>
      </c>
      <c r="G43" s="45" t="n">
        <v>0</v>
      </c>
      <c r="H43" s="45">
        <f>F43*AO43</f>
      </c>
      <c r="I43" s="45">
        <f>F43*AP43</f>
      </c>
      <c r="J43" s="45">
        <f>F43*G43</f>
      </c>
      <c r="K43" s="46" t="s">
        <v>72</v>
      </c>
      <c r="Z43" s="45">
        <f>IF(AQ43="5",BJ43,0)</f>
      </c>
      <c r="AB43" s="45">
        <f>IF(AQ43="1",BH43,0)</f>
      </c>
      <c r="AC43" s="45">
        <f>IF(AQ43="1",BI43,0)</f>
      </c>
      <c r="AD43" s="45">
        <f>IF(AQ43="7",BH43,0)</f>
      </c>
      <c r="AE43" s="45">
        <f>IF(AQ43="7",BI43,0)</f>
      </c>
      <c r="AF43" s="45">
        <f>IF(AQ43="2",BH43,0)</f>
      </c>
      <c r="AG43" s="45">
        <f>IF(AQ43="2",BI43,0)</f>
      </c>
      <c r="AH43" s="45">
        <f>IF(AQ43="0",BJ43,0)</f>
      </c>
      <c r="AI43" s="28" t="s">
        <v>55</v>
      </c>
      <c r="AJ43" s="45">
        <f>IF(AN43=0,J43,0)</f>
      </c>
      <c r="AK43" s="45">
        <f>IF(AN43=12,J43,0)</f>
      </c>
      <c r="AL43" s="45">
        <f>IF(AN43=21,J43,0)</f>
      </c>
      <c r="AN43" s="45" t="n">
        <v>21</v>
      </c>
      <c r="AO43" s="45">
        <f>G43*0</f>
      </c>
      <c r="AP43" s="45">
        <f>G43*(1-0)</f>
      </c>
      <c r="AQ43" s="47" t="s">
        <v>58</v>
      </c>
      <c r="AV43" s="45">
        <f>AW43+AX43</f>
      </c>
      <c r="AW43" s="45">
        <f>F43*AO43</f>
      </c>
      <c r="AX43" s="45">
        <f>F43*AP43</f>
      </c>
      <c r="AY43" s="47" t="s">
        <v>155</v>
      </c>
      <c r="AZ43" s="47" t="s">
        <v>156</v>
      </c>
      <c r="BA43" s="28" t="s">
        <v>65</v>
      </c>
      <c r="BC43" s="45">
        <f>AW43+AX43</f>
      </c>
      <c r="BD43" s="45">
        <f>G43/(100-BE43)*100</f>
      </c>
      <c r="BE43" s="45" t="n">
        <v>0</v>
      </c>
      <c r="BF43" s="45">
        <f>43</f>
      </c>
      <c r="BH43" s="45">
        <f>F43*AO43</f>
      </c>
      <c r="BI43" s="45">
        <f>F43*AP43</f>
      </c>
      <c r="BJ43" s="45">
        <f>F43*G43</f>
      </c>
      <c r="BK43" s="45"/>
      <c r="BL43" s="45" t="n">
        <v>87</v>
      </c>
      <c r="BW43" s="45" t="n">
        <v>21</v>
      </c>
      <c r="BX43" s="14" t="s">
        <v>154</v>
      </c>
    </row>
    <row r="44">
      <c r="A44" s="48" t="s">
        <v>55</v>
      </c>
      <c r="B44" s="49" t="s">
        <v>157</v>
      </c>
      <c r="C44" s="50" t="s">
        <v>158</v>
      </c>
      <c r="D44" s="49"/>
      <c r="E44" s="51" t="s">
        <v>36</v>
      </c>
      <c r="F44" s="51" t="s">
        <v>36</v>
      </c>
      <c r="G44" s="51" t="s">
        <v>36</v>
      </c>
      <c r="H44" s="2">
        <f>SUM(H45:H49)</f>
      </c>
      <c r="I44" s="2">
        <f>SUM(I45:I49)</f>
      </c>
      <c r="J44" s="2">
        <f>SUM(J45:J49)</f>
      </c>
      <c r="K44" s="52" t="s">
        <v>55</v>
      </c>
      <c r="AI44" s="28" t="s">
        <v>55</v>
      </c>
      <c r="AS44" s="2">
        <f>SUM(AJ45:AJ49)</f>
      </c>
      <c r="AT44" s="2">
        <f>SUM(AK45:AK49)</f>
      </c>
      <c r="AU44" s="2">
        <f>SUM(AL45:AL49)</f>
      </c>
    </row>
    <row r="45">
      <c r="A45" s="9" t="s">
        <v>159</v>
      </c>
      <c r="B45" s="10" t="s">
        <v>160</v>
      </c>
      <c r="C45" s="14" t="s">
        <v>161</v>
      </c>
      <c r="D45" s="10"/>
      <c r="E45" s="10" t="s">
        <v>162</v>
      </c>
      <c r="F45" s="45" t="n">
        <v>8</v>
      </c>
      <c r="G45" s="45" t="n">
        <v>0</v>
      </c>
      <c r="H45" s="45">
        <f>F45*AO45</f>
      </c>
      <c r="I45" s="45">
        <f>F45*AP45</f>
      </c>
      <c r="J45" s="45">
        <f>F45*G45</f>
      </c>
      <c r="K45" s="46" t="s">
        <v>72</v>
      </c>
      <c r="Z45" s="45">
        <f>IF(AQ45="5",BJ45,0)</f>
      </c>
      <c r="AB45" s="45">
        <f>IF(AQ45="1",BH45,0)</f>
      </c>
      <c r="AC45" s="45">
        <f>IF(AQ45="1",BI45,0)</f>
      </c>
      <c r="AD45" s="45">
        <f>IF(AQ45="7",BH45,0)</f>
      </c>
      <c r="AE45" s="45">
        <f>IF(AQ45="7",BI45,0)</f>
      </c>
      <c r="AF45" s="45">
        <f>IF(AQ45="2",BH45,0)</f>
      </c>
      <c r="AG45" s="45">
        <f>IF(AQ45="2",BI45,0)</f>
      </c>
      <c r="AH45" s="45">
        <f>IF(AQ45="0",BJ45,0)</f>
      </c>
      <c r="AI45" s="28" t="s">
        <v>55</v>
      </c>
      <c r="AJ45" s="45">
        <f>IF(AN45=0,J45,0)</f>
      </c>
      <c r="AK45" s="45">
        <f>IF(AN45=12,J45,0)</f>
      </c>
      <c r="AL45" s="45">
        <f>IF(AN45=21,J45,0)</f>
      </c>
      <c r="AN45" s="45" t="n">
        <v>21</v>
      </c>
      <c r="AO45" s="45">
        <f>G45*0.617150478</f>
      </c>
      <c r="AP45" s="45">
        <f>G45*(1-0.617150478)</f>
      </c>
      <c r="AQ45" s="47" t="s">
        <v>58</v>
      </c>
      <c r="AV45" s="45">
        <f>AW45+AX45</f>
      </c>
      <c r="AW45" s="45">
        <f>F45*AO45</f>
      </c>
      <c r="AX45" s="45">
        <f>F45*AP45</f>
      </c>
      <c r="AY45" s="47" t="s">
        <v>163</v>
      </c>
      <c r="AZ45" s="47" t="s">
        <v>156</v>
      </c>
      <c r="BA45" s="28" t="s">
        <v>65</v>
      </c>
      <c r="BC45" s="45">
        <f>AW45+AX45</f>
      </c>
      <c r="BD45" s="45">
        <f>G45/(100-BE45)*100</f>
      </c>
      <c r="BE45" s="45" t="n">
        <v>0</v>
      </c>
      <c r="BF45" s="45">
        <f>45</f>
      </c>
      <c r="BH45" s="45">
        <f>F45*AO45</f>
      </c>
      <c r="BI45" s="45">
        <f>F45*AP45</f>
      </c>
      <c r="BJ45" s="45">
        <f>F45*G45</f>
      </c>
      <c r="BK45" s="45"/>
      <c r="BL45" s="45" t="n">
        <v>89</v>
      </c>
      <c r="BW45" s="45" t="n">
        <v>21</v>
      </c>
      <c r="BX45" s="14" t="s">
        <v>161</v>
      </c>
    </row>
    <row r="46">
      <c r="A46" s="9" t="s">
        <v>164</v>
      </c>
      <c r="B46" s="10" t="s">
        <v>165</v>
      </c>
      <c r="C46" s="14" t="s">
        <v>166</v>
      </c>
      <c r="D46" s="10"/>
      <c r="E46" s="10" t="s">
        <v>162</v>
      </c>
      <c r="F46" s="45" t="n">
        <v>8</v>
      </c>
      <c r="G46" s="45" t="n">
        <v>0</v>
      </c>
      <c r="H46" s="45">
        <f>F46*AO46</f>
      </c>
      <c r="I46" s="45">
        <f>F46*AP46</f>
      </c>
      <c r="J46" s="45">
        <f>F46*G46</f>
      </c>
      <c r="K46" s="46" t="s">
        <v>72</v>
      </c>
      <c r="Z46" s="45">
        <f>IF(AQ46="5",BJ46,0)</f>
      </c>
      <c r="AB46" s="45">
        <f>IF(AQ46="1",BH46,0)</f>
      </c>
      <c r="AC46" s="45">
        <f>IF(AQ46="1",BI46,0)</f>
      </c>
      <c r="AD46" s="45">
        <f>IF(AQ46="7",BH46,0)</f>
      </c>
      <c r="AE46" s="45">
        <f>IF(AQ46="7",BI46,0)</f>
      </c>
      <c r="AF46" s="45">
        <f>IF(AQ46="2",BH46,0)</f>
      </c>
      <c r="AG46" s="45">
        <f>IF(AQ46="2",BI46,0)</f>
      </c>
      <c r="AH46" s="45">
        <f>IF(AQ46="0",BJ46,0)</f>
      </c>
      <c r="AI46" s="28" t="s">
        <v>55</v>
      </c>
      <c r="AJ46" s="45">
        <f>IF(AN46=0,J46,0)</f>
      </c>
      <c r="AK46" s="45">
        <f>IF(AN46=12,J46,0)</f>
      </c>
      <c r="AL46" s="45">
        <f>IF(AN46=21,J46,0)</f>
      </c>
      <c r="AN46" s="45" t="n">
        <v>21</v>
      </c>
      <c r="AO46" s="45">
        <f>G46*0.018714859</f>
      </c>
      <c r="AP46" s="45">
        <f>G46*(1-0.018714859)</f>
      </c>
      <c r="AQ46" s="47" t="s">
        <v>58</v>
      </c>
      <c r="AV46" s="45">
        <f>AW46+AX46</f>
      </c>
      <c r="AW46" s="45">
        <f>F46*AO46</f>
      </c>
      <c r="AX46" s="45">
        <f>F46*AP46</f>
      </c>
      <c r="AY46" s="47" t="s">
        <v>163</v>
      </c>
      <c r="AZ46" s="47" t="s">
        <v>156</v>
      </c>
      <c r="BA46" s="28" t="s">
        <v>65</v>
      </c>
      <c r="BC46" s="45">
        <f>AW46+AX46</f>
      </c>
      <c r="BD46" s="45">
        <f>G46/(100-BE46)*100</f>
      </c>
      <c r="BE46" s="45" t="n">
        <v>0</v>
      </c>
      <c r="BF46" s="45">
        <f>46</f>
      </c>
      <c r="BH46" s="45">
        <f>F46*AO46</f>
      </c>
      <c r="BI46" s="45">
        <f>F46*AP46</f>
      </c>
      <c r="BJ46" s="45">
        <f>F46*G46</f>
      </c>
      <c r="BK46" s="45"/>
      <c r="BL46" s="45" t="n">
        <v>89</v>
      </c>
      <c r="BW46" s="45" t="n">
        <v>21</v>
      </c>
      <c r="BX46" s="14" t="s">
        <v>166</v>
      </c>
    </row>
    <row r="47">
      <c r="A47" s="9" t="s">
        <v>167</v>
      </c>
      <c r="B47" s="10" t="s">
        <v>168</v>
      </c>
      <c r="C47" s="14" t="s">
        <v>169</v>
      </c>
      <c r="D47" s="10"/>
      <c r="E47" s="10" t="s">
        <v>162</v>
      </c>
      <c r="F47" s="45" t="n">
        <v>8</v>
      </c>
      <c r="G47" s="45" t="n">
        <v>0</v>
      </c>
      <c r="H47" s="45">
        <f>F47*AO47</f>
      </c>
      <c r="I47" s="45">
        <f>F47*AP47</f>
      </c>
      <c r="J47" s="45">
        <f>F47*G47</f>
      </c>
      <c r="K47" s="46" t="s">
        <v>72</v>
      </c>
      <c r="Z47" s="45">
        <f>IF(AQ47="5",BJ47,0)</f>
      </c>
      <c r="AB47" s="45">
        <f>IF(AQ47="1",BH47,0)</f>
      </c>
      <c r="AC47" s="45">
        <f>IF(AQ47="1",BI47,0)</f>
      </c>
      <c r="AD47" s="45">
        <f>IF(AQ47="7",BH47,0)</f>
      </c>
      <c r="AE47" s="45">
        <f>IF(AQ47="7",BI47,0)</f>
      </c>
      <c r="AF47" s="45">
        <f>IF(AQ47="2",BH47,0)</f>
      </c>
      <c r="AG47" s="45">
        <f>IF(AQ47="2",BI47,0)</f>
      </c>
      <c r="AH47" s="45">
        <f>IF(AQ47="0",BJ47,0)</f>
      </c>
      <c r="AI47" s="28" t="s">
        <v>55</v>
      </c>
      <c r="AJ47" s="45">
        <f>IF(AN47=0,J47,0)</f>
      </c>
      <c r="AK47" s="45">
        <f>IF(AN47=12,J47,0)</f>
      </c>
      <c r="AL47" s="45">
        <f>IF(AN47=21,J47,0)</f>
      </c>
      <c r="AN47" s="45" t="n">
        <v>21</v>
      </c>
      <c r="AO47" s="45">
        <f>G47*0</f>
      </c>
      <c r="AP47" s="45">
        <f>G47*(1-0)</f>
      </c>
      <c r="AQ47" s="47" t="s">
        <v>58</v>
      </c>
      <c r="AV47" s="45">
        <f>AW47+AX47</f>
      </c>
      <c r="AW47" s="45">
        <f>F47*AO47</f>
      </c>
      <c r="AX47" s="45">
        <f>F47*AP47</f>
      </c>
      <c r="AY47" s="47" t="s">
        <v>163</v>
      </c>
      <c r="AZ47" s="47" t="s">
        <v>156</v>
      </c>
      <c r="BA47" s="28" t="s">
        <v>65</v>
      </c>
      <c r="BC47" s="45">
        <f>AW47+AX47</f>
      </c>
      <c r="BD47" s="45">
        <f>G47/(100-BE47)*100</f>
      </c>
      <c r="BE47" s="45" t="n">
        <v>0</v>
      </c>
      <c r="BF47" s="45">
        <f>47</f>
      </c>
      <c r="BH47" s="45">
        <f>F47*AO47</f>
      </c>
      <c r="BI47" s="45">
        <f>F47*AP47</f>
      </c>
      <c r="BJ47" s="45">
        <f>F47*G47</f>
      </c>
      <c r="BK47" s="45"/>
      <c r="BL47" s="45" t="n">
        <v>89</v>
      </c>
      <c r="BW47" s="45" t="n">
        <v>21</v>
      </c>
      <c r="BX47" s="14" t="s">
        <v>169</v>
      </c>
    </row>
    <row r="48">
      <c r="A48" s="9" t="s">
        <v>170</v>
      </c>
      <c r="B48" s="10" t="s">
        <v>171</v>
      </c>
      <c r="C48" s="14" t="s">
        <v>172</v>
      </c>
      <c r="D48" s="10"/>
      <c r="E48" s="10" t="s">
        <v>162</v>
      </c>
      <c r="F48" s="45" t="n">
        <v>8</v>
      </c>
      <c r="G48" s="45" t="n">
        <v>0</v>
      </c>
      <c r="H48" s="45">
        <f>F48*AO48</f>
      </c>
      <c r="I48" s="45">
        <f>F48*AP48</f>
      </c>
      <c r="J48" s="45">
        <f>F48*G48</f>
      </c>
      <c r="K48" s="46" t="s">
        <v>72</v>
      </c>
      <c r="Z48" s="45">
        <f>IF(AQ48="5",BJ48,0)</f>
      </c>
      <c r="AB48" s="45">
        <f>IF(AQ48="1",BH48,0)</f>
      </c>
      <c r="AC48" s="45">
        <f>IF(AQ48="1",BI48,0)</f>
      </c>
      <c r="AD48" s="45">
        <f>IF(AQ48="7",BH48,0)</f>
      </c>
      <c r="AE48" s="45">
        <f>IF(AQ48="7",BI48,0)</f>
      </c>
      <c r="AF48" s="45">
        <f>IF(AQ48="2",BH48,0)</f>
      </c>
      <c r="AG48" s="45">
        <f>IF(AQ48="2",BI48,0)</f>
      </c>
      <c r="AH48" s="45">
        <f>IF(AQ48="0",BJ48,0)</f>
      </c>
      <c r="AI48" s="28" t="s">
        <v>55</v>
      </c>
      <c r="AJ48" s="45">
        <f>IF(AN48=0,J48,0)</f>
      </c>
      <c r="AK48" s="45">
        <f>IF(AN48=12,J48,0)</f>
      </c>
      <c r="AL48" s="45">
        <f>IF(AN48=21,J48,0)</f>
      </c>
      <c r="AN48" s="45" t="n">
        <v>21</v>
      </c>
      <c r="AO48" s="45">
        <f>G48*0.273495798</f>
      </c>
      <c r="AP48" s="45">
        <f>G48*(1-0.273495798)</f>
      </c>
      <c r="AQ48" s="47" t="s">
        <v>58</v>
      </c>
      <c r="AV48" s="45">
        <f>AW48+AX48</f>
      </c>
      <c r="AW48" s="45">
        <f>F48*AO48</f>
      </c>
      <c r="AX48" s="45">
        <f>F48*AP48</f>
      </c>
      <c r="AY48" s="47" t="s">
        <v>163</v>
      </c>
      <c r="AZ48" s="47" t="s">
        <v>156</v>
      </c>
      <c r="BA48" s="28" t="s">
        <v>65</v>
      </c>
      <c r="BC48" s="45">
        <f>AW48+AX48</f>
      </c>
      <c r="BD48" s="45">
        <f>G48/(100-BE48)*100</f>
      </c>
      <c r="BE48" s="45" t="n">
        <v>0</v>
      </c>
      <c r="BF48" s="45">
        <f>48</f>
      </c>
      <c r="BH48" s="45">
        <f>F48*AO48</f>
      </c>
      <c r="BI48" s="45">
        <f>F48*AP48</f>
      </c>
      <c r="BJ48" s="45">
        <f>F48*G48</f>
      </c>
      <c r="BK48" s="45"/>
      <c r="BL48" s="45" t="n">
        <v>89</v>
      </c>
      <c r="BW48" s="45" t="n">
        <v>21</v>
      </c>
      <c r="BX48" s="14" t="s">
        <v>172</v>
      </c>
    </row>
    <row r="49">
      <c r="A49" s="9" t="s">
        <v>173</v>
      </c>
      <c r="B49" s="10" t="s">
        <v>174</v>
      </c>
      <c r="C49" s="14" t="s">
        <v>175</v>
      </c>
      <c r="D49" s="10"/>
      <c r="E49" s="10" t="s">
        <v>162</v>
      </c>
      <c r="F49" s="45" t="n">
        <v>8</v>
      </c>
      <c r="G49" s="45" t="n">
        <v>0</v>
      </c>
      <c r="H49" s="45">
        <f>F49*AO49</f>
      </c>
      <c r="I49" s="45">
        <f>F49*AP49</f>
      </c>
      <c r="J49" s="45">
        <f>F49*G49</f>
      </c>
      <c r="K49" s="46" t="s">
        <v>72</v>
      </c>
      <c r="Z49" s="45">
        <f>IF(AQ49="5",BJ49,0)</f>
      </c>
      <c r="AB49" s="45">
        <f>IF(AQ49="1",BH49,0)</f>
      </c>
      <c r="AC49" s="45">
        <f>IF(AQ49="1",BI49,0)</f>
      </c>
      <c r="AD49" s="45">
        <f>IF(AQ49="7",BH49,0)</f>
      </c>
      <c r="AE49" s="45">
        <f>IF(AQ49="7",BI49,0)</f>
      </c>
      <c r="AF49" s="45">
        <f>IF(AQ49="2",BH49,0)</f>
      </c>
      <c r="AG49" s="45">
        <f>IF(AQ49="2",BI49,0)</f>
      </c>
      <c r="AH49" s="45">
        <f>IF(AQ49="0",BJ49,0)</f>
      </c>
      <c r="AI49" s="28" t="s">
        <v>55</v>
      </c>
      <c r="AJ49" s="45">
        <f>IF(AN49=0,J49,0)</f>
      </c>
      <c r="AK49" s="45">
        <f>IF(AN49=12,J49,0)</f>
      </c>
      <c r="AL49" s="45">
        <f>IF(AN49=21,J49,0)</f>
      </c>
      <c r="AN49" s="45" t="n">
        <v>21</v>
      </c>
      <c r="AO49" s="45">
        <f>G49*0.314176373</f>
      </c>
      <c r="AP49" s="45">
        <f>G49*(1-0.314176373)</f>
      </c>
      <c r="AQ49" s="47" t="s">
        <v>58</v>
      </c>
      <c r="AV49" s="45">
        <f>AW49+AX49</f>
      </c>
      <c r="AW49" s="45">
        <f>F49*AO49</f>
      </c>
      <c r="AX49" s="45">
        <f>F49*AP49</f>
      </c>
      <c r="AY49" s="47" t="s">
        <v>163</v>
      </c>
      <c r="AZ49" s="47" t="s">
        <v>156</v>
      </c>
      <c r="BA49" s="28" t="s">
        <v>65</v>
      </c>
      <c r="BC49" s="45">
        <f>AW49+AX49</f>
      </c>
      <c r="BD49" s="45">
        <f>G49/(100-BE49)*100</f>
      </c>
      <c r="BE49" s="45" t="n">
        <v>0</v>
      </c>
      <c r="BF49" s="45">
        <f>49</f>
      </c>
      <c r="BH49" s="45">
        <f>F49*AO49</f>
      </c>
      <c r="BI49" s="45">
        <f>F49*AP49</f>
      </c>
      <c r="BJ49" s="45">
        <f>F49*G49</f>
      </c>
      <c r="BK49" s="45"/>
      <c r="BL49" s="45" t="n">
        <v>89</v>
      </c>
      <c r="BW49" s="45" t="n">
        <v>21</v>
      </c>
      <c r="BX49" s="14" t="s">
        <v>175</v>
      </c>
    </row>
    <row r="50">
      <c r="A50" s="48" t="s">
        <v>55</v>
      </c>
      <c r="B50" s="49" t="s">
        <v>176</v>
      </c>
      <c r="C50" s="50" t="s">
        <v>177</v>
      </c>
      <c r="D50" s="49"/>
      <c r="E50" s="51" t="s">
        <v>36</v>
      </c>
      <c r="F50" s="51" t="s">
        <v>36</v>
      </c>
      <c r="G50" s="51" t="s">
        <v>36</v>
      </c>
      <c r="H50" s="2">
        <f>SUM(H51:H52)</f>
      </c>
      <c r="I50" s="2">
        <f>SUM(I51:I52)</f>
      </c>
      <c r="J50" s="2">
        <f>SUM(J51:J52)</f>
      </c>
      <c r="K50" s="52" t="s">
        <v>55</v>
      </c>
      <c r="AI50" s="28" t="s">
        <v>55</v>
      </c>
      <c r="AS50" s="2">
        <f>SUM(AJ51:AJ52)</f>
      </c>
      <c r="AT50" s="2">
        <f>SUM(AK51:AK52)</f>
      </c>
      <c r="AU50" s="2">
        <f>SUM(AL51:AL52)</f>
      </c>
    </row>
    <row r="51">
      <c r="A51" s="9" t="s">
        <v>178</v>
      </c>
      <c r="B51" s="10" t="s">
        <v>179</v>
      </c>
      <c r="C51" s="14" t="s">
        <v>180</v>
      </c>
      <c r="D51" s="10"/>
      <c r="E51" s="10" t="s">
        <v>94</v>
      </c>
      <c r="F51" s="45" t="n">
        <v>6</v>
      </c>
      <c r="G51" s="45" t="n">
        <v>0</v>
      </c>
      <c r="H51" s="45">
        <f>F51*AO51</f>
      </c>
      <c r="I51" s="45">
        <f>F51*AP51</f>
      </c>
      <c r="J51" s="45">
        <f>F51*G51</f>
      </c>
      <c r="K51" s="46" t="s">
        <v>62</v>
      </c>
      <c r="Z51" s="45">
        <f>IF(AQ51="5",BJ51,0)</f>
      </c>
      <c r="AB51" s="45">
        <f>IF(AQ51="1",BH51,0)</f>
      </c>
      <c r="AC51" s="45">
        <f>IF(AQ51="1",BI51,0)</f>
      </c>
      <c r="AD51" s="45">
        <f>IF(AQ51="7",BH51,0)</f>
      </c>
      <c r="AE51" s="45">
        <f>IF(AQ51="7",BI51,0)</f>
      </c>
      <c r="AF51" s="45">
        <f>IF(AQ51="2",BH51,0)</f>
      </c>
      <c r="AG51" s="45">
        <f>IF(AQ51="2",BI51,0)</f>
      </c>
      <c r="AH51" s="45">
        <f>IF(AQ51="0",BJ51,0)</f>
      </c>
      <c r="AI51" s="28" t="s">
        <v>55</v>
      </c>
      <c r="AJ51" s="45">
        <f>IF(AN51=0,J51,0)</f>
      </c>
      <c r="AK51" s="45">
        <f>IF(AN51=12,J51,0)</f>
      </c>
      <c r="AL51" s="45">
        <f>IF(AN51=21,J51,0)</f>
      </c>
      <c r="AN51" s="45" t="n">
        <v>21</v>
      </c>
      <c r="AO51" s="45">
        <f>G51*0.567052072</f>
      </c>
      <c r="AP51" s="45">
        <f>G51*(1-0.567052072)</f>
      </c>
      <c r="AQ51" s="47" t="s">
        <v>58</v>
      </c>
      <c r="AV51" s="45">
        <f>AW51+AX51</f>
      </c>
      <c r="AW51" s="45">
        <f>F51*AO51</f>
      </c>
      <c r="AX51" s="45">
        <f>F51*AP51</f>
      </c>
      <c r="AY51" s="47" t="s">
        <v>181</v>
      </c>
      <c r="AZ51" s="47" t="s">
        <v>182</v>
      </c>
      <c r="BA51" s="28" t="s">
        <v>65</v>
      </c>
      <c r="BC51" s="45">
        <f>AW51+AX51</f>
      </c>
      <c r="BD51" s="45">
        <f>G51/(100-BE51)*100</f>
      </c>
      <c r="BE51" s="45" t="n">
        <v>0</v>
      </c>
      <c r="BF51" s="45">
        <f>51</f>
      </c>
      <c r="BH51" s="45">
        <f>F51*AO51</f>
      </c>
      <c r="BI51" s="45">
        <f>F51*AP51</f>
      </c>
      <c r="BJ51" s="45">
        <f>F51*G51</f>
      </c>
      <c r="BK51" s="45"/>
      <c r="BL51" s="45" t="n">
        <v>91</v>
      </c>
      <c r="BW51" s="45" t="n">
        <v>21</v>
      </c>
      <c r="BX51" s="14" t="s">
        <v>180</v>
      </c>
    </row>
    <row r="52">
      <c r="A52" s="9" t="s">
        <v>183</v>
      </c>
      <c r="B52" s="10" t="s">
        <v>184</v>
      </c>
      <c r="C52" s="14" t="s">
        <v>185</v>
      </c>
      <c r="D52" s="10"/>
      <c r="E52" s="10" t="s">
        <v>94</v>
      </c>
      <c r="F52" s="45" t="n">
        <v>6</v>
      </c>
      <c r="G52" s="45" t="n">
        <v>0</v>
      </c>
      <c r="H52" s="45">
        <f>F52*AO52</f>
      </c>
      <c r="I52" s="45">
        <f>F52*AP52</f>
      </c>
      <c r="J52" s="45">
        <f>F52*G52</f>
      </c>
      <c r="K52" s="46" t="s">
        <v>62</v>
      </c>
      <c r="Z52" s="45">
        <f>IF(AQ52="5",BJ52,0)</f>
      </c>
      <c r="AB52" s="45">
        <f>IF(AQ52="1",BH52,0)</f>
      </c>
      <c r="AC52" s="45">
        <f>IF(AQ52="1",BI52,0)</f>
      </c>
      <c r="AD52" s="45">
        <f>IF(AQ52="7",BH52,0)</f>
      </c>
      <c r="AE52" s="45">
        <f>IF(AQ52="7",BI52,0)</f>
      </c>
      <c r="AF52" s="45">
        <f>IF(AQ52="2",BH52,0)</f>
      </c>
      <c r="AG52" s="45">
        <f>IF(AQ52="2",BI52,0)</f>
      </c>
      <c r="AH52" s="45">
        <f>IF(AQ52="0",BJ52,0)</f>
      </c>
      <c r="AI52" s="28" t="s">
        <v>55</v>
      </c>
      <c r="AJ52" s="45">
        <f>IF(AN52=0,J52,0)</f>
      </c>
      <c r="AK52" s="45">
        <f>IF(AN52=12,J52,0)</f>
      </c>
      <c r="AL52" s="45">
        <f>IF(AN52=21,J52,0)</f>
      </c>
      <c r="AN52" s="45" t="n">
        <v>21</v>
      </c>
      <c r="AO52" s="45">
        <f>G52*0.33502994</f>
      </c>
      <c r="AP52" s="45">
        <f>G52*(1-0.33502994)</f>
      </c>
      <c r="AQ52" s="47" t="s">
        <v>58</v>
      </c>
      <c r="AV52" s="45">
        <f>AW52+AX52</f>
      </c>
      <c r="AW52" s="45">
        <f>F52*AO52</f>
      </c>
      <c r="AX52" s="45">
        <f>F52*AP52</f>
      </c>
      <c r="AY52" s="47" t="s">
        <v>181</v>
      </c>
      <c r="AZ52" s="47" t="s">
        <v>182</v>
      </c>
      <c r="BA52" s="28" t="s">
        <v>65</v>
      </c>
      <c r="BC52" s="45">
        <f>AW52+AX52</f>
      </c>
      <c r="BD52" s="45">
        <f>G52/(100-BE52)*100</f>
      </c>
      <c r="BE52" s="45" t="n">
        <v>0</v>
      </c>
      <c r="BF52" s="45">
        <f>52</f>
      </c>
      <c r="BH52" s="45">
        <f>F52*AO52</f>
      </c>
      <c r="BI52" s="45">
        <f>F52*AP52</f>
      </c>
      <c r="BJ52" s="45">
        <f>F52*G52</f>
      </c>
      <c r="BK52" s="45"/>
      <c r="BL52" s="45" t="n">
        <v>91</v>
      </c>
      <c r="BW52" s="45" t="n">
        <v>21</v>
      </c>
      <c r="BX52" s="14" t="s">
        <v>185</v>
      </c>
    </row>
    <row r="53">
      <c r="A53" s="48" t="s">
        <v>55</v>
      </c>
      <c r="B53" s="49" t="s">
        <v>186</v>
      </c>
      <c r="C53" s="50" t="s">
        <v>187</v>
      </c>
      <c r="D53" s="49"/>
      <c r="E53" s="51" t="s">
        <v>36</v>
      </c>
      <c r="F53" s="51" t="s">
        <v>36</v>
      </c>
      <c r="G53" s="51" t="s">
        <v>36</v>
      </c>
      <c r="H53" s="2">
        <f>SUM(H54:H65)</f>
      </c>
      <c r="I53" s="2">
        <f>SUM(I54:I65)</f>
      </c>
      <c r="J53" s="2">
        <f>SUM(J54:J65)</f>
      </c>
      <c r="K53" s="52" t="s">
        <v>55</v>
      </c>
      <c r="AI53" s="28" t="s">
        <v>55</v>
      </c>
      <c r="AS53" s="2">
        <f>SUM(AJ54:AJ65)</f>
      </c>
      <c r="AT53" s="2">
        <f>SUM(AK54:AK65)</f>
      </c>
      <c r="AU53" s="2">
        <f>SUM(AL54:AL65)</f>
      </c>
    </row>
    <row r="54">
      <c r="A54" s="9" t="s">
        <v>188</v>
      </c>
      <c r="B54" s="10" t="s">
        <v>189</v>
      </c>
      <c r="C54" s="14" t="s">
        <v>190</v>
      </c>
      <c r="D54" s="10"/>
      <c r="E54" s="10" t="s">
        <v>94</v>
      </c>
      <c r="F54" s="45" t="n">
        <v>53</v>
      </c>
      <c r="G54" s="45" t="n">
        <v>0</v>
      </c>
      <c r="H54" s="45">
        <f>F54*AO54</f>
      </c>
      <c r="I54" s="45">
        <f>F54*AP54</f>
      </c>
      <c r="J54" s="45">
        <f>F54*G54</f>
      </c>
      <c r="K54" s="46" t="s">
        <v>72</v>
      </c>
      <c r="Z54" s="45">
        <f>IF(AQ54="5",BJ54,0)</f>
      </c>
      <c r="AB54" s="45">
        <f>IF(AQ54="1",BH54,0)</f>
      </c>
      <c r="AC54" s="45">
        <f>IF(AQ54="1",BI54,0)</f>
      </c>
      <c r="AD54" s="45">
        <f>IF(AQ54="7",BH54,0)</f>
      </c>
      <c r="AE54" s="45">
        <f>IF(AQ54="7",BI54,0)</f>
      </c>
      <c r="AF54" s="45">
        <f>IF(AQ54="2",BH54,0)</f>
      </c>
      <c r="AG54" s="45">
        <f>IF(AQ54="2",BI54,0)</f>
      </c>
      <c r="AH54" s="45">
        <f>IF(AQ54="0",BJ54,0)</f>
      </c>
      <c r="AI54" s="28" t="s">
        <v>55</v>
      </c>
      <c r="AJ54" s="45">
        <f>IF(AN54=0,J54,0)</f>
      </c>
      <c r="AK54" s="45">
        <f>IF(AN54=12,J54,0)</f>
      </c>
      <c r="AL54" s="45">
        <f>IF(AN54=21,J54,0)</f>
      </c>
      <c r="AN54" s="45" t="n">
        <v>21</v>
      </c>
      <c r="AO54" s="45">
        <f>G54*1</f>
      </c>
      <c r="AP54" s="45">
        <f>G54*(1-1)</f>
      </c>
      <c r="AQ54" s="47" t="s">
        <v>191</v>
      </c>
      <c r="AV54" s="45">
        <f>AW54+AX54</f>
      </c>
      <c r="AW54" s="45">
        <f>F54*AO54</f>
      </c>
      <c r="AX54" s="45">
        <f>F54*AP54</f>
      </c>
      <c r="AY54" s="47" t="s">
        <v>192</v>
      </c>
      <c r="AZ54" s="47" t="s">
        <v>193</v>
      </c>
      <c r="BA54" s="28" t="s">
        <v>65</v>
      </c>
      <c r="BC54" s="45">
        <f>AW54+AX54</f>
      </c>
      <c r="BD54" s="45">
        <f>G54/(100-BE54)*100</f>
      </c>
      <c r="BE54" s="45" t="n">
        <v>0</v>
      </c>
      <c r="BF54" s="45">
        <f>54</f>
      </c>
      <c r="BH54" s="45">
        <f>F54*AO54</f>
      </c>
      <c r="BI54" s="45">
        <f>F54*AP54</f>
      </c>
      <c r="BJ54" s="45">
        <f>F54*G54</f>
      </c>
      <c r="BK54" s="45"/>
      <c r="BL54" s="45"/>
      <c r="BW54" s="45" t="n">
        <v>21</v>
      </c>
      <c r="BX54" s="14" t="s">
        <v>190</v>
      </c>
    </row>
    <row r="55">
      <c r="A55" s="9" t="s">
        <v>194</v>
      </c>
      <c r="B55" s="10" t="s">
        <v>195</v>
      </c>
      <c r="C55" s="14" t="s">
        <v>196</v>
      </c>
      <c r="D55" s="10"/>
      <c r="E55" s="10" t="s">
        <v>94</v>
      </c>
      <c r="F55" s="45" t="n">
        <v>8</v>
      </c>
      <c r="G55" s="45" t="n">
        <v>0</v>
      </c>
      <c r="H55" s="45">
        <f>F55*AO55</f>
      </c>
      <c r="I55" s="45">
        <f>F55*AP55</f>
      </c>
      <c r="J55" s="45">
        <f>F55*G55</f>
      </c>
      <c r="K55" s="46" t="s">
        <v>72</v>
      </c>
      <c r="Z55" s="45">
        <f>IF(AQ55="5",BJ55,0)</f>
      </c>
      <c r="AB55" s="45">
        <f>IF(AQ55="1",BH55,0)</f>
      </c>
      <c r="AC55" s="45">
        <f>IF(AQ55="1",BI55,0)</f>
      </c>
      <c r="AD55" s="45">
        <f>IF(AQ55="7",BH55,0)</f>
      </c>
      <c r="AE55" s="45">
        <f>IF(AQ55="7",BI55,0)</f>
      </c>
      <c r="AF55" s="45">
        <f>IF(AQ55="2",BH55,0)</f>
      </c>
      <c r="AG55" s="45">
        <f>IF(AQ55="2",BI55,0)</f>
      </c>
      <c r="AH55" s="45">
        <f>IF(AQ55="0",BJ55,0)</f>
      </c>
      <c r="AI55" s="28" t="s">
        <v>55</v>
      </c>
      <c r="AJ55" s="45">
        <f>IF(AN55=0,J55,0)</f>
      </c>
      <c r="AK55" s="45">
        <f>IF(AN55=12,J55,0)</f>
      </c>
      <c r="AL55" s="45">
        <f>IF(AN55=21,J55,0)</f>
      </c>
      <c r="AN55" s="45" t="n">
        <v>21</v>
      </c>
      <c r="AO55" s="45">
        <f>G55*1</f>
      </c>
      <c r="AP55" s="45">
        <f>G55*(1-1)</f>
      </c>
      <c r="AQ55" s="47" t="s">
        <v>191</v>
      </c>
      <c r="AV55" s="45">
        <f>AW55+AX55</f>
      </c>
      <c r="AW55" s="45">
        <f>F55*AO55</f>
      </c>
      <c r="AX55" s="45">
        <f>F55*AP55</f>
      </c>
      <c r="AY55" s="47" t="s">
        <v>192</v>
      </c>
      <c r="AZ55" s="47" t="s">
        <v>193</v>
      </c>
      <c r="BA55" s="28" t="s">
        <v>65</v>
      </c>
      <c r="BC55" s="45">
        <f>AW55+AX55</f>
      </c>
      <c r="BD55" s="45">
        <f>G55/(100-BE55)*100</f>
      </c>
      <c r="BE55" s="45" t="n">
        <v>0</v>
      </c>
      <c r="BF55" s="45">
        <f>55</f>
      </c>
      <c r="BH55" s="45">
        <f>F55*AO55</f>
      </c>
      <c r="BI55" s="45">
        <f>F55*AP55</f>
      </c>
      <c r="BJ55" s="45">
        <f>F55*G55</f>
      </c>
      <c r="BK55" s="45"/>
      <c r="BL55" s="45"/>
      <c r="BW55" s="45" t="n">
        <v>21</v>
      </c>
      <c r="BX55" s="14" t="s">
        <v>196</v>
      </c>
    </row>
    <row r="56">
      <c r="A56" s="9" t="s">
        <v>197</v>
      </c>
      <c r="B56" s="10" t="s">
        <v>198</v>
      </c>
      <c r="C56" s="14" t="s">
        <v>199</v>
      </c>
      <c r="D56" s="10"/>
      <c r="E56" s="10" t="s">
        <v>162</v>
      </c>
      <c r="F56" s="45" t="n">
        <v>8</v>
      </c>
      <c r="G56" s="45" t="n">
        <v>0</v>
      </c>
      <c r="H56" s="45">
        <f>F56*AO56</f>
      </c>
      <c r="I56" s="45">
        <f>F56*AP56</f>
      </c>
      <c r="J56" s="45">
        <f>F56*G56</f>
      </c>
      <c r="K56" s="46" t="s">
        <v>72</v>
      </c>
      <c r="Z56" s="45">
        <f>IF(AQ56="5",BJ56,0)</f>
      </c>
      <c r="AB56" s="45">
        <f>IF(AQ56="1",BH56,0)</f>
      </c>
      <c r="AC56" s="45">
        <f>IF(AQ56="1",BI56,0)</f>
      </c>
      <c r="AD56" s="45">
        <f>IF(AQ56="7",BH56,0)</f>
      </c>
      <c r="AE56" s="45">
        <f>IF(AQ56="7",BI56,0)</f>
      </c>
      <c r="AF56" s="45">
        <f>IF(AQ56="2",BH56,0)</f>
      </c>
      <c r="AG56" s="45">
        <f>IF(AQ56="2",BI56,0)</f>
      </c>
      <c r="AH56" s="45">
        <f>IF(AQ56="0",BJ56,0)</f>
      </c>
      <c r="AI56" s="28" t="s">
        <v>55</v>
      </c>
      <c r="AJ56" s="45">
        <f>IF(AN56=0,J56,0)</f>
      </c>
      <c r="AK56" s="45">
        <f>IF(AN56=12,J56,0)</f>
      </c>
      <c r="AL56" s="45">
        <f>IF(AN56=21,J56,0)</f>
      </c>
      <c r="AN56" s="45" t="n">
        <v>21</v>
      </c>
      <c r="AO56" s="45">
        <f>G56*1</f>
      </c>
      <c r="AP56" s="45">
        <f>G56*(1-1)</f>
      </c>
      <c r="AQ56" s="47" t="s">
        <v>191</v>
      </c>
      <c r="AV56" s="45">
        <f>AW56+AX56</f>
      </c>
      <c r="AW56" s="45">
        <f>F56*AO56</f>
      </c>
      <c r="AX56" s="45">
        <f>F56*AP56</f>
      </c>
      <c r="AY56" s="47" t="s">
        <v>192</v>
      </c>
      <c r="AZ56" s="47" t="s">
        <v>193</v>
      </c>
      <c r="BA56" s="28" t="s">
        <v>65</v>
      </c>
      <c r="BC56" s="45">
        <f>AW56+AX56</f>
      </c>
      <c r="BD56" s="45">
        <f>G56/(100-BE56)*100</f>
      </c>
      <c r="BE56" s="45" t="n">
        <v>0</v>
      </c>
      <c r="BF56" s="45">
        <f>56</f>
      </c>
      <c r="BH56" s="45">
        <f>F56*AO56</f>
      </c>
      <c r="BI56" s="45">
        <f>F56*AP56</f>
      </c>
      <c r="BJ56" s="45">
        <f>F56*G56</f>
      </c>
      <c r="BK56" s="45"/>
      <c r="BL56" s="45"/>
      <c r="BW56" s="45" t="n">
        <v>21</v>
      </c>
      <c r="BX56" s="14" t="s">
        <v>199</v>
      </c>
    </row>
    <row r="57">
      <c r="A57" s="9" t="s">
        <v>200</v>
      </c>
      <c r="B57" s="10" t="s">
        <v>201</v>
      </c>
      <c r="C57" s="14" t="s">
        <v>202</v>
      </c>
      <c r="D57" s="10"/>
      <c r="E57" s="10" t="s">
        <v>162</v>
      </c>
      <c r="F57" s="45" t="n">
        <v>8</v>
      </c>
      <c r="G57" s="45" t="n">
        <v>0</v>
      </c>
      <c r="H57" s="45">
        <f>F57*AO57</f>
      </c>
      <c r="I57" s="45">
        <f>F57*AP57</f>
      </c>
      <c r="J57" s="45">
        <f>F57*G57</f>
      </c>
      <c r="K57" s="46" t="s">
        <v>72</v>
      </c>
      <c r="Z57" s="45">
        <f>IF(AQ57="5",BJ57,0)</f>
      </c>
      <c r="AB57" s="45">
        <f>IF(AQ57="1",BH57,0)</f>
      </c>
      <c r="AC57" s="45">
        <f>IF(AQ57="1",BI57,0)</f>
      </c>
      <c r="AD57" s="45">
        <f>IF(AQ57="7",BH57,0)</f>
      </c>
      <c r="AE57" s="45">
        <f>IF(AQ57="7",BI57,0)</f>
      </c>
      <c r="AF57" s="45">
        <f>IF(AQ57="2",BH57,0)</f>
      </c>
      <c r="AG57" s="45">
        <f>IF(AQ57="2",BI57,0)</f>
      </c>
      <c r="AH57" s="45">
        <f>IF(AQ57="0",BJ57,0)</f>
      </c>
      <c r="AI57" s="28" t="s">
        <v>55</v>
      </c>
      <c r="AJ57" s="45">
        <f>IF(AN57=0,J57,0)</f>
      </c>
      <c r="AK57" s="45">
        <f>IF(AN57=12,J57,0)</f>
      </c>
      <c r="AL57" s="45">
        <f>IF(AN57=21,J57,0)</f>
      </c>
      <c r="AN57" s="45" t="n">
        <v>21</v>
      </c>
      <c r="AO57" s="45">
        <f>G57*1</f>
      </c>
      <c r="AP57" s="45">
        <f>G57*(1-1)</f>
      </c>
      <c r="AQ57" s="47" t="s">
        <v>191</v>
      </c>
      <c r="AV57" s="45">
        <f>AW57+AX57</f>
      </c>
      <c r="AW57" s="45">
        <f>F57*AO57</f>
      </c>
      <c r="AX57" s="45">
        <f>F57*AP57</f>
      </c>
      <c r="AY57" s="47" t="s">
        <v>192</v>
      </c>
      <c r="AZ57" s="47" t="s">
        <v>193</v>
      </c>
      <c r="BA57" s="28" t="s">
        <v>65</v>
      </c>
      <c r="BC57" s="45">
        <f>AW57+AX57</f>
      </c>
      <c r="BD57" s="45">
        <f>G57/(100-BE57)*100</f>
      </c>
      <c r="BE57" s="45" t="n">
        <v>0</v>
      </c>
      <c r="BF57" s="45">
        <f>57</f>
      </c>
      <c r="BH57" s="45">
        <f>F57*AO57</f>
      </c>
      <c r="BI57" s="45">
        <f>F57*AP57</f>
      </c>
      <c r="BJ57" s="45">
        <f>F57*G57</f>
      </c>
      <c r="BK57" s="45"/>
      <c r="BL57" s="45"/>
      <c r="BW57" s="45" t="n">
        <v>21</v>
      </c>
      <c r="BX57" s="14" t="s">
        <v>202</v>
      </c>
    </row>
    <row r="58">
      <c r="A58" s="9" t="s">
        <v>203</v>
      </c>
      <c r="B58" s="10" t="s">
        <v>204</v>
      </c>
      <c r="C58" s="14" t="s">
        <v>205</v>
      </c>
      <c r="D58" s="10"/>
      <c r="E58" s="10" t="s">
        <v>162</v>
      </c>
      <c r="F58" s="45" t="n">
        <v>8</v>
      </c>
      <c r="G58" s="45" t="n">
        <v>0</v>
      </c>
      <c r="H58" s="45">
        <f>F58*AO58</f>
      </c>
      <c r="I58" s="45">
        <f>F58*AP58</f>
      </c>
      <c r="J58" s="45">
        <f>F58*G58</f>
      </c>
      <c r="K58" s="46" t="s">
        <v>72</v>
      </c>
      <c r="Z58" s="45">
        <f>IF(AQ58="5",BJ58,0)</f>
      </c>
      <c r="AB58" s="45">
        <f>IF(AQ58="1",BH58,0)</f>
      </c>
      <c r="AC58" s="45">
        <f>IF(AQ58="1",BI58,0)</f>
      </c>
      <c r="AD58" s="45">
        <f>IF(AQ58="7",BH58,0)</f>
      </c>
      <c r="AE58" s="45">
        <f>IF(AQ58="7",BI58,0)</f>
      </c>
      <c r="AF58" s="45">
        <f>IF(AQ58="2",BH58,0)</f>
      </c>
      <c r="AG58" s="45">
        <f>IF(AQ58="2",BI58,0)</f>
      </c>
      <c r="AH58" s="45">
        <f>IF(AQ58="0",BJ58,0)</f>
      </c>
      <c r="AI58" s="28" t="s">
        <v>55</v>
      </c>
      <c r="AJ58" s="45">
        <f>IF(AN58=0,J58,0)</f>
      </c>
      <c r="AK58" s="45">
        <f>IF(AN58=12,J58,0)</f>
      </c>
      <c r="AL58" s="45">
        <f>IF(AN58=21,J58,0)</f>
      </c>
      <c r="AN58" s="45" t="n">
        <v>21</v>
      </c>
      <c r="AO58" s="45">
        <f>G58*1</f>
      </c>
      <c r="AP58" s="45">
        <f>G58*(1-1)</f>
      </c>
      <c r="AQ58" s="47" t="s">
        <v>191</v>
      </c>
      <c r="AV58" s="45">
        <f>AW58+AX58</f>
      </c>
      <c r="AW58" s="45">
        <f>F58*AO58</f>
      </c>
      <c r="AX58" s="45">
        <f>F58*AP58</f>
      </c>
      <c r="AY58" s="47" t="s">
        <v>192</v>
      </c>
      <c r="AZ58" s="47" t="s">
        <v>193</v>
      </c>
      <c r="BA58" s="28" t="s">
        <v>65</v>
      </c>
      <c r="BC58" s="45">
        <f>AW58+AX58</f>
      </c>
      <c r="BD58" s="45">
        <f>G58/(100-BE58)*100</f>
      </c>
      <c r="BE58" s="45" t="n">
        <v>0</v>
      </c>
      <c r="BF58" s="45">
        <f>58</f>
      </c>
      <c r="BH58" s="45">
        <f>F58*AO58</f>
      </c>
      <c r="BI58" s="45">
        <f>F58*AP58</f>
      </c>
      <c r="BJ58" s="45">
        <f>F58*G58</f>
      </c>
      <c r="BK58" s="45"/>
      <c r="BL58" s="45"/>
      <c r="BW58" s="45" t="n">
        <v>21</v>
      </c>
      <c r="BX58" s="14" t="s">
        <v>205</v>
      </c>
    </row>
    <row r="59">
      <c r="A59" s="9" t="s">
        <v>206</v>
      </c>
      <c r="B59" s="10" t="s">
        <v>207</v>
      </c>
      <c r="C59" s="14" t="s">
        <v>208</v>
      </c>
      <c r="D59" s="10"/>
      <c r="E59" s="10" t="s">
        <v>162</v>
      </c>
      <c r="F59" s="45" t="n">
        <v>8</v>
      </c>
      <c r="G59" s="45" t="n">
        <v>0</v>
      </c>
      <c r="H59" s="45">
        <f>F59*AO59</f>
      </c>
      <c r="I59" s="45">
        <f>F59*AP59</f>
      </c>
      <c r="J59" s="45">
        <f>F59*G59</f>
      </c>
      <c r="K59" s="46" t="s">
        <v>72</v>
      </c>
      <c r="Z59" s="45">
        <f>IF(AQ59="5",BJ59,0)</f>
      </c>
      <c r="AB59" s="45">
        <f>IF(AQ59="1",BH59,0)</f>
      </c>
      <c r="AC59" s="45">
        <f>IF(AQ59="1",BI59,0)</f>
      </c>
      <c r="AD59" s="45">
        <f>IF(AQ59="7",BH59,0)</f>
      </c>
      <c r="AE59" s="45">
        <f>IF(AQ59="7",BI59,0)</f>
      </c>
      <c r="AF59" s="45">
        <f>IF(AQ59="2",BH59,0)</f>
      </c>
      <c r="AG59" s="45">
        <f>IF(AQ59="2",BI59,0)</f>
      </c>
      <c r="AH59" s="45">
        <f>IF(AQ59="0",BJ59,0)</f>
      </c>
      <c r="AI59" s="28" t="s">
        <v>55</v>
      </c>
      <c r="AJ59" s="45">
        <f>IF(AN59=0,J59,0)</f>
      </c>
      <c r="AK59" s="45">
        <f>IF(AN59=12,J59,0)</f>
      </c>
      <c r="AL59" s="45">
        <f>IF(AN59=21,J59,0)</f>
      </c>
      <c r="AN59" s="45" t="n">
        <v>21</v>
      </c>
      <c r="AO59" s="45">
        <f>G59*1</f>
      </c>
      <c r="AP59" s="45">
        <f>G59*(1-1)</f>
      </c>
      <c r="AQ59" s="47" t="s">
        <v>191</v>
      </c>
      <c r="AV59" s="45">
        <f>AW59+AX59</f>
      </c>
      <c r="AW59" s="45">
        <f>F59*AO59</f>
      </c>
      <c r="AX59" s="45">
        <f>F59*AP59</f>
      </c>
      <c r="AY59" s="47" t="s">
        <v>192</v>
      </c>
      <c r="AZ59" s="47" t="s">
        <v>193</v>
      </c>
      <c r="BA59" s="28" t="s">
        <v>65</v>
      </c>
      <c r="BC59" s="45">
        <f>AW59+AX59</f>
      </c>
      <c r="BD59" s="45">
        <f>G59/(100-BE59)*100</f>
      </c>
      <c r="BE59" s="45" t="n">
        <v>0</v>
      </c>
      <c r="BF59" s="45">
        <f>59</f>
      </c>
      <c r="BH59" s="45">
        <f>F59*AO59</f>
      </c>
      <c r="BI59" s="45">
        <f>F59*AP59</f>
      </c>
      <c r="BJ59" s="45">
        <f>F59*G59</f>
      </c>
      <c r="BK59" s="45"/>
      <c r="BL59" s="45"/>
      <c r="BW59" s="45" t="n">
        <v>21</v>
      </c>
      <c r="BX59" s="14" t="s">
        <v>208</v>
      </c>
    </row>
    <row r="60">
      <c r="A60" s="9" t="s">
        <v>209</v>
      </c>
      <c r="B60" s="10" t="s">
        <v>210</v>
      </c>
      <c r="C60" s="14" t="s">
        <v>211</v>
      </c>
      <c r="D60" s="10"/>
      <c r="E60" s="10" t="s">
        <v>162</v>
      </c>
      <c r="F60" s="45" t="n">
        <v>8</v>
      </c>
      <c r="G60" s="45" t="n">
        <v>0</v>
      </c>
      <c r="H60" s="45">
        <f>F60*AO60</f>
      </c>
      <c r="I60" s="45">
        <f>F60*AP60</f>
      </c>
      <c r="J60" s="45">
        <f>F60*G60</f>
      </c>
      <c r="K60" s="46" t="s">
        <v>72</v>
      </c>
      <c r="Z60" s="45">
        <f>IF(AQ60="5",BJ60,0)</f>
      </c>
      <c r="AB60" s="45">
        <f>IF(AQ60="1",BH60,0)</f>
      </c>
      <c r="AC60" s="45">
        <f>IF(AQ60="1",BI60,0)</f>
      </c>
      <c r="AD60" s="45">
        <f>IF(AQ60="7",BH60,0)</f>
      </c>
      <c r="AE60" s="45">
        <f>IF(AQ60="7",BI60,0)</f>
      </c>
      <c r="AF60" s="45">
        <f>IF(AQ60="2",BH60,0)</f>
      </c>
      <c r="AG60" s="45">
        <f>IF(AQ60="2",BI60,0)</f>
      </c>
      <c r="AH60" s="45">
        <f>IF(AQ60="0",BJ60,0)</f>
      </c>
      <c r="AI60" s="28" t="s">
        <v>55</v>
      </c>
      <c r="AJ60" s="45">
        <f>IF(AN60=0,J60,0)</f>
      </c>
      <c r="AK60" s="45">
        <f>IF(AN60=12,J60,0)</f>
      </c>
      <c r="AL60" s="45">
        <f>IF(AN60=21,J60,0)</f>
      </c>
      <c r="AN60" s="45" t="n">
        <v>21</v>
      </c>
      <c r="AO60" s="45">
        <f>G60*1</f>
      </c>
      <c r="AP60" s="45">
        <f>G60*(1-1)</f>
      </c>
      <c r="AQ60" s="47" t="s">
        <v>191</v>
      </c>
      <c r="AV60" s="45">
        <f>AW60+AX60</f>
      </c>
      <c r="AW60" s="45">
        <f>F60*AO60</f>
      </c>
      <c r="AX60" s="45">
        <f>F60*AP60</f>
      </c>
      <c r="AY60" s="47" t="s">
        <v>192</v>
      </c>
      <c r="AZ60" s="47" t="s">
        <v>193</v>
      </c>
      <c r="BA60" s="28" t="s">
        <v>65</v>
      </c>
      <c r="BC60" s="45">
        <f>AW60+AX60</f>
      </c>
      <c r="BD60" s="45">
        <f>G60/(100-BE60)*100</f>
      </c>
      <c r="BE60" s="45" t="n">
        <v>0</v>
      </c>
      <c r="BF60" s="45">
        <f>60</f>
      </c>
      <c r="BH60" s="45">
        <f>F60*AO60</f>
      </c>
      <c r="BI60" s="45">
        <f>F60*AP60</f>
      </c>
      <c r="BJ60" s="45">
        <f>F60*G60</f>
      </c>
      <c r="BK60" s="45"/>
      <c r="BL60" s="45"/>
      <c r="BW60" s="45" t="n">
        <v>21</v>
      </c>
      <c r="BX60" s="14" t="s">
        <v>211</v>
      </c>
    </row>
    <row r="61">
      <c r="A61" s="9" t="s">
        <v>212</v>
      </c>
      <c r="B61" s="10" t="s">
        <v>213</v>
      </c>
      <c r="C61" s="14" t="s">
        <v>214</v>
      </c>
      <c r="D61" s="10"/>
      <c r="E61" s="10" t="s">
        <v>162</v>
      </c>
      <c r="F61" s="45" t="n">
        <v>8</v>
      </c>
      <c r="G61" s="45" t="n">
        <v>0</v>
      </c>
      <c r="H61" s="45">
        <f>F61*AO61</f>
      </c>
      <c r="I61" s="45">
        <f>F61*AP61</f>
      </c>
      <c r="J61" s="45">
        <f>F61*G61</f>
      </c>
      <c r="K61" s="46" t="s">
        <v>72</v>
      </c>
      <c r="Z61" s="45">
        <f>IF(AQ61="5",BJ61,0)</f>
      </c>
      <c r="AB61" s="45">
        <f>IF(AQ61="1",BH61,0)</f>
      </c>
      <c r="AC61" s="45">
        <f>IF(AQ61="1",BI61,0)</f>
      </c>
      <c r="AD61" s="45">
        <f>IF(AQ61="7",BH61,0)</f>
      </c>
      <c r="AE61" s="45">
        <f>IF(AQ61="7",BI61,0)</f>
      </c>
      <c r="AF61" s="45">
        <f>IF(AQ61="2",BH61,0)</f>
      </c>
      <c r="AG61" s="45">
        <f>IF(AQ61="2",BI61,0)</f>
      </c>
      <c r="AH61" s="45">
        <f>IF(AQ61="0",BJ61,0)</f>
      </c>
      <c r="AI61" s="28" t="s">
        <v>55</v>
      </c>
      <c r="AJ61" s="45">
        <f>IF(AN61=0,J61,0)</f>
      </c>
      <c r="AK61" s="45">
        <f>IF(AN61=12,J61,0)</f>
      </c>
      <c r="AL61" s="45">
        <f>IF(AN61=21,J61,0)</f>
      </c>
      <c r="AN61" s="45" t="n">
        <v>21</v>
      </c>
      <c r="AO61" s="45">
        <f>G61*1</f>
      </c>
      <c r="AP61" s="45">
        <f>G61*(1-1)</f>
      </c>
      <c r="AQ61" s="47" t="s">
        <v>191</v>
      </c>
      <c r="AV61" s="45">
        <f>AW61+AX61</f>
      </c>
      <c r="AW61" s="45">
        <f>F61*AO61</f>
      </c>
      <c r="AX61" s="45">
        <f>F61*AP61</f>
      </c>
      <c r="AY61" s="47" t="s">
        <v>192</v>
      </c>
      <c r="AZ61" s="47" t="s">
        <v>193</v>
      </c>
      <c r="BA61" s="28" t="s">
        <v>65</v>
      </c>
      <c r="BC61" s="45">
        <f>AW61+AX61</f>
      </c>
      <c r="BD61" s="45">
        <f>G61/(100-BE61)*100</f>
      </c>
      <c r="BE61" s="45" t="n">
        <v>0</v>
      </c>
      <c r="BF61" s="45">
        <f>61</f>
      </c>
      <c r="BH61" s="45">
        <f>F61*AO61</f>
      </c>
      <c r="BI61" s="45">
        <f>F61*AP61</f>
      </c>
      <c r="BJ61" s="45">
        <f>F61*G61</f>
      </c>
      <c r="BK61" s="45"/>
      <c r="BL61" s="45"/>
      <c r="BW61" s="45" t="n">
        <v>21</v>
      </c>
      <c r="BX61" s="14" t="s">
        <v>214</v>
      </c>
    </row>
    <row r="62" ht="24.75">
      <c r="A62" s="9" t="s">
        <v>215</v>
      </c>
      <c r="B62" s="10" t="s">
        <v>216</v>
      </c>
      <c r="C62" s="14" t="s">
        <v>217</v>
      </c>
      <c r="D62" s="10"/>
      <c r="E62" s="10" t="s">
        <v>162</v>
      </c>
      <c r="F62" s="45" t="n">
        <v>8</v>
      </c>
      <c r="G62" s="45" t="n">
        <v>0</v>
      </c>
      <c r="H62" s="45">
        <f>F62*AO62</f>
      </c>
      <c r="I62" s="45">
        <f>F62*AP62</f>
      </c>
      <c r="J62" s="45">
        <f>F62*G62</f>
      </c>
      <c r="K62" s="46" t="s">
        <v>72</v>
      </c>
      <c r="Z62" s="45">
        <f>IF(AQ62="5",BJ62,0)</f>
      </c>
      <c r="AB62" s="45">
        <f>IF(AQ62="1",BH62,0)</f>
      </c>
      <c r="AC62" s="45">
        <f>IF(AQ62="1",BI62,0)</f>
      </c>
      <c r="AD62" s="45">
        <f>IF(AQ62="7",BH62,0)</f>
      </c>
      <c r="AE62" s="45">
        <f>IF(AQ62="7",BI62,0)</f>
      </c>
      <c r="AF62" s="45">
        <f>IF(AQ62="2",BH62,0)</f>
      </c>
      <c r="AG62" s="45">
        <f>IF(AQ62="2",BI62,0)</f>
      </c>
      <c r="AH62" s="45">
        <f>IF(AQ62="0",BJ62,0)</f>
      </c>
      <c r="AI62" s="28" t="s">
        <v>55</v>
      </c>
      <c r="AJ62" s="45">
        <f>IF(AN62=0,J62,0)</f>
      </c>
      <c r="AK62" s="45">
        <f>IF(AN62=12,J62,0)</f>
      </c>
      <c r="AL62" s="45">
        <f>IF(AN62=21,J62,0)</f>
      </c>
      <c r="AN62" s="45" t="n">
        <v>21</v>
      </c>
      <c r="AO62" s="45">
        <f>G62*1</f>
      </c>
      <c r="AP62" s="45">
        <f>G62*(1-1)</f>
      </c>
      <c r="AQ62" s="47" t="s">
        <v>191</v>
      </c>
      <c r="AV62" s="45">
        <f>AW62+AX62</f>
      </c>
      <c r="AW62" s="45">
        <f>F62*AO62</f>
      </c>
      <c r="AX62" s="45">
        <f>F62*AP62</f>
      </c>
      <c r="AY62" s="47" t="s">
        <v>192</v>
      </c>
      <c r="AZ62" s="47" t="s">
        <v>193</v>
      </c>
      <c r="BA62" s="28" t="s">
        <v>65</v>
      </c>
      <c r="BC62" s="45">
        <f>AW62+AX62</f>
      </c>
      <c r="BD62" s="45">
        <f>G62/(100-BE62)*100</f>
      </c>
      <c r="BE62" s="45" t="n">
        <v>0</v>
      </c>
      <c r="BF62" s="45">
        <f>62</f>
      </c>
      <c r="BH62" s="45">
        <f>F62*AO62</f>
      </c>
      <c r="BI62" s="45">
        <f>F62*AP62</f>
      </c>
      <c r="BJ62" s="45">
        <f>F62*G62</f>
      </c>
      <c r="BK62" s="45"/>
      <c r="BL62" s="45"/>
      <c r="BW62" s="45" t="n">
        <v>21</v>
      </c>
      <c r="BX62" s="14" t="s">
        <v>217</v>
      </c>
    </row>
    <row r="63">
      <c r="A63" s="9" t="s">
        <v>218</v>
      </c>
      <c r="B63" s="10" t="s">
        <v>219</v>
      </c>
      <c r="C63" s="14" t="s">
        <v>220</v>
      </c>
      <c r="D63" s="10"/>
      <c r="E63" s="10" t="s">
        <v>162</v>
      </c>
      <c r="F63" s="45" t="n">
        <v>8</v>
      </c>
      <c r="G63" s="45" t="n">
        <v>0</v>
      </c>
      <c r="H63" s="45">
        <f>F63*AO63</f>
      </c>
      <c r="I63" s="45">
        <f>F63*AP63</f>
      </c>
      <c r="J63" s="45">
        <f>F63*G63</f>
      </c>
      <c r="K63" s="46" t="s">
        <v>72</v>
      </c>
      <c r="Z63" s="45">
        <f>IF(AQ63="5",BJ63,0)</f>
      </c>
      <c r="AB63" s="45">
        <f>IF(AQ63="1",BH63,0)</f>
      </c>
      <c r="AC63" s="45">
        <f>IF(AQ63="1",BI63,0)</f>
      </c>
      <c r="AD63" s="45">
        <f>IF(AQ63="7",BH63,0)</f>
      </c>
      <c r="AE63" s="45">
        <f>IF(AQ63="7",BI63,0)</f>
      </c>
      <c r="AF63" s="45">
        <f>IF(AQ63="2",BH63,0)</f>
      </c>
      <c r="AG63" s="45">
        <f>IF(AQ63="2",BI63,0)</f>
      </c>
      <c r="AH63" s="45">
        <f>IF(AQ63="0",BJ63,0)</f>
      </c>
      <c r="AI63" s="28" t="s">
        <v>55</v>
      </c>
      <c r="AJ63" s="45">
        <f>IF(AN63=0,J63,0)</f>
      </c>
      <c r="AK63" s="45">
        <f>IF(AN63=12,J63,0)</f>
      </c>
      <c r="AL63" s="45">
        <f>IF(AN63=21,J63,0)</f>
      </c>
      <c r="AN63" s="45" t="n">
        <v>21</v>
      </c>
      <c r="AO63" s="45">
        <f>G63*1</f>
      </c>
      <c r="AP63" s="45">
        <f>G63*(1-1)</f>
      </c>
      <c r="AQ63" s="47" t="s">
        <v>191</v>
      </c>
      <c r="AV63" s="45">
        <f>AW63+AX63</f>
      </c>
      <c r="AW63" s="45">
        <f>F63*AO63</f>
      </c>
      <c r="AX63" s="45">
        <f>F63*AP63</f>
      </c>
      <c r="AY63" s="47" t="s">
        <v>192</v>
      </c>
      <c r="AZ63" s="47" t="s">
        <v>193</v>
      </c>
      <c r="BA63" s="28" t="s">
        <v>65</v>
      </c>
      <c r="BC63" s="45">
        <f>AW63+AX63</f>
      </c>
      <c r="BD63" s="45">
        <f>G63/(100-BE63)*100</f>
      </c>
      <c r="BE63" s="45" t="n">
        <v>0</v>
      </c>
      <c r="BF63" s="45">
        <f>63</f>
      </c>
      <c r="BH63" s="45">
        <f>F63*AO63</f>
      </c>
      <c r="BI63" s="45">
        <f>F63*AP63</f>
      </c>
      <c r="BJ63" s="45">
        <f>F63*G63</f>
      </c>
      <c r="BK63" s="45"/>
      <c r="BL63" s="45"/>
      <c r="BW63" s="45" t="n">
        <v>21</v>
      </c>
      <c r="BX63" s="14" t="s">
        <v>220</v>
      </c>
    </row>
    <row r="64">
      <c r="A64" s="9" t="s">
        <v>221</v>
      </c>
      <c r="B64" s="10" t="s">
        <v>222</v>
      </c>
      <c r="C64" s="14" t="s">
        <v>223</v>
      </c>
      <c r="D64" s="10"/>
      <c r="E64" s="10" t="s">
        <v>162</v>
      </c>
      <c r="F64" s="45" t="n">
        <v>8</v>
      </c>
      <c r="G64" s="45" t="n">
        <v>0</v>
      </c>
      <c r="H64" s="45">
        <f>F64*AO64</f>
      </c>
      <c r="I64" s="45">
        <f>F64*AP64</f>
      </c>
      <c r="J64" s="45">
        <f>F64*G64</f>
      </c>
      <c r="K64" s="46" t="s">
        <v>72</v>
      </c>
      <c r="Z64" s="45">
        <f>IF(AQ64="5",BJ64,0)</f>
      </c>
      <c r="AB64" s="45">
        <f>IF(AQ64="1",BH64,0)</f>
      </c>
      <c r="AC64" s="45">
        <f>IF(AQ64="1",BI64,0)</f>
      </c>
      <c r="AD64" s="45">
        <f>IF(AQ64="7",BH64,0)</f>
      </c>
      <c r="AE64" s="45">
        <f>IF(AQ64="7",BI64,0)</f>
      </c>
      <c r="AF64" s="45">
        <f>IF(AQ64="2",BH64,0)</f>
      </c>
      <c r="AG64" s="45">
        <f>IF(AQ64="2",BI64,0)</f>
      </c>
      <c r="AH64" s="45">
        <f>IF(AQ64="0",BJ64,0)</f>
      </c>
      <c r="AI64" s="28" t="s">
        <v>55</v>
      </c>
      <c r="AJ64" s="45">
        <f>IF(AN64=0,J64,0)</f>
      </c>
      <c r="AK64" s="45">
        <f>IF(AN64=12,J64,0)</f>
      </c>
      <c r="AL64" s="45">
        <f>IF(AN64=21,J64,0)</f>
      </c>
      <c r="AN64" s="45" t="n">
        <v>21</v>
      </c>
      <c r="AO64" s="45">
        <f>G64*1</f>
      </c>
      <c r="AP64" s="45">
        <f>G64*(1-1)</f>
      </c>
      <c r="AQ64" s="47" t="s">
        <v>191</v>
      </c>
      <c r="AV64" s="45">
        <f>AW64+AX64</f>
      </c>
      <c r="AW64" s="45">
        <f>F64*AO64</f>
      </c>
      <c r="AX64" s="45">
        <f>F64*AP64</f>
      </c>
      <c r="AY64" s="47" t="s">
        <v>192</v>
      </c>
      <c r="AZ64" s="47" t="s">
        <v>193</v>
      </c>
      <c r="BA64" s="28" t="s">
        <v>65</v>
      </c>
      <c r="BC64" s="45">
        <f>AW64+AX64</f>
      </c>
      <c r="BD64" s="45">
        <f>G64/(100-BE64)*100</f>
      </c>
      <c r="BE64" s="45" t="n">
        <v>0</v>
      </c>
      <c r="BF64" s="45">
        <f>64</f>
      </c>
      <c r="BH64" s="45">
        <f>F64*AO64</f>
      </c>
      <c r="BI64" s="45">
        <f>F64*AP64</f>
      </c>
      <c r="BJ64" s="45">
        <f>F64*G64</f>
      </c>
      <c r="BK64" s="45"/>
      <c r="BL64" s="45"/>
      <c r="BW64" s="45" t="n">
        <v>21</v>
      </c>
      <c r="BX64" s="14" t="s">
        <v>223</v>
      </c>
    </row>
    <row r="65">
      <c r="A65" s="9" t="s">
        <v>224</v>
      </c>
      <c r="B65" s="10" t="s">
        <v>225</v>
      </c>
      <c r="C65" s="14" t="s">
        <v>226</v>
      </c>
      <c r="D65" s="10"/>
      <c r="E65" s="10" t="s">
        <v>227</v>
      </c>
      <c r="F65" s="45" t="n">
        <v>4.86</v>
      </c>
      <c r="G65" s="45" t="n">
        <v>0</v>
      </c>
      <c r="H65" s="45">
        <f>F65*AO65</f>
      </c>
      <c r="I65" s="45">
        <f>F65*AP65</f>
      </c>
      <c r="J65" s="45">
        <f>F65*G65</f>
      </c>
      <c r="K65" s="46" t="s">
        <v>72</v>
      </c>
      <c r="Z65" s="45">
        <f>IF(AQ65="5",BJ65,0)</f>
      </c>
      <c r="AB65" s="45">
        <f>IF(AQ65="1",BH65,0)</f>
      </c>
      <c r="AC65" s="45">
        <f>IF(AQ65="1",BI65,0)</f>
      </c>
      <c r="AD65" s="45">
        <f>IF(AQ65="7",BH65,0)</f>
      </c>
      <c r="AE65" s="45">
        <f>IF(AQ65="7",BI65,0)</f>
      </c>
      <c r="AF65" s="45">
        <f>IF(AQ65="2",BH65,0)</f>
      </c>
      <c r="AG65" s="45">
        <f>IF(AQ65="2",BI65,0)</f>
      </c>
      <c r="AH65" s="45">
        <f>IF(AQ65="0",BJ65,0)</f>
      </c>
      <c r="AI65" s="28" t="s">
        <v>55</v>
      </c>
      <c r="AJ65" s="45">
        <f>IF(AN65=0,J65,0)</f>
      </c>
      <c r="AK65" s="45">
        <f>IF(AN65=12,J65,0)</f>
      </c>
      <c r="AL65" s="45">
        <f>IF(AN65=21,J65,0)</f>
      </c>
      <c r="AN65" s="45" t="n">
        <v>21</v>
      </c>
      <c r="AO65" s="45">
        <f>G65*1</f>
      </c>
      <c r="AP65" s="45">
        <f>G65*(1-1)</f>
      </c>
      <c r="AQ65" s="47" t="s">
        <v>191</v>
      </c>
      <c r="AV65" s="45">
        <f>AW65+AX65</f>
      </c>
      <c r="AW65" s="45">
        <f>F65*AO65</f>
      </c>
      <c r="AX65" s="45">
        <f>F65*AP65</f>
      </c>
      <c r="AY65" s="47" t="s">
        <v>192</v>
      </c>
      <c r="AZ65" s="47" t="s">
        <v>193</v>
      </c>
      <c r="BA65" s="28" t="s">
        <v>65</v>
      </c>
      <c r="BC65" s="45">
        <f>AW65+AX65</f>
      </c>
      <c r="BD65" s="45">
        <f>G65/(100-BE65)*100</f>
      </c>
      <c r="BE65" s="45" t="n">
        <v>0</v>
      </c>
      <c r="BF65" s="45">
        <f>65</f>
      </c>
      <c r="BH65" s="45">
        <f>F65*AO65</f>
      </c>
      <c r="BI65" s="45">
        <f>F65*AP65</f>
      </c>
      <c r="BJ65" s="45">
        <f>F65*G65</f>
      </c>
      <c r="BK65" s="45"/>
      <c r="BL65" s="45"/>
      <c r="BW65" s="45" t="n">
        <v>21</v>
      </c>
      <c r="BX65" s="14" t="s">
        <v>226</v>
      </c>
    </row>
    <row r="66">
      <c r="A66" s="48" t="s">
        <v>55</v>
      </c>
      <c r="B66" s="49" t="s">
        <v>228</v>
      </c>
      <c r="C66" s="50" t="s">
        <v>229</v>
      </c>
      <c r="D66" s="49"/>
      <c r="E66" s="51" t="s">
        <v>36</v>
      </c>
      <c r="F66" s="51" t="s">
        <v>36</v>
      </c>
      <c r="G66" s="51" t="s">
        <v>36</v>
      </c>
      <c r="H66" s="2">
        <f>H67</f>
      </c>
      <c r="I66" s="2">
        <f>I67</f>
      </c>
      <c r="J66" s="2">
        <f>J67</f>
      </c>
      <c r="K66" s="52" t="s">
        <v>55</v>
      </c>
      <c r="AI66" s="28" t="s">
        <v>55</v>
      </c>
    </row>
    <row r="67">
      <c r="A67" s="48" t="s">
        <v>55</v>
      </c>
      <c r="B67" s="49" t="s">
        <v>230</v>
      </c>
      <c r="C67" s="50" t="s">
        <v>231</v>
      </c>
      <c r="D67" s="49"/>
      <c r="E67" s="51" t="s">
        <v>36</v>
      </c>
      <c r="F67" s="51" t="s">
        <v>36</v>
      </c>
      <c r="G67" s="51" t="s">
        <v>36</v>
      </c>
      <c r="H67" s="2">
        <f>SUM(H68:H68)</f>
      </c>
      <c r="I67" s="2">
        <f>SUM(I68:I68)</f>
      </c>
      <c r="J67" s="2">
        <f>SUM(J68:J68)</f>
      </c>
      <c r="K67" s="52" t="s">
        <v>55</v>
      </c>
      <c r="AI67" s="28" t="s">
        <v>55</v>
      </c>
      <c r="AS67" s="2">
        <f>SUM(AJ68:AJ68)</f>
      </c>
      <c r="AT67" s="2">
        <f>SUM(AK68:AK68)</f>
      </c>
      <c r="AU67" s="2">
        <f>SUM(AL68:AL68)</f>
      </c>
    </row>
    <row r="68">
      <c r="A68" s="53" t="s">
        <v>232</v>
      </c>
      <c r="B68" s="54" t="s">
        <v>233</v>
      </c>
      <c r="C68" s="55" t="s">
        <v>234</v>
      </c>
      <c r="D68" s="54"/>
      <c r="E68" s="54" t="s">
        <v>235</v>
      </c>
      <c r="F68" s="56" t="n">
        <v>1</v>
      </c>
      <c r="G68" s="56" t="n">
        <v>0</v>
      </c>
      <c r="H68" s="56">
        <f>F68*AO68</f>
      </c>
      <c r="I68" s="56">
        <f>F68*AP68</f>
      </c>
      <c r="J68" s="56">
        <f>F68*G68</f>
      </c>
      <c r="K68" s="57" t="s">
        <v>72</v>
      </c>
      <c r="Z68" s="45">
        <f>IF(AQ68="5",BJ68,0)</f>
      </c>
      <c r="AB68" s="45">
        <f>IF(AQ68="1",BH68,0)</f>
      </c>
      <c r="AC68" s="45">
        <f>IF(AQ68="1",BI68,0)</f>
      </c>
      <c r="AD68" s="45">
        <f>IF(AQ68="7",BH68,0)</f>
      </c>
      <c r="AE68" s="45">
        <f>IF(AQ68="7",BI68,0)</f>
      </c>
      <c r="AF68" s="45">
        <f>IF(AQ68="2",BH68,0)</f>
      </c>
      <c r="AG68" s="45">
        <f>IF(AQ68="2",BI68,0)</f>
      </c>
      <c r="AH68" s="45">
        <f>IF(AQ68="0",BJ68,0)</f>
      </c>
      <c r="AI68" s="28" t="s">
        <v>55</v>
      </c>
      <c r="AJ68" s="45">
        <f>IF(AN68=0,J68,0)</f>
      </c>
      <c r="AK68" s="45">
        <f>IF(AN68=12,J68,0)</f>
      </c>
      <c r="AL68" s="45">
        <f>IF(AN68=21,J68,0)</f>
      </c>
      <c r="AN68" s="45" t="n">
        <v>21</v>
      </c>
      <c r="AO68" s="45">
        <f>G68*0</f>
      </c>
      <c r="AP68" s="45">
        <f>G68*(1-0)</f>
      </c>
      <c r="AQ68" s="47" t="s">
        <v>236</v>
      </c>
      <c r="AV68" s="45">
        <f>AW68+AX68</f>
      </c>
      <c r="AW68" s="45">
        <f>F68*AO68</f>
      </c>
      <c r="AX68" s="45">
        <f>F68*AP68</f>
      </c>
      <c r="AY68" s="47" t="s">
        <v>237</v>
      </c>
      <c r="AZ68" s="47" t="s">
        <v>238</v>
      </c>
      <c r="BA68" s="28" t="s">
        <v>65</v>
      </c>
      <c r="BC68" s="45">
        <f>AW68+AX68</f>
      </c>
      <c r="BD68" s="45">
        <f>G68/(100-BE68)*100</f>
      </c>
      <c r="BE68" s="45" t="n">
        <v>0</v>
      </c>
      <c r="BF68" s="45">
        <f>68</f>
      </c>
      <c r="BH68" s="45">
        <f>F68*AO68</f>
      </c>
      <c r="BI68" s="45">
        <f>F68*AP68</f>
      </c>
      <c r="BJ68" s="45">
        <f>F68*G68</f>
      </c>
      <c r="BK68" s="45"/>
      <c r="BL68" s="45"/>
      <c r="BM68" s="45">
        <f>F68*G68</f>
      </c>
      <c r="BW68" s="45" t="n">
        <v>21</v>
      </c>
      <c r="BX68" s="14" t="s">
        <v>234</v>
      </c>
    </row>
    <row r="69">
      <c r="H69" s="58" t="s">
        <v>239</v>
      </c>
      <c r="I69" s="58"/>
      <c r="J69" s="59">
        <f>ROUND(J12+J14+J16+J21+J23+J27+J31+J34+J36+J39+J42+J44+J50+J53+J67,-1)</f>
      </c>
    </row>
    <row r="70">
      <c r="A70" s="60" t="s">
        <v>240</v>
      </c>
    </row>
    <row r="71" customHeight="true" ht="12.75">
      <c r="A71" s="14" t="s">
        <v>55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</row>
  </sheetData>
  <mergeCells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G8:G9"/>
    <mergeCell ref="I2:K3"/>
    <mergeCell ref="I4:K5"/>
    <mergeCell ref="I6:K7"/>
    <mergeCell ref="I8:K9"/>
    <mergeCell ref="C10:D10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H69:I69"/>
    <mergeCell ref="A71:K71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H95"/>
  <sheetViews>
    <sheetView workbookViewId="0" showZeros="true" showFormulas="false" showGridLines="true" showRowColHeaders="true">
      <selection sqref="A95:G95" activeCell="A95"/>
    </sheetView>
  </sheetViews>
  <sheetFormatPr defaultColWidth="12.140625" customHeight="true" defaultRowHeight="15"/>
  <cols>
    <col max="2" min="1" style="0" width="9.140625" customWidth="true"/>
    <col max="3" min="3" style="0" width="14.28515625" customWidth="true"/>
    <col max="4" min="4" style="0" width="42.85546875" customWidth="true"/>
    <col max="5" min="5" style="0" width="39.99609375" customWidth="true"/>
    <col max="6" min="6" style="0" width="24.140625" customWidth="true"/>
    <col max="7" min="7" style="0" width="15.7109375" customWidth="true"/>
    <col max="8" min="8" style="0" width="19.99609375" customWidth="true"/>
  </cols>
  <sheetData>
    <row r="1" customHeight="true" ht="54.75">
      <c r="A1" s="1" t="s">
        <v>241</v>
      </c>
      <c r="B1" s="1"/>
      <c r="C1" s="1"/>
      <c r="D1" s="1"/>
      <c r="E1" s="1"/>
      <c r="F1" s="1"/>
      <c r="G1" s="1"/>
      <c r="H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8"/>
    </row>
    <row r="3" customHeight="true" ht="15">
      <c r="A3" s="9"/>
      <c r="B3" s="10"/>
      <c r="C3" s="11"/>
      <c r="D3" s="11"/>
      <c r="E3" s="10"/>
      <c r="F3" s="10"/>
      <c r="G3" s="10"/>
      <c r="H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2"/>
    </row>
    <row r="5" customHeight="true" ht="15">
      <c r="A5" s="9"/>
      <c r="B5" s="10"/>
      <c r="C5" s="10"/>
      <c r="D5" s="10"/>
      <c r="E5" s="10"/>
      <c r="F5" s="10"/>
      <c r="G5" s="10"/>
      <c r="H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2"/>
    </row>
    <row r="7" customHeight="true" ht="15">
      <c r="A7" s="9"/>
      <c r="B7" s="10"/>
      <c r="C7" s="10"/>
      <c r="D7" s="10"/>
      <c r="E7" s="10"/>
      <c r="F7" s="10"/>
      <c r="G7" s="10"/>
      <c r="H7" s="12"/>
    </row>
    <row r="8">
      <c r="A8" s="13" t="s">
        <v>23</v>
      </c>
      <c r="B8" s="10"/>
      <c r="C8" s="14">
        <f>'Stavební rozpočet'!I8</f>
      </c>
      <c r="D8" s="10"/>
      <c r="E8" s="14" t="s">
        <v>21</v>
      </c>
      <c r="F8" s="14">
        <f>'Stavební rozpočet'!G8</f>
      </c>
      <c r="G8" s="10"/>
      <c r="H8" s="12"/>
    </row>
    <row r="9">
      <c r="A9" s="15"/>
      <c r="B9" s="16"/>
      <c r="C9" s="16"/>
      <c r="D9" s="16"/>
      <c r="E9" s="16"/>
      <c r="F9" s="16"/>
      <c r="G9" s="16"/>
      <c r="H9" s="17"/>
    </row>
    <row r="10">
      <c r="A10" s="61" t="s">
        <v>25</v>
      </c>
      <c r="B10" s="62" t="s">
        <v>242</v>
      </c>
      <c r="C10" s="62" t="s">
        <v>26</v>
      </c>
      <c r="D10" s="63" t="s">
        <v>27</v>
      </c>
      <c r="E10" s="64"/>
      <c r="F10" s="62" t="s">
        <v>28</v>
      </c>
      <c r="G10" s="65" t="s">
        <v>29</v>
      </c>
      <c r="H10" s="66" t="s">
        <v>243</v>
      </c>
    </row>
    <row r="11">
      <c r="A11" s="67" t="s">
        <v>58</v>
      </c>
      <c r="B11" s="68" t="s">
        <v>55</v>
      </c>
      <c r="C11" s="68" t="s">
        <v>59</v>
      </c>
      <c r="D11" s="68" t="s">
        <v>60</v>
      </c>
      <c r="E11" s="68"/>
      <c r="F11" s="68" t="s">
        <v>61</v>
      </c>
      <c r="G11" s="69" t="n">
        <v>2</v>
      </c>
      <c r="H11" s="70" t="n">
        <v>0</v>
      </c>
    </row>
    <row r="12">
      <c r="A12" s="71"/>
      <c r="D12" s="72" t="s">
        <v>68</v>
      </c>
      <c r="E12" s="72" t="s">
        <v>55</v>
      </c>
      <c r="F12" s="72"/>
      <c r="G12" s="73" t="n">
        <v>2</v>
      </c>
      <c r="H12" s="74"/>
    </row>
    <row r="13">
      <c r="A13" s="9" t="s">
        <v>68</v>
      </c>
      <c r="B13" s="10" t="s">
        <v>55</v>
      </c>
      <c r="C13" s="10" t="s">
        <v>69</v>
      </c>
      <c r="D13" s="10" t="s">
        <v>70</v>
      </c>
      <c r="E13" s="10"/>
      <c r="F13" s="10" t="s">
        <v>71</v>
      </c>
      <c r="G13" s="45" t="n">
        <v>13.5</v>
      </c>
      <c r="H13" s="75" t="n">
        <v>0</v>
      </c>
    </row>
    <row r="14">
      <c r="A14" s="71"/>
      <c r="D14" s="72" t="s">
        <v>244</v>
      </c>
      <c r="E14" s="72" t="s">
        <v>55</v>
      </c>
      <c r="F14" s="72"/>
      <c r="G14" s="73" t="n">
        <v>13.5</v>
      </c>
      <c r="H14" s="74"/>
    </row>
    <row r="15">
      <c r="A15" s="9" t="s">
        <v>76</v>
      </c>
      <c r="B15" s="10" t="s">
        <v>55</v>
      </c>
      <c r="C15" s="10" t="s">
        <v>77</v>
      </c>
      <c r="D15" s="10" t="s">
        <v>78</v>
      </c>
      <c r="E15" s="10"/>
      <c r="F15" s="10" t="s">
        <v>71</v>
      </c>
      <c r="G15" s="45" t="n">
        <v>10.8</v>
      </c>
      <c r="H15" s="75" t="n">
        <v>0</v>
      </c>
    </row>
    <row r="16">
      <c r="A16" s="71"/>
      <c r="D16" s="72" t="s">
        <v>245</v>
      </c>
      <c r="E16" s="72" t="s">
        <v>55</v>
      </c>
      <c r="F16" s="72"/>
      <c r="G16" s="73" t="n">
        <v>10.8</v>
      </c>
      <c r="H16" s="74"/>
    </row>
    <row r="17">
      <c r="A17" s="9" t="s">
        <v>80</v>
      </c>
      <c r="B17" s="10" t="s">
        <v>55</v>
      </c>
      <c r="C17" s="10" t="s">
        <v>81</v>
      </c>
      <c r="D17" s="10" t="s">
        <v>82</v>
      </c>
      <c r="E17" s="10"/>
      <c r="F17" s="10" t="s">
        <v>71</v>
      </c>
      <c r="G17" s="45" t="n">
        <v>16.2</v>
      </c>
      <c r="H17" s="75" t="n">
        <v>0</v>
      </c>
    </row>
    <row r="18">
      <c r="A18" s="71"/>
      <c r="D18" s="72" t="s">
        <v>246</v>
      </c>
      <c r="E18" s="72" t="s">
        <v>55</v>
      </c>
      <c r="F18" s="72"/>
      <c r="G18" s="73" t="n">
        <v>16.2</v>
      </c>
      <c r="H18" s="74"/>
    </row>
    <row r="19">
      <c r="A19" s="9" t="s">
        <v>83</v>
      </c>
      <c r="B19" s="10" t="s">
        <v>55</v>
      </c>
      <c r="C19" s="10" t="s">
        <v>84</v>
      </c>
      <c r="D19" s="10" t="s">
        <v>85</v>
      </c>
      <c r="E19" s="10"/>
      <c r="F19" s="10" t="s">
        <v>71</v>
      </c>
      <c r="G19" s="45" t="n">
        <v>10.69</v>
      </c>
      <c r="H19" s="75" t="n">
        <v>0</v>
      </c>
    </row>
    <row r="20">
      <c r="A20" s="71"/>
      <c r="D20" s="72" t="s">
        <v>247</v>
      </c>
      <c r="E20" s="72" t="s">
        <v>55</v>
      </c>
      <c r="F20" s="72"/>
      <c r="G20" s="73" t="n">
        <v>10.69</v>
      </c>
      <c r="H20" s="74"/>
    </row>
    <row r="21">
      <c r="A21" s="9" t="s">
        <v>86</v>
      </c>
      <c r="B21" s="10" t="s">
        <v>55</v>
      </c>
      <c r="C21" s="10" t="s">
        <v>87</v>
      </c>
      <c r="D21" s="10" t="s">
        <v>88</v>
      </c>
      <c r="E21" s="10"/>
      <c r="F21" s="10" t="s">
        <v>71</v>
      </c>
      <c r="G21" s="45" t="n">
        <v>16.04</v>
      </c>
      <c r="H21" s="75" t="n">
        <v>0</v>
      </c>
    </row>
    <row r="22">
      <c r="A22" s="71"/>
      <c r="D22" s="72" t="s">
        <v>248</v>
      </c>
      <c r="E22" s="72" t="s">
        <v>55</v>
      </c>
      <c r="F22" s="72"/>
      <c r="G22" s="73" t="n">
        <v>16.04</v>
      </c>
      <c r="H22" s="74"/>
    </row>
    <row r="23">
      <c r="A23" s="9" t="s">
        <v>91</v>
      </c>
      <c r="B23" s="10" t="s">
        <v>55</v>
      </c>
      <c r="C23" s="10" t="s">
        <v>92</v>
      </c>
      <c r="D23" s="10" t="s">
        <v>93</v>
      </c>
      <c r="E23" s="10"/>
      <c r="F23" s="10" t="s">
        <v>94</v>
      </c>
      <c r="G23" s="45" t="n">
        <v>8</v>
      </c>
      <c r="H23" s="75" t="n">
        <v>0</v>
      </c>
    </row>
    <row r="24">
      <c r="A24" s="71"/>
      <c r="D24" s="72" t="s">
        <v>249</v>
      </c>
      <c r="E24" s="72" t="s">
        <v>55</v>
      </c>
      <c r="F24" s="72"/>
      <c r="G24" s="73" t="n">
        <v>8</v>
      </c>
      <c r="H24" s="74"/>
    </row>
    <row r="25">
      <c r="A25" s="9" t="s">
        <v>98</v>
      </c>
      <c r="B25" s="10" t="s">
        <v>55</v>
      </c>
      <c r="C25" s="10" t="s">
        <v>99</v>
      </c>
      <c r="D25" s="10" t="s">
        <v>100</v>
      </c>
      <c r="E25" s="10"/>
      <c r="F25" s="10" t="s">
        <v>71</v>
      </c>
      <c r="G25" s="45" t="n">
        <v>15.45</v>
      </c>
      <c r="H25" s="75" t="n">
        <v>0</v>
      </c>
    </row>
    <row r="26">
      <c r="A26" s="71"/>
      <c r="D26" s="72" t="s">
        <v>250</v>
      </c>
      <c r="E26" s="72" t="s">
        <v>55</v>
      </c>
      <c r="F26" s="72"/>
      <c r="G26" s="73" t="n">
        <v>15.45</v>
      </c>
      <c r="H26" s="74"/>
    </row>
    <row r="27">
      <c r="A27" s="9" t="s">
        <v>102</v>
      </c>
      <c r="B27" s="10" t="s">
        <v>55</v>
      </c>
      <c r="C27" s="10" t="s">
        <v>103</v>
      </c>
      <c r="D27" s="10" t="s">
        <v>104</v>
      </c>
      <c r="E27" s="10"/>
      <c r="F27" s="10" t="s">
        <v>71</v>
      </c>
      <c r="G27" s="45" t="n">
        <v>0.3</v>
      </c>
      <c r="H27" s="75" t="n">
        <v>0</v>
      </c>
    </row>
    <row r="28">
      <c r="A28" s="71"/>
      <c r="D28" s="72" t="s">
        <v>251</v>
      </c>
      <c r="E28" s="72" t="s">
        <v>55</v>
      </c>
      <c r="F28" s="72"/>
      <c r="G28" s="73" t="n">
        <v>0.3</v>
      </c>
      <c r="H28" s="74"/>
    </row>
    <row r="29">
      <c r="A29" s="9" t="s">
        <v>106</v>
      </c>
      <c r="B29" s="10" t="s">
        <v>55</v>
      </c>
      <c r="C29" s="10" t="s">
        <v>107</v>
      </c>
      <c r="D29" s="10" t="s">
        <v>108</v>
      </c>
      <c r="E29" s="10"/>
      <c r="F29" s="10" t="s">
        <v>109</v>
      </c>
      <c r="G29" s="45" t="n">
        <v>0.75</v>
      </c>
      <c r="H29" s="75" t="n">
        <v>0</v>
      </c>
    </row>
    <row r="30">
      <c r="A30" s="71"/>
      <c r="D30" s="72" t="s">
        <v>252</v>
      </c>
      <c r="E30" s="72" t="s">
        <v>55</v>
      </c>
      <c r="F30" s="72"/>
      <c r="G30" s="73" t="n">
        <v>0.75</v>
      </c>
      <c r="H30" s="74"/>
    </row>
    <row r="31">
      <c r="A31" s="9" t="s">
        <v>56</v>
      </c>
      <c r="B31" s="10" t="s">
        <v>55</v>
      </c>
      <c r="C31" s="10" t="s">
        <v>112</v>
      </c>
      <c r="D31" s="10" t="s">
        <v>113</v>
      </c>
      <c r="E31" s="10"/>
      <c r="F31" s="10" t="s">
        <v>71</v>
      </c>
      <c r="G31" s="45" t="n">
        <v>38.28</v>
      </c>
      <c r="H31" s="75" t="n">
        <v>0</v>
      </c>
    </row>
    <row r="32">
      <c r="A32" s="71"/>
      <c r="D32" s="72" t="s">
        <v>253</v>
      </c>
      <c r="E32" s="72" t="s">
        <v>55</v>
      </c>
      <c r="F32" s="72"/>
      <c r="G32" s="73" t="n">
        <v>38.28</v>
      </c>
      <c r="H32" s="74"/>
    </row>
    <row r="33">
      <c r="A33" s="9" t="s">
        <v>66</v>
      </c>
      <c r="B33" s="10" t="s">
        <v>55</v>
      </c>
      <c r="C33" s="10" t="s">
        <v>115</v>
      </c>
      <c r="D33" s="10" t="s">
        <v>116</v>
      </c>
      <c r="E33" s="10"/>
      <c r="F33" s="10" t="s">
        <v>71</v>
      </c>
      <c r="G33" s="45" t="n">
        <v>2.7</v>
      </c>
      <c r="H33" s="75" t="n">
        <v>0</v>
      </c>
    </row>
    <row r="34">
      <c r="A34" s="71"/>
      <c r="D34" s="72" t="s">
        <v>254</v>
      </c>
      <c r="E34" s="72" t="s">
        <v>55</v>
      </c>
      <c r="F34" s="72"/>
      <c r="G34" s="73" t="n">
        <v>2.7</v>
      </c>
      <c r="H34" s="74"/>
    </row>
    <row r="35">
      <c r="A35" s="9" t="s">
        <v>74</v>
      </c>
      <c r="B35" s="10" t="s">
        <v>55</v>
      </c>
      <c r="C35" s="10" t="s">
        <v>117</v>
      </c>
      <c r="D35" s="10" t="s">
        <v>118</v>
      </c>
      <c r="E35" s="10"/>
      <c r="F35" s="10" t="s">
        <v>71</v>
      </c>
      <c r="G35" s="45" t="n">
        <v>15.45</v>
      </c>
      <c r="H35" s="75" t="n">
        <v>0</v>
      </c>
    </row>
    <row r="36">
      <c r="A36" s="71"/>
      <c r="D36" s="72" t="s">
        <v>255</v>
      </c>
      <c r="E36" s="72" t="s">
        <v>55</v>
      </c>
      <c r="F36" s="72"/>
      <c r="G36" s="73" t="n">
        <v>15.45</v>
      </c>
      <c r="H36" s="74"/>
    </row>
    <row r="37">
      <c r="A37" s="9" t="s">
        <v>89</v>
      </c>
      <c r="B37" s="10" t="s">
        <v>55</v>
      </c>
      <c r="C37" s="10" t="s">
        <v>121</v>
      </c>
      <c r="D37" s="10" t="s">
        <v>122</v>
      </c>
      <c r="E37" s="10"/>
      <c r="F37" s="10" t="s">
        <v>61</v>
      </c>
      <c r="G37" s="45" t="n">
        <v>90</v>
      </c>
      <c r="H37" s="75" t="n">
        <v>0</v>
      </c>
    </row>
    <row r="38">
      <c r="A38" s="71"/>
      <c r="D38" s="72" t="s">
        <v>256</v>
      </c>
      <c r="E38" s="72" t="s">
        <v>55</v>
      </c>
      <c r="F38" s="72"/>
      <c r="G38" s="73" t="n">
        <v>90</v>
      </c>
      <c r="H38" s="74"/>
    </row>
    <row r="39">
      <c r="A39" s="9" t="s">
        <v>124</v>
      </c>
      <c r="B39" s="10" t="s">
        <v>55</v>
      </c>
      <c r="C39" s="10" t="s">
        <v>125</v>
      </c>
      <c r="D39" s="10" t="s">
        <v>126</v>
      </c>
      <c r="E39" s="10"/>
      <c r="F39" s="10" t="s">
        <v>61</v>
      </c>
      <c r="G39" s="45" t="n">
        <v>90</v>
      </c>
      <c r="H39" s="75" t="n">
        <v>0</v>
      </c>
    </row>
    <row r="40">
      <c r="A40" s="71"/>
      <c r="D40" s="72" t="s">
        <v>257</v>
      </c>
      <c r="E40" s="72" t="s">
        <v>55</v>
      </c>
      <c r="F40" s="72"/>
      <c r="G40" s="73" t="n">
        <v>90</v>
      </c>
      <c r="H40" s="74"/>
    </row>
    <row r="41">
      <c r="A41" s="9" t="s">
        <v>96</v>
      </c>
      <c r="B41" s="10" t="s">
        <v>55</v>
      </c>
      <c r="C41" s="10" t="s">
        <v>129</v>
      </c>
      <c r="D41" s="10" t="s">
        <v>130</v>
      </c>
      <c r="E41" s="10"/>
      <c r="F41" s="10" t="s">
        <v>71</v>
      </c>
      <c r="G41" s="45" t="n">
        <v>1.35</v>
      </c>
      <c r="H41" s="75" t="n">
        <v>0</v>
      </c>
    </row>
    <row r="42">
      <c r="A42" s="71"/>
      <c r="D42" s="72" t="s">
        <v>258</v>
      </c>
      <c r="E42" s="72" t="s">
        <v>55</v>
      </c>
      <c r="F42" s="72"/>
      <c r="G42" s="73" t="n">
        <v>1.35</v>
      </c>
      <c r="H42" s="74"/>
    </row>
    <row r="43">
      <c r="A43" s="9" t="s">
        <v>110</v>
      </c>
      <c r="B43" s="10" t="s">
        <v>55</v>
      </c>
      <c r="C43" s="10" t="s">
        <v>135</v>
      </c>
      <c r="D43" s="10" t="s">
        <v>136</v>
      </c>
      <c r="E43" s="10"/>
      <c r="F43" s="10" t="s">
        <v>61</v>
      </c>
      <c r="G43" s="45" t="n">
        <v>2</v>
      </c>
      <c r="H43" s="75" t="n">
        <v>0</v>
      </c>
    </row>
    <row r="44">
      <c r="A44" s="71"/>
      <c r="D44" s="72" t="s">
        <v>68</v>
      </c>
      <c r="E44" s="72" t="s">
        <v>55</v>
      </c>
      <c r="F44" s="72"/>
      <c r="G44" s="73" t="n">
        <v>2</v>
      </c>
      <c r="H44" s="74"/>
    </row>
    <row r="45">
      <c r="A45" s="9" t="s">
        <v>119</v>
      </c>
      <c r="B45" s="10" t="s">
        <v>55</v>
      </c>
      <c r="C45" s="10" t="s">
        <v>139</v>
      </c>
      <c r="D45" s="10" t="s">
        <v>140</v>
      </c>
      <c r="E45" s="10"/>
      <c r="F45" s="10" t="s">
        <v>61</v>
      </c>
      <c r="G45" s="45" t="n">
        <v>2</v>
      </c>
      <c r="H45" s="75" t="n">
        <v>0</v>
      </c>
    </row>
    <row r="46">
      <c r="A46" s="71"/>
      <c r="D46" s="72" t="s">
        <v>68</v>
      </c>
      <c r="E46" s="72" t="s">
        <v>55</v>
      </c>
      <c r="F46" s="72"/>
      <c r="G46" s="73" t="n">
        <v>2</v>
      </c>
      <c r="H46" s="74"/>
    </row>
    <row r="47">
      <c r="A47" s="9" t="s">
        <v>143</v>
      </c>
      <c r="B47" s="10" t="s">
        <v>55</v>
      </c>
      <c r="C47" s="10" t="s">
        <v>144</v>
      </c>
      <c r="D47" s="10" t="s">
        <v>145</v>
      </c>
      <c r="E47" s="10"/>
      <c r="F47" s="10" t="s">
        <v>61</v>
      </c>
      <c r="G47" s="45" t="n">
        <v>3</v>
      </c>
      <c r="H47" s="75" t="n">
        <v>0</v>
      </c>
    </row>
    <row r="48">
      <c r="A48" s="71"/>
      <c r="D48" s="72" t="s">
        <v>259</v>
      </c>
      <c r="E48" s="72" t="s">
        <v>55</v>
      </c>
      <c r="F48" s="72"/>
      <c r="G48" s="73" t="n">
        <v>3</v>
      </c>
      <c r="H48" s="74"/>
    </row>
    <row r="49">
      <c r="A49" s="9" t="s">
        <v>147</v>
      </c>
      <c r="B49" s="10" t="s">
        <v>55</v>
      </c>
      <c r="C49" s="10" t="s">
        <v>148</v>
      </c>
      <c r="D49" s="10" t="s">
        <v>149</v>
      </c>
      <c r="E49" s="10"/>
      <c r="F49" s="10" t="s">
        <v>61</v>
      </c>
      <c r="G49" s="45" t="n">
        <v>2</v>
      </c>
      <c r="H49" s="75" t="n">
        <v>0</v>
      </c>
    </row>
    <row r="50">
      <c r="A50" s="71"/>
      <c r="D50" s="72" t="s">
        <v>68</v>
      </c>
      <c r="E50" s="72" t="s">
        <v>55</v>
      </c>
      <c r="F50" s="72"/>
      <c r="G50" s="73" t="n">
        <v>2</v>
      </c>
      <c r="H50" s="74"/>
    </row>
    <row r="51">
      <c r="A51" s="9" t="s">
        <v>152</v>
      </c>
      <c r="B51" s="10" t="s">
        <v>55</v>
      </c>
      <c r="C51" s="10" t="s">
        <v>153</v>
      </c>
      <c r="D51" s="10" t="s">
        <v>154</v>
      </c>
      <c r="E51" s="10"/>
      <c r="F51" s="10" t="s">
        <v>94</v>
      </c>
      <c r="G51" s="45" t="n">
        <v>53</v>
      </c>
      <c r="H51" s="75" t="n">
        <v>0</v>
      </c>
    </row>
    <row r="52">
      <c r="A52" s="71"/>
      <c r="D52" s="72" t="s">
        <v>260</v>
      </c>
      <c r="E52" s="72" t="s">
        <v>55</v>
      </c>
      <c r="F52" s="72"/>
      <c r="G52" s="73" t="n">
        <v>53</v>
      </c>
      <c r="H52" s="74"/>
    </row>
    <row r="53">
      <c r="A53" s="9" t="s">
        <v>159</v>
      </c>
      <c r="B53" s="10" t="s">
        <v>55</v>
      </c>
      <c r="C53" s="10" t="s">
        <v>160</v>
      </c>
      <c r="D53" s="10" t="s">
        <v>161</v>
      </c>
      <c r="E53" s="10"/>
      <c r="F53" s="10" t="s">
        <v>162</v>
      </c>
      <c r="G53" s="45" t="n">
        <v>8</v>
      </c>
      <c r="H53" s="75" t="n">
        <v>0</v>
      </c>
    </row>
    <row r="54">
      <c r="A54" s="71"/>
      <c r="D54" s="72" t="s">
        <v>98</v>
      </c>
      <c r="E54" s="72" t="s">
        <v>55</v>
      </c>
      <c r="F54" s="72"/>
      <c r="G54" s="73" t="n">
        <v>8</v>
      </c>
      <c r="H54" s="74"/>
    </row>
    <row r="55">
      <c r="A55" s="9" t="s">
        <v>164</v>
      </c>
      <c r="B55" s="10" t="s">
        <v>55</v>
      </c>
      <c r="C55" s="10" t="s">
        <v>165</v>
      </c>
      <c r="D55" s="10" t="s">
        <v>166</v>
      </c>
      <c r="E55" s="10"/>
      <c r="F55" s="10" t="s">
        <v>162</v>
      </c>
      <c r="G55" s="45" t="n">
        <v>8</v>
      </c>
      <c r="H55" s="75" t="n">
        <v>0</v>
      </c>
    </row>
    <row r="56">
      <c r="A56" s="71"/>
      <c r="D56" s="72" t="s">
        <v>98</v>
      </c>
      <c r="E56" s="72" t="s">
        <v>55</v>
      </c>
      <c r="F56" s="72"/>
      <c r="G56" s="73" t="n">
        <v>8</v>
      </c>
      <c r="H56" s="74"/>
    </row>
    <row r="57">
      <c r="A57" s="9" t="s">
        <v>167</v>
      </c>
      <c r="B57" s="10" t="s">
        <v>55</v>
      </c>
      <c r="C57" s="10" t="s">
        <v>168</v>
      </c>
      <c r="D57" s="10" t="s">
        <v>169</v>
      </c>
      <c r="E57" s="10"/>
      <c r="F57" s="10" t="s">
        <v>162</v>
      </c>
      <c r="G57" s="45" t="n">
        <v>8</v>
      </c>
      <c r="H57" s="75" t="n">
        <v>0</v>
      </c>
    </row>
    <row r="58">
      <c r="A58" s="71"/>
      <c r="D58" s="72" t="s">
        <v>98</v>
      </c>
      <c r="E58" s="72" t="s">
        <v>55</v>
      </c>
      <c r="F58" s="72"/>
      <c r="G58" s="73" t="n">
        <v>8</v>
      </c>
      <c r="H58" s="74"/>
    </row>
    <row r="59">
      <c r="A59" s="9" t="s">
        <v>170</v>
      </c>
      <c r="B59" s="10" t="s">
        <v>55</v>
      </c>
      <c r="C59" s="10" t="s">
        <v>171</v>
      </c>
      <c r="D59" s="10" t="s">
        <v>172</v>
      </c>
      <c r="E59" s="10"/>
      <c r="F59" s="10" t="s">
        <v>162</v>
      </c>
      <c r="G59" s="45" t="n">
        <v>8</v>
      </c>
      <c r="H59" s="75" t="n">
        <v>0</v>
      </c>
    </row>
    <row r="60">
      <c r="A60" s="71"/>
      <c r="D60" s="72" t="s">
        <v>98</v>
      </c>
      <c r="E60" s="72" t="s">
        <v>55</v>
      </c>
      <c r="F60" s="72"/>
      <c r="G60" s="73" t="n">
        <v>8</v>
      </c>
      <c r="H60" s="74"/>
    </row>
    <row r="61">
      <c r="A61" s="9" t="s">
        <v>173</v>
      </c>
      <c r="B61" s="10" t="s">
        <v>55</v>
      </c>
      <c r="C61" s="10" t="s">
        <v>174</v>
      </c>
      <c r="D61" s="10" t="s">
        <v>175</v>
      </c>
      <c r="E61" s="10"/>
      <c r="F61" s="10" t="s">
        <v>162</v>
      </c>
      <c r="G61" s="45" t="n">
        <v>8</v>
      </c>
      <c r="H61" s="75" t="n">
        <v>0</v>
      </c>
    </row>
    <row r="62">
      <c r="A62" s="71"/>
      <c r="D62" s="72" t="s">
        <v>98</v>
      </c>
      <c r="E62" s="72" t="s">
        <v>55</v>
      </c>
      <c r="F62" s="72"/>
      <c r="G62" s="73" t="n">
        <v>8</v>
      </c>
      <c r="H62" s="74"/>
    </row>
    <row r="63">
      <c r="A63" s="9" t="s">
        <v>178</v>
      </c>
      <c r="B63" s="10" t="s">
        <v>55</v>
      </c>
      <c r="C63" s="10" t="s">
        <v>179</v>
      </c>
      <c r="D63" s="10" t="s">
        <v>180</v>
      </c>
      <c r="E63" s="10"/>
      <c r="F63" s="10" t="s">
        <v>94</v>
      </c>
      <c r="G63" s="45" t="n">
        <v>6</v>
      </c>
      <c r="H63" s="75" t="n">
        <v>0</v>
      </c>
    </row>
    <row r="64">
      <c r="A64" s="71"/>
      <c r="D64" s="72" t="s">
        <v>86</v>
      </c>
      <c r="E64" s="72" t="s">
        <v>55</v>
      </c>
      <c r="F64" s="72"/>
      <c r="G64" s="73" t="n">
        <v>6</v>
      </c>
      <c r="H64" s="74"/>
    </row>
    <row r="65">
      <c r="A65" s="9" t="s">
        <v>183</v>
      </c>
      <c r="B65" s="10" t="s">
        <v>55</v>
      </c>
      <c r="C65" s="10" t="s">
        <v>184</v>
      </c>
      <c r="D65" s="10" t="s">
        <v>185</v>
      </c>
      <c r="E65" s="10"/>
      <c r="F65" s="10" t="s">
        <v>94</v>
      </c>
      <c r="G65" s="45" t="n">
        <v>6</v>
      </c>
      <c r="H65" s="75" t="n">
        <v>0</v>
      </c>
    </row>
    <row r="66">
      <c r="A66" s="71"/>
      <c r="D66" s="72" t="s">
        <v>86</v>
      </c>
      <c r="E66" s="72" t="s">
        <v>55</v>
      </c>
      <c r="F66" s="72"/>
      <c r="G66" s="73" t="n">
        <v>6</v>
      </c>
      <c r="H66" s="74"/>
    </row>
    <row r="67">
      <c r="A67" s="9" t="s">
        <v>188</v>
      </c>
      <c r="B67" s="10" t="s">
        <v>55</v>
      </c>
      <c r="C67" s="10" t="s">
        <v>189</v>
      </c>
      <c r="D67" s="10" t="s">
        <v>190</v>
      </c>
      <c r="E67" s="10"/>
      <c r="F67" s="10" t="s">
        <v>94</v>
      </c>
      <c r="G67" s="45" t="n">
        <v>53</v>
      </c>
      <c r="H67" s="75" t="n">
        <v>0</v>
      </c>
    </row>
    <row r="68">
      <c r="A68" s="71"/>
      <c r="D68" s="72" t="s">
        <v>260</v>
      </c>
      <c r="E68" s="72" t="s">
        <v>55</v>
      </c>
      <c r="F68" s="72"/>
      <c r="G68" s="73" t="n">
        <v>53</v>
      </c>
      <c r="H68" s="74"/>
    </row>
    <row r="69">
      <c r="A69" s="9" t="s">
        <v>194</v>
      </c>
      <c r="B69" s="10" t="s">
        <v>55</v>
      </c>
      <c r="C69" s="10" t="s">
        <v>195</v>
      </c>
      <c r="D69" s="10" t="s">
        <v>196</v>
      </c>
      <c r="E69" s="10"/>
      <c r="F69" s="10" t="s">
        <v>94</v>
      </c>
      <c r="G69" s="45" t="n">
        <v>8</v>
      </c>
      <c r="H69" s="75" t="n">
        <v>0</v>
      </c>
    </row>
    <row r="70">
      <c r="A70" s="71"/>
      <c r="D70" s="72" t="s">
        <v>98</v>
      </c>
      <c r="E70" s="72" t="s">
        <v>55</v>
      </c>
      <c r="F70" s="72"/>
      <c r="G70" s="73" t="n">
        <v>8</v>
      </c>
      <c r="H70" s="74"/>
    </row>
    <row r="71">
      <c r="A71" s="9" t="s">
        <v>197</v>
      </c>
      <c r="B71" s="10" t="s">
        <v>55</v>
      </c>
      <c r="C71" s="10" t="s">
        <v>198</v>
      </c>
      <c r="D71" s="10" t="s">
        <v>199</v>
      </c>
      <c r="E71" s="10"/>
      <c r="F71" s="10" t="s">
        <v>162</v>
      </c>
      <c r="G71" s="45" t="n">
        <v>8</v>
      </c>
      <c r="H71" s="75" t="n">
        <v>0</v>
      </c>
    </row>
    <row r="72">
      <c r="A72" s="71"/>
      <c r="D72" s="72" t="s">
        <v>98</v>
      </c>
      <c r="E72" s="72" t="s">
        <v>55</v>
      </c>
      <c r="F72" s="72"/>
      <c r="G72" s="73" t="n">
        <v>8</v>
      </c>
      <c r="H72" s="74"/>
    </row>
    <row r="73">
      <c r="A73" s="9" t="s">
        <v>200</v>
      </c>
      <c r="B73" s="10" t="s">
        <v>55</v>
      </c>
      <c r="C73" s="10" t="s">
        <v>201</v>
      </c>
      <c r="D73" s="10" t="s">
        <v>202</v>
      </c>
      <c r="E73" s="10"/>
      <c r="F73" s="10" t="s">
        <v>162</v>
      </c>
      <c r="G73" s="45" t="n">
        <v>8</v>
      </c>
      <c r="H73" s="75" t="n">
        <v>0</v>
      </c>
    </row>
    <row r="74">
      <c r="A74" s="71"/>
      <c r="D74" s="72" t="s">
        <v>98</v>
      </c>
      <c r="E74" s="72" t="s">
        <v>55</v>
      </c>
      <c r="F74" s="72"/>
      <c r="G74" s="73" t="n">
        <v>8</v>
      </c>
      <c r="H74" s="74"/>
    </row>
    <row r="75">
      <c r="A75" s="9" t="s">
        <v>203</v>
      </c>
      <c r="B75" s="10" t="s">
        <v>55</v>
      </c>
      <c r="C75" s="10" t="s">
        <v>204</v>
      </c>
      <c r="D75" s="10" t="s">
        <v>205</v>
      </c>
      <c r="E75" s="10"/>
      <c r="F75" s="10" t="s">
        <v>162</v>
      </c>
      <c r="G75" s="45" t="n">
        <v>8</v>
      </c>
      <c r="H75" s="75" t="n">
        <v>0</v>
      </c>
    </row>
    <row r="76">
      <c r="A76" s="71"/>
      <c r="D76" s="72" t="s">
        <v>98</v>
      </c>
      <c r="E76" s="72" t="s">
        <v>55</v>
      </c>
      <c r="F76" s="72"/>
      <c r="G76" s="73" t="n">
        <v>8</v>
      </c>
      <c r="H76" s="74"/>
    </row>
    <row r="77">
      <c r="A77" s="9" t="s">
        <v>206</v>
      </c>
      <c r="B77" s="10" t="s">
        <v>55</v>
      </c>
      <c r="C77" s="10" t="s">
        <v>207</v>
      </c>
      <c r="D77" s="10" t="s">
        <v>208</v>
      </c>
      <c r="E77" s="10"/>
      <c r="F77" s="10" t="s">
        <v>162</v>
      </c>
      <c r="G77" s="45" t="n">
        <v>8</v>
      </c>
      <c r="H77" s="75" t="n">
        <v>0</v>
      </c>
    </row>
    <row r="78">
      <c r="A78" s="71"/>
      <c r="D78" s="72" t="s">
        <v>98</v>
      </c>
      <c r="E78" s="72" t="s">
        <v>55</v>
      </c>
      <c r="F78" s="72"/>
      <c r="G78" s="73" t="n">
        <v>8</v>
      </c>
      <c r="H78" s="74"/>
    </row>
    <row r="79">
      <c r="A79" s="9" t="s">
        <v>209</v>
      </c>
      <c r="B79" s="10" t="s">
        <v>55</v>
      </c>
      <c r="C79" s="10" t="s">
        <v>210</v>
      </c>
      <c r="D79" s="10" t="s">
        <v>211</v>
      </c>
      <c r="E79" s="10"/>
      <c r="F79" s="10" t="s">
        <v>162</v>
      </c>
      <c r="G79" s="45" t="n">
        <v>8</v>
      </c>
      <c r="H79" s="75" t="n">
        <v>0</v>
      </c>
    </row>
    <row r="80">
      <c r="A80" s="71"/>
      <c r="D80" s="72" t="s">
        <v>98</v>
      </c>
      <c r="E80" s="72" t="s">
        <v>55</v>
      </c>
      <c r="F80" s="72"/>
      <c r="G80" s="73" t="n">
        <v>8</v>
      </c>
      <c r="H80" s="74"/>
    </row>
    <row r="81">
      <c r="A81" s="9" t="s">
        <v>212</v>
      </c>
      <c r="B81" s="10" t="s">
        <v>55</v>
      </c>
      <c r="C81" s="10" t="s">
        <v>213</v>
      </c>
      <c r="D81" s="10" t="s">
        <v>214</v>
      </c>
      <c r="E81" s="10"/>
      <c r="F81" s="10" t="s">
        <v>162</v>
      </c>
      <c r="G81" s="45" t="n">
        <v>8</v>
      </c>
      <c r="H81" s="75" t="n">
        <v>0</v>
      </c>
    </row>
    <row r="82">
      <c r="A82" s="71"/>
      <c r="D82" s="72" t="s">
        <v>98</v>
      </c>
      <c r="E82" s="72" t="s">
        <v>55</v>
      </c>
      <c r="F82" s="72"/>
      <c r="G82" s="73" t="n">
        <v>8</v>
      </c>
      <c r="H82" s="74"/>
    </row>
    <row r="83">
      <c r="A83" s="9" t="s">
        <v>215</v>
      </c>
      <c r="B83" s="10" t="s">
        <v>55</v>
      </c>
      <c r="C83" s="10" t="s">
        <v>216</v>
      </c>
      <c r="D83" s="10" t="s">
        <v>217</v>
      </c>
      <c r="E83" s="10"/>
      <c r="F83" s="10" t="s">
        <v>162</v>
      </c>
      <c r="G83" s="45" t="n">
        <v>8</v>
      </c>
      <c r="H83" s="75" t="n">
        <v>0</v>
      </c>
    </row>
    <row r="84">
      <c r="A84" s="71"/>
      <c r="D84" s="72" t="s">
        <v>98</v>
      </c>
      <c r="E84" s="72" t="s">
        <v>55</v>
      </c>
      <c r="F84" s="72"/>
      <c r="G84" s="73" t="n">
        <v>8</v>
      </c>
      <c r="H84" s="74"/>
    </row>
    <row r="85">
      <c r="A85" s="9" t="s">
        <v>218</v>
      </c>
      <c r="B85" s="10" t="s">
        <v>55</v>
      </c>
      <c r="C85" s="10" t="s">
        <v>219</v>
      </c>
      <c r="D85" s="10" t="s">
        <v>220</v>
      </c>
      <c r="E85" s="10"/>
      <c r="F85" s="10" t="s">
        <v>162</v>
      </c>
      <c r="G85" s="45" t="n">
        <v>8</v>
      </c>
      <c r="H85" s="75" t="n">
        <v>0</v>
      </c>
    </row>
    <row r="86">
      <c r="A86" s="71"/>
      <c r="D86" s="72" t="s">
        <v>98</v>
      </c>
      <c r="E86" s="72" t="s">
        <v>55</v>
      </c>
      <c r="F86" s="72"/>
      <c r="G86" s="73" t="n">
        <v>8</v>
      </c>
      <c r="H86" s="74"/>
    </row>
    <row r="87">
      <c r="A87" s="9" t="s">
        <v>221</v>
      </c>
      <c r="B87" s="10" t="s">
        <v>55</v>
      </c>
      <c r="C87" s="10" t="s">
        <v>222</v>
      </c>
      <c r="D87" s="10" t="s">
        <v>223</v>
      </c>
      <c r="E87" s="10"/>
      <c r="F87" s="10" t="s">
        <v>162</v>
      </c>
      <c r="G87" s="45" t="n">
        <v>8</v>
      </c>
      <c r="H87" s="75" t="n">
        <v>0</v>
      </c>
    </row>
    <row r="88">
      <c r="A88" s="71"/>
      <c r="D88" s="72" t="s">
        <v>98</v>
      </c>
      <c r="E88" s="72" t="s">
        <v>55</v>
      </c>
      <c r="F88" s="72"/>
      <c r="G88" s="73" t="n">
        <v>8</v>
      </c>
      <c r="H88" s="74"/>
    </row>
    <row r="89">
      <c r="A89" s="9" t="s">
        <v>224</v>
      </c>
      <c r="B89" s="10" t="s">
        <v>55</v>
      </c>
      <c r="C89" s="10" t="s">
        <v>225</v>
      </c>
      <c r="D89" s="10" t="s">
        <v>226</v>
      </c>
      <c r="E89" s="10"/>
      <c r="F89" s="10" t="s">
        <v>227</v>
      </c>
      <c r="G89" s="45" t="n">
        <v>4.86</v>
      </c>
      <c r="H89" s="75" t="n">
        <v>0</v>
      </c>
    </row>
    <row r="90">
      <c r="A90" s="71"/>
      <c r="D90" s="72" t="s">
        <v>261</v>
      </c>
      <c r="E90" s="72" t="s">
        <v>55</v>
      </c>
      <c r="F90" s="72"/>
      <c r="G90" s="73" t="n">
        <v>4.86</v>
      </c>
      <c r="H90" s="74"/>
    </row>
    <row r="91">
      <c r="A91" s="9" t="s">
        <v>232</v>
      </c>
      <c r="B91" s="10" t="s">
        <v>55</v>
      </c>
      <c r="C91" s="10" t="s">
        <v>233</v>
      </c>
      <c r="D91" s="10" t="s">
        <v>234</v>
      </c>
      <c r="E91" s="10"/>
      <c r="F91" s="10" t="s">
        <v>235</v>
      </c>
      <c r="G91" s="45" t="n">
        <v>1</v>
      </c>
      <c r="H91" s="75" t="n">
        <v>0</v>
      </c>
    </row>
    <row r="92">
      <c r="A92" s="76"/>
      <c r="B92" s="77"/>
      <c r="C92" s="77"/>
      <c r="D92" s="78" t="s">
        <v>58</v>
      </c>
      <c r="E92" s="78" t="s">
        <v>55</v>
      </c>
      <c r="F92" s="78"/>
      <c r="G92" s="79" t="n">
        <v>1</v>
      </c>
      <c r="H92" s="80"/>
    </row>
    <row r="94">
      <c r="A94" s="60" t="s">
        <v>240</v>
      </c>
    </row>
    <row r="95" customHeight="true" ht="12.75">
      <c r="A95" s="14" t="s">
        <v>55</v>
      </c>
      <c r="B95" s="10"/>
      <c r="C95" s="10"/>
      <c r="D95" s="10"/>
      <c r="E95" s="10"/>
      <c r="F95" s="10"/>
      <c r="G95" s="10"/>
    </row>
  </sheetData>
  <mergeCells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F8:H9"/>
    <mergeCell ref="D10:E10"/>
    <mergeCell ref="D11:E11"/>
    <mergeCell ref="E12:F12"/>
    <mergeCell ref="D13:E13"/>
    <mergeCell ref="E14:F14"/>
    <mergeCell ref="D15:E15"/>
    <mergeCell ref="E16:F16"/>
    <mergeCell ref="D17:E17"/>
    <mergeCell ref="E18:F18"/>
    <mergeCell ref="D19:E19"/>
    <mergeCell ref="E20:F20"/>
    <mergeCell ref="D21:E21"/>
    <mergeCell ref="E22:F22"/>
    <mergeCell ref="D23:E23"/>
    <mergeCell ref="E24:F24"/>
    <mergeCell ref="D25:E25"/>
    <mergeCell ref="E26:F26"/>
    <mergeCell ref="D27:E27"/>
    <mergeCell ref="E28:F28"/>
    <mergeCell ref="D29:E29"/>
    <mergeCell ref="E30:F30"/>
    <mergeCell ref="D31:E31"/>
    <mergeCell ref="E32:F32"/>
    <mergeCell ref="D33:E33"/>
    <mergeCell ref="E34:F34"/>
    <mergeCell ref="D35:E35"/>
    <mergeCell ref="E36:F36"/>
    <mergeCell ref="D37:E37"/>
    <mergeCell ref="E38:F38"/>
    <mergeCell ref="D39:E39"/>
    <mergeCell ref="E40:F40"/>
    <mergeCell ref="D41:E41"/>
    <mergeCell ref="E42:F42"/>
    <mergeCell ref="D43:E43"/>
    <mergeCell ref="E44:F44"/>
    <mergeCell ref="D45:E45"/>
    <mergeCell ref="E46:F46"/>
    <mergeCell ref="D47:E47"/>
    <mergeCell ref="E48:F48"/>
    <mergeCell ref="D49:E49"/>
    <mergeCell ref="E50:F50"/>
    <mergeCell ref="D51:E51"/>
    <mergeCell ref="E52:F52"/>
    <mergeCell ref="D53:E53"/>
    <mergeCell ref="E54:F54"/>
    <mergeCell ref="D55:E55"/>
    <mergeCell ref="E56:F56"/>
    <mergeCell ref="D57:E57"/>
    <mergeCell ref="E58:F58"/>
    <mergeCell ref="D59:E59"/>
    <mergeCell ref="E60:F60"/>
    <mergeCell ref="D61:E61"/>
    <mergeCell ref="E62:F62"/>
    <mergeCell ref="D63:E63"/>
    <mergeCell ref="E64:F64"/>
    <mergeCell ref="D65:E65"/>
    <mergeCell ref="E66:F66"/>
    <mergeCell ref="D67:E67"/>
    <mergeCell ref="E68:F68"/>
    <mergeCell ref="D69:E69"/>
    <mergeCell ref="E70:F70"/>
    <mergeCell ref="D71:E71"/>
    <mergeCell ref="E72:F72"/>
    <mergeCell ref="D73:E73"/>
    <mergeCell ref="E74:F74"/>
    <mergeCell ref="D75:E75"/>
    <mergeCell ref="E76:F76"/>
    <mergeCell ref="D77:E77"/>
    <mergeCell ref="E78:F78"/>
    <mergeCell ref="D79:E79"/>
    <mergeCell ref="E80:F80"/>
    <mergeCell ref="D81:E81"/>
    <mergeCell ref="E82:F82"/>
    <mergeCell ref="D83:E83"/>
    <mergeCell ref="E84:F84"/>
    <mergeCell ref="D85:E85"/>
    <mergeCell ref="E86:F86"/>
    <mergeCell ref="D87:E87"/>
    <mergeCell ref="E88:F88"/>
    <mergeCell ref="D89:E89"/>
    <mergeCell ref="E90:F90"/>
    <mergeCell ref="D91:E91"/>
    <mergeCell ref="E92:F92"/>
    <mergeCell ref="A95:G9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81" t="s">
        <v>262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263</v>
      </c>
      <c r="I2" s="8" t="s">
        <v>264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263</v>
      </c>
      <c r="I4" s="12" t="s">
        <v>265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263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266</v>
      </c>
      <c r="I8" s="82" t="n">
        <v>41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267</v>
      </c>
      <c r="I10" s="83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4"/>
    </row>
    <row r="12">
      <c r="A12" s="85" t="s">
        <v>268</v>
      </c>
      <c r="B12" s="85"/>
      <c r="C12" s="85"/>
      <c r="D12" s="85"/>
      <c r="E12" s="85"/>
      <c r="F12" s="85"/>
      <c r="G12" s="85"/>
      <c r="H12" s="85"/>
      <c r="I12" s="85"/>
    </row>
    <row r="13" customHeight="true" ht="26.25">
      <c r="A13" s="86" t="s">
        <v>269</v>
      </c>
      <c r="B13" s="87" t="s">
        <v>270</v>
      </c>
      <c r="C13" s="88"/>
      <c r="D13" s="89" t="s">
        <v>271</v>
      </c>
      <c r="E13" s="87" t="s">
        <v>272</v>
      </c>
      <c r="F13" s="88"/>
      <c r="G13" s="89" t="s">
        <v>273</v>
      </c>
      <c r="H13" s="87" t="s">
        <v>274</v>
      </c>
      <c r="I13" s="88"/>
    </row>
    <row r="14">
      <c r="A14" s="90" t="s">
        <v>275</v>
      </c>
      <c r="B14" s="91" t="s">
        <v>276</v>
      </c>
      <c r="C14" s="92">
        <f>SUM('Stavební rozpočet'!AB12:AB68)</f>
      </c>
      <c r="D14" s="93" t="s">
        <v>277</v>
      </c>
      <c r="E14" s="94"/>
      <c r="F14" s="92">
        <f>VORN!I15</f>
      </c>
      <c r="G14" s="93" t="s">
        <v>278</v>
      </c>
      <c r="H14" s="94"/>
      <c r="I14" s="95">
        <f>VORN!I21</f>
      </c>
    </row>
    <row r="15">
      <c r="A15" s="96" t="s">
        <v>55</v>
      </c>
      <c r="B15" s="91" t="s">
        <v>40</v>
      </c>
      <c r="C15" s="92">
        <f>SUM('Stavební rozpočet'!AC12:AC68)</f>
      </c>
      <c r="D15" s="93" t="s">
        <v>279</v>
      </c>
      <c r="E15" s="94"/>
      <c r="F15" s="92">
        <f>VORN!I16</f>
      </c>
      <c r="G15" s="93" t="s">
        <v>280</v>
      </c>
      <c r="H15" s="94"/>
      <c r="I15" s="95">
        <f>VORN!I22</f>
      </c>
    </row>
    <row r="16">
      <c r="A16" s="90" t="s">
        <v>281</v>
      </c>
      <c r="B16" s="91" t="s">
        <v>276</v>
      </c>
      <c r="C16" s="92">
        <f>SUM('Stavební rozpočet'!AD12:AD68)</f>
      </c>
      <c r="D16" s="93" t="s">
        <v>282</v>
      </c>
      <c r="E16" s="94"/>
      <c r="F16" s="92">
        <f>VORN!I17</f>
      </c>
      <c r="G16" s="93" t="s">
        <v>283</v>
      </c>
      <c r="H16" s="94"/>
      <c r="I16" s="95">
        <f>VORN!I23</f>
      </c>
    </row>
    <row r="17">
      <c r="A17" s="96" t="s">
        <v>55</v>
      </c>
      <c r="B17" s="91" t="s">
        <v>40</v>
      </c>
      <c r="C17" s="92">
        <f>SUM('Stavební rozpočet'!AE12:AE68)</f>
      </c>
      <c r="D17" s="93" t="s">
        <v>55</v>
      </c>
      <c r="E17" s="94"/>
      <c r="F17" s="95" t="s">
        <v>55</v>
      </c>
      <c r="G17" s="93" t="s">
        <v>284</v>
      </c>
      <c r="H17" s="94"/>
      <c r="I17" s="95">
        <f>VORN!I24</f>
      </c>
    </row>
    <row r="18">
      <c r="A18" s="90" t="s">
        <v>285</v>
      </c>
      <c r="B18" s="91" t="s">
        <v>276</v>
      </c>
      <c r="C18" s="92">
        <f>SUM('Stavební rozpočet'!AF12:AF68)</f>
      </c>
      <c r="D18" s="93" t="s">
        <v>55</v>
      </c>
      <c r="E18" s="94"/>
      <c r="F18" s="95" t="s">
        <v>55</v>
      </c>
      <c r="G18" s="93" t="s">
        <v>286</v>
      </c>
      <c r="H18" s="94"/>
      <c r="I18" s="95">
        <f>VORN!I25</f>
      </c>
    </row>
    <row r="19">
      <c r="A19" s="96" t="s">
        <v>55</v>
      </c>
      <c r="B19" s="91" t="s">
        <v>40</v>
      </c>
      <c r="C19" s="92">
        <f>SUM('Stavební rozpočet'!AG12:AG68)</f>
      </c>
      <c r="D19" s="93" t="s">
        <v>55</v>
      </c>
      <c r="E19" s="94"/>
      <c r="F19" s="95" t="s">
        <v>55</v>
      </c>
      <c r="G19" s="93" t="s">
        <v>287</v>
      </c>
      <c r="H19" s="94"/>
      <c r="I19" s="95">
        <f>VORN!I26</f>
      </c>
    </row>
    <row r="20">
      <c r="A20" s="97" t="s">
        <v>187</v>
      </c>
      <c r="B20" s="98"/>
      <c r="C20" s="92">
        <f>SUM('Stavební rozpočet'!AH12:AH68)</f>
      </c>
      <c r="D20" s="93" t="s">
        <v>55</v>
      </c>
      <c r="E20" s="94"/>
      <c r="F20" s="95" t="s">
        <v>55</v>
      </c>
      <c r="G20" s="93" t="s">
        <v>55</v>
      </c>
      <c r="H20" s="94"/>
      <c r="I20" s="95" t="s">
        <v>55</v>
      </c>
    </row>
    <row r="21">
      <c r="A21" s="99" t="s">
        <v>288</v>
      </c>
      <c r="B21" s="100"/>
      <c r="C21" s="101">
        <f>SUM('Stavební rozpočet'!Z12:Z68)</f>
      </c>
      <c r="D21" s="102" t="s">
        <v>55</v>
      </c>
      <c r="E21" s="103"/>
      <c r="F21" s="104" t="s">
        <v>55</v>
      </c>
      <c r="G21" s="102" t="s">
        <v>55</v>
      </c>
      <c r="H21" s="103"/>
      <c r="I21" s="104" t="s">
        <v>55</v>
      </c>
    </row>
    <row r="22" customHeight="true" ht="16.5">
      <c r="A22" s="105" t="s">
        <v>289</v>
      </c>
      <c r="B22" s="106"/>
      <c r="C22" s="107">
        <f>ROUND(SUM(C14:C21),-1)</f>
      </c>
      <c r="D22" s="108" t="s">
        <v>290</v>
      </c>
      <c r="E22" s="106"/>
      <c r="F22" s="107">
        <f>SUM(F14:F21)</f>
      </c>
      <c r="G22" s="108" t="s">
        <v>291</v>
      </c>
      <c r="H22" s="106"/>
      <c r="I22" s="107">
        <f>SUM(I14:I21)</f>
      </c>
    </row>
    <row r="23">
      <c r="D23" s="97" t="s">
        <v>292</v>
      </c>
      <c r="E23" s="98"/>
      <c r="F23" s="109" t="n">
        <v>0</v>
      </c>
      <c r="G23" s="110" t="s">
        <v>293</v>
      </c>
      <c r="H23" s="98"/>
      <c r="I23" s="92" t="n">
        <v>0</v>
      </c>
    </row>
    <row r="24">
      <c r="G24" s="97" t="s">
        <v>294</v>
      </c>
      <c r="H24" s="98"/>
      <c r="I24" s="101">
        <f>vorn_sum</f>
      </c>
    </row>
    <row r="25">
      <c r="G25" s="97" t="s">
        <v>295</v>
      </c>
      <c r="H25" s="98"/>
      <c r="I25" s="107" t="n">
        <v>0</v>
      </c>
    </row>
    <row r="27">
      <c r="A27" s="111" t="s">
        <v>296</v>
      </c>
      <c r="B27" s="112"/>
      <c r="C27" s="113">
        <f>ROUND(SUM('Stavební rozpočet'!AJ12:AJ68),-1)</f>
      </c>
    </row>
    <row r="28">
      <c r="A28" s="114" t="s">
        <v>297</v>
      </c>
      <c r="B28" s="115"/>
      <c r="C28" s="116">
        <f>ROUND(SUM('Stavební rozpočet'!AK12:AK68),-1)</f>
      </c>
      <c r="D28" s="117" t="s">
        <v>298</v>
      </c>
      <c r="E28" s="112"/>
      <c r="F28" s="113">
        <f>ROUND(C28*(12/100),2)</f>
      </c>
      <c r="G28" s="117" t="s">
        <v>299</v>
      </c>
      <c r="H28" s="112"/>
      <c r="I28" s="113">
        <f>ROUND(SUM(C27:C29),-1)</f>
      </c>
    </row>
    <row r="29">
      <c r="A29" s="114" t="s">
        <v>300</v>
      </c>
      <c r="B29" s="115"/>
      <c r="C29" s="116">
        <f>ROUND(SUM('Stavební rozpočet'!AL12:AL68),-1)</f>
      </c>
      <c r="D29" s="118" t="s">
        <v>301</v>
      </c>
      <c r="E29" s="115"/>
      <c r="F29" s="116">
        <f>ROUND(C29*(21/100),2)</f>
      </c>
      <c r="G29" s="118" t="s">
        <v>302</v>
      </c>
      <c r="H29" s="115"/>
      <c r="I29" s="116">
        <f>ROUND(SUM(F28:F29)+I28,-1)</f>
      </c>
    </row>
    <row r="31">
      <c r="A31" s="119" t="s">
        <v>303</v>
      </c>
      <c r="B31" s="120"/>
      <c r="C31" s="121"/>
      <c r="D31" s="122" t="s">
        <v>304</v>
      </c>
      <c r="E31" s="120"/>
      <c r="F31" s="121"/>
      <c r="G31" s="122" t="s">
        <v>305</v>
      </c>
      <c r="H31" s="120"/>
      <c r="I31" s="121"/>
    </row>
    <row r="32">
      <c r="A32" s="123" t="s">
        <v>55</v>
      </c>
      <c r="B32" s="124"/>
      <c r="C32" s="125"/>
      <c r="D32" s="126" t="s">
        <v>55</v>
      </c>
      <c r="E32" s="124"/>
      <c r="F32" s="125"/>
      <c r="G32" s="126" t="s">
        <v>55</v>
      </c>
      <c r="H32" s="124"/>
      <c r="I32" s="125"/>
    </row>
    <row r="33">
      <c r="A33" s="123" t="s">
        <v>55</v>
      </c>
      <c r="B33" s="124"/>
      <c r="C33" s="125"/>
      <c r="D33" s="126" t="s">
        <v>55</v>
      </c>
      <c r="E33" s="124"/>
      <c r="F33" s="125"/>
      <c r="G33" s="126" t="s">
        <v>55</v>
      </c>
      <c r="H33" s="124"/>
      <c r="I33" s="125"/>
    </row>
    <row r="34">
      <c r="A34" s="123" t="s">
        <v>55</v>
      </c>
      <c r="B34" s="124"/>
      <c r="C34" s="125"/>
      <c r="D34" s="126" t="s">
        <v>55</v>
      </c>
      <c r="E34" s="124"/>
      <c r="F34" s="125"/>
      <c r="G34" s="126" t="s">
        <v>55</v>
      </c>
      <c r="H34" s="124"/>
      <c r="I34" s="125"/>
    </row>
    <row r="35">
      <c r="A35" s="127" t="s">
        <v>306</v>
      </c>
      <c r="B35" s="128"/>
      <c r="C35" s="129"/>
      <c r="D35" s="130" t="s">
        <v>306</v>
      </c>
      <c r="E35" s="128"/>
      <c r="F35" s="129"/>
      <c r="G35" s="130" t="s">
        <v>306</v>
      </c>
      <c r="H35" s="128"/>
      <c r="I35" s="129"/>
    </row>
    <row r="36">
      <c r="A36" s="131" t="s">
        <v>240</v>
      </c>
    </row>
    <row r="37" customHeight="true" ht="12.75">
      <c r="A37" s="14" t="s">
        <v>55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45"/>
  <sheetViews>
    <sheetView workbookViewId="0" showZeros="true" showFormulas="false" showGridLines="true" showRowColHeaders="true">
      <selection sqref="A45:E45" activeCell="A45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81" t="s">
        <v>229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263</v>
      </c>
      <c r="I2" s="8" t="s">
        <v>264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263</v>
      </c>
      <c r="I4" s="12" t="s">
        <v>265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263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266</v>
      </c>
      <c r="I8" s="82" t="n">
        <v>41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267</v>
      </c>
      <c r="I10" s="83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4"/>
    </row>
    <row r="13">
      <c r="A13" s="132" t="s">
        <v>307</v>
      </c>
      <c r="B13" s="132"/>
      <c r="C13" s="132"/>
      <c r="D13" s="132"/>
      <c r="E13" s="132"/>
    </row>
    <row r="14">
      <c r="A14" s="133" t="s">
        <v>308</v>
      </c>
      <c r="B14" s="134"/>
      <c r="C14" s="134"/>
      <c r="D14" s="134"/>
      <c r="E14" s="135"/>
      <c r="F14" s="136" t="s">
        <v>309</v>
      </c>
      <c r="G14" s="136" t="s">
        <v>310</v>
      </c>
      <c r="H14" s="136" t="s">
        <v>311</v>
      </c>
      <c r="I14" s="136" t="s">
        <v>309</v>
      </c>
    </row>
    <row r="15">
      <c r="A15" s="137" t="s">
        <v>277</v>
      </c>
      <c r="B15" s="138"/>
      <c r="C15" s="138"/>
      <c r="D15" s="138"/>
      <c r="E15" s="139"/>
      <c r="F15" s="140" t="n">
        <v>0</v>
      </c>
      <c r="G15" s="141" t="s">
        <v>55</v>
      </c>
      <c r="H15" s="141" t="s">
        <v>55</v>
      </c>
      <c r="I15" s="140">
        <f>F15</f>
      </c>
    </row>
    <row r="16">
      <c r="A16" s="137" t="s">
        <v>279</v>
      </c>
      <c r="B16" s="138"/>
      <c r="C16" s="138"/>
      <c r="D16" s="138"/>
      <c r="E16" s="139"/>
      <c r="F16" s="140" t="n">
        <v>0</v>
      </c>
      <c r="G16" s="141" t="s">
        <v>55</v>
      </c>
      <c r="H16" s="141" t="s">
        <v>55</v>
      </c>
      <c r="I16" s="140">
        <f>F16</f>
      </c>
    </row>
    <row r="17">
      <c r="A17" s="142" t="s">
        <v>282</v>
      </c>
      <c r="B17" s="143"/>
      <c r="C17" s="143"/>
      <c r="D17" s="143"/>
      <c r="E17" s="144"/>
      <c r="F17" s="145" t="n">
        <v>0</v>
      </c>
      <c r="G17" s="146" t="s">
        <v>55</v>
      </c>
      <c r="H17" s="146" t="s">
        <v>55</v>
      </c>
      <c r="I17" s="145">
        <f>F17</f>
      </c>
    </row>
    <row r="18">
      <c r="A18" s="147" t="s">
        <v>312</v>
      </c>
      <c r="B18" s="148"/>
      <c r="C18" s="148"/>
      <c r="D18" s="148"/>
      <c r="E18" s="149"/>
      <c r="F18" s="150" t="s">
        <v>55</v>
      </c>
      <c r="G18" s="151" t="s">
        <v>55</v>
      </c>
      <c r="H18" s="151" t="s">
        <v>55</v>
      </c>
      <c r="I18" s="152">
        <f>SUM(I15:I17)</f>
      </c>
    </row>
    <row r="20">
      <c r="A20" s="133" t="s">
        <v>274</v>
      </c>
      <c r="B20" s="134"/>
      <c r="C20" s="134"/>
      <c r="D20" s="134"/>
      <c r="E20" s="135"/>
      <c r="F20" s="136" t="s">
        <v>309</v>
      </c>
      <c r="G20" s="136" t="s">
        <v>310</v>
      </c>
      <c r="H20" s="136" t="s">
        <v>311</v>
      </c>
      <c r="I20" s="136" t="s">
        <v>309</v>
      </c>
    </row>
    <row r="21">
      <c r="A21" s="137" t="s">
        <v>278</v>
      </c>
      <c r="B21" s="138"/>
      <c r="C21" s="138"/>
      <c r="D21" s="138"/>
      <c r="E21" s="139"/>
      <c r="F21" s="140" t="n">
        <v>0</v>
      </c>
      <c r="G21" s="141" t="s">
        <v>55</v>
      </c>
      <c r="H21" s="141" t="s">
        <v>55</v>
      </c>
      <c r="I21" s="140">
        <f>F21</f>
      </c>
    </row>
    <row r="22">
      <c r="A22" s="137" t="s">
        <v>280</v>
      </c>
      <c r="B22" s="138"/>
      <c r="C22" s="138"/>
      <c r="D22" s="138"/>
      <c r="E22" s="139"/>
      <c r="F22" s="140" t="n">
        <v>0</v>
      </c>
      <c r="G22" s="141" t="s">
        <v>55</v>
      </c>
      <c r="H22" s="141" t="s">
        <v>55</v>
      </c>
      <c r="I22" s="140">
        <f>F22</f>
      </c>
    </row>
    <row r="23">
      <c r="A23" s="137" t="s">
        <v>283</v>
      </c>
      <c r="B23" s="138"/>
      <c r="C23" s="138"/>
      <c r="D23" s="138"/>
      <c r="E23" s="139"/>
      <c r="F23" s="140" t="n">
        <v>0</v>
      </c>
      <c r="G23" s="141" t="s">
        <v>55</v>
      </c>
      <c r="H23" s="141" t="s">
        <v>55</v>
      </c>
      <c r="I23" s="140">
        <f>F23</f>
      </c>
    </row>
    <row r="24">
      <c r="A24" s="137" t="s">
        <v>284</v>
      </c>
      <c r="B24" s="138"/>
      <c r="C24" s="138"/>
      <c r="D24" s="138"/>
      <c r="E24" s="139"/>
      <c r="F24" s="140" t="n">
        <v>0</v>
      </c>
      <c r="G24" s="141" t="s">
        <v>55</v>
      </c>
      <c r="H24" s="141" t="s">
        <v>55</v>
      </c>
      <c r="I24" s="140">
        <f>F24</f>
      </c>
    </row>
    <row r="25">
      <c r="A25" s="137" t="s">
        <v>286</v>
      </c>
      <c r="B25" s="138"/>
      <c r="C25" s="138"/>
      <c r="D25" s="138"/>
      <c r="E25" s="139"/>
      <c r="F25" s="140" t="n">
        <v>0</v>
      </c>
      <c r="G25" s="141" t="s">
        <v>55</v>
      </c>
      <c r="H25" s="141" t="s">
        <v>55</v>
      </c>
      <c r="I25" s="140">
        <f>F25</f>
      </c>
    </row>
    <row r="26">
      <c r="A26" s="142" t="s">
        <v>287</v>
      </c>
      <c r="B26" s="143"/>
      <c r="C26" s="143"/>
      <c r="D26" s="143"/>
      <c r="E26" s="144"/>
      <c r="F26" s="145" t="n">
        <v>0</v>
      </c>
      <c r="G26" s="146" t="s">
        <v>55</v>
      </c>
      <c r="H26" s="146" t="s">
        <v>55</v>
      </c>
      <c r="I26" s="145">
        <f>F26</f>
      </c>
    </row>
    <row r="27">
      <c r="A27" s="147" t="s">
        <v>313</v>
      </c>
      <c r="B27" s="148"/>
      <c r="C27" s="148"/>
      <c r="D27" s="148"/>
      <c r="E27" s="149"/>
      <c r="F27" s="150" t="s">
        <v>55</v>
      </c>
      <c r="G27" s="151" t="s">
        <v>55</v>
      </c>
      <c r="H27" s="151" t="s">
        <v>55</v>
      </c>
      <c r="I27" s="152">
        <f>SUM(I21:I26)</f>
      </c>
    </row>
    <row r="29">
      <c r="A29" s="153" t="s">
        <v>314</v>
      </c>
      <c r="B29" s="154"/>
      <c r="C29" s="154"/>
      <c r="D29" s="154"/>
      <c r="E29" s="155"/>
      <c r="F29" s="156">
        <f>I18+I27</f>
      </c>
      <c r="G29" s="157"/>
      <c r="H29" s="157"/>
      <c r="I29" s="158"/>
    </row>
    <row r="33">
      <c r="A33" s="132" t="s">
        <v>315</v>
      </c>
      <c r="B33" s="132"/>
      <c r="C33" s="132"/>
      <c r="D33" s="132"/>
      <c r="E33" s="132"/>
    </row>
    <row r="34">
      <c r="A34" s="133" t="s">
        <v>316</v>
      </c>
      <c r="B34" s="134"/>
      <c r="C34" s="134"/>
      <c r="D34" s="134"/>
      <c r="E34" s="135"/>
      <c r="F34" s="136" t="s">
        <v>309</v>
      </c>
      <c r="G34" s="136" t="s">
        <v>310</v>
      </c>
      <c r="H34" s="136" t="s">
        <v>311</v>
      </c>
      <c r="I34" s="136" t="s">
        <v>309</v>
      </c>
    </row>
    <row r="35">
      <c r="A35" s="137" t="s">
        <v>231</v>
      </c>
      <c r="B35" s="138"/>
      <c r="C35" s="138"/>
      <c r="D35" s="138"/>
      <c r="E35" s="139"/>
      <c r="F35" s="140">
        <f>SUM('Stavební rozpočet'!BM12:BM68)</f>
      </c>
      <c r="G35" s="141" t="s">
        <v>55</v>
      </c>
      <c r="H35" s="141" t="s">
        <v>55</v>
      </c>
      <c r="I35" s="140">
        <f>F35</f>
      </c>
    </row>
    <row r="36">
      <c r="A36" s="137" t="s">
        <v>317</v>
      </c>
      <c r="B36" s="138"/>
      <c r="C36" s="138"/>
      <c r="D36" s="138"/>
      <c r="E36" s="139"/>
      <c r="F36" s="140">
        <f>SUM('Stavební rozpočet'!BN12:BN68)</f>
      </c>
      <c r="G36" s="141" t="s">
        <v>55</v>
      </c>
      <c r="H36" s="141" t="s">
        <v>55</v>
      </c>
      <c r="I36" s="140">
        <f>F36</f>
      </c>
    </row>
    <row r="37">
      <c r="A37" s="137" t="s">
        <v>278</v>
      </c>
      <c r="B37" s="138"/>
      <c r="C37" s="138"/>
      <c r="D37" s="138"/>
      <c r="E37" s="139"/>
      <c r="F37" s="140">
        <f>SUM('Stavební rozpočet'!BO12:BO68)</f>
      </c>
      <c r="G37" s="141" t="s">
        <v>55</v>
      </c>
      <c r="H37" s="141" t="s">
        <v>55</v>
      </c>
      <c r="I37" s="140">
        <f>F37</f>
      </c>
    </row>
    <row r="38">
      <c r="A38" s="137" t="s">
        <v>318</v>
      </c>
      <c r="B38" s="138"/>
      <c r="C38" s="138"/>
      <c r="D38" s="138"/>
      <c r="E38" s="139"/>
      <c r="F38" s="140">
        <f>SUM('Stavební rozpočet'!BP12:BP68)</f>
      </c>
      <c r="G38" s="141" t="s">
        <v>55</v>
      </c>
      <c r="H38" s="141" t="s">
        <v>55</v>
      </c>
      <c r="I38" s="140">
        <f>F38</f>
      </c>
    </row>
    <row r="39">
      <c r="A39" s="137" t="s">
        <v>319</v>
      </c>
      <c r="B39" s="138"/>
      <c r="C39" s="138"/>
      <c r="D39" s="138"/>
      <c r="E39" s="139"/>
      <c r="F39" s="140">
        <f>SUM('Stavební rozpočet'!BQ12:BQ68)</f>
      </c>
      <c r="G39" s="141" t="s">
        <v>55</v>
      </c>
      <c r="H39" s="141" t="s">
        <v>55</v>
      </c>
      <c r="I39" s="140">
        <f>F39</f>
      </c>
    </row>
    <row r="40">
      <c r="A40" s="137" t="s">
        <v>283</v>
      </c>
      <c r="B40" s="138"/>
      <c r="C40" s="138"/>
      <c r="D40" s="138"/>
      <c r="E40" s="139"/>
      <c r="F40" s="140">
        <f>SUM('Stavební rozpočet'!BR12:BR68)</f>
      </c>
      <c r="G40" s="141" t="s">
        <v>55</v>
      </c>
      <c r="H40" s="141" t="s">
        <v>55</v>
      </c>
      <c r="I40" s="140">
        <f>F40</f>
      </c>
    </row>
    <row r="41">
      <c r="A41" s="137" t="s">
        <v>284</v>
      </c>
      <c r="B41" s="138"/>
      <c r="C41" s="138"/>
      <c r="D41" s="138"/>
      <c r="E41" s="139"/>
      <c r="F41" s="140">
        <f>SUM('Stavební rozpočet'!BS12:BS68)</f>
      </c>
      <c r="G41" s="141" t="s">
        <v>55</v>
      </c>
      <c r="H41" s="141" t="s">
        <v>55</v>
      </c>
      <c r="I41" s="140">
        <f>F41</f>
      </c>
    </row>
    <row r="42">
      <c r="A42" s="137" t="s">
        <v>320</v>
      </c>
      <c r="B42" s="138"/>
      <c r="C42" s="138"/>
      <c r="D42" s="138"/>
      <c r="E42" s="139"/>
      <c r="F42" s="140">
        <f>SUM('Stavební rozpočet'!BT12:BT68)</f>
      </c>
      <c r="G42" s="141" t="s">
        <v>55</v>
      </c>
      <c r="H42" s="141" t="s">
        <v>55</v>
      </c>
      <c r="I42" s="140">
        <f>F42</f>
      </c>
    </row>
    <row r="43">
      <c r="A43" s="137" t="s">
        <v>321</v>
      </c>
      <c r="B43" s="138"/>
      <c r="C43" s="138"/>
      <c r="D43" s="138"/>
      <c r="E43" s="139"/>
      <c r="F43" s="140">
        <f>SUM('Stavební rozpočet'!BU12:BU68)</f>
      </c>
      <c r="G43" s="141" t="s">
        <v>55</v>
      </c>
      <c r="H43" s="141" t="s">
        <v>55</v>
      </c>
      <c r="I43" s="140">
        <f>F43</f>
      </c>
    </row>
    <row r="44">
      <c r="A44" s="142" t="s">
        <v>322</v>
      </c>
      <c r="B44" s="143"/>
      <c r="C44" s="143"/>
      <c r="D44" s="143"/>
      <c r="E44" s="144"/>
      <c r="F44" s="145">
        <f>SUM('Stavební rozpočet'!BV12:BV68)</f>
      </c>
      <c r="G44" s="146" t="s">
        <v>55</v>
      </c>
      <c r="H44" s="146" t="s">
        <v>55</v>
      </c>
      <c r="I44" s="145">
        <f>F44</f>
      </c>
    </row>
    <row r="45">
      <c r="A45" s="147" t="s">
        <v>323</v>
      </c>
      <c r="B45" s="148"/>
      <c r="C45" s="148"/>
      <c r="D45" s="148"/>
      <c r="E45" s="149"/>
      <c r="F45" s="150" t="s">
        <v>55</v>
      </c>
      <c r="G45" s="151" t="s">
        <v>55</v>
      </c>
      <c r="H45" s="151" t="s">
        <v>55</v>
      </c>
      <c r="I45" s="152">
        <f>SUM(I35:I44)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