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1"/>
  <workbookPr/>
  <mc:AlternateContent xmlns:mc="http://schemas.openxmlformats.org/markup-compatibility/2006">
    <mc:Choice Requires="x15">
      <x15ac:absPath xmlns:x15ac="http://schemas.microsoft.com/office/spreadsheetml/2010/11/ac" url="/Users/macbookpro/Desktop/0_VVR/01_03_Sudkov_Spolkovy_dum_2025_FIN_Gastro_VZOR/00_ZD_Sudkov_Spolkovy_dum_GASTRO_09062025/"/>
    </mc:Choice>
  </mc:AlternateContent>
  <xr:revisionPtr revIDLastSave="0" documentId="13_ncr:1_{26CC2AEF-10F0-3E45-8C20-064B82CEA881}" xr6:coauthVersionLast="47" xr6:coauthVersionMax="47" xr10:uidLastSave="{00000000-0000-0000-0000-000000000000}"/>
  <bookViews>
    <workbookView xWindow="0" yWindow="500" windowWidth="28800" windowHeight="1630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Zakázka!$A$10:$T$12</definedName>
    <definedName name="__290850C4_052B_4FF6_A0B3_6D189B03D21D_ITEM_GROUP1__">Zakázka!$A$6:$T$93</definedName>
    <definedName name="__290850C4_052B_4FF6_A0B3_6D189B03D21D_ITEM_GROUP1_RECAP__">Rekapitulace!$A$6:$G$9</definedName>
    <definedName name="__290850C4_052B_4FF6_A0B3_6D189B03D21D_ITEM_GROUP2__">Zakázka!$A$7:$T$13</definedName>
    <definedName name="__290850C4_052B_4FF6_A0B3_6D189B03D21D_ITEM_GROUP2_RECAP__">Rekapitulace!$A$7:$G$9</definedName>
    <definedName name="__290850C4_052B_4FF6_A0B3_6D189B03D21D_ITEM_GROUP3__X">Zakázka!$A$8:$T$13</definedName>
    <definedName name="__290850C4_052B_4FF6_A0B3_6D189B03D21D_ITEM_GROUP3_RECAP__">Rekapitulace!$A$8:$G$9</definedName>
    <definedName name="__290850C4_052B_4FF6_A0B3_6D189B03D21D_ITEM_GROUP4__X">Zakázka!$A$9:$T$13</definedName>
    <definedName name="__290850C4_052B_4FF6_A0B3_6D189B03D21D_ITEM_GROUP4_RECAP__">Rekapitulace!$A$9:$G$9</definedName>
    <definedName name="__290850C4_052B_4FF6_A0B3_6D189B03D21D_QBILL__">Zakázka!#REF!</definedName>
    <definedName name="__290850C4_052B_4FF6_A0B3_6D189B03D21D_QBILLFIG__">#REF!</definedName>
    <definedName name="__290850C4_052B_4FF6_A0B3_6D189B03D21D_QINDEX__">Zakázka!#REF!</definedName>
    <definedName name="GROUP_ID">Zakázka!$B$6:$B$94</definedName>
    <definedName name="ITEM_COUNTS">Zakázka!$T$6:$T$94</definedName>
    <definedName name="ITEM_FULLDESCR2">Zakázka!$X$11</definedName>
    <definedName name="ITEM_PRICES">Zakázka!$J$6:$J$94</definedName>
    <definedName name="_xlnm.Print_Titles" localSheetId="1">Rekapitulace!$4:$5</definedName>
    <definedName name="_xlnm.Print_Titles" localSheetId="2">Zakázka!$4:$5</definedName>
    <definedName name="_xlnm.Print_Area" localSheetId="0">'Krycí List'!$C$2:$F$50</definedName>
    <definedName name="_xlnm.Print_Area" localSheetId="1">Rekapitulace!$B$1:$G$19</definedName>
    <definedName name="_xlnm.Print_Area" localSheetId="2">Zakázka!$C$1:$T$94</definedName>
    <definedName name="VAT_RATES">Zakázka!$O$6:$O$94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0" i="4" l="1"/>
  <c r="N89" i="4"/>
  <c r="L89" i="4"/>
  <c r="J89" i="4"/>
  <c r="X87" i="4"/>
  <c r="P86" i="4"/>
  <c r="N86" i="4"/>
  <c r="L86" i="4"/>
  <c r="J86" i="4"/>
  <c r="Q86" i="4" s="1"/>
  <c r="X84" i="4"/>
  <c r="P83" i="4"/>
  <c r="Q83" i="4" s="1"/>
  <c r="N83" i="4"/>
  <c r="L83" i="4"/>
  <c r="J83" i="4"/>
  <c r="X81" i="4"/>
  <c r="P80" i="4"/>
  <c r="Q80" i="4" s="1"/>
  <c r="N80" i="4"/>
  <c r="L80" i="4"/>
  <c r="J80" i="4"/>
  <c r="X78" i="4"/>
  <c r="P77" i="4"/>
  <c r="N77" i="4"/>
  <c r="L77" i="4"/>
  <c r="J77" i="4"/>
  <c r="Q77" i="4" s="1"/>
  <c r="X75" i="4"/>
  <c r="P74" i="4"/>
  <c r="N74" i="4"/>
  <c r="L74" i="4"/>
  <c r="J74" i="4"/>
  <c r="Q74" i="4" s="1"/>
  <c r="X72" i="4"/>
  <c r="P71" i="4"/>
  <c r="Q71" i="4" s="1"/>
  <c r="N71" i="4"/>
  <c r="L71" i="4"/>
  <c r="J71" i="4"/>
  <c r="X69" i="4"/>
  <c r="P68" i="4"/>
  <c r="Q68" i="4" s="1"/>
  <c r="N68" i="4"/>
  <c r="L68" i="4"/>
  <c r="J68" i="4"/>
  <c r="X66" i="4"/>
  <c r="P65" i="4"/>
  <c r="N65" i="4"/>
  <c r="L65" i="4"/>
  <c r="J65" i="4"/>
  <c r="Q65" i="4" s="1"/>
  <c r="X63" i="4"/>
  <c r="P62" i="4"/>
  <c r="N62" i="4"/>
  <c r="L62" i="4"/>
  <c r="J62" i="4"/>
  <c r="Q62" i="4" s="1"/>
  <c r="X60" i="4"/>
  <c r="P59" i="4"/>
  <c r="Q59" i="4" s="1"/>
  <c r="N59" i="4"/>
  <c r="L59" i="4"/>
  <c r="J59" i="4"/>
  <c r="X57" i="4"/>
  <c r="P56" i="4"/>
  <c r="Q56" i="4" s="1"/>
  <c r="N56" i="4"/>
  <c r="L56" i="4"/>
  <c r="J56" i="4"/>
  <c r="X54" i="4"/>
  <c r="P53" i="4"/>
  <c r="N53" i="4"/>
  <c r="L53" i="4"/>
  <c r="J53" i="4"/>
  <c r="Q53" i="4" s="1"/>
  <c r="X51" i="4"/>
  <c r="P50" i="4"/>
  <c r="N50" i="4"/>
  <c r="L50" i="4"/>
  <c r="J50" i="4"/>
  <c r="Q50" i="4" s="1"/>
  <c r="X48" i="4"/>
  <c r="P47" i="4"/>
  <c r="Q47" i="4" s="1"/>
  <c r="N47" i="4"/>
  <c r="L47" i="4"/>
  <c r="J47" i="4"/>
  <c r="X45" i="4"/>
  <c r="P44" i="4"/>
  <c r="Q44" i="4" s="1"/>
  <c r="N44" i="4"/>
  <c r="L44" i="4"/>
  <c r="J44" i="4"/>
  <c r="X42" i="4"/>
  <c r="P41" i="4"/>
  <c r="N41" i="4"/>
  <c r="L41" i="4"/>
  <c r="J41" i="4"/>
  <c r="Q41" i="4" s="1"/>
  <c r="X39" i="4"/>
  <c r="P38" i="4"/>
  <c r="N38" i="4"/>
  <c r="L38" i="4"/>
  <c r="J38" i="4"/>
  <c r="Q38" i="4" s="1"/>
  <c r="X36" i="4"/>
  <c r="P35" i="4"/>
  <c r="Q35" i="4" s="1"/>
  <c r="N35" i="4"/>
  <c r="L35" i="4"/>
  <c r="J35" i="4"/>
  <c r="X33" i="4"/>
  <c r="P32" i="4"/>
  <c r="Q32" i="4" s="1"/>
  <c r="N32" i="4"/>
  <c r="L32" i="4"/>
  <c r="J32" i="4"/>
  <c r="X30" i="4"/>
  <c r="P29" i="4"/>
  <c r="N29" i="4"/>
  <c r="L29" i="4"/>
  <c r="J29" i="4"/>
  <c r="Q29" i="4" s="1"/>
  <c r="X27" i="4"/>
  <c r="P26" i="4"/>
  <c r="N26" i="4"/>
  <c r="L26" i="4"/>
  <c r="J26" i="4"/>
  <c r="Q26" i="4" s="1"/>
  <c r="X24" i="4"/>
  <c r="P23" i="4"/>
  <c r="Q23" i="4" s="1"/>
  <c r="N23" i="4"/>
  <c r="L23" i="4"/>
  <c r="J23" i="4"/>
  <c r="X21" i="4"/>
  <c r="P20" i="4"/>
  <c r="Q20" i="4" s="1"/>
  <c r="N20" i="4"/>
  <c r="L20" i="4"/>
  <c r="J20" i="4"/>
  <c r="X18" i="4"/>
  <c r="P17" i="4"/>
  <c r="N17" i="4"/>
  <c r="L17" i="4"/>
  <c r="J17" i="4"/>
  <c r="Q17" i="4" s="1"/>
  <c r="T16" i="4"/>
  <c r="T15" i="4" s="1"/>
  <c r="N16" i="4"/>
  <c r="N15" i="4" s="1"/>
  <c r="N14" i="4" s="1"/>
  <c r="L16" i="4"/>
  <c r="L15" i="4" s="1"/>
  <c r="J16" i="4"/>
  <c r="J15" i="4" s="1"/>
  <c r="X11" i="4"/>
  <c r="P10" i="4"/>
  <c r="P9" i="4" s="1"/>
  <c r="N10" i="4"/>
  <c r="N9" i="4" s="1"/>
  <c r="N8" i="4" s="1"/>
  <c r="N7" i="4" s="1"/>
  <c r="N6" i="4" s="1"/>
  <c r="L10" i="4"/>
  <c r="J10" i="4"/>
  <c r="T9" i="4"/>
  <c r="T8" i="4" s="1"/>
  <c r="L9" i="4"/>
  <c r="L8" i="4" s="1"/>
  <c r="J9" i="4"/>
  <c r="J8" i="4" s="1"/>
  <c r="X4" i="4"/>
  <c r="C14" i="3"/>
  <c r="G12" i="3"/>
  <c r="D12" i="3"/>
  <c r="G9" i="3"/>
  <c r="D9" i="3"/>
  <c r="C9" i="3"/>
  <c r="F43" i="1"/>
  <c r="F40" i="1"/>
  <c r="J20" i="1"/>
  <c r="J10" i="1"/>
  <c r="J9" i="1"/>
  <c r="J8" i="1"/>
  <c r="J7" i="1"/>
  <c r="A7" i="1"/>
  <c r="J4" i="1"/>
  <c r="A4" i="1" a="1"/>
  <c r="A4" i="1" s="1"/>
  <c r="E39" i="1"/>
  <c r="C8" i="3" l="1"/>
  <c r="J7" i="4"/>
  <c r="L14" i="4"/>
  <c r="D10" i="3" s="1"/>
  <c r="D11" i="3"/>
  <c r="T14" i="4"/>
  <c r="G10" i="3" s="1"/>
  <c r="G11" i="3"/>
  <c r="P8" i="4"/>
  <c r="E9" i="3"/>
  <c r="C11" i="3"/>
  <c r="J14" i="4"/>
  <c r="C10" i="3" s="1"/>
  <c r="D8" i="3"/>
  <c r="L7" i="4"/>
  <c r="T7" i="4"/>
  <c r="G8" i="3"/>
  <c r="A5" i="1" a="1"/>
  <c r="A5" i="1" s="1"/>
  <c r="A9" i="1" s="1"/>
  <c r="A8" i="1"/>
  <c r="C12" i="3"/>
  <c r="P89" i="4"/>
  <c r="P16" i="4" s="1"/>
  <c r="Q10" i="4"/>
  <c r="Q9" i="4" s="1"/>
  <c r="E12" i="3" l="1"/>
  <c r="P15" i="4"/>
  <c r="D7" i="3"/>
  <c r="L6" i="4"/>
  <c r="D6" i="3" s="1"/>
  <c r="Q89" i="4"/>
  <c r="Q16" i="4" s="1"/>
  <c r="A12" i="1"/>
  <c r="A15" i="1"/>
  <c r="A6" i="1" a="1"/>
  <c r="A6" i="1" s="1"/>
  <c r="A10" i="1" s="1"/>
  <c r="P7" i="4"/>
  <c r="E8" i="3"/>
  <c r="C7" i="3"/>
  <c r="J6" i="4"/>
  <c r="C6" i="3" s="1"/>
  <c r="A11" i="1"/>
  <c r="A14" i="1"/>
  <c r="Q8" i="4"/>
  <c r="F9" i="3"/>
  <c r="T6" i="4"/>
  <c r="G6" i="3" s="1"/>
  <c r="G7" i="3"/>
  <c r="D41" i="1"/>
  <c r="E42" i="1"/>
  <c r="C17" i="3"/>
  <c r="E41" i="1"/>
  <c r="B17" i="3"/>
  <c r="B16" i="3"/>
  <c r="D42" i="1"/>
  <c r="C16" i="3"/>
  <c r="F42" i="1" l="1"/>
  <c r="F41" i="1"/>
  <c r="C15" i="3"/>
  <c r="C18" i="3" s="1"/>
  <c r="E40" i="1"/>
  <c r="E43" i="1" s="1"/>
  <c r="Q7" i="4"/>
  <c r="F8" i="3"/>
  <c r="Q15" i="4"/>
  <c r="F12" i="3"/>
  <c r="A16" i="1"/>
  <c r="A13" i="1"/>
  <c r="P14" i="4"/>
  <c r="E10" i="3" s="1"/>
  <c r="E11" i="3"/>
  <c r="E7" i="3"/>
  <c r="Q14" i="4" l="1"/>
  <c r="F10" i="3" s="1"/>
  <c r="F11" i="3"/>
  <c r="P6" i="4"/>
  <c r="E6" i="3" s="1"/>
  <c r="Q6" i="4"/>
  <c r="F6" i="3" s="1"/>
  <c r="F7" i="3"/>
</calcChain>
</file>

<file path=xl/sharedStrings.xml><?xml version="1.0" encoding="utf-8"?>
<sst xmlns="http://schemas.openxmlformats.org/spreadsheetml/2006/main" count="326" uniqueCount="191">
  <si>
    <t>Plný popis:</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</si>
  <si>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</si>
  <si>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</si>
  <si>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</si>
  <si>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</si>
  <si>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</si>
  <si>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</si>
  <si>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</si>
  <si>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</si>
  <si>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</si>
  <si>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</si>
  <si>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</si>
  <si>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</si>
  <si>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</si>
  <si>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</si>
  <si>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</si>
  <si>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</si>
  <si>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</si>
  <si>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</si>
  <si>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</si>
  <si>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</si>
  <si>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</si>
  <si>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</si>
  <si>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CENOVÁ NABÍDKA</t>
  </si>
  <si>
    <t>Set Column width to</t>
  </si>
  <si>
    <t>ZAKÁZKA</t>
  </si>
  <si>
    <t>Číslo:</t>
  </si>
  <si>
    <t>Frys 22/05</t>
  </si>
  <si>
    <t>Zakázka:</t>
  </si>
  <si>
    <t>Stavební úpravy objektu č.p.97, Sudkov SPOLKOVÝ DŮM</t>
  </si>
  <si>
    <t>Komentář:</t>
  </si>
  <si>
    <t>Verze:</t>
  </si>
  <si>
    <t>Dotace 25</t>
  </si>
  <si>
    <t>Komentář verze:</t>
  </si>
  <si>
    <t>Adresa:</t>
  </si>
  <si>
    <t>Sudkov č.p.97</t>
  </si>
  <si>
    <t>Datum zahájení:</t>
  </si>
  <si>
    <t>Rok:</t>
  </si>
  <si>
    <t>Datum dokončení:</t>
  </si>
  <si>
    <t>Typ Firmy</t>
  </si>
  <si>
    <t>Název</t>
  </si>
  <si>
    <t>Kontaktní osoba</t>
  </si>
  <si>
    <t>Telefon</t>
  </si>
  <si>
    <t>Zpracovatel</t>
  </si>
  <si>
    <t>Pavel Kubela</t>
  </si>
  <si>
    <t>Investor</t>
  </si>
  <si>
    <t>Obec Sudkov</t>
  </si>
  <si>
    <t>Projektant</t>
  </si>
  <si>
    <t>Jiří Frys - stavební projekce</t>
  </si>
  <si>
    <t>583215988</t>
  </si>
  <si>
    <t>Význam (funkce)</t>
  </si>
  <si>
    <t>Jméno</t>
  </si>
  <si>
    <t>REKAPITULACE</t>
  </si>
  <si>
    <t>Kód stavebního objektu</t>
  </si>
  <si>
    <t>Popis objektu</t>
  </si>
  <si>
    <t>Kód zatřídění</t>
  </si>
  <si>
    <t>Zatřídění</t>
  </si>
  <si>
    <t>SO 01-01</t>
  </si>
  <si>
    <t>Stavební práce</t>
  </si>
  <si>
    <t>SO 01-02</t>
  </si>
  <si>
    <t>Elektroinstalace</t>
  </si>
  <si>
    <t>SO 01-03</t>
  </si>
  <si>
    <t>Ústřední vytápění</t>
  </si>
  <si>
    <t>SO 01-04</t>
  </si>
  <si>
    <t>Zdravotně technické instalace</t>
  </si>
  <si>
    <t>SO 01-05</t>
  </si>
  <si>
    <t>Vzduchotechnika</t>
  </si>
  <si>
    <t>SO 01-06</t>
  </si>
  <si>
    <t>Tepelné čerpadlo a vrty</t>
  </si>
  <si>
    <t>SO 02-01</t>
  </si>
  <si>
    <t>SO 02-02</t>
  </si>
  <si>
    <t>SO 02-03</t>
  </si>
  <si>
    <t>SO 02-04</t>
  </si>
  <si>
    <t>SO 02-05</t>
  </si>
  <si>
    <t>SO 02-06</t>
  </si>
  <si>
    <t>SO 02-07</t>
  </si>
  <si>
    <t>Parkoviště, chodníky</t>
  </si>
  <si>
    <t>SO 02-08</t>
  </si>
  <si>
    <t>Rozvody VO</t>
  </si>
  <si>
    <t>Celkem (bez DPH):</t>
  </si>
  <si>
    <t>Kč</t>
  </si>
  <si>
    <t>DPH:</t>
  </si>
  <si>
    <t>Celkem (včetně DPH):</t>
  </si>
  <si>
    <t>Za zhotovitele</t>
  </si>
  <si>
    <t>Za objednatele</t>
  </si>
  <si>
    <t>Jméno :</t>
  </si>
  <si>
    <t>Datum :</t>
  </si>
  <si>
    <t>Podpis:</t>
  </si>
  <si>
    <t>Podpis :</t>
  </si>
  <si>
    <t>Poznámka :</t>
  </si>
  <si>
    <t>S</t>
  </si>
  <si>
    <t>S: Stavba</t>
  </si>
  <si>
    <t>S/SSO-01</t>
  </si>
  <si>
    <t>SSO-01: Způsobilé náklady</t>
  </si>
  <si>
    <t>S/SSO-01/SO 01-01</t>
  </si>
  <si>
    <t>SO 01-01: Stavební práce</t>
  </si>
  <si>
    <t>S/SSO-01/SO 01-01/766</t>
  </si>
  <si>
    <t>766: Konstrukce truhlářské</t>
  </si>
  <si>
    <t>S/SSO-02</t>
  </si>
  <si>
    <t>SSO-02: Nezpůsobilé náklady</t>
  </si>
  <si>
    <t>S/SSO-02/SO 02-01</t>
  </si>
  <si>
    <t>SO 02-01: Stavební práce</t>
  </si>
  <si>
    <t>S/SSO-02/SO 02-01/791</t>
  </si>
  <si>
    <t>791: Zařízení velkokuchyní</t>
  </si>
  <si>
    <t>Stavební úpravy objektu č.p.97, Sudkov SPOLKOVÝ DŮM - Dotace 25</t>
  </si>
  <si>
    <t xml:space="preserve"> </t>
  </si>
  <si>
    <t>Stavba</t>
  </si>
  <si>
    <t>Skupina objektů</t>
  </si>
  <si>
    <t>Objekt</t>
  </si>
  <si>
    <t>Oddíl</t>
  </si>
  <si>
    <t>SP</t>
  </si>
  <si>
    <t>766-KL1</t>
  </si>
  <si>
    <t>D+M, Kuchyňská linka s prac. deskou dl. 3095mm, šířky 600+300mm, dle výkresu č.D20, vestavěný nerez dřez</t>
  </si>
  <si>
    <t>kus</t>
  </si>
  <si>
    <t>VLASTNÍ</t>
  </si>
  <si>
    <t>---</t>
  </si>
  <si>
    <t>H</t>
  </si>
  <si>
    <t>791-01</t>
  </si>
  <si>
    <t>Automatická dvouplášťová izolovaná myčka skla a talířů s čelním plněním, vybaven dávkovačem mycího a oplachového prostředku</t>
  </si>
  <si>
    <t>791-02</t>
  </si>
  <si>
    <t>Mycí stůl dvoudřez s policí a prostorem pro myčku 1600x700x900mm</t>
  </si>
  <si>
    <t>Celonerezový mycí stůl se dvěma lisovanými dřezy je postaven na svařovaném podnoží z uzavřených profilů 40 x 40, které jsou opatřeny seřiditelnými patkami 
- spodní police 
- prostor pro myčku vlevo 
- pracovní deska s prolisem 
- zadní lem</t>
  </si>
  <si>
    <t>791-03</t>
  </si>
  <si>
    <t>Tlaková mycí sprcha</t>
  </si>
  <si>
    <t>Sprcha se směšovací baterií s kohouty pro studenou, teplou vodu a napouštěcím ramínkem ze sprchy. 
- tlaková sprcha 
- tlaková hadice s vyvažovací pružina 
- úchyt na zeď a háček na sprchu 
- max. průtok (3 bar): 17 l/min. 
- max. tlak: 5 bar 
- upevňovací otvor pro baterii: min. Ø30 mm. - max.Ø32 mm. 
- model pro montáž do desky pracovního stolu</t>
  </si>
  <si>
    <t>791-05</t>
  </si>
  <si>
    <t>Pracovní stůl s dvěma policemi - rohový 1100x1100x900 mm</t>
  </si>
  <si>
    <t>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 zadní lemy</t>
  </si>
  <si>
    <t>791-06</t>
  </si>
  <si>
    <t>Mikrovlnná trouba</t>
  </si>
  <si>
    <t>791-07</t>
  </si>
  <si>
    <t>Váha gastro</t>
  </si>
  <si>
    <t>791-08</t>
  </si>
  <si>
    <t>Hot-dog 4 trny</t>
  </si>
  <si>
    <t>791-09</t>
  </si>
  <si>
    <t>Ohřívač uzenin</t>
  </si>
  <si>
    <t>791-10</t>
  </si>
  <si>
    <t>Indukční plotna</t>
  </si>
  <si>
    <t>791-11</t>
  </si>
  <si>
    <t>Pracovní stůl s dvěma policemi 1300x700x900 mm</t>
  </si>
  <si>
    <t xml:space="preserve">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t>
  </si>
  <si>
    <t>791-12</t>
  </si>
  <si>
    <t>Kontaktní gril</t>
  </si>
  <si>
    <t>791-13</t>
  </si>
  <si>
    <t>Vodní lázeň s kohoutem</t>
  </si>
  <si>
    <t>791-14</t>
  </si>
  <si>
    <t>Chladící stůl se 4 zásuvkami - bez pracovní desky</t>
  </si>
  <si>
    <t>791-14b</t>
  </si>
  <si>
    <t>Pracovní deska s dřezem 1350x700x40mm</t>
  </si>
  <si>
    <t>- zadní lem 
- dřez vpravo</t>
  </si>
  <si>
    <t>791-15</t>
  </si>
  <si>
    <t>Skříň chladící 350 l 4x rošt, bílá HR 400</t>
  </si>
  <si>
    <t>791-16</t>
  </si>
  <si>
    <t>791-17</t>
  </si>
  <si>
    <t>Skříň mrazicí 350 l 7x rošt, bílá HF 400</t>
  </si>
  <si>
    <t>791-20</t>
  </si>
  <si>
    <t>Chladicí skříň prosklené dveře</t>
  </si>
  <si>
    <t>791-21</t>
  </si>
  <si>
    <t>Výrobník ledu</t>
  </si>
  <si>
    <t>791-22</t>
  </si>
  <si>
    <t>Automatický kávovar s lednicí</t>
  </si>
  <si>
    <t>791-23</t>
  </si>
  <si>
    <t>Myčka skla dvouplášťová</t>
  </si>
  <si>
    <t>791-26</t>
  </si>
  <si>
    <t>Chladící vitrína 2 POLICE</t>
  </si>
  <si>
    <t>791-28</t>
  </si>
  <si>
    <t>Vinotéka</t>
  </si>
  <si>
    <t>MP</t>
  </si>
  <si>
    <t>791-59</t>
  </si>
  <si>
    <t>Instalace - instalace nové technologie</t>
  </si>
  <si>
    <t>soubor</t>
  </si>
  <si>
    <t>791-766-01</t>
  </si>
  <si>
    <t>D+M, Lednice malá kombinovaná, barva stříbrná, V.840, Š.480, HL.500 mm, volně stojící, mrazák, třída A+</t>
  </si>
  <si>
    <t>- čtyřtrnový ohřívač rohlíků z leštěného hliníku o průměru 25 mm a délce 190 mm 
- skleněná nádoba na ohřev párků 
- celonerezové provedení 
- příkon cca 0,1 kW 
- samostatné nahřívání hrotů a nádoby 
- energeticky úsporný režim 
- režim rychlého ohřevu 
- děrované dno a dělicí příčka nádoby 
- kontrolka chodu a nahřátí 
- nahřátí na 100 °C 
- ovládání teploty nádoby regulačním knoflíkem 30 – 90 °C 
- pojistný termostat 
- stupeň krytí ovládacích prvků IPX4 
- příkon cca 100W 
- rozměry cca 300x260x290mm (není relevantní)</t>
  </si>
  <si>
    <t>- kapacita GN ½ - 150 mm 
- celonerezové provedení 
- příkon cca 1 kW 
- topná tělesa pod vanou 
- odklopné víko 
- falešné děrované dno 
- kontrolka chodu a nahřátí 
- ovládání teploty nádoby regulačním knoflíkem 30 – 90 °C 
- pojistný termostat 
- stupeň krytí ovládacích prvků IPX4 
- nastavitelné nožičky 
- napájení 230V 1N 
- příkon cca 1 kW 
- rozměry cca 269x329x244mm - nerelevantní</t>
  </si>
  <si>
    <t>- celonerezové provedení 
- grilovací deska z ocelové slitiny s vysokou tepelnou vodivostí 
- kontrolka chodu a vyhřátí 
- síťový vypínač 
- zásuvka na tuk 
Rozměry: cca 409x405x182 mm - nerelavantní
Rozměr gril.plochy: min. 365x240 mm 
Materiál grilovací plochy: litina 
Provedení horní gril. desky: rýhované 
Provedení spodní gril. desky: hladké 
Napětí: 230 V 
Příkon: cca 3 kW</t>
  </si>
  <si>
    <t xml:space="preserve">-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 zabudovaný zámek 
- chladivo R600a 
- zadní kolečka 
- nastavitelné nožičky 
- napájení 230 V / 1N - 50 Hz 
- rozměry: cca 600x585x1855 mm - nerelevantní	</t>
  </si>
  <si>
    <t>-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F63
- zabudovaný zámek 
- chladivo R600a 
- zadní kolečka 
- nastavitelné nožičky 
- napájení 230 V / 1N - 50 Hz 
- rozměry: cca 600x585x1855 mm - nerelevantní</t>
  </si>
  <si>
    <t>- objem skříně min. 400 L 
- 7x výparníkové rošty 
- bílé provedení 
- příkon cca 0,21 kW 
- statické chlazení s ventilátorem 
- digitální termostat 
- automatické odmrazování 
- ovládání teploty mrazeného prostoru od -18 °C do -22 °C 
- pravé otevírání dveří - volitelné opačné otevírání 
- snadno vyměnitelné těsnění 
- zabudovaný zámek 
- chladivo R600a 
- zadní kolečka 
- nastavitelné nožičky 
- napájení 230 V / 1N - 50 Hz 
- rozměry: cca 600x585x1855mm (není relevantní)</t>
  </si>
  <si>
    <t xml:space="preserve">- chlazení s pomocným ventilátorem 
- automatické odtávání 
- mechanický termostat 
- digitální ukazatel teploty 
- LED osvětlení vnitřního prostoru 
- 5 výškově nastavitelných roštů 
- světelná nástavba s LED osvětlením 
- nastavitelné nožky (2 nožky + 2 kolečka) 
- zámek 
- lze měnit otevírání dveří 
- kapacita - plechovky: min. 455 ks/330 ml, min. 301 ks/500 ml 
- kapacita - PET láhev: min. 217 ks/330ml, min. 217 ks/500 ml 
- napětí 230 V / 50 Hz 
- rozměry: cca 595x640x1980mm (není relevantní)
- vnitřní rozměry: cca 470x440x1555mm (není relevantní)
- čistý objem min. 347 l 
- příkon min. 295 W 
- provozní teplota +2 až +10 °C 
- denní spotřeba max. 2,4 kWh/24 h 
- rozměr polic cca 49,8 x 40,5 cm 
- klimatická třída 4	</t>
  </si>
  <si>
    <t>Výrobník ledu je v celonerezovém provedení, kromě dvířek, která jsou vyrobena z ABS plastu. Výrobník s vodním chlazením je vhodný pro vestavění do baru s min. nároky na potřebný prostor. Led je vytvářen nástřikem do formových “kalíšků” kovovými tryskami. 
Parametry 
Napájení 230 V/1N/50 HZ 
Příkon cca 290 W 
Šířka cca 387 mm 
Hloubka cca 465 mm 
Výška cca 687 mm 
Provedení nerez/plast 
Hmotnost cca 38 kg (není relevantní) 
Automatický mycí systém  ano 
Chladivo R 290 
Druh chlazení W - vodou 
Izolovací zatahovací dveře ano 
Kapacita zásobníků min. 9 kg 
Max. výkon za 24 h 31 kg 
Odpad vody průměr cca 24 mm 
Odpadové čerpadlo DP ne 
Přívod vody pr. 3/4 
Spínač ON/OFF ano 
Spotřeba vody cca 12 l/kg 
Systém výroby ledu nástřikový 
Teplota okolí (min./max.) +10/+43°C 
Teplota vody (min./max.) +3/+32°C 
Tvar ledu kalíšek cca 13 g (26x30x29 mm)</t>
  </si>
  <si>
    <t>- nastavitelná rozdílná teplota v horní a dolní části 
- provedení Silver 
- ventilované chlazení 
- automatické odtávání 
- digitální termostat 
- chladivo R600a 
- kouřové sklo dveří 
- čistící uhlíkový filtr 
- zámek 
- 5 dřevěných roštů 
- osvětlení vnitřního prostoru 
- vnitřní provedení - kamenná čerň 
- zadní kolečka 
- kapacita min. 197 lahví 0,7 l 
- lze měnit otevírání dveří 
- napětí 230 V / 50 Hz 
- rozměry cca 1850x600x595mm (nerelevantní)
- čistý objem min. 368 l 
- příkon min. 200 W 
- provozní teplota +5 až +22°C</t>
  </si>
  <si>
    <t xml:space="preserve">Automatická dvouplášťová izolovaná myčka skla a talířů s čelním plněním, vybaven dávkovačem mycího a oplachového prostředku. Snadné elektronické ovládání Touch se signalizací stavu, dva mycí cykly, systém Thermostop a oplachový systém garantující teplotu a tlak vody při oplachu, dvojitý filtrační systém s vyjímatelnými filtry vany, výkonné mycí čerpadlo (650W), rotační mycí a oplachová ramena (horní/spodní), vnitřní prostor se zaoblenými rohy a prolisovanými bočními zásuvy košů. Zásuvná výška 310mm, hospodárný provoz (spotřeba vody 2,3 l/cyklus), minimální tepelné ztráty (hlučnost pouze 59,3dB), úspora elektrické energie a detergentů. Vybavena studeným oplachem (pro ochlazení pivního skla). 
Základní výbava: 
- 1x koš 500x500 univerzál 
- 1x koš 500x500 na talíře 
- 1x košíček na příbory 
Napájení 400 V 
Příkon min. 5,15 kW 
Šířka 595 mm 
Hloubka 610 mm 
Výška 845 mm 
Provedení dvouplášťové 
Rozměr koše cca 500 x 500 mm 
Hmotnost nerelevantní 
Studený oplach ano 
Dávkovač mycího prostředku PD ano 
Dávkovač oplachového prostředku ano 
Thermostop ano 
Dveřní mikrospínač ano 
Horní mycí / oplachové rameno ano / ano 
Mycí čerpadlo min. 650 W (340 l/min.) 
Mycí cyklus min. 60 / 90 / 120 / 180 sec. 
Objem bojleru min. 5,7 l 
Objem vany min. 27 l 
Oplachový systém ano 
Oplachové čerpadlo min. 250 W (min. 150 l/min.) 
Ovládání elektronické Touch (LED) 
Příkon bojleru min. 4,5 kW 
Příkon vany min. 2,7 kW 
Spodní mycí / oplachové rameno ano / ano 
Spotřeba vody na cyklus max. 2,3 l - není uvedeno při jakém cyklu
Výkon košů min. 60/40/30/20 ks/h 
Zásuvná výška 310 mm 
Zabudované odpadové čerpadlo	</t>
  </si>
  <si>
    <t>Kompaktní mikrovlnná trouba 
- určena pro menší provozovny, především do rychlých občerstvení, fast-foodů aj., kde je kladen důraz na rychlost obsluhy 
- manuální ovládání 
- 1 úroveň ohřívání 
- 1 magnetron umístěný pod prostorem na vaření 
- timer na 6 minut s automatickým resetem 
- prosklená dvířka s rámem z nerezové oceli 
- plášť mikrovlnné trouby: stříbrný lak 
- vnitřek trouby: epoxidový lak 
- dno trouby: borosilikátové sklo 
- jednoduchá obsluha 
Technické parametry 
- napětí 230 V 
- příkon min. 1,49 kW 
- výkon min. 1000 W 
- rozměr vnější cca 510 x 415 x 306 mm 
- rozměr vnitřní cca 330 x 330 x 205 mm 
- váha irelevantní
- objem min. 22 l 
- počet magnetronů 1 magnetron</t>
  </si>
  <si>
    <t>Jednoduchá profesionální váha pro kuchyně, výrobny, sklady do 6kg. 
Tyto váhy mají dvourozsahové dělení, to znamená že při váživosti do 3kg mají přesnost 1g a od 3kg do 6kg mají přesnost 2g. 
Používá se v gastro provozech jako kuchyňská váha na vážení surovin, k obchodnímu a kontrolnímu vážení ve skladech 
Velmi spolehlivá s provozem na síť i akumulátor 
Charakteristika: 
Funkce: tárování; nulování 
Automatické vypínání 
Indikace vybití baterie 
V ceně váhy je ověření, nerezová miska a síťový adaptér. 
Technická data: 
Váživost (kg): 3;6 
Dílek - přesnost (g): 1;2 
Rozměr vážní plochy (mm): min. 190x230 
Certifikace: pro obchodní vážení - ES ověření 
Napájení váhy: AC 230V/ adaptér DC 9V 
Provedení vážní plochy: nerez 
Provedení konstrukce: plast 
Provedení (materiál): plast/nerez 
Alternativní napájení: vestavěný hermetický akumulátor 6V 
Displej: LCD numerický s LED podsvícením, výška číslic min. 25mm - operátorský 
LCD numerický s LED podsvícením, výška číslic min. 20mm - zákaznický 
Délka provozu na baterii: min. 100 hod. 
Prostředí: suché; prašné; vlhké 
Provozní teplota: 0°C » +40°C 
Příkon: cca 0,5 W 
Rozměr váhy š x v x h (mm): cca 235 x 130 x 240 
Umístění displejů: na těle váhy pod miskou</t>
  </si>
  <si>
    <t>Napájení 230 V 
Příkon cca 1,2 kW 
Rozměry cca 335x563x275mm - nerelevantní
Provedení elektrické 
Rozměry vany GN 1/1 - 200 mm 
Centrální vypínač ano 
Kontrolka chodu ano 
Piezzo zapalování ne 
Ovládání mechanické 
Provedení pláště nerez 18/10 
Regulace teploty 65 - 90°C 
Regulace výkonu 5 poloh 
Spotřeba plynu ne 
Výpustní kohout ano</t>
  </si>
  <si>
    <t>Vysoce kvalitní austenitická nerezová ocel (s výjimkou zadního pozinkovaného panelu). 
- Tlakově vstřikovaná polyuretanová izolace o síle 50 mm a hustotě 40 kg/m3. 
- Systém chlazení s nucenou cirkulací vzduchu. 
- Měděný trubkový výparník s hliníkovým žebrováním. 
- Digitální displej pro elektronické řízení teploty a odmrazování. 
- Ovládací prvky integrovány v předním panelu pro lepší ochranu proti nečistotám a vodě. Všechny stoly splňují IPX5. 
- Akustický alarm v případě déle otevřených dveří. 
- Dveře se systémem automatického zavírání a fixací v otevřené poloze. 
- Vyjímatelné rošty o rozměrech cca 530x325 mm (GN 1/1) pro snadné čištění. 
- Lisovaný integrovaný odtok ve dně stolu. 
- Zaoblené okraje dna komory pro snadnou údržbu. 
- Výškově nastavitelné nohy z nerezové oceli. 
- Pracovní teplota: min. od -2 °C do +8 °C (chladící stoly) a min. od -18 °C do -22 °C (mrazící stoly). 
- Klimatická třída 4. 
- Teplota okolí max. 43 °C. 
- Chladivo R-600a u chladících stolů a R-290 u mrazících stolů. 
- hrubý objem min. 274l 
- rozměry cca 1342x700x850mm - nerelevantní
- napájení 230V 1N 
- příkon cca 203W 
- počet sekcí - 2 
- počet zásuvek - 4</t>
  </si>
  <si>
    <t xml:space="preserve">Technický popis 
- Celonerezová konstrukce. 
- Posuvná prosklená dvířka s nerezovými průběžnými madly, dvojitým izolačním sklem a ložiskovým pojezdem na kolečkách pro snadné a časté otevírání. 
- Dvířka je možné rychle a jednoduše sundat pro každodenní údržbu 
- V samoobslužném provedení jsou výklopná dvířka na straně zákazníka. 
- LED osvětlení, umístěné horizontálně nad každým výstavním prostorem zvlášť, zajišťuje ideální osvětlení ve všech úrovních. 
- Spodní nerezová výstavní plocha - možné využití jako další prostor pro umístění táců s produkty - demontovatelná pro snadné čištění prostoru s výparníkem. 
- Ventilované chlazení (s různým počtem ventilátorů dle typu vitríny) a výparníkem umístěným v dolní části, zajišťuje velmi efektivní cirkulaci chlazeného vzduchu. 
- Technologie variabilní regulace cirkulace vzduchu, která umožňuje uchovávání různých druhů potravin dle servisního nastavení. 
- Podvěšený agregát určený k zabudování. 
Technické specifikace 
- Vhodné pro cukrářské a lahůdkářské výrobky vč. salátů, maso a uzeniny 
- Umístění agregátu dole 
- Možnost připojení na externí agregát ano 
- Regulace teploty od +4 °C 
- Provedení vestavné 
- Chlazení dynamické 
- Pohyb chladu vyfukuje se zespoda 
- Standardní počet polic 1/2/3 
- Variabilní výška polic ne 
- Prosklený strop ano 
- Prosklené strany 4 
- Dno vitríny s nasávacími/výfukovými otvory, není možno plně zakrýt 
- Osvětlení LED pro každou polici zvlášť 
- Typ chladiva R407H 
- Příkon 400W/560W/620W/ 720W 
- Rozměry cca 800x700x500mm (irelevantní)	</t>
  </si>
  <si>
    <t>Indukční plotna. 
- model s plochou varnou plochou 
- funguje na principu feromagnetické indukce 
- úspora elektrické energie – automatické vypnutí po sejmutí varné nádoby z indukční plotny 
- při ohřevu prázdné nádoby se automaticky aktivuje ochrana proti přehřátí a indukční plotna se vypne 
- nerezové provedení 
Technické parametry 
- napětí 230 V 
- příkon cca 3,5 kW 
- počet regulovatelných zón 1 
- počet varných ploch 1 
- rozměr desky min. 280 x 280 mm 
- rozměr (š.hl.v.) cca 330 x 425 x 105 mm (není relevantní)</t>
  </si>
  <si>
    <t xml:space="preserve">Pyšní se sedmipalcovým dotykovým displejem vysokého rozlišení, jež umožňuje pohodlný pohyb uvnitř rozhraní specializované verze operačního systému. Přístroj dále vyniká neobyčejně rozsáhlou nabídkou více než dvaceti programovatelných nápojů včetně mnoha mléčných, které kávovar připravuje s profesionální precizností i díky 
integrovanému kapučinátoru. Maximální pohodlnost obsluhy zajišťuje funkce automatického čištění a dekalcifikace, stejně jako výškově nastavitelná výdejní jednotka a osmilitrový zásobník vody doplňující možnost 
připojení k vodovodnímu řádu. Samozřejmostí je rovněž funkce přípravy dvou šálků kávy současně, nastavitelná síla kávy či objemný zásobník kávových zrn o kapacitě jednoho kilogramu. Displej kávovaru lze využít také k přehrávání marketingových spotů. Čerstvost používaného mléka zajišťuje praktická minilednice, jež představuje součást celkové výbavy přístroje. O kvalitní namletí kávových zrn se stará integrovaný mlýnek vybavený mlecími kameny z prvotřídní tvrzené oceli. 
Rozměry: cca 303x580x511 (není relevantní) 
Příkon: min. 2700W 
Napájení: 230V 
Mlecí kameny: ocelové 
Integrovaný kapučinátor: ANO 
Energeticky úsporný režim: ANO 
Napojení na vodovodní řád: ANO 
Počet programovatelných nápojů: 20 
Výškově nastavitelná výpust kávy: ANO 
Příprava 2 šálků kávy: ANO 
Automatické čištění: ANO 
Zásobník na zrnkovou kávu: min. 1000g 
Objem odpadního zásobníku: min. 35 porcí 
Zásobník vody: min. 8l	</t>
  </si>
  <si>
    <t>Automatická dvouplášťová izolovaná myčka skla a podšálků s čelním plněním, vybavena dávkovačem mycího a oplachového prostředku. Snadné elektronické ovládání Touch s displejem a signalizací stavu a teplot, 4 základní mycí cykly, systém Thermostop garantující teplotu oplachu, dvojitý filtrační systém, výkonné mycí čerpadlo (400W), rotační mycí a oplachová ramena (horní/spodní), vnitřní prostor s oblými rohy a prolisovanými bočními zásuvy košů. Zásuvná výška 305mm, velice hospodárný provoz (spotřeba vody 1,8 l/cyklus), úspora elektrické energie a detergentů. Vybavena studeným oplachem (pro ochlazení pivního skla). 
Základní výbava: 
- 2x koš min. 400x400 univerzál 
- 1x stojan na podšálky 
- 1x košíček na příbory 
PARAMETRY: 
Napájení 230 V 
Příkon min. 3,2 kW 
Šířka cca 460 mm 
Hloubka cca 545 mm 
Výška cca 715 mm 
Provedení dvouplášťové 
Rozměr koše min. 400 x 400 mm 
Hmotnost cca 38 kg (nerelevantní) 
Studený oplach ano 
Dávkovač mycího prostředku PD ano 
Dávkovač oplachového prostředku ano 
Thermostop ano 
Dveřní mikrospínač ano 
Horní mycí / oplachové rameno ano / ano 
Mycí čerpadlo min. 400 W (min. 185 l/min.) 
Mycí cyklus min. 60 / 90 / 120 / 180 sec. 
Objem bojleru min. 3,4 l 
Objem vany min. 15,5 l 
Oplachový systém  ne 
Ovládání elektronické Touch (LED) 
Příkon bojleru min. 2,80 kW 
Příkon vany min. 1,25 kW 
Spodní mycí / oplachové rameno ano / ano 
Spotřeba vody na cyklus max. 1,8 l 
Výkon košů min. 60/40/30/20 ks/h 
Zásuvná výška 305 mm 
S vestavěným odpadovým čerpadlem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</si>
</sst>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0_);[Red]\-\ #,##0_);&quot;–&quot;??;_(@_)"/>
    <numFmt numFmtId="165" formatCode="_(#,##0.00_);[Red]\-\ #,##0.00_);&quot;–&quot;??;_(@_)"/>
    <numFmt numFmtId="166" formatCode="_(#,##0.000_);[Red]\-\ #,##0.000_);&quot;–&quot;??;_(@_)"/>
    <numFmt numFmtId="167" formatCode="yyyy"/>
  </numFmts>
  <fonts count="31"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
      <sz val="7"/>
      <color theme="1"/>
      <name val="Arial"/>
      <family val="2"/>
    </font>
    <font>
      <sz val="6"/>
      <color theme="1"/>
      <name val="Arial"/>
      <family val="2"/>
    </font>
    <font>
      <b/>
      <sz val="12"/>
      <color theme="1"/>
      <name val="Arial"/>
      <family val="2"/>
    </font>
    <font>
      <b/>
      <sz val="8"/>
      <color theme="1"/>
      <name val="Arial"/>
      <family val="2"/>
    </font>
    <font>
      <b/>
      <sz val="9"/>
      <color theme="1"/>
      <name val="Arial"/>
      <family val="2"/>
    </font>
    <font>
      <sz val="8"/>
      <color theme="1"/>
      <name val="Arial"/>
      <family val="2"/>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8">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3"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9" fillId="3" borderId="0" xfId="0" applyFont="1" applyFill="1"/>
    <xf numFmtId="0" fontId="13" fillId="0" borderId="0" xfId="0" applyFont="1"/>
    <xf numFmtId="0" fontId="4" fillId="0" borderId="0" xfId="0" applyFont="1"/>
    <xf numFmtId="0" fontId="14" fillId="0" borderId="0" xfId="0" applyFont="1"/>
    <xf numFmtId="0" fontId="15" fillId="0" borderId="0" xfId="0" applyFont="1"/>
    <xf numFmtId="0" fontId="13" fillId="2" borderId="0" xfId="0" applyFont="1" applyFill="1" applyAlignment="1">
      <alignment horizontal="center"/>
    </xf>
    <xf numFmtId="0" fontId="16" fillId="0" borderId="0" xfId="0" applyFont="1" applyAlignment="1">
      <alignment horizontal="center"/>
    </xf>
    <xf numFmtId="0" fontId="17"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18" fillId="0" borderId="0" xfId="0" applyFont="1" applyAlignment="1">
      <alignment horizontal="left"/>
    </xf>
    <xf numFmtId="0" fontId="9" fillId="0" borderId="0" xfId="0" applyFont="1" applyAlignment="1">
      <alignment horizontal="center"/>
    </xf>
    <xf numFmtId="0" fontId="6" fillId="0" borderId="0" xfId="0" applyFont="1" applyAlignment="1">
      <alignment horizontal="right"/>
    </xf>
    <xf numFmtId="0" fontId="20" fillId="0" borderId="0" xfId="0" applyFont="1"/>
    <xf numFmtId="49" fontId="6" fillId="0" borderId="0" xfId="0" applyNumberFormat="1" applyFont="1" applyAlignment="1">
      <alignment horizontal="right" vertical="top" wrapText="1"/>
    </xf>
    <xf numFmtId="49" fontId="19"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19" fillId="0" borderId="0" xfId="0" applyNumberFormat="1" applyFont="1" applyAlignment="1">
      <alignment horizontal="left" vertical="top"/>
    </xf>
    <xf numFmtId="167" fontId="19" fillId="0" borderId="0" xfId="0" applyNumberFormat="1" applyFont="1" applyAlignment="1">
      <alignment horizontal="left" vertical="top"/>
    </xf>
    <xf numFmtId="0" fontId="16" fillId="0" borderId="0" xfId="0" applyFont="1" applyAlignment="1">
      <alignment horizontal="right" vertical="top"/>
    </xf>
    <xf numFmtId="167" fontId="12" fillId="0" borderId="0" xfId="0" applyNumberFormat="1" applyFont="1" applyAlignment="1">
      <alignment horizontal="left" vertical="top"/>
    </xf>
    <xf numFmtId="14" fontId="12" fillId="0" borderId="0" xfId="0" applyNumberFormat="1" applyFont="1" applyAlignment="1">
      <alignment horizontal="left" vertical="top"/>
    </xf>
    <xf numFmtId="0" fontId="21" fillId="0" borderId="5" xfId="0" applyFont="1" applyBorder="1" applyAlignment="1">
      <alignment horizontal="center"/>
    </xf>
    <xf numFmtId="49" fontId="19" fillId="0" borderId="6" xfId="0" applyNumberFormat="1" applyFont="1" applyBorder="1" applyAlignment="1">
      <alignment horizontal="left" vertical="top" wrapText="1"/>
    </xf>
    <xf numFmtId="49" fontId="19" fillId="0" borderId="7" xfId="0" applyNumberFormat="1" applyFont="1" applyBorder="1" applyAlignment="1">
      <alignment horizontal="left" vertical="top" wrapText="1"/>
    </xf>
    <xf numFmtId="49" fontId="19" fillId="0" borderId="3" xfId="0" applyNumberFormat="1" applyFont="1" applyBorder="1" applyAlignment="1">
      <alignment horizontal="left" vertical="top" wrapText="1"/>
    </xf>
    <xf numFmtId="49" fontId="12" fillId="0" borderId="8" xfId="0" applyNumberFormat="1" applyFont="1" applyBorder="1"/>
    <xf numFmtId="49" fontId="4" fillId="0" borderId="0" xfId="0" applyNumberFormat="1" applyFont="1" applyAlignment="1">
      <alignment wrapText="1"/>
    </xf>
    <xf numFmtId="49" fontId="12"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2" fillId="0" borderId="0" xfId="0" applyFont="1"/>
    <xf numFmtId="164" fontId="19" fillId="0" borderId="0" xfId="0" applyNumberFormat="1" applyFont="1" applyAlignment="1">
      <alignment horizontal="right" vertical="top"/>
    </xf>
    <xf numFmtId="0" fontId="19" fillId="0" borderId="0" xfId="0" applyFont="1" applyAlignment="1">
      <alignment horizontal="left" vertical="top"/>
    </xf>
    <xf numFmtId="0" fontId="7" fillId="0" borderId="0" xfId="0" applyFont="1" applyAlignment="1">
      <alignment horizontal="right" vertical="top"/>
    </xf>
    <xf numFmtId="164" fontId="7" fillId="0" borderId="0" xfId="0" applyNumberFormat="1" applyFont="1" applyAlignment="1">
      <alignment horizontal="right" vertical="top"/>
    </xf>
    <xf numFmtId="0" fontId="7" fillId="0" borderId="0" xfId="0" applyFont="1" applyAlignment="1">
      <alignment horizontal="left" vertical="top"/>
    </xf>
    <xf numFmtId="0" fontId="23" fillId="0" borderId="0" xfId="0" applyFont="1"/>
    <xf numFmtId="0" fontId="24" fillId="0" borderId="0" xfId="0" applyFont="1"/>
    <xf numFmtId="0" fontId="6" fillId="0" borderId="1" xfId="0" applyFont="1" applyBorder="1" applyAlignment="1">
      <alignment horizontal="right" vertical="top"/>
    </xf>
    <xf numFmtId="164" fontId="19" fillId="0" borderId="1" xfId="0" applyNumberFormat="1" applyFont="1" applyBorder="1" applyAlignment="1">
      <alignment horizontal="right" vertical="top"/>
    </xf>
    <xf numFmtId="0" fontId="19" fillId="0" borderId="1" xfId="0" applyFont="1" applyBorder="1" applyAlignment="1">
      <alignment horizontal="left" vertical="top"/>
    </xf>
    <xf numFmtId="0" fontId="15" fillId="0" borderId="0" xfId="0" applyFont="1" applyAlignment="1">
      <alignment horizontal="left"/>
    </xf>
    <xf numFmtId="49" fontId="15" fillId="0" borderId="0" xfId="0" applyNumberFormat="1" applyFont="1" applyAlignment="1">
      <alignment horizontal="left"/>
    </xf>
    <xf numFmtId="0" fontId="19" fillId="0" borderId="11" xfId="0" applyFont="1" applyBorder="1" applyAlignment="1">
      <alignment horizontal="left" vertical="top"/>
    </xf>
    <xf numFmtId="49" fontId="19" fillId="0" borderId="0" xfId="0" applyNumberFormat="1" applyFont="1" applyAlignment="1">
      <alignment horizontal="left" vertical="top"/>
    </xf>
    <xf numFmtId="0" fontId="4" fillId="0" borderId="12" xfId="0" applyFont="1" applyBorder="1"/>
    <xf numFmtId="49" fontId="9" fillId="0" borderId="0" xfId="0" applyNumberFormat="1" applyFont="1"/>
    <xf numFmtId="49" fontId="9" fillId="0" borderId="1" xfId="0" applyNumberFormat="1" applyFont="1" applyBorder="1"/>
    <xf numFmtId="164" fontId="9" fillId="0" borderId="0" xfId="0" applyNumberFormat="1" applyFont="1"/>
    <xf numFmtId="164" fontId="9" fillId="0" borderId="1" xfId="0" applyNumberFormat="1" applyFont="1" applyBorder="1"/>
    <xf numFmtId="166" fontId="9" fillId="0" borderId="0" xfId="0" applyNumberFormat="1" applyFont="1"/>
    <xf numFmtId="166" fontId="10" fillId="0" borderId="0" xfId="0" applyNumberFormat="1" applyFont="1"/>
    <xf numFmtId="166" fontId="9" fillId="0" borderId="1" xfId="0" applyNumberFormat="1" applyFont="1" applyBorder="1"/>
    <xf numFmtId="164" fontId="10" fillId="0" borderId="0" xfId="0" applyNumberFormat="1" applyFont="1"/>
    <xf numFmtId="1" fontId="9" fillId="0" borderId="0" xfId="0" applyNumberFormat="1" applyFont="1"/>
    <xf numFmtId="1" fontId="10" fillId="0" borderId="0" xfId="0" applyNumberFormat="1" applyFont="1"/>
    <xf numFmtId="1" fontId="9"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6"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6"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6"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6"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6"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6"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0" fontId="26" fillId="0" borderId="0" xfId="0" applyFont="1"/>
    <xf numFmtId="0" fontId="27" fillId="0" borderId="0" xfId="0" applyFont="1" applyAlignment="1">
      <alignment horizontal="center" vertical="top"/>
    </xf>
    <xf numFmtId="1" fontId="26" fillId="0" borderId="0" xfId="0" applyNumberFormat="1" applyFont="1"/>
    <xf numFmtId="49" fontId="26" fillId="0" borderId="0" xfId="0" applyNumberFormat="1" applyFont="1"/>
    <xf numFmtId="166" fontId="26" fillId="0" borderId="0" xfId="0" applyNumberFormat="1" applyFont="1"/>
    <xf numFmtId="165" fontId="26" fillId="0" borderId="0" xfId="0" applyNumberFormat="1" applyFont="1"/>
    <xf numFmtId="164" fontId="26" fillId="0" borderId="0" xfId="0" applyNumberFormat="1" applyFont="1"/>
    <xf numFmtId="49" fontId="26" fillId="2" borderId="0" xfId="0" applyNumberFormat="1" applyFont="1" applyFill="1" applyAlignment="1">
      <alignment horizontal="center"/>
    </xf>
    <xf numFmtId="49" fontId="26" fillId="0" borderId="0" xfId="0" applyNumberFormat="1" applyFont="1" applyAlignment="1">
      <alignment horizontal="left"/>
    </xf>
    <xf numFmtId="0" fontId="28" fillId="0" borderId="1" xfId="0" applyFont="1" applyBorder="1" applyAlignment="1">
      <alignment horizontal="center"/>
    </xf>
    <xf numFmtId="1" fontId="28" fillId="0" borderId="1" xfId="0" applyNumberFormat="1" applyFont="1" applyBorder="1" applyAlignment="1">
      <alignment horizontal="center"/>
    </xf>
    <xf numFmtId="49" fontId="28" fillId="0" borderId="1" xfId="0" applyNumberFormat="1" applyFont="1" applyBorder="1" applyAlignment="1">
      <alignment horizontal="center"/>
    </xf>
    <xf numFmtId="166" fontId="28" fillId="0" borderId="1" xfId="0" applyNumberFormat="1" applyFont="1" applyBorder="1" applyAlignment="1">
      <alignment horizontal="center"/>
    </xf>
    <xf numFmtId="165" fontId="28" fillId="0" borderId="1" xfId="0" applyNumberFormat="1" applyFont="1" applyBorder="1" applyAlignment="1">
      <alignment horizontal="center"/>
    </xf>
    <xf numFmtId="164" fontId="28" fillId="0" borderId="1" xfId="0" applyNumberFormat="1" applyFont="1" applyBorder="1" applyAlignment="1">
      <alignment horizontal="center"/>
    </xf>
    <xf numFmtId="0" fontId="29" fillId="0" borderId="0" xfId="0" applyFont="1" applyAlignment="1">
      <alignment horizontal="right" vertical="top"/>
    </xf>
    <xf numFmtId="1" fontId="29" fillId="0" borderId="0" xfId="0" applyNumberFormat="1" applyFont="1" applyAlignment="1">
      <alignment horizontal="right" vertical="top"/>
    </xf>
    <xf numFmtId="1" fontId="29" fillId="0" borderId="0" xfId="0" applyNumberFormat="1" applyFont="1"/>
    <xf numFmtId="49" fontId="29" fillId="0" borderId="0" xfId="0" applyNumberFormat="1" applyFont="1"/>
    <xf numFmtId="49" fontId="29" fillId="0" borderId="0" xfId="0" applyNumberFormat="1" applyFont="1" applyAlignment="1">
      <alignment horizontal="left" vertical="top" wrapText="1"/>
    </xf>
    <xf numFmtId="166" fontId="29" fillId="0" borderId="0" xfId="0" applyNumberFormat="1" applyFont="1"/>
    <xf numFmtId="165" fontId="29" fillId="0" borderId="0" xfId="0" applyNumberFormat="1" applyFont="1"/>
    <xf numFmtId="164" fontId="29" fillId="0" borderId="0" xfId="0" applyNumberFormat="1" applyFont="1" applyAlignment="1">
      <alignment horizontal="right" vertical="top"/>
    </xf>
    <xf numFmtId="166" fontId="29" fillId="0" borderId="0" xfId="0" applyNumberFormat="1" applyFont="1" applyAlignment="1">
      <alignment horizontal="right" vertical="top"/>
    </xf>
    <xf numFmtId="164" fontId="29" fillId="0" borderId="0" xfId="0" applyNumberFormat="1" applyFont="1"/>
    <xf numFmtId="0" fontId="28" fillId="0" borderId="0" xfId="0" applyFont="1" applyAlignment="1">
      <alignment horizontal="right" vertical="top"/>
    </xf>
    <xf numFmtId="1" fontId="28" fillId="0" borderId="0" xfId="0" applyNumberFormat="1" applyFont="1" applyAlignment="1">
      <alignment horizontal="right" vertical="top"/>
    </xf>
    <xf numFmtId="1" fontId="28" fillId="0" borderId="0" xfId="0" applyNumberFormat="1" applyFont="1"/>
    <xf numFmtId="49" fontId="28" fillId="0" borderId="0" xfId="0" applyNumberFormat="1" applyFont="1"/>
    <xf numFmtId="49" fontId="28" fillId="0" borderId="0" xfId="0" applyNumberFormat="1" applyFont="1" applyAlignment="1">
      <alignment horizontal="left" vertical="top" wrapText="1"/>
    </xf>
    <xf numFmtId="166" fontId="28" fillId="0" borderId="0" xfId="0" applyNumberFormat="1" applyFont="1"/>
    <xf numFmtId="165" fontId="28" fillId="0" borderId="0" xfId="0" applyNumberFormat="1" applyFont="1"/>
    <xf numFmtId="164" fontId="28" fillId="0" borderId="0" xfId="0" applyNumberFormat="1" applyFont="1" applyAlignment="1">
      <alignment horizontal="right" vertical="top"/>
    </xf>
    <xf numFmtId="166" fontId="28" fillId="0" borderId="0" xfId="0" applyNumberFormat="1" applyFont="1" applyAlignment="1">
      <alignment horizontal="right" vertical="top"/>
    </xf>
    <xf numFmtId="164" fontId="28" fillId="0" borderId="0" xfId="0" applyNumberFormat="1" applyFont="1"/>
    <xf numFmtId="0" fontId="30" fillId="0" borderId="0" xfId="0" applyFont="1"/>
    <xf numFmtId="1" fontId="30" fillId="0" borderId="0" xfId="0" applyNumberFormat="1" applyFont="1" applyAlignment="1">
      <alignment horizontal="right" vertical="top"/>
    </xf>
    <xf numFmtId="1" fontId="30" fillId="0" borderId="2" xfId="0" applyNumberFormat="1" applyFont="1" applyBorder="1" applyAlignment="1">
      <alignment horizontal="center" vertical="top"/>
    </xf>
    <xf numFmtId="49" fontId="30" fillId="0" borderId="3" xfId="0" applyNumberFormat="1" applyFont="1" applyBorder="1" applyAlignment="1">
      <alignment horizontal="center" vertical="top"/>
    </xf>
    <xf numFmtId="49" fontId="30" fillId="0" borderId="3" xfId="0" applyNumberFormat="1" applyFont="1" applyBorder="1" applyAlignment="1">
      <alignment horizontal="right" vertical="top"/>
    </xf>
    <xf numFmtId="49" fontId="30" fillId="0" borderId="3" xfId="0" applyNumberFormat="1" applyFont="1" applyBorder="1" applyAlignment="1">
      <alignment horizontal="left" vertical="top" wrapText="1"/>
    </xf>
    <xf numFmtId="166" fontId="30" fillId="0" borderId="3" xfId="0" applyNumberFormat="1" applyFont="1" applyBorder="1" applyAlignment="1">
      <alignment horizontal="right" vertical="top"/>
    </xf>
    <xf numFmtId="165" fontId="30" fillId="0" borderId="3" xfId="0" applyNumberFormat="1" applyFont="1" applyBorder="1" applyAlignment="1" applyProtection="1">
      <alignment horizontal="right" vertical="top"/>
      <protection locked="0"/>
    </xf>
    <xf numFmtId="164" fontId="30" fillId="0" borderId="3" xfId="0" applyNumberFormat="1" applyFont="1" applyBorder="1" applyAlignment="1">
      <alignment horizontal="right" vertical="top"/>
    </xf>
    <xf numFmtId="49" fontId="30" fillId="0" borderId="3" xfId="0" applyNumberFormat="1" applyFont="1" applyBorder="1" applyAlignment="1">
      <alignment horizontal="left" vertical="top"/>
    </xf>
    <xf numFmtId="1" fontId="30" fillId="0" borderId="3" xfId="0" applyNumberFormat="1" applyFont="1" applyBorder="1" applyAlignment="1">
      <alignment horizontal="right" vertical="top"/>
    </xf>
    <xf numFmtId="0" fontId="25" fillId="0" borderId="0" xfId="0" applyFont="1"/>
    <xf numFmtId="1" fontId="25" fillId="0" borderId="0" xfId="0" applyNumberFormat="1" applyFont="1"/>
    <xf numFmtId="49" fontId="25" fillId="0" borderId="0" xfId="0" applyNumberFormat="1" applyFont="1"/>
    <xf numFmtId="49" fontId="25" fillId="0" borderId="0" xfId="0" applyNumberFormat="1" applyFont="1" applyAlignment="1">
      <alignment horizontal="right" vertical="top"/>
    </xf>
    <xf numFmtId="49" fontId="25" fillId="0" borderId="0" xfId="0" applyNumberFormat="1" applyFont="1" applyAlignment="1">
      <alignment horizontal="left" vertical="top" wrapText="1"/>
    </xf>
    <xf numFmtId="166" fontId="25" fillId="0" borderId="0" xfId="0" applyNumberFormat="1" applyFont="1"/>
    <xf numFmtId="164" fontId="25" fillId="0" borderId="0" xfId="0" applyNumberFormat="1" applyFont="1"/>
    <xf numFmtId="0" fontId="26" fillId="0" borderId="0" xfId="0" applyFont="1" applyAlignment="1">
      <alignment horizontal="left" vertical="top" wrapText="1"/>
    </xf>
    <xf numFmtId="49" fontId="26" fillId="0" borderId="0" xfId="0" applyNumberFormat="1" applyFont="1" applyAlignment="1">
      <alignment horizontal="left" vertical="top" wrapText="1"/>
    </xf>
    <xf numFmtId="49" fontId="19" fillId="0" borderId="7" xfId="0" applyNumberFormat="1" applyFont="1" applyBorder="1" applyAlignment="1">
      <alignment horizontal="left" vertical="top" wrapText="1"/>
    </xf>
    <xf numFmtId="49" fontId="19" fillId="0" borderId="3" xfId="0" applyNumberFormat="1" applyFont="1" applyBorder="1" applyAlignment="1">
      <alignment horizontal="left" vertical="top" wrapText="1"/>
    </xf>
    <xf numFmtId="0" fontId="1" fillId="0" borderId="10" xfId="0" applyFont="1" applyBorder="1" applyAlignment="1">
      <alignment horizontal="center"/>
    </xf>
    <xf numFmtId="0" fontId="21" fillId="0" borderId="5" xfId="0" applyFont="1" applyBorder="1" applyAlignment="1">
      <alignment horizontal="center"/>
    </xf>
    <xf numFmtId="49" fontId="19" fillId="0" borderId="0" xfId="0" applyNumberFormat="1" applyFont="1" applyAlignment="1">
      <alignment horizontal="right" vertical="top" wrapText="1"/>
    </xf>
    <xf numFmtId="0" fontId="13" fillId="0" borderId="0" xfId="0" applyFont="1" applyAlignment="1">
      <alignment horizontal="center"/>
    </xf>
    <xf numFmtId="49" fontId="19" fillId="0" borderId="0" xfId="0" applyNumberFormat="1" applyFont="1" applyAlignment="1">
      <alignment horizontal="left" vertical="top" wrapText="1"/>
    </xf>
    <xf numFmtId="0" fontId="19"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5" fillId="0" borderId="0" xfId="0" applyNumberFormat="1" applyFont="1" applyAlignment="1">
      <alignment horizontal="left" vertical="top" wrapText="1"/>
    </xf>
    <xf numFmtId="166" fontId="25" fillId="0" borderId="0" xfId="0" applyNumberFormat="1" applyFont="1" applyAlignment="1">
      <alignment horizontal="left" vertical="top" wrapText="1"/>
    </xf>
    <xf numFmtId="165" fontId="25" fillId="0" borderId="0" xfId="0" applyNumberFormat="1" applyFont="1" applyAlignment="1">
      <alignment horizontal="left" vertical="top" wrapText="1"/>
    </xf>
    <xf numFmtId="164" fontId="25"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64"/>
  <sheetViews>
    <sheetView showGridLines="0" topLeftCell="B1" zoomScaleNormal="100" workbookViewId="0">
      <selection activeCell="C3" sqref="C3"/>
    </sheetView>
  </sheetViews>
  <sheetFormatPr baseColWidth="10" defaultColWidth="9.1640625" defaultRowHeight="10" x14ac:dyDescent="0.15"/>
  <cols>
    <col min="1" max="1" width="9.5" style="6" hidden="1" customWidth="1"/>
    <col min="2" max="2" width="4.6640625" style="6" customWidth="1"/>
    <col min="3" max="6" width="32.6640625" style="6" customWidth="1"/>
    <col min="7" max="9" width="9.1640625" style="6"/>
    <col min="10" max="10" width="96" style="6" hidden="1" customWidth="1"/>
    <col min="11" max="16384" width="9.1640625" style="6"/>
  </cols>
  <sheetData>
    <row r="2" spans="1:10" s="10" customFormat="1" ht="17" x14ac:dyDescent="0.2">
      <c r="C2" s="159" t="s">
        <v>23</v>
      </c>
      <c r="D2" s="159"/>
      <c r="E2" s="159"/>
      <c r="F2" s="159"/>
      <c r="J2" s="14" t="s">
        <v>24</v>
      </c>
    </row>
    <row r="3" spans="1:10" x14ac:dyDescent="0.15">
      <c r="A3" s="9">
        <v>0</v>
      </c>
      <c r="C3" s="15"/>
      <c r="D3" s="15"/>
      <c r="E3" s="15"/>
      <c r="F3" s="15"/>
      <c r="G3" s="5"/>
      <c r="H3" s="5"/>
      <c r="J3" s="16"/>
    </row>
    <row r="4" spans="1:10" s="1" customFormat="1" ht="16" x14ac:dyDescent="0.2">
      <c r="A4" s="1">
        <f t="array" ref="A4">INDEX(VAT_RATES,MATCH(0,COUNTIF($A$2:A3,VAT_RATES),0))</f>
        <v>21</v>
      </c>
      <c r="C4" s="17"/>
      <c r="D4" s="163" t="s">
        <v>25</v>
      </c>
      <c r="E4" s="163"/>
      <c r="F4" s="17"/>
      <c r="J4" s="18">
        <f ca="1">CELL("width",D2)+CELL("width",E2)+CELL("width",F2)</f>
        <v>96</v>
      </c>
    </row>
    <row r="5" spans="1:10" x14ac:dyDescent="0.15">
      <c r="A5" s="6" t="e">
        <f t="array" ref="A5">INDEX(VAT_RATES,MATCH(0,COUNTIF($A$2:A4,VAT_RATES),0))</f>
        <v>#N/A</v>
      </c>
      <c r="C5" s="19"/>
      <c r="D5" s="15"/>
      <c r="E5" s="20"/>
      <c r="F5" s="19"/>
      <c r="H5" s="5"/>
      <c r="J5" s="8"/>
    </row>
    <row r="6" spans="1:10" s="11" customFormat="1" ht="12" x14ac:dyDescent="0.15">
      <c r="A6" s="11" t="e">
        <f t="array" ref="A6">INDEX(VAT_RATES,MATCH(0,COUNTIF($A$2:A5,VAT_RATES),0))</f>
        <v>#N/A</v>
      </c>
      <c r="C6" s="21" t="s">
        <v>26</v>
      </c>
      <c r="D6" s="161" t="s">
        <v>27</v>
      </c>
      <c r="E6" s="162"/>
      <c r="F6" s="162"/>
      <c r="H6" s="22"/>
    </row>
    <row r="7" spans="1:10" s="11" customFormat="1" ht="13" x14ac:dyDescent="0.15">
      <c r="A7" s="11">
        <f>SUMIF(GROUP_ID,"",ITEM_PRICES)</f>
        <v>0</v>
      </c>
      <c r="C7" s="23" t="s">
        <v>28</v>
      </c>
      <c r="D7" s="160" t="s">
        <v>29</v>
      </c>
      <c r="E7" s="160"/>
      <c r="F7" s="160"/>
      <c r="H7" s="22"/>
      <c r="J7" s="25" t="str">
        <f>D7</f>
        <v>Stavební úpravy objektu č.p.97, Sudkov SPOLKOVÝ DŮM</v>
      </c>
    </row>
    <row r="8" spans="1:10" s="11" customFormat="1" ht="12" x14ac:dyDescent="0.15">
      <c r="A8" s="11">
        <f>IF(ISNUMBER($A$4),SUMIF(VAT_RATES,$A$4,ITEM_PRICES),0)</f>
        <v>0</v>
      </c>
      <c r="C8" s="26" t="s">
        <v>30</v>
      </c>
      <c r="D8" s="160"/>
      <c r="E8" s="160"/>
      <c r="F8" s="160"/>
      <c r="H8" s="22"/>
      <c r="J8" s="25">
        <f>D8</f>
        <v>0</v>
      </c>
    </row>
    <row r="9" spans="1:10" s="11" customFormat="1" ht="13" x14ac:dyDescent="0.15">
      <c r="A9" s="11">
        <f>IF(ISNUMBER($A$5),SUMIF(VAT_RATES,$A$5,ITEM_PRICES),0)</f>
        <v>0</v>
      </c>
      <c r="C9" s="26" t="s">
        <v>31</v>
      </c>
      <c r="D9" s="160" t="s">
        <v>32</v>
      </c>
      <c r="E9" s="160"/>
      <c r="F9" s="160"/>
      <c r="H9" s="22"/>
      <c r="J9" s="25" t="str">
        <f>D9</f>
        <v>Dotace 25</v>
      </c>
    </row>
    <row r="10" spans="1:10" s="11" customFormat="1" ht="12" x14ac:dyDescent="0.15">
      <c r="A10" s="11">
        <f>IF(ISNUMBER($A$6),SUMIF(VAT_RATES,$A$6,ITEM_PRICES),0)</f>
        <v>0</v>
      </c>
      <c r="C10" s="26" t="s">
        <v>33</v>
      </c>
      <c r="D10" s="160"/>
      <c r="E10" s="160"/>
      <c r="F10" s="160"/>
      <c r="H10" s="22"/>
      <c r="J10" s="25">
        <f>D10</f>
        <v>0</v>
      </c>
    </row>
    <row r="11" spans="1:10" s="11" customFormat="1" ht="13" x14ac:dyDescent="0.15">
      <c r="A11" s="11" t="str">
        <f>IF($A8=0,"","DPH " &amp; $A4 &amp; " % ze základny: " &amp; TEXT($A8,"# ##0")&amp;":")</f>
        <v/>
      </c>
      <c r="C11" s="26" t="s">
        <v>34</v>
      </c>
      <c r="D11" s="24" t="s">
        <v>35</v>
      </c>
      <c r="E11" s="26" t="s">
        <v>36</v>
      </c>
      <c r="F11" s="27">
        <v>45708</v>
      </c>
      <c r="H11" s="22"/>
      <c r="J11" s="22"/>
    </row>
    <row r="12" spans="1:10" s="11" customFormat="1" ht="12" x14ac:dyDescent="0.15">
      <c r="A12" s="11" t="str">
        <f>IF($A9=0,"","DPH " &amp; $A5 &amp; " % ze základny: " &amp; TEXT($A9,"# ##0")&amp;":")</f>
        <v/>
      </c>
      <c r="C12" s="26" t="s">
        <v>37</v>
      </c>
      <c r="D12" s="28">
        <v>44701.340307106482</v>
      </c>
      <c r="E12" s="26" t="s">
        <v>38</v>
      </c>
      <c r="F12" s="27"/>
      <c r="H12" s="22"/>
    </row>
    <row r="13" spans="1:10" x14ac:dyDescent="0.15">
      <c r="A13" s="9" t="str">
        <f>IF($A10=0,"","DPH " &amp; $A6 &amp; " % ze základny: " &amp; TEXT($A10,"# ##0")&amp;":")</f>
        <v/>
      </c>
      <c r="C13" s="29"/>
      <c r="D13" s="30"/>
      <c r="E13" s="29"/>
      <c r="F13" s="31"/>
      <c r="H13" s="5"/>
    </row>
    <row r="14" spans="1:10" ht="11" x14ac:dyDescent="0.15">
      <c r="A14" s="9" t="str">
        <f>IF($A8=0,"",$A8*$A4/100)</f>
        <v/>
      </c>
      <c r="C14" s="32" t="s">
        <v>39</v>
      </c>
      <c r="D14" s="32" t="s">
        <v>40</v>
      </c>
      <c r="E14" s="32" t="s">
        <v>41</v>
      </c>
      <c r="F14" s="32" t="s">
        <v>42</v>
      </c>
      <c r="H14" s="5"/>
    </row>
    <row r="15" spans="1:10" s="11" customFormat="1" ht="13" x14ac:dyDescent="0.15">
      <c r="A15" s="11" t="str">
        <f>IF($A9=0,"",$A9*$A5/100)</f>
        <v/>
      </c>
      <c r="C15" s="33" t="s">
        <v>43</v>
      </c>
      <c r="D15" s="34" t="s">
        <v>44</v>
      </c>
      <c r="E15" s="34"/>
      <c r="F15" s="35"/>
      <c r="H15" s="22"/>
    </row>
    <row r="16" spans="1:10" s="11" customFormat="1" ht="13" x14ac:dyDescent="0.15">
      <c r="A16" s="11" t="str">
        <f>IF($A10=0,"",$A10*$A6/100)</f>
        <v/>
      </c>
      <c r="C16" s="33" t="s">
        <v>45</v>
      </c>
      <c r="D16" s="34" t="s">
        <v>46</v>
      </c>
      <c r="E16" s="34"/>
      <c r="F16" s="35"/>
      <c r="H16" s="22"/>
    </row>
    <row r="17" spans="3:10" s="11" customFormat="1" ht="13" x14ac:dyDescent="0.15">
      <c r="C17" s="33" t="s">
        <v>47</v>
      </c>
      <c r="D17" s="34" t="s">
        <v>48</v>
      </c>
      <c r="E17" s="34"/>
      <c r="F17" s="35" t="s">
        <v>49</v>
      </c>
      <c r="H17" s="22"/>
    </row>
    <row r="18" spans="3:10" x14ac:dyDescent="0.15">
      <c r="C18" s="36"/>
      <c r="D18" s="36"/>
      <c r="E18" s="36"/>
      <c r="F18" s="36"/>
      <c r="H18" s="5"/>
    </row>
    <row r="19" spans="3:10" ht="11" x14ac:dyDescent="0.15">
      <c r="C19" s="32" t="s">
        <v>50</v>
      </c>
      <c r="D19" s="157" t="s">
        <v>51</v>
      </c>
      <c r="E19" s="157"/>
      <c r="F19" s="157"/>
      <c r="H19" s="5"/>
    </row>
    <row r="20" spans="3:10" s="11" customFormat="1" ht="13" x14ac:dyDescent="0.15">
      <c r="C20" s="33" t="s">
        <v>43</v>
      </c>
      <c r="D20" s="154" t="s">
        <v>44</v>
      </c>
      <c r="E20" s="154"/>
      <c r="F20" s="155"/>
      <c r="H20" s="22"/>
      <c r="J20" s="37" t="str">
        <f>D20</f>
        <v>Pavel Kubela</v>
      </c>
    </row>
    <row r="21" spans="3:10" x14ac:dyDescent="0.15">
      <c r="C21" s="38"/>
      <c r="D21" s="38"/>
      <c r="E21" s="38"/>
      <c r="F21" s="38"/>
      <c r="H21" s="5"/>
    </row>
    <row r="22" spans="3:10" s="1" customFormat="1" ht="16" x14ac:dyDescent="0.2">
      <c r="C22" s="156" t="s">
        <v>52</v>
      </c>
      <c r="D22" s="156"/>
      <c r="E22" s="156"/>
      <c r="F22" s="156"/>
    </row>
    <row r="23" spans="3:10" ht="11" x14ac:dyDescent="0.15">
      <c r="C23" s="32" t="s">
        <v>53</v>
      </c>
      <c r="D23" s="32" t="s">
        <v>54</v>
      </c>
      <c r="E23" s="32" t="s">
        <v>55</v>
      </c>
      <c r="F23" s="32" t="s">
        <v>56</v>
      </c>
      <c r="H23" s="5"/>
    </row>
    <row r="24" spans="3:10" s="11" customFormat="1" ht="13" x14ac:dyDescent="0.15">
      <c r="C24" s="33" t="s">
        <v>57</v>
      </c>
      <c r="D24" s="34" t="s">
        <v>58</v>
      </c>
      <c r="E24" s="34"/>
      <c r="F24" s="35"/>
      <c r="H24" s="22"/>
    </row>
    <row r="25" spans="3:10" s="11" customFormat="1" ht="13" x14ac:dyDescent="0.15">
      <c r="C25" s="33" t="s">
        <v>59</v>
      </c>
      <c r="D25" s="34" t="s">
        <v>60</v>
      </c>
      <c r="E25" s="34"/>
      <c r="F25" s="35"/>
      <c r="H25" s="22"/>
    </row>
    <row r="26" spans="3:10" s="11" customFormat="1" ht="13" x14ac:dyDescent="0.15">
      <c r="C26" s="33" t="s">
        <v>61</v>
      </c>
      <c r="D26" s="34" t="s">
        <v>62</v>
      </c>
      <c r="E26" s="34"/>
      <c r="F26" s="35"/>
      <c r="H26" s="22"/>
    </row>
    <row r="27" spans="3:10" s="11" customFormat="1" ht="13" x14ac:dyDescent="0.15">
      <c r="C27" s="33" t="s">
        <v>63</v>
      </c>
      <c r="D27" s="34" t="s">
        <v>64</v>
      </c>
      <c r="E27" s="34"/>
      <c r="F27" s="35"/>
      <c r="H27" s="22"/>
    </row>
    <row r="28" spans="3:10" s="11" customFormat="1" ht="13" x14ac:dyDescent="0.15">
      <c r="C28" s="33" t="s">
        <v>65</v>
      </c>
      <c r="D28" s="34" t="s">
        <v>66</v>
      </c>
      <c r="E28" s="34"/>
      <c r="F28" s="35"/>
      <c r="H28" s="22"/>
    </row>
    <row r="29" spans="3:10" s="11" customFormat="1" ht="13" x14ac:dyDescent="0.15">
      <c r="C29" s="33" t="s">
        <v>67</v>
      </c>
      <c r="D29" s="34" t="s">
        <v>68</v>
      </c>
      <c r="E29" s="34"/>
      <c r="F29" s="35"/>
      <c r="H29" s="22"/>
    </row>
    <row r="30" spans="3:10" s="11" customFormat="1" ht="13" x14ac:dyDescent="0.15">
      <c r="C30" s="33" t="s">
        <v>69</v>
      </c>
      <c r="D30" s="34" t="s">
        <v>58</v>
      </c>
      <c r="E30" s="34"/>
      <c r="F30" s="35"/>
      <c r="H30" s="22"/>
    </row>
    <row r="31" spans="3:10" s="11" customFormat="1" ht="13" x14ac:dyDescent="0.15">
      <c r="C31" s="33" t="s">
        <v>70</v>
      </c>
      <c r="D31" s="34" t="s">
        <v>60</v>
      </c>
      <c r="E31" s="34"/>
      <c r="F31" s="35"/>
      <c r="H31" s="22"/>
    </row>
    <row r="32" spans="3:10" s="11" customFormat="1" ht="13" x14ac:dyDescent="0.15">
      <c r="C32" s="33" t="s">
        <v>71</v>
      </c>
      <c r="D32" s="34" t="s">
        <v>62</v>
      </c>
      <c r="E32" s="34"/>
      <c r="F32" s="35"/>
      <c r="H32" s="22"/>
    </row>
    <row r="33" spans="3:8" s="11" customFormat="1" ht="13" x14ac:dyDescent="0.15">
      <c r="C33" s="33" t="s">
        <v>72</v>
      </c>
      <c r="D33" s="34" t="s">
        <v>64</v>
      </c>
      <c r="E33" s="34"/>
      <c r="F33" s="35"/>
      <c r="H33" s="22"/>
    </row>
    <row r="34" spans="3:8" s="11" customFormat="1" ht="13" x14ac:dyDescent="0.15">
      <c r="C34" s="33" t="s">
        <v>73</v>
      </c>
      <c r="D34" s="34" t="s">
        <v>66</v>
      </c>
      <c r="E34" s="34"/>
      <c r="F34" s="35"/>
      <c r="H34" s="22"/>
    </row>
    <row r="35" spans="3:8" s="11" customFormat="1" ht="13" x14ac:dyDescent="0.15">
      <c r="C35" s="33" t="s">
        <v>74</v>
      </c>
      <c r="D35" s="34" t="s">
        <v>68</v>
      </c>
      <c r="E35" s="34"/>
      <c r="F35" s="35"/>
      <c r="H35" s="22"/>
    </row>
    <row r="36" spans="3:8" s="11" customFormat="1" ht="13" x14ac:dyDescent="0.15">
      <c r="C36" s="33" t="s">
        <v>75</v>
      </c>
      <c r="D36" s="34" t="s">
        <v>76</v>
      </c>
      <c r="E36" s="34"/>
      <c r="F36" s="35"/>
      <c r="H36" s="22"/>
    </row>
    <row r="37" spans="3:8" s="11" customFormat="1" ht="13" x14ac:dyDescent="0.15">
      <c r="C37" s="33" t="s">
        <v>77</v>
      </c>
      <c r="D37" s="34" t="s">
        <v>78</v>
      </c>
      <c r="E37" s="34"/>
      <c r="F37" s="35"/>
      <c r="H37" s="22"/>
    </row>
    <row r="38" spans="3:8" x14ac:dyDescent="0.15">
      <c r="C38" s="36"/>
      <c r="D38" s="36"/>
      <c r="E38" s="36"/>
      <c r="F38" s="36"/>
      <c r="H38" s="5"/>
    </row>
    <row r="39" spans="3:8" s="11" customFormat="1" ht="12" x14ac:dyDescent="0.15">
      <c r="C39" s="26"/>
      <c r="D39" s="26" t="s">
        <v>79</v>
      </c>
      <c r="E39" s="39">
        <f ca="1">INDIRECT("A7")</f>
        <v>0</v>
      </c>
      <c r="F39" s="40" t="s">
        <v>80</v>
      </c>
      <c r="G39" s="41"/>
      <c r="H39" s="22"/>
    </row>
    <row r="40" spans="3:8" s="11" customFormat="1" ht="12" x14ac:dyDescent="0.15">
      <c r="C40" s="26"/>
      <c r="D40" s="26" t="s">
        <v>81</v>
      </c>
      <c r="E40" s="42">
        <f ca="1">SUM(E41:E42)</f>
        <v>0</v>
      </c>
      <c r="F40" s="43" t="str">
        <f>F39</f>
        <v>Kč</v>
      </c>
      <c r="G40" s="41"/>
      <c r="H40" s="22"/>
    </row>
    <row r="41" spans="3:8" s="12" customFormat="1" ht="11" x14ac:dyDescent="0.15">
      <c r="C41" s="44"/>
      <c r="D41" s="44" t="str">
        <f ca="1">INDIRECT("A11")</f>
        <v/>
      </c>
      <c r="E41" s="45" t="str">
        <f ca="1">INDIRECT("A14")</f>
        <v/>
      </c>
      <c r="F41" s="46" t="str">
        <f ca="1">IF(D41="","",F39)</f>
        <v/>
      </c>
      <c r="G41" s="47"/>
      <c r="H41" s="48"/>
    </row>
    <row r="42" spans="3:8" s="12" customFormat="1" ht="11" x14ac:dyDescent="0.15">
      <c r="C42" s="44"/>
      <c r="D42" s="44" t="str">
        <f ca="1">INDIRECT("A12")</f>
        <v/>
      </c>
      <c r="E42" s="45" t="str">
        <f ca="1">INDIRECT("A15")</f>
        <v/>
      </c>
      <c r="F42" s="46" t="str">
        <f ca="1">IF(D42="","",F39)</f>
        <v/>
      </c>
      <c r="G42" s="47"/>
      <c r="H42" s="48"/>
    </row>
    <row r="43" spans="3:8" s="11" customFormat="1" ht="12" x14ac:dyDescent="0.15">
      <c r="C43" s="49"/>
      <c r="D43" s="49" t="s">
        <v>82</v>
      </c>
      <c r="E43" s="50">
        <f ca="1">E39+E40</f>
        <v>0</v>
      </c>
      <c r="F43" s="51" t="str">
        <f>F39</f>
        <v>Kč</v>
      </c>
      <c r="G43" s="41"/>
      <c r="H43" s="22"/>
    </row>
    <row r="44" spans="3:8" s="13" customFormat="1" ht="11" x14ac:dyDescent="0.15">
      <c r="C44" s="52" t="s">
        <v>83</v>
      </c>
      <c r="D44" s="53"/>
      <c r="E44" s="52" t="s">
        <v>84</v>
      </c>
      <c r="F44" s="53"/>
    </row>
    <row r="45" spans="3:8" s="11" customFormat="1" ht="12" x14ac:dyDescent="0.15">
      <c r="C45" s="54" t="s">
        <v>85</v>
      </c>
      <c r="D45" s="55"/>
      <c r="E45" s="54" t="s">
        <v>85</v>
      </c>
      <c r="F45" s="55"/>
      <c r="H45" s="22"/>
    </row>
    <row r="46" spans="3:8" s="11" customFormat="1" ht="12" x14ac:dyDescent="0.15">
      <c r="C46" s="54" t="s">
        <v>86</v>
      </c>
      <c r="D46" s="55"/>
      <c r="E46" s="54" t="s">
        <v>86</v>
      </c>
      <c r="F46" s="55"/>
      <c r="H46" s="22"/>
    </row>
    <row r="47" spans="3:8" s="11" customFormat="1" ht="12" x14ac:dyDescent="0.15">
      <c r="C47" s="43" t="s">
        <v>87</v>
      </c>
      <c r="D47" s="55"/>
      <c r="E47" s="43" t="s">
        <v>88</v>
      </c>
      <c r="F47" s="55"/>
      <c r="H47" s="22"/>
    </row>
    <row r="48" spans="3:8" s="11" customFormat="1" ht="12" x14ac:dyDescent="0.15">
      <c r="C48" s="56"/>
      <c r="D48" s="56"/>
      <c r="E48" s="56"/>
      <c r="F48" s="56"/>
      <c r="H48" s="22"/>
    </row>
    <row r="49" spans="3:10" s="13" customFormat="1" ht="11" x14ac:dyDescent="0.15">
      <c r="C49" s="52" t="s">
        <v>89</v>
      </c>
      <c r="D49" s="53"/>
      <c r="E49" s="53"/>
      <c r="F49" s="53"/>
    </row>
    <row r="50" spans="3:10" ht="12" x14ac:dyDescent="0.15">
      <c r="C50" s="158"/>
      <c r="D50" s="158"/>
      <c r="E50" s="158"/>
      <c r="F50" s="158"/>
      <c r="H50" s="22"/>
      <c r="J50" s="22"/>
    </row>
    <row r="51" spans="3:10" x14ac:dyDescent="0.15">
      <c r="C51" s="8"/>
    </row>
    <row r="52" spans="3:10" x14ac:dyDescent="0.15">
      <c r="C52" s="8"/>
    </row>
    <row r="53" spans="3:10" x14ac:dyDescent="0.15">
      <c r="C53" s="8"/>
    </row>
    <row r="54" spans="3:10" x14ac:dyDescent="0.15">
      <c r="C54" s="8"/>
    </row>
    <row r="55" spans="3:10" x14ac:dyDescent="0.15">
      <c r="C55" s="8"/>
    </row>
    <row r="56" spans="3:10" x14ac:dyDescent="0.15">
      <c r="C56" s="8"/>
    </row>
    <row r="57" spans="3:10" x14ac:dyDescent="0.15">
      <c r="C57" s="8"/>
    </row>
    <row r="58" spans="3:10" x14ac:dyDescent="0.15">
      <c r="C58" s="8"/>
    </row>
    <row r="59" spans="3:10" x14ac:dyDescent="0.15">
      <c r="C59" s="8"/>
    </row>
    <row r="60" spans="3:10" x14ac:dyDescent="0.15">
      <c r="C60" s="8"/>
    </row>
    <row r="61" spans="3:10" x14ac:dyDescent="0.15">
      <c r="C61" s="8"/>
    </row>
    <row r="62" spans="3:10" x14ac:dyDescent="0.15">
      <c r="C62" s="8"/>
    </row>
    <row r="63" spans="3:10" x14ac:dyDescent="0.15">
      <c r="C63" s="8"/>
    </row>
    <row r="64" spans="3:10" x14ac:dyDescent="0.15">
      <c r="C64" s="8"/>
    </row>
  </sheetData>
  <mergeCells count="11">
    <mergeCell ref="D20:F20"/>
    <mergeCell ref="C22:F22"/>
    <mergeCell ref="D19:F19"/>
    <mergeCell ref="C50:F50"/>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4&amp;C&amp;P/&amp;N&amp;R&amp;8&amp;[25.4.2025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0"/>
  <sheetViews>
    <sheetView zoomScaleNormal="100" workbookViewId="0">
      <pane ySplit="4" topLeftCell="A5" activePane="bottomLeft" state="frozen"/>
      <selection pane="bottomLeft" activeCell="B4" sqref="B4"/>
    </sheetView>
  </sheetViews>
  <sheetFormatPr baseColWidth="10" defaultColWidth="9.1640625" defaultRowHeight="10" outlineLevelRow="3" x14ac:dyDescent="0.15"/>
  <cols>
    <col min="1" max="1" width="34.6640625" style="6" hidden="1" customWidth="1"/>
    <col min="2" max="2" width="80.6640625" style="6" customWidth="1"/>
    <col min="3" max="3" width="15.6640625" style="6" customWidth="1"/>
    <col min="4" max="4" width="15.6640625" style="6" hidden="1" customWidth="1"/>
    <col min="5" max="6" width="15.6640625" style="6" customWidth="1"/>
    <col min="7" max="7" width="12.6640625" style="6" customWidth="1"/>
    <col min="8" max="8" width="43.33203125" style="6" customWidth="1"/>
    <col min="9" max="16384" width="9.1640625" style="6"/>
  </cols>
  <sheetData>
    <row r="1" spans="1:9" ht="16" x14ac:dyDescent="0.15">
      <c r="B1" s="98" t="s">
        <v>104</v>
      </c>
    </row>
    <row r="2" spans="1:9" ht="16" x14ac:dyDescent="0.15">
      <c r="B2" s="98" t="s">
        <v>105</v>
      </c>
      <c r="C2" s="59"/>
      <c r="D2" s="61"/>
      <c r="E2" s="59"/>
      <c r="F2" s="59"/>
      <c r="G2" s="65"/>
    </row>
    <row r="3" spans="1:9" ht="7.5" customHeight="1" x14ac:dyDescent="0.15">
      <c r="A3" s="5"/>
      <c r="B3" s="57"/>
      <c r="C3" s="59"/>
      <c r="D3" s="62"/>
      <c r="E3" s="64"/>
      <c r="F3" s="64"/>
      <c r="G3" s="66"/>
      <c r="H3" s="7"/>
    </row>
    <row r="4" spans="1:9" ht="11" x14ac:dyDescent="0.15">
      <c r="A4" s="3"/>
      <c r="B4" s="68" t="s">
        <v>4</v>
      </c>
      <c r="C4" s="69" t="s">
        <v>11</v>
      </c>
      <c r="D4" s="70" t="s">
        <v>13</v>
      </c>
      <c r="E4" s="69" t="s">
        <v>3</v>
      </c>
      <c r="F4" s="69" t="s">
        <v>17</v>
      </c>
      <c r="G4" s="71" t="s">
        <v>21</v>
      </c>
      <c r="H4" s="5"/>
      <c r="I4" s="7"/>
    </row>
    <row r="5" spans="1:9" ht="7.5" customHeight="1" x14ac:dyDescent="0.15">
      <c r="B5" s="57"/>
      <c r="C5" s="59"/>
      <c r="D5" s="61"/>
      <c r="E5" s="59"/>
      <c r="F5" s="59"/>
      <c r="G5" s="65"/>
      <c r="H5" s="7"/>
    </row>
    <row r="6" spans="1:9" ht="13" x14ac:dyDescent="0.15">
      <c r="A6" s="26" t="s">
        <v>90</v>
      </c>
      <c r="B6" s="88" t="s">
        <v>91</v>
      </c>
      <c r="C6" s="39">
        <f>VLOOKUP($A6,Zakázka!$A:$T,10,FALSE)</f>
        <v>0</v>
      </c>
      <c r="D6" s="89">
        <f>VLOOKUP($A6,Zakázka!$A:$T,12,FALSE)</f>
        <v>0</v>
      </c>
      <c r="E6" s="39">
        <f>VLOOKUP($A6,Zakázka!$A:$T,16,FALSE)</f>
        <v>0</v>
      </c>
      <c r="F6" s="39">
        <f>VLOOKUP($A6,Zakázka!$A:$T,17,FALSE)</f>
        <v>0</v>
      </c>
      <c r="G6" s="90">
        <f>VLOOKUP($A6,Zakázka!$A:$T,20,FALSE)</f>
        <v>26</v>
      </c>
      <c r="H6" s="5"/>
      <c r="I6" s="7"/>
    </row>
    <row r="7" spans="1:9" ht="13" outlineLevel="1" x14ac:dyDescent="0.15">
      <c r="A7" s="26" t="s">
        <v>92</v>
      </c>
      <c r="B7" s="91" t="s">
        <v>93</v>
      </c>
      <c r="C7" s="39">
        <f>VLOOKUP($A7,Zakázka!$A:$T,10,FALSE)</f>
        <v>0</v>
      </c>
      <c r="D7" s="89">
        <f>VLOOKUP($A7,Zakázka!$A:$T,12,FALSE)</f>
        <v>0</v>
      </c>
      <c r="E7" s="39">
        <f>VLOOKUP($A7,Zakázka!$A:$T,16,FALSE)</f>
        <v>0</v>
      </c>
      <c r="F7" s="39">
        <f>VLOOKUP($A7,Zakázka!$A:$T,17,FALSE)</f>
        <v>0</v>
      </c>
      <c r="G7" s="90">
        <f>VLOOKUP($A7,Zakázka!$A:$T,20,FALSE)</f>
        <v>1</v>
      </c>
      <c r="H7" s="5"/>
      <c r="I7" s="7"/>
    </row>
    <row r="8" spans="1:9" ht="12" outlineLevel="2" x14ac:dyDescent="0.15">
      <c r="A8" s="92" t="s">
        <v>94</v>
      </c>
      <c r="B8" s="93" t="s">
        <v>95</v>
      </c>
      <c r="C8" s="94">
        <f>VLOOKUP($A8,Zakázka!$A:$T,10,FALSE)</f>
        <v>0</v>
      </c>
      <c r="D8" s="95">
        <f>VLOOKUP($A8,Zakázka!$A:$T,12,FALSE)</f>
        <v>0</v>
      </c>
      <c r="E8" s="94">
        <f>VLOOKUP($A8,Zakázka!$A:$T,16,FALSE)</f>
        <v>0</v>
      </c>
      <c r="F8" s="94">
        <f>VLOOKUP($A8,Zakázka!$A:$T,17,FALSE)</f>
        <v>0</v>
      </c>
      <c r="G8" s="96">
        <f>VLOOKUP($A8,Zakázka!$A:$T,20,FALSE)</f>
        <v>1</v>
      </c>
      <c r="H8" s="5"/>
      <c r="I8" s="7"/>
    </row>
    <row r="9" spans="1:9" ht="12" outlineLevel="3" x14ac:dyDescent="0.15">
      <c r="A9" s="92" t="s">
        <v>96</v>
      </c>
      <c r="B9" s="97" t="s">
        <v>97</v>
      </c>
      <c r="C9" s="94">
        <f>VLOOKUP($A9,Zakázka!$A:$T,10,FALSE)</f>
        <v>0</v>
      </c>
      <c r="D9" s="95">
        <f>VLOOKUP($A9,Zakázka!$A:$T,12,FALSE)</f>
        <v>0</v>
      </c>
      <c r="E9" s="94">
        <f>VLOOKUP($A9,Zakázka!$A:$T,16,FALSE)</f>
        <v>0</v>
      </c>
      <c r="F9" s="94">
        <f>VLOOKUP($A9,Zakázka!$A:$T,17,FALSE)</f>
        <v>0</v>
      </c>
      <c r="G9" s="96">
        <f>VLOOKUP($A9,Zakázka!$A:$T,20,FALSE)</f>
        <v>1</v>
      </c>
      <c r="H9" s="5"/>
      <c r="I9" s="7"/>
    </row>
    <row r="10" spans="1:9" ht="13" outlineLevel="1" x14ac:dyDescent="0.15">
      <c r="A10" s="26" t="s">
        <v>98</v>
      </c>
      <c r="B10" s="91" t="s">
        <v>99</v>
      </c>
      <c r="C10" s="39">
        <f>VLOOKUP($A10,Zakázka!$A:$T,10,FALSE)</f>
        <v>0</v>
      </c>
      <c r="D10" s="89">
        <f>VLOOKUP($A10,Zakázka!$A:$T,12,FALSE)</f>
        <v>0</v>
      </c>
      <c r="E10" s="39">
        <f>VLOOKUP($A10,Zakázka!$A:$T,16,FALSE)</f>
        <v>0</v>
      </c>
      <c r="F10" s="39">
        <f>VLOOKUP($A10,Zakázka!$A:$T,17,FALSE)</f>
        <v>0</v>
      </c>
      <c r="G10" s="90">
        <f>VLOOKUP($A10,Zakázka!$A:$T,20,FALSE)</f>
        <v>25</v>
      </c>
      <c r="H10" s="5"/>
      <c r="I10" s="7"/>
    </row>
    <row r="11" spans="1:9" ht="12" outlineLevel="2" x14ac:dyDescent="0.15">
      <c r="A11" s="92" t="s">
        <v>100</v>
      </c>
      <c r="B11" s="93" t="s">
        <v>101</v>
      </c>
      <c r="C11" s="94">
        <f>VLOOKUP($A11,Zakázka!$A:$T,10,FALSE)</f>
        <v>0</v>
      </c>
      <c r="D11" s="95">
        <f>VLOOKUP($A11,Zakázka!$A:$T,12,FALSE)</f>
        <v>0</v>
      </c>
      <c r="E11" s="94">
        <f>VLOOKUP($A11,Zakázka!$A:$T,16,FALSE)</f>
        <v>0</v>
      </c>
      <c r="F11" s="94">
        <f>VLOOKUP($A11,Zakázka!$A:$T,17,FALSE)</f>
        <v>0</v>
      </c>
      <c r="G11" s="96">
        <f>VLOOKUP($A11,Zakázka!$A:$T,20,FALSE)</f>
        <v>25</v>
      </c>
      <c r="H11" s="5"/>
      <c r="I11" s="7"/>
    </row>
    <row r="12" spans="1:9" ht="12" outlineLevel="3" x14ac:dyDescent="0.15">
      <c r="A12" s="92" t="s">
        <v>102</v>
      </c>
      <c r="B12" s="97" t="s">
        <v>103</v>
      </c>
      <c r="C12" s="94">
        <f>VLOOKUP($A12,Zakázka!$A:$T,10,FALSE)</f>
        <v>0</v>
      </c>
      <c r="D12" s="95">
        <f>VLOOKUP($A12,Zakázka!$A:$T,12,FALSE)</f>
        <v>0</v>
      </c>
      <c r="E12" s="94">
        <f>VLOOKUP($A12,Zakázka!$A:$T,16,FALSE)</f>
        <v>0</v>
      </c>
      <c r="F12" s="94">
        <f>VLOOKUP($A12,Zakázka!$A:$T,17,FALSE)</f>
        <v>0</v>
      </c>
      <c r="G12" s="96">
        <f>VLOOKUP($A12,Zakázka!$A:$T,20,FALSE)</f>
        <v>25</v>
      </c>
      <c r="H12" s="5"/>
      <c r="I12" s="7"/>
    </row>
    <row r="13" spans="1:9" ht="7.5" customHeight="1" x14ac:dyDescent="0.15">
      <c r="B13" s="58"/>
      <c r="C13" s="60"/>
      <c r="D13" s="63"/>
      <c r="E13" s="60"/>
      <c r="F13" s="60"/>
      <c r="G13" s="67"/>
      <c r="H13" s="7"/>
    </row>
    <row r="14" spans="1:9" ht="13" x14ac:dyDescent="0.15">
      <c r="A14" s="4"/>
      <c r="B14" s="72" t="s">
        <v>2</v>
      </c>
      <c r="C14" s="73">
        <f>SUMIF(GROUP_ID,"",ITEM_PRICES)</f>
        <v>0</v>
      </c>
      <c r="D14" s="74"/>
      <c r="E14" s="75"/>
      <c r="F14" s="75"/>
      <c r="G14" s="76"/>
      <c r="H14" s="5"/>
      <c r="I14" s="7"/>
    </row>
    <row r="15" spans="1:9" ht="13" x14ac:dyDescent="0.15">
      <c r="A15" s="4"/>
      <c r="B15" s="77" t="s">
        <v>3</v>
      </c>
      <c r="C15" s="73">
        <f ca="1">SUM(C16:C17)</f>
        <v>0</v>
      </c>
      <c r="D15" s="74"/>
      <c r="E15" s="75"/>
      <c r="F15" s="75"/>
      <c r="G15" s="76"/>
      <c r="H15" s="5"/>
      <c r="I15" s="7"/>
    </row>
    <row r="16" spans="1:9" ht="13" x14ac:dyDescent="0.15">
      <c r="A16" s="2"/>
      <c r="B16" s="78" t="str">
        <f ca="1">INDIRECT(ADDRESS(11,1,,,"Krycí List"))</f>
        <v/>
      </c>
      <c r="C16" s="79" t="str">
        <f ca="1">INDIRECT(ADDRESS(14,1,,,"Krycí List"))</f>
        <v/>
      </c>
      <c r="D16" s="80"/>
      <c r="E16" s="81"/>
      <c r="F16" s="81"/>
      <c r="G16" s="82"/>
      <c r="H16" s="5"/>
      <c r="I16" s="7"/>
    </row>
    <row r="17" spans="1:9" ht="13" x14ac:dyDescent="0.15">
      <c r="A17" s="2"/>
      <c r="B17" s="83" t="str">
        <f ca="1">INDIRECT(ADDRESS(12,1,,,"Krycí List"))</f>
        <v/>
      </c>
      <c r="C17" s="84" t="str">
        <f ca="1">INDIRECT(ADDRESS(15,1,,,"Krycí List"))</f>
        <v/>
      </c>
      <c r="D17" s="85"/>
      <c r="E17" s="86"/>
      <c r="F17" s="86"/>
      <c r="G17" s="87"/>
      <c r="H17" s="5"/>
      <c r="I17" s="7"/>
    </row>
    <row r="18" spans="1:9" ht="13" x14ac:dyDescent="0.15">
      <c r="A18" s="4"/>
      <c r="B18" s="72" t="s">
        <v>1</v>
      </c>
      <c r="C18" s="73">
        <f ca="1">C14+C15</f>
        <v>0</v>
      </c>
      <c r="D18" s="74"/>
      <c r="E18" s="75"/>
      <c r="F18" s="75"/>
      <c r="G18" s="76"/>
      <c r="H18" s="5"/>
      <c r="I18" s="7"/>
    </row>
    <row r="19" spans="1:9" x14ac:dyDescent="0.15">
      <c r="B19" s="57"/>
      <c r="C19" s="59"/>
      <c r="D19" s="61"/>
      <c r="E19" s="59"/>
      <c r="F19" s="59"/>
      <c r="G19" s="65"/>
    </row>
    <row r="20" spans="1:9" x14ac:dyDescent="0.15">
      <c r="B20" s="5"/>
      <c r="C20" s="7"/>
      <c r="D20" s="5"/>
      <c r="E20" s="7"/>
      <c r="F20" s="7"/>
      <c r="G20" s="5"/>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4&amp;C&amp;P/&amp;N&amp;R&amp;8&amp;[25.4.2025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93"/>
  <sheetViews>
    <sheetView tabSelected="1" topLeftCell="C1" zoomScale="140" zoomScaleNormal="140" workbookViewId="0">
      <pane ySplit="4" topLeftCell="A33" activePane="bottomLeft" state="frozen"/>
      <selection pane="bottomLeft" activeCell="F81" sqref="F81:J81"/>
    </sheetView>
  </sheetViews>
  <sheetFormatPr baseColWidth="10" defaultColWidth="9.1640625" defaultRowHeight="10" outlineLevelRow="5" x14ac:dyDescent="0.15"/>
  <cols>
    <col min="1" max="1" width="28.6640625" style="99" hidden="1" customWidth="1"/>
    <col min="2" max="2" width="3.6640625" style="99" hidden="1" customWidth="1"/>
    <col min="3" max="3" width="5.6640625" style="99" customWidth="1"/>
    <col min="4" max="4" width="4.6640625" style="99" customWidth="1"/>
    <col min="5" max="5" width="14.6640625" style="99" customWidth="1"/>
    <col min="6" max="6" width="72.6640625" style="99" customWidth="1"/>
    <col min="7" max="7" width="4.6640625" style="99" customWidth="1"/>
    <col min="8" max="8" width="14.6640625" style="99" customWidth="1"/>
    <col min="9" max="9" width="12.6640625" style="99" customWidth="1"/>
    <col min="10" max="10" width="15.6640625" style="99" customWidth="1"/>
    <col min="11" max="11" width="11.6640625" style="99" hidden="1" customWidth="1"/>
    <col min="12" max="12" width="14.6640625" style="99" hidden="1" customWidth="1"/>
    <col min="13" max="13" width="11.6640625" style="99" hidden="1" customWidth="1"/>
    <col min="14" max="14" width="14.6640625" style="99" hidden="1" customWidth="1"/>
    <col min="15" max="15" width="9.6640625" style="99" hidden="1" customWidth="1"/>
    <col min="16" max="16" width="14.6640625" style="99" hidden="1" customWidth="1"/>
    <col min="17" max="17" width="15.6640625" style="99" hidden="1" customWidth="1"/>
    <col min="18" max="18" width="25.6640625" style="99" hidden="1" customWidth="1"/>
    <col min="19" max="19" width="14.6640625" style="99" customWidth="1"/>
    <col min="20" max="20" width="8.6640625" style="99" hidden="1" customWidth="1"/>
    <col min="21" max="21" width="40.5" style="99" customWidth="1"/>
    <col min="22" max="22" width="9.5" style="99" customWidth="1"/>
    <col min="23" max="23" width="53.1640625" style="99" customWidth="1"/>
    <col min="24" max="24" width="117" style="99" hidden="1" customWidth="1"/>
    <col min="25" max="26" width="9.1640625" style="99"/>
    <col min="27" max="27" width="9.1640625" style="99" customWidth="1"/>
    <col min="28" max="28" width="5.5" style="99" customWidth="1"/>
    <col min="29" max="16384" width="9.1640625" style="99"/>
  </cols>
  <sheetData>
    <row r="1" spans="1:27" ht="16" x14ac:dyDescent="0.15">
      <c r="F1" s="100" t="s">
        <v>104</v>
      </c>
    </row>
    <row r="2" spans="1:27" ht="16" x14ac:dyDescent="0.15">
      <c r="B2" s="101"/>
      <c r="C2" s="101"/>
      <c r="D2" s="102"/>
      <c r="E2" s="102"/>
      <c r="F2" s="100" t="s">
        <v>105</v>
      </c>
      <c r="G2" s="102"/>
      <c r="H2" s="103"/>
      <c r="I2" s="104"/>
      <c r="J2" s="105"/>
      <c r="K2" s="103"/>
      <c r="L2" s="103"/>
      <c r="M2" s="103"/>
      <c r="N2" s="103"/>
      <c r="O2" s="105"/>
      <c r="P2" s="105"/>
      <c r="Q2" s="105"/>
      <c r="R2" s="102"/>
      <c r="S2" s="102"/>
      <c r="T2" s="101"/>
      <c r="X2" s="106" t="s">
        <v>22</v>
      </c>
    </row>
    <row r="3" spans="1:27" ht="7.5" customHeight="1" x14ac:dyDescent="0.15">
      <c r="B3" s="101"/>
      <c r="C3" s="101"/>
      <c r="D3" s="102"/>
      <c r="E3" s="102"/>
      <c r="F3" s="102"/>
      <c r="G3" s="102"/>
      <c r="H3" s="103"/>
      <c r="I3" s="104"/>
      <c r="J3" s="105"/>
      <c r="K3" s="103"/>
      <c r="L3" s="103"/>
      <c r="M3" s="103"/>
      <c r="N3" s="103"/>
      <c r="O3" s="105"/>
      <c r="P3" s="105"/>
      <c r="Q3" s="105"/>
      <c r="R3" s="102"/>
      <c r="S3" s="102"/>
      <c r="T3" s="101"/>
      <c r="X3" s="107"/>
    </row>
    <row r="4" spans="1:27" ht="11" x14ac:dyDescent="0.15">
      <c r="A4" s="108"/>
      <c r="B4" s="109"/>
      <c r="C4" s="109" t="s">
        <v>5</v>
      </c>
      <c r="D4" s="110" t="s">
        <v>6</v>
      </c>
      <c r="E4" s="110" t="s">
        <v>7</v>
      </c>
      <c r="F4" s="110" t="s">
        <v>4</v>
      </c>
      <c r="G4" s="110" t="s">
        <v>8</v>
      </c>
      <c r="H4" s="111" t="s">
        <v>9</v>
      </c>
      <c r="I4" s="112" t="s">
        <v>10</v>
      </c>
      <c r="J4" s="113" t="s">
        <v>11</v>
      </c>
      <c r="K4" s="111" t="s">
        <v>12</v>
      </c>
      <c r="L4" s="111" t="s">
        <v>13</v>
      </c>
      <c r="M4" s="111" t="s">
        <v>14</v>
      </c>
      <c r="N4" s="111" t="s">
        <v>15</v>
      </c>
      <c r="O4" s="113" t="s">
        <v>16</v>
      </c>
      <c r="P4" s="113" t="s">
        <v>3</v>
      </c>
      <c r="Q4" s="113" t="s">
        <v>17</v>
      </c>
      <c r="R4" s="110" t="s">
        <v>18</v>
      </c>
      <c r="S4" s="110" t="s">
        <v>19</v>
      </c>
      <c r="T4" s="109" t="s">
        <v>20</v>
      </c>
      <c r="X4" s="106">
        <f ca="1">CELL("width",F4)+CELL("width",G4)+CELL("width",H4)+CELL("width",I4)+CELL("width",J4)</f>
        <v>117</v>
      </c>
    </row>
    <row r="5" spans="1:27" ht="7.5" customHeight="1" x14ac:dyDescent="0.15">
      <c r="B5" s="101"/>
      <c r="C5" s="101"/>
      <c r="D5" s="102"/>
      <c r="E5" s="102"/>
      <c r="F5" s="102"/>
      <c r="G5" s="102"/>
      <c r="H5" s="103"/>
      <c r="I5" s="104"/>
      <c r="J5" s="105"/>
      <c r="K5" s="103"/>
      <c r="L5" s="103"/>
      <c r="M5" s="103"/>
      <c r="N5" s="103"/>
      <c r="O5" s="105"/>
      <c r="P5" s="105"/>
      <c r="Q5" s="105"/>
      <c r="R5" s="102"/>
      <c r="S5" s="102"/>
      <c r="T5" s="101"/>
      <c r="X5" s="102"/>
    </row>
    <row r="6" spans="1:27" ht="13" x14ac:dyDescent="0.15">
      <c r="A6" s="114" t="s">
        <v>90</v>
      </c>
      <c r="B6" s="115">
        <v>1</v>
      </c>
      <c r="C6" s="116"/>
      <c r="D6" s="117" t="s">
        <v>106</v>
      </c>
      <c r="E6" s="117"/>
      <c r="F6" s="118" t="s">
        <v>91</v>
      </c>
      <c r="G6" s="117"/>
      <c r="H6" s="119"/>
      <c r="I6" s="120"/>
      <c r="J6" s="121">
        <f>SUBTOTAL(9,J7:J93)</f>
        <v>0</v>
      </c>
      <c r="K6" s="119"/>
      <c r="L6" s="122">
        <f>SUBTOTAL(9,L7:L93)</f>
        <v>0</v>
      </c>
      <c r="M6" s="119"/>
      <c r="N6" s="122">
        <f>SUBTOTAL(9,N7:N93)</f>
        <v>0</v>
      </c>
      <c r="O6" s="123"/>
      <c r="P6" s="121">
        <f>SUBTOTAL(9,P7:P93)</f>
        <v>0</v>
      </c>
      <c r="Q6" s="121">
        <f>SUBTOTAL(9,Q7:Q93)</f>
        <v>0</v>
      </c>
      <c r="R6" s="117"/>
      <c r="S6" s="117"/>
      <c r="T6" s="115">
        <f>SUBTOTAL(9,T7:T93)</f>
        <v>26</v>
      </c>
      <c r="X6" s="102"/>
    </row>
    <row r="7" spans="1:27" ht="13" outlineLevel="1" x14ac:dyDescent="0.15">
      <c r="A7" s="114" t="s">
        <v>92</v>
      </c>
      <c r="B7" s="115">
        <v>2</v>
      </c>
      <c r="C7" s="116"/>
      <c r="D7" s="117" t="s">
        <v>107</v>
      </c>
      <c r="E7" s="117"/>
      <c r="F7" s="118" t="s">
        <v>93</v>
      </c>
      <c r="G7" s="117"/>
      <c r="H7" s="119"/>
      <c r="I7" s="120"/>
      <c r="J7" s="121">
        <f>SUBTOTAL(9,J8:J13)</f>
        <v>0</v>
      </c>
      <c r="K7" s="119"/>
      <c r="L7" s="122">
        <f>SUBTOTAL(9,L8:L13)</f>
        <v>0</v>
      </c>
      <c r="M7" s="119"/>
      <c r="N7" s="122">
        <f>SUBTOTAL(9,N8:N13)</f>
        <v>0</v>
      </c>
      <c r="O7" s="123"/>
      <c r="P7" s="121">
        <f>SUBTOTAL(9,P8:P13)</f>
        <v>0</v>
      </c>
      <c r="Q7" s="121">
        <f>SUBTOTAL(9,Q8:Q13)</f>
        <v>0</v>
      </c>
      <c r="R7" s="117"/>
      <c r="S7" s="117"/>
      <c r="T7" s="115">
        <f>SUBTOTAL(9,T8:T13)</f>
        <v>1</v>
      </c>
      <c r="X7" s="102"/>
    </row>
    <row r="8" spans="1:27" ht="12" outlineLevel="2" x14ac:dyDescent="0.15">
      <c r="A8" s="124" t="s">
        <v>94</v>
      </c>
      <c r="B8" s="125">
        <v>3</v>
      </c>
      <c r="C8" s="126"/>
      <c r="D8" s="127" t="s">
        <v>108</v>
      </c>
      <c r="E8" s="127"/>
      <c r="F8" s="128" t="s">
        <v>95</v>
      </c>
      <c r="G8" s="127"/>
      <c r="H8" s="129"/>
      <c r="I8" s="130"/>
      <c r="J8" s="131">
        <f>SUBTOTAL(9,J9:J13)</f>
        <v>0</v>
      </c>
      <c r="K8" s="129"/>
      <c r="L8" s="132">
        <f>SUBTOTAL(9,L9:L13)</f>
        <v>0</v>
      </c>
      <c r="M8" s="129"/>
      <c r="N8" s="132">
        <f>SUBTOTAL(9,N9:N13)</f>
        <v>0</v>
      </c>
      <c r="O8" s="133"/>
      <c r="P8" s="131">
        <f>SUBTOTAL(9,P9:P13)</f>
        <v>0</v>
      </c>
      <c r="Q8" s="131">
        <f>SUBTOTAL(9,Q9:Q13)</f>
        <v>0</v>
      </c>
      <c r="R8" s="127"/>
      <c r="S8" s="127"/>
      <c r="T8" s="125">
        <f>SUBTOTAL(9,T9:T13)</f>
        <v>1</v>
      </c>
      <c r="X8" s="102"/>
    </row>
    <row r="9" spans="1:27" ht="12" outlineLevel="3" x14ac:dyDescent="0.15">
      <c r="A9" s="124" t="s">
        <v>96</v>
      </c>
      <c r="B9" s="125">
        <v>4</v>
      </c>
      <c r="C9" s="126"/>
      <c r="D9" s="127" t="s">
        <v>109</v>
      </c>
      <c r="E9" s="127"/>
      <c r="F9" s="128" t="s">
        <v>97</v>
      </c>
      <c r="G9" s="127"/>
      <c r="H9" s="129"/>
      <c r="I9" s="130"/>
      <c r="J9" s="131">
        <f>SUBTOTAL(9,J10:J13)</f>
        <v>0</v>
      </c>
      <c r="K9" s="129"/>
      <c r="L9" s="132">
        <f>SUBTOTAL(9,L10:L13)</f>
        <v>0</v>
      </c>
      <c r="M9" s="129"/>
      <c r="N9" s="132">
        <f>SUBTOTAL(9,N10:N13)</f>
        <v>0</v>
      </c>
      <c r="O9" s="133"/>
      <c r="P9" s="131">
        <f>SUBTOTAL(9,P10:P13)</f>
        <v>0</v>
      </c>
      <c r="Q9" s="131">
        <f>SUBTOTAL(9,Q10:Q13)</f>
        <v>0</v>
      </c>
      <c r="R9" s="127"/>
      <c r="S9" s="127"/>
      <c r="T9" s="125">
        <f>SUBTOTAL(9,T10:T13)</f>
        <v>1</v>
      </c>
      <c r="X9" s="102"/>
    </row>
    <row r="10" spans="1:27" ht="12" outlineLevel="4" x14ac:dyDescent="0.15">
      <c r="A10" s="134"/>
      <c r="B10" s="135"/>
      <c r="C10" s="136">
        <v>1</v>
      </c>
      <c r="D10" s="137" t="s">
        <v>110</v>
      </c>
      <c r="E10" s="138" t="s">
        <v>111</v>
      </c>
      <c r="F10" s="139" t="s">
        <v>112</v>
      </c>
      <c r="G10" s="137" t="s">
        <v>113</v>
      </c>
      <c r="H10" s="140">
        <v>1</v>
      </c>
      <c r="I10" s="141"/>
      <c r="J10" s="142">
        <f>H10*I10</f>
        <v>0</v>
      </c>
      <c r="K10" s="140"/>
      <c r="L10" s="140">
        <f>H10*K10</f>
        <v>0</v>
      </c>
      <c r="M10" s="140"/>
      <c r="N10" s="140">
        <f>H10*M10</f>
        <v>0</v>
      </c>
      <c r="O10" s="142">
        <v>21</v>
      </c>
      <c r="P10" s="142">
        <f>J10*(O10/100)</f>
        <v>0</v>
      </c>
      <c r="Q10" s="142">
        <f>J10+P10</f>
        <v>0</v>
      </c>
      <c r="R10" s="143"/>
      <c r="S10" s="143" t="s">
        <v>114</v>
      </c>
      <c r="T10" s="144">
        <v>1</v>
      </c>
      <c r="X10" s="102"/>
    </row>
    <row r="11" spans="1:27" ht="12" outlineLevel="5" x14ac:dyDescent="0.15">
      <c r="A11" s="145"/>
      <c r="B11" s="146"/>
      <c r="C11" s="146"/>
      <c r="D11" s="147"/>
      <c r="E11" s="148" t="s">
        <v>0</v>
      </c>
      <c r="F11" s="164" t="s">
        <v>115</v>
      </c>
      <c r="G11" s="164"/>
      <c r="H11" s="165"/>
      <c r="I11" s="166"/>
      <c r="J11" s="167"/>
      <c r="K11" s="150"/>
      <c r="L11" s="150"/>
      <c r="M11" s="150"/>
      <c r="N11" s="150"/>
      <c r="O11" s="151"/>
      <c r="P11" s="151"/>
      <c r="Q11" s="151"/>
      <c r="R11" s="147"/>
      <c r="S11" s="147"/>
      <c r="T11" s="146"/>
      <c r="X11" s="149" t="str">
        <f>F11</f>
        <v>---</v>
      </c>
      <c r="AA11" s="152"/>
    </row>
    <row r="12" spans="1:27" ht="7.5" customHeight="1" outlineLevel="5" x14ac:dyDescent="0.15">
      <c r="B12" s="101"/>
      <c r="C12" s="101"/>
      <c r="D12" s="102"/>
      <c r="E12" s="102"/>
      <c r="F12" s="153"/>
      <c r="G12" s="102"/>
      <c r="H12" s="103"/>
      <c r="I12" s="104"/>
      <c r="J12" s="105"/>
      <c r="K12" s="103"/>
      <c r="L12" s="103"/>
      <c r="M12" s="103"/>
      <c r="N12" s="103"/>
      <c r="O12" s="105"/>
      <c r="P12" s="105"/>
      <c r="Q12" s="105"/>
      <c r="R12" s="102"/>
      <c r="S12" s="102"/>
      <c r="T12" s="101"/>
      <c r="X12" s="102"/>
    </row>
    <row r="13" spans="1:27" outlineLevel="4" x14ac:dyDescent="0.15"/>
    <row r="14" spans="1:27" ht="13" outlineLevel="1" x14ac:dyDescent="0.15">
      <c r="A14" s="114" t="s">
        <v>98</v>
      </c>
      <c r="B14" s="115">
        <v>2</v>
      </c>
      <c r="C14" s="116"/>
      <c r="D14" s="117" t="s">
        <v>107</v>
      </c>
      <c r="E14" s="117"/>
      <c r="F14" s="118" t="s">
        <v>99</v>
      </c>
      <c r="G14" s="117"/>
      <c r="H14" s="119"/>
      <c r="I14" s="120"/>
      <c r="J14" s="121">
        <f>SUBTOTAL(9,J15:J92)</f>
        <v>0</v>
      </c>
      <c r="K14" s="119"/>
      <c r="L14" s="122">
        <f>SUBTOTAL(9,L15:L92)</f>
        <v>0</v>
      </c>
      <c r="M14" s="119"/>
      <c r="N14" s="122">
        <f>SUBTOTAL(9,N15:N92)</f>
        <v>0</v>
      </c>
      <c r="O14" s="123"/>
      <c r="P14" s="121">
        <f>SUBTOTAL(9,P15:P92)</f>
        <v>0</v>
      </c>
      <c r="Q14" s="121">
        <f>SUBTOTAL(9,Q15:Q92)</f>
        <v>0</v>
      </c>
      <c r="R14" s="117"/>
      <c r="S14" s="117"/>
      <c r="T14" s="115">
        <f>SUBTOTAL(9,T15:T92)</f>
        <v>25</v>
      </c>
      <c r="X14" s="102"/>
    </row>
    <row r="15" spans="1:27" ht="12" outlineLevel="2" x14ac:dyDescent="0.15">
      <c r="A15" s="124" t="s">
        <v>100</v>
      </c>
      <c r="B15" s="125">
        <v>3</v>
      </c>
      <c r="C15" s="126"/>
      <c r="D15" s="127" t="s">
        <v>108</v>
      </c>
      <c r="E15" s="127"/>
      <c r="F15" s="128" t="s">
        <v>101</v>
      </c>
      <c r="G15" s="127"/>
      <c r="H15" s="129"/>
      <c r="I15" s="130"/>
      <c r="J15" s="131">
        <f>SUBTOTAL(9,J16:J92)</f>
        <v>0</v>
      </c>
      <c r="K15" s="129"/>
      <c r="L15" s="132">
        <f>SUBTOTAL(9,L16:L92)</f>
        <v>0</v>
      </c>
      <c r="M15" s="129"/>
      <c r="N15" s="132">
        <f>SUBTOTAL(9,N16:N92)</f>
        <v>0</v>
      </c>
      <c r="O15" s="133"/>
      <c r="P15" s="131">
        <f>SUBTOTAL(9,P16:P92)</f>
        <v>0</v>
      </c>
      <c r="Q15" s="131">
        <f>SUBTOTAL(9,Q16:Q92)</f>
        <v>0</v>
      </c>
      <c r="R15" s="127"/>
      <c r="S15" s="127"/>
      <c r="T15" s="125">
        <f>SUBTOTAL(9,T16:T92)</f>
        <v>25</v>
      </c>
      <c r="X15" s="102"/>
    </row>
    <row r="16" spans="1:27" ht="12" outlineLevel="3" x14ac:dyDescent="0.15">
      <c r="A16" s="124" t="s">
        <v>102</v>
      </c>
      <c r="B16" s="125">
        <v>4</v>
      </c>
      <c r="C16" s="126"/>
      <c r="D16" s="127" t="s">
        <v>109</v>
      </c>
      <c r="E16" s="127"/>
      <c r="F16" s="128" t="s">
        <v>103</v>
      </c>
      <c r="G16" s="127"/>
      <c r="H16" s="129"/>
      <c r="I16" s="130"/>
      <c r="J16" s="131">
        <f>SUBTOTAL(9,J17:J92)</f>
        <v>0</v>
      </c>
      <c r="K16" s="129"/>
      <c r="L16" s="132">
        <f>SUBTOTAL(9,L17:L92)</f>
        <v>0</v>
      </c>
      <c r="M16" s="129"/>
      <c r="N16" s="132">
        <f>SUBTOTAL(9,N17:N92)</f>
        <v>0</v>
      </c>
      <c r="O16" s="133"/>
      <c r="P16" s="131">
        <f>SUBTOTAL(9,P17:P92)</f>
        <v>0</v>
      </c>
      <c r="Q16" s="131">
        <f>SUBTOTAL(9,Q17:Q92)</f>
        <v>0</v>
      </c>
      <c r="R16" s="127"/>
      <c r="S16" s="127"/>
      <c r="T16" s="125">
        <f>SUBTOTAL(9,T17:T92)</f>
        <v>25</v>
      </c>
      <c r="X16" s="102"/>
    </row>
    <row r="17" spans="1:27" ht="24" outlineLevel="4" x14ac:dyDescent="0.15">
      <c r="A17" s="134"/>
      <c r="B17" s="135"/>
      <c r="C17" s="136">
        <v>1</v>
      </c>
      <c r="D17" s="137" t="s">
        <v>116</v>
      </c>
      <c r="E17" s="138" t="s">
        <v>117</v>
      </c>
      <c r="F17" s="139" t="s">
        <v>118</v>
      </c>
      <c r="G17" s="137" t="s">
        <v>113</v>
      </c>
      <c r="H17" s="140">
        <v>1</v>
      </c>
      <c r="I17" s="141"/>
      <c r="J17" s="142">
        <f>H17*I17</f>
        <v>0</v>
      </c>
      <c r="K17" s="140"/>
      <c r="L17" s="140">
        <f>H17*K17</f>
        <v>0</v>
      </c>
      <c r="M17" s="140"/>
      <c r="N17" s="140">
        <f>H17*M17</f>
        <v>0</v>
      </c>
      <c r="O17" s="142">
        <v>21</v>
      </c>
      <c r="P17" s="142">
        <f>J17*(O17/100)</f>
        <v>0</v>
      </c>
      <c r="Q17" s="142">
        <f>J17+P17</f>
        <v>0</v>
      </c>
      <c r="R17" s="143"/>
      <c r="S17" s="143" t="s">
        <v>114</v>
      </c>
      <c r="T17" s="144">
        <v>1</v>
      </c>
      <c r="X17" s="102"/>
    </row>
    <row r="18" spans="1:27" ht="409.6" outlineLevel="5" x14ac:dyDescent="0.15">
      <c r="A18" s="145"/>
      <c r="B18" s="146"/>
      <c r="C18" s="146"/>
      <c r="D18" s="147"/>
      <c r="E18" s="148" t="s">
        <v>0</v>
      </c>
      <c r="F18" s="164" t="s">
        <v>182</v>
      </c>
      <c r="G18" s="164"/>
      <c r="H18" s="165"/>
      <c r="I18" s="166"/>
      <c r="J18" s="167"/>
      <c r="K18" s="150"/>
      <c r="L18" s="150"/>
      <c r="M18" s="150"/>
      <c r="N18" s="150"/>
      <c r="O18" s="151"/>
      <c r="P18" s="151"/>
      <c r="Q18" s="151"/>
      <c r="R18" s="147"/>
      <c r="S18" s="147"/>
      <c r="T18" s="146"/>
      <c r="X18" s="149" t="str">
        <f>F18</f>
        <v xml:space="preserve">Automatická dvouplášťová izolovaná myčka skla a talířů s čelním plněním, vybaven dávkovačem mycího a oplachového prostředku. Snadné elektronické ovládání Touch se signalizací stavu, dva mycí cykly, systém Thermostop a oplachový systém garantující teplotu a tlak vody při oplachu, dvojitý filtrační systém s vyjímatelnými filtry vany, výkonné mycí čerpadlo (650W), rotační mycí a oplachová ramena (horní/spodní), vnitřní prostor se zaoblenými rohy a prolisovanými bočními zásuvy košů. Zásuvná výška 310mm, hospodárný provoz (spotřeba vody 2,3 l/cyklus), minimální tepelné ztráty (hlučnost pouze 59,3dB), úspora elektrické energie a detergentů. Vybavena studeným oplachem (pro ochlazení pivního skla). 
Základní výbava: 
- 1x koš 500x500 univerzál 
- 1x koš 500x500 na talíře 
- 1x košíček na příbory 
Napájení 400 V 
Příkon min. 5,15 kW 
Šířka 595 mm 
Hloubka 610 mm 
Výška 845 mm 
Provedení dvouplášťové 
Rozměr koše cca 500 x 500 mm 
Hmotnost nerelevantní 
Studený oplach ano 
Dávkovač mycího prostředku PD ano 
Dávkovač oplachového prostředku ano 
Thermostop ano 
Dveřní mikrospínač ano 
Horní mycí / oplachové rameno ano / ano 
Mycí čerpadlo min. 650 W (340 l/min.) 
Mycí cyklus min. 60 / 90 / 120 / 180 sec. 
Objem bojleru min. 5,7 l 
Objem vany min. 27 l 
Oplachový systém ano 
Oplachové čerpadlo min. 250 W (min. 150 l/min.) 
Ovládání elektronické Touch (LED) 
Příkon bojleru min. 4,5 kW 
Příkon vany min. 2,7 kW 
Spodní mycí / oplachové rameno ano / ano 
Spotřeba vody na cyklus max. 2,3 l - není uvedeno při jakém cyklu
Výkon košů min. 60/40/30/20 ks/h 
Zásuvná výška 310 mm 
Zabudované odpadové čerpadlo	</v>
      </c>
      <c r="AA18" s="152"/>
    </row>
    <row r="19" spans="1:27" ht="7.5" customHeight="1" outlineLevel="5" x14ac:dyDescent="0.15">
      <c r="B19" s="101"/>
      <c r="C19" s="101"/>
      <c r="D19" s="102"/>
      <c r="E19" s="102"/>
      <c r="F19" s="153"/>
      <c r="G19" s="102"/>
      <c r="H19" s="103"/>
      <c r="I19" s="104"/>
      <c r="J19" s="105"/>
      <c r="K19" s="103"/>
      <c r="L19" s="103"/>
      <c r="M19" s="103"/>
      <c r="N19" s="103"/>
      <c r="O19" s="105"/>
      <c r="P19" s="105"/>
      <c r="Q19" s="105"/>
      <c r="R19" s="102"/>
      <c r="S19" s="102"/>
      <c r="T19" s="101"/>
      <c r="X19" s="102"/>
    </row>
    <row r="20" spans="1:27" ht="12" outlineLevel="4" x14ac:dyDescent="0.15">
      <c r="A20" s="134"/>
      <c r="B20" s="135"/>
      <c r="C20" s="136">
        <v>2</v>
      </c>
      <c r="D20" s="137" t="s">
        <v>116</v>
      </c>
      <c r="E20" s="138" t="s">
        <v>119</v>
      </c>
      <c r="F20" s="139" t="s">
        <v>120</v>
      </c>
      <c r="G20" s="137" t="s">
        <v>113</v>
      </c>
      <c r="H20" s="140">
        <v>1</v>
      </c>
      <c r="I20" s="141"/>
      <c r="J20" s="142">
        <f>H20*I20</f>
        <v>0</v>
      </c>
      <c r="K20" s="140"/>
      <c r="L20" s="140">
        <f>H20*K20</f>
        <v>0</v>
      </c>
      <c r="M20" s="140"/>
      <c r="N20" s="140">
        <f>H20*M20</f>
        <v>0</v>
      </c>
      <c r="O20" s="142">
        <v>21</v>
      </c>
      <c r="P20" s="142">
        <f>J20*(O20/100)</f>
        <v>0</v>
      </c>
      <c r="Q20" s="142">
        <f>J20+P20</f>
        <v>0</v>
      </c>
      <c r="R20" s="143"/>
      <c r="S20" s="143" t="s">
        <v>114</v>
      </c>
      <c r="T20" s="144">
        <v>1</v>
      </c>
      <c r="X20" s="102"/>
    </row>
    <row r="21" spans="1:27" ht="72" outlineLevel="5" x14ac:dyDescent="0.15">
      <c r="A21" s="145"/>
      <c r="B21" s="146"/>
      <c r="C21" s="146"/>
      <c r="D21" s="147"/>
      <c r="E21" s="148" t="s">
        <v>0</v>
      </c>
      <c r="F21" s="164" t="s">
        <v>121</v>
      </c>
      <c r="G21" s="164"/>
      <c r="H21" s="165"/>
      <c r="I21" s="166"/>
      <c r="J21" s="167"/>
      <c r="K21" s="150"/>
      <c r="L21" s="150"/>
      <c r="M21" s="150"/>
      <c r="N21" s="150"/>
      <c r="O21" s="151"/>
      <c r="P21" s="151"/>
      <c r="Q21" s="151"/>
      <c r="R21" s="147"/>
      <c r="S21" s="147"/>
      <c r="T21" s="146"/>
      <c r="X21" s="149" t="str">
        <f>F21</f>
        <v>Celonerezový mycí stůl se dvěma lisovanými dřezy je postaven na svařovaném podnoží z uzavřených profilů 40 x 40, které jsou opatřeny seřiditelnými patkami 
- spodní police 
- prostor pro myčku vlevo 
- pracovní deska s prolisem 
- zadní lem</v>
      </c>
      <c r="AA21" s="152"/>
    </row>
    <row r="22" spans="1:27" ht="7.5" customHeight="1" outlineLevel="5" x14ac:dyDescent="0.15">
      <c r="B22" s="101"/>
      <c r="C22" s="101"/>
      <c r="D22" s="102"/>
      <c r="E22" s="102"/>
      <c r="F22" s="153"/>
      <c r="G22" s="102"/>
      <c r="H22" s="103"/>
      <c r="I22" s="104"/>
      <c r="J22" s="105"/>
      <c r="K22" s="103"/>
      <c r="L22" s="103"/>
      <c r="M22" s="103"/>
      <c r="N22" s="103"/>
      <c r="O22" s="105"/>
      <c r="P22" s="105"/>
      <c r="Q22" s="105"/>
      <c r="R22" s="102"/>
      <c r="S22" s="102"/>
      <c r="T22" s="101"/>
      <c r="X22" s="102"/>
    </row>
    <row r="23" spans="1:27" ht="12" outlineLevel="4" x14ac:dyDescent="0.15">
      <c r="A23" s="134"/>
      <c r="B23" s="135"/>
      <c r="C23" s="136">
        <v>3</v>
      </c>
      <c r="D23" s="137" t="s">
        <v>116</v>
      </c>
      <c r="E23" s="138" t="s">
        <v>122</v>
      </c>
      <c r="F23" s="139" t="s">
        <v>123</v>
      </c>
      <c r="G23" s="137" t="s">
        <v>113</v>
      </c>
      <c r="H23" s="140">
        <v>1</v>
      </c>
      <c r="I23" s="141"/>
      <c r="J23" s="142">
        <f>H23*I23</f>
        <v>0</v>
      </c>
      <c r="K23" s="140"/>
      <c r="L23" s="140">
        <f>H23*K23</f>
        <v>0</v>
      </c>
      <c r="M23" s="140"/>
      <c r="N23" s="140">
        <f>H23*M23</f>
        <v>0</v>
      </c>
      <c r="O23" s="142">
        <v>21</v>
      </c>
      <c r="P23" s="142">
        <f>J23*(O23/100)</f>
        <v>0</v>
      </c>
      <c r="Q23" s="142">
        <f>J23+P23</f>
        <v>0</v>
      </c>
      <c r="R23" s="143"/>
      <c r="S23" s="143" t="s">
        <v>114</v>
      </c>
      <c r="T23" s="144">
        <v>1</v>
      </c>
      <c r="X23" s="102"/>
    </row>
    <row r="24" spans="1:27" ht="108" outlineLevel="5" x14ac:dyDescent="0.15">
      <c r="A24" s="145"/>
      <c r="B24" s="146"/>
      <c r="C24" s="146"/>
      <c r="D24" s="147"/>
      <c r="E24" s="148" t="s">
        <v>0</v>
      </c>
      <c r="F24" s="164" t="s">
        <v>124</v>
      </c>
      <c r="G24" s="164"/>
      <c r="H24" s="165"/>
      <c r="I24" s="166"/>
      <c r="J24" s="167"/>
      <c r="K24" s="150"/>
      <c r="L24" s="150"/>
      <c r="M24" s="150"/>
      <c r="N24" s="150"/>
      <c r="O24" s="151"/>
      <c r="P24" s="151"/>
      <c r="Q24" s="151"/>
      <c r="R24" s="147"/>
      <c r="S24" s="147"/>
      <c r="T24" s="146"/>
      <c r="X24" s="149" t="str">
        <f>F24</f>
        <v>Sprcha se směšovací baterií s kohouty pro studenou, teplou vodu a napouštěcím ramínkem ze sprchy. 
- tlaková sprcha 
- tlaková hadice s vyvažovací pružina 
- úchyt na zeď a háček na sprchu 
- max. průtok (3 bar): 17 l/min. 
- max. tlak: 5 bar 
- upevňovací otvor pro baterii: min. Ø30 mm. - max.Ø32 mm. 
- model pro montáž do desky pracovního stolu</v>
      </c>
      <c r="AA24" s="152"/>
    </row>
    <row r="25" spans="1:27" ht="7.5" customHeight="1" outlineLevel="5" x14ac:dyDescent="0.15">
      <c r="B25" s="101"/>
      <c r="C25" s="101"/>
      <c r="D25" s="102"/>
      <c r="E25" s="102"/>
      <c r="F25" s="153"/>
      <c r="G25" s="102"/>
      <c r="H25" s="103"/>
      <c r="I25" s="104"/>
      <c r="J25" s="105"/>
      <c r="K25" s="103"/>
      <c r="L25" s="103"/>
      <c r="M25" s="103"/>
      <c r="N25" s="103"/>
      <c r="O25" s="105"/>
      <c r="P25" s="105"/>
      <c r="Q25" s="105"/>
      <c r="R25" s="102"/>
      <c r="S25" s="102"/>
      <c r="T25" s="101"/>
      <c r="X25" s="102"/>
    </row>
    <row r="26" spans="1:27" ht="12" outlineLevel="4" x14ac:dyDescent="0.15">
      <c r="A26" s="134"/>
      <c r="B26" s="135"/>
      <c r="C26" s="136">
        <v>4</v>
      </c>
      <c r="D26" s="137" t="s">
        <v>116</v>
      </c>
      <c r="E26" s="138" t="s">
        <v>125</v>
      </c>
      <c r="F26" s="139" t="s">
        <v>126</v>
      </c>
      <c r="G26" s="137" t="s">
        <v>113</v>
      </c>
      <c r="H26" s="140">
        <v>1</v>
      </c>
      <c r="I26" s="141"/>
      <c r="J26" s="142">
        <f>H26*I26</f>
        <v>0</v>
      </c>
      <c r="K26" s="140"/>
      <c r="L26" s="140">
        <f>H26*K26</f>
        <v>0</v>
      </c>
      <c r="M26" s="140"/>
      <c r="N26" s="140">
        <f>H26*M26</f>
        <v>0</v>
      </c>
      <c r="O26" s="142">
        <v>21</v>
      </c>
      <c r="P26" s="142">
        <f>J26*(O26/100)</f>
        <v>0</v>
      </c>
      <c r="Q26" s="142">
        <f>J26+P26</f>
        <v>0</v>
      </c>
      <c r="R26" s="143"/>
      <c r="S26" s="143" t="s">
        <v>114</v>
      </c>
      <c r="T26" s="144">
        <v>1</v>
      </c>
      <c r="X26" s="102"/>
    </row>
    <row r="27" spans="1:27" ht="36" outlineLevel="5" x14ac:dyDescent="0.15">
      <c r="A27" s="145"/>
      <c r="B27" s="146"/>
      <c r="C27" s="146"/>
      <c r="D27" s="147"/>
      <c r="E27" s="148" t="s">
        <v>0</v>
      </c>
      <c r="F27" s="164" t="s">
        <v>127</v>
      </c>
      <c r="G27" s="164"/>
      <c r="H27" s="165"/>
      <c r="I27" s="166"/>
      <c r="J27" s="167"/>
      <c r="K27" s="150"/>
      <c r="L27" s="150"/>
      <c r="M27" s="150"/>
      <c r="N27" s="150"/>
      <c r="O27" s="151"/>
      <c r="P27" s="151"/>
      <c r="Q27" s="151"/>
      <c r="R27" s="147"/>
      <c r="S27" s="147"/>
      <c r="T27" s="146"/>
      <c r="X27" s="149" t="str">
        <f>F27</f>
        <v>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 zadní lemy</v>
      </c>
      <c r="AA27" s="152"/>
    </row>
    <row r="28" spans="1:27" ht="7.5" customHeight="1" outlineLevel="5" x14ac:dyDescent="0.15">
      <c r="B28" s="101"/>
      <c r="C28" s="101"/>
      <c r="D28" s="102"/>
      <c r="E28" s="102"/>
      <c r="F28" s="153"/>
      <c r="G28" s="102"/>
      <c r="H28" s="103"/>
      <c r="I28" s="104"/>
      <c r="J28" s="105"/>
      <c r="K28" s="103"/>
      <c r="L28" s="103"/>
      <c r="M28" s="103"/>
      <c r="N28" s="103"/>
      <c r="O28" s="105"/>
      <c r="P28" s="105"/>
      <c r="Q28" s="105"/>
      <c r="R28" s="102"/>
      <c r="S28" s="102"/>
      <c r="T28" s="101"/>
      <c r="X28" s="102"/>
    </row>
    <row r="29" spans="1:27" ht="12" outlineLevel="4" x14ac:dyDescent="0.15">
      <c r="A29" s="134"/>
      <c r="B29" s="135"/>
      <c r="C29" s="136">
        <v>5</v>
      </c>
      <c r="D29" s="137" t="s">
        <v>116</v>
      </c>
      <c r="E29" s="138" t="s">
        <v>128</v>
      </c>
      <c r="F29" s="139" t="s">
        <v>129</v>
      </c>
      <c r="G29" s="137" t="s">
        <v>113</v>
      </c>
      <c r="H29" s="140">
        <v>1</v>
      </c>
      <c r="I29" s="141"/>
      <c r="J29" s="142">
        <f>H29*I29</f>
        <v>0</v>
      </c>
      <c r="K29" s="140"/>
      <c r="L29" s="140">
        <f>H29*K29</f>
        <v>0</v>
      </c>
      <c r="M29" s="140"/>
      <c r="N29" s="140">
        <f>H29*M29</f>
        <v>0</v>
      </c>
      <c r="O29" s="142">
        <v>21</v>
      </c>
      <c r="P29" s="142">
        <f>J29*(O29/100)</f>
        <v>0</v>
      </c>
      <c r="Q29" s="142">
        <f>J29+P29</f>
        <v>0</v>
      </c>
      <c r="R29" s="143"/>
      <c r="S29" s="143" t="s">
        <v>114</v>
      </c>
      <c r="T29" s="144">
        <v>1</v>
      </c>
      <c r="X29" s="102"/>
    </row>
    <row r="30" spans="1:27" ht="251" outlineLevel="5" x14ac:dyDescent="0.15">
      <c r="A30" s="145"/>
      <c r="B30" s="146"/>
      <c r="C30" s="146"/>
      <c r="D30" s="147"/>
      <c r="E30" s="148" t="s">
        <v>0</v>
      </c>
      <c r="F30" s="164" t="s">
        <v>183</v>
      </c>
      <c r="G30" s="164"/>
      <c r="H30" s="165"/>
      <c r="I30" s="166"/>
      <c r="J30" s="167"/>
      <c r="K30" s="150"/>
      <c r="L30" s="150"/>
      <c r="M30" s="150"/>
      <c r="N30" s="150"/>
      <c r="O30" s="151"/>
      <c r="P30" s="151"/>
      <c r="Q30" s="151"/>
      <c r="R30" s="147"/>
      <c r="S30" s="147"/>
      <c r="T30" s="146"/>
      <c r="X30" s="149" t="str">
        <f>F30</f>
        <v>Kompaktní mikrovlnná trouba 
- určena pro menší provozovny, především do rychlých občerstvení, fast-foodů aj., kde je kladen důraz na rychlost obsluhy 
- manuální ovládání 
- 1 úroveň ohřívání 
- 1 magnetron umístěný pod prostorem na vaření 
- timer na 6 minut s automatickým resetem 
- prosklená dvířka s rámem z nerezové oceli 
- plášť mikrovlnné trouby: stříbrný lak 
- vnitřek trouby: epoxidový lak 
- dno trouby: borosilikátové sklo 
- jednoduchá obsluha 
Technické parametry 
- napětí 230 V 
- příkon min. 1,49 kW 
- výkon min. 1000 W 
- rozměr vnější cca 510 x 415 x 306 mm 
- rozměr vnitřní cca 330 x 330 x 205 mm 
- váha irelevantní
- objem min. 22 l 
- počet magnetronů 1 magnetron</v>
      </c>
      <c r="AA30" s="152"/>
    </row>
    <row r="31" spans="1:27" ht="7.5" customHeight="1" outlineLevel="5" x14ac:dyDescent="0.15">
      <c r="B31" s="101"/>
      <c r="C31" s="101"/>
      <c r="D31" s="102"/>
      <c r="E31" s="102"/>
      <c r="F31" s="153"/>
      <c r="G31" s="102"/>
      <c r="H31" s="103"/>
      <c r="I31" s="104"/>
      <c r="J31" s="105"/>
      <c r="K31" s="103"/>
      <c r="L31" s="103"/>
      <c r="M31" s="103"/>
      <c r="N31" s="103"/>
      <c r="O31" s="105"/>
      <c r="P31" s="105"/>
      <c r="Q31" s="105"/>
      <c r="R31" s="102"/>
      <c r="S31" s="102"/>
      <c r="T31" s="101"/>
      <c r="X31" s="102"/>
    </row>
    <row r="32" spans="1:27" ht="12" outlineLevel="4" x14ac:dyDescent="0.15">
      <c r="A32" s="134"/>
      <c r="B32" s="135"/>
      <c r="C32" s="136">
        <v>6</v>
      </c>
      <c r="D32" s="137" t="s">
        <v>116</v>
      </c>
      <c r="E32" s="138" t="s">
        <v>130</v>
      </c>
      <c r="F32" s="139" t="s">
        <v>131</v>
      </c>
      <c r="G32" s="137" t="s">
        <v>113</v>
      </c>
      <c r="H32" s="140">
        <v>1</v>
      </c>
      <c r="I32" s="141"/>
      <c r="J32" s="142">
        <f>H32*I32</f>
        <v>0</v>
      </c>
      <c r="K32" s="140"/>
      <c r="L32" s="140">
        <f>H32*K32</f>
        <v>0</v>
      </c>
      <c r="M32" s="140"/>
      <c r="N32" s="140">
        <f>H32*M32</f>
        <v>0</v>
      </c>
      <c r="O32" s="142">
        <v>21</v>
      </c>
      <c r="P32" s="142">
        <f>J32*(O32/100)</f>
        <v>0</v>
      </c>
      <c r="Q32" s="142">
        <f>J32+P32</f>
        <v>0</v>
      </c>
      <c r="R32" s="143"/>
      <c r="S32" s="143" t="s">
        <v>114</v>
      </c>
      <c r="T32" s="144">
        <v>1</v>
      </c>
      <c r="X32" s="102"/>
    </row>
    <row r="33" spans="1:27" ht="339" outlineLevel="5" x14ac:dyDescent="0.15">
      <c r="A33" s="145"/>
      <c r="B33" s="146"/>
      <c r="C33" s="146"/>
      <c r="D33" s="147"/>
      <c r="E33" s="148" t="s">
        <v>0</v>
      </c>
      <c r="F33" s="164" t="s">
        <v>184</v>
      </c>
      <c r="G33" s="164"/>
      <c r="H33" s="165"/>
      <c r="I33" s="166"/>
      <c r="J33" s="167"/>
      <c r="K33" s="150"/>
      <c r="L33" s="150"/>
      <c r="M33" s="150"/>
      <c r="N33" s="150"/>
      <c r="O33" s="151"/>
      <c r="P33" s="151"/>
      <c r="Q33" s="151"/>
      <c r="R33" s="147"/>
      <c r="S33" s="147"/>
      <c r="T33" s="146"/>
      <c r="X33" s="149" t="str">
        <f>F33</f>
        <v>Jednoduchá profesionální váha pro kuchyně, výrobny, sklady do 6kg. 
Tyto váhy mají dvourozsahové dělení, to znamená že při váživosti do 3kg mají přesnost 1g a od 3kg do 6kg mají přesnost 2g. 
Používá se v gastro provozech jako kuchyňská váha na vážení surovin, k obchodnímu a kontrolnímu vážení ve skladech 
Velmi spolehlivá s provozem na síť i akumulátor 
Charakteristika: 
Funkce: tárování; nulování 
Automatické vypínání 
Indikace vybití baterie 
V ceně váhy je ověření, nerezová miska a síťový adaptér. 
Technická data: 
Váživost (kg): 3;6 
Dílek - přesnost (g): 1;2 
Rozměr vážní plochy (mm): min. 190x230 
Certifikace: pro obchodní vážení - ES ověření 
Napájení váhy: AC 230V/ adaptér DC 9V 
Provedení vážní plochy: nerez 
Provedení konstrukce: plast 
Provedení (materiál): plast/nerez 
Alternativní napájení: vestavěný hermetický akumulátor 6V 
Displej: LCD numerický s LED podsvícením, výška číslic min. 25mm - operátorský 
LCD numerický s LED podsvícením, výška číslic min. 20mm - zákaznický 
Délka provozu na baterii: min. 100 hod. 
Prostředí: suché; prašné; vlhké 
Provozní teplota: 0°C » +40°C 
Příkon: cca 0,5 W 
Rozměr váhy š x v x h (mm): cca 235 x 130 x 240 
Umístění displejů: na těle váhy pod miskou</v>
      </c>
      <c r="AA33" s="152"/>
    </row>
    <row r="34" spans="1:27" ht="7.5" customHeight="1" outlineLevel="5" x14ac:dyDescent="0.15">
      <c r="B34" s="101"/>
      <c r="C34" s="101"/>
      <c r="D34" s="102"/>
      <c r="E34" s="102"/>
      <c r="F34" s="153"/>
      <c r="G34" s="102"/>
      <c r="H34" s="103"/>
      <c r="I34" s="104"/>
      <c r="J34" s="105"/>
      <c r="K34" s="103"/>
      <c r="L34" s="103"/>
      <c r="M34" s="103"/>
      <c r="N34" s="103"/>
      <c r="O34" s="105"/>
      <c r="P34" s="105"/>
      <c r="Q34" s="105"/>
      <c r="R34" s="102"/>
      <c r="S34" s="102"/>
      <c r="T34" s="101"/>
      <c r="X34" s="102"/>
    </row>
    <row r="35" spans="1:27" ht="12" outlineLevel="4" x14ac:dyDescent="0.15">
      <c r="A35" s="134"/>
      <c r="B35" s="135"/>
      <c r="C35" s="136">
        <v>7</v>
      </c>
      <c r="D35" s="137" t="s">
        <v>116</v>
      </c>
      <c r="E35" s="138" t="s">
        <v>132</v>
      </c>
      <c r="F35" s="139" t="s">
        <v>133</v>
      </c>
      <c r="G35" s="137" t="s">
        <v>113</v>
      </c>
      <c r="H35" s="140">
        <v>1</v>
      </c>
      <c r="I35" s="141"/>
      <c r="J35" s="142">
        <f>H35*I35</f>
        <v>0</v>
      </c>
      <c r="K35" s="140"/>
      <c r="L35" s="140">
        <f>H35*K35</f>
        <v>0</v>
      </c>
      <c r="M35" s="140"/>
      <c r="N35" s="140">
        <f>H35*M35</f>
        <v>0</v>
      </c>
      <c r="O35" s="142">
        <v>21</v>
      </c>
      <c r="P35" s="142">
        <f>J35*(O35/100)</f>
        <v>0</v>
      </c>
      <c r="Q35" s="142">
        <f>J35+P35</f>
        <v>0</v>
      </c>
      <c r="R35" s="143"/>
      <c r="S35" s="143" t="s">
        <v>114</v>
      </c>
      <c r="T35" s="144">
        <v>1</v>
      </c>
      <c r="X35" s="102"/>
    </row>
    <row r="36" spans="1:27" ht="180" outlineLevel="5" x14ac:dyDescent="0.15">
      <c r="A36" s="145"/>
      <c r="B36" s="146"/>
      <c r="C36" s="146"/>
      <c r="D36" s="147"/>
      <c r="E36" s="148" t="s">
        <v>0</v>
      </c>
      <c r="F36" s="164" t="s">
        <v>173</v>
      </c>
      <c r="G36" s="164"/>
      <c r="H36" s="165"/>
      <c r="I36" s="166"/>
      <c r="J36" s="167"/>
      <c r="K36" s="150"/>
      <c r="L36" s="150"/>
      <c r="M36" s="150"/>
      <c r="N36" s="150"/>
      <c r="O36" s="151"/>
      <c r="P36" s="151"/>
      <c r="Q36" s="151"/>
      <c r="R36" s="147"/>
      <c r="S36" s="147"/>
      <c r="T36" s="146"/>
      <c r="X36" s="149" t="str">
        <f>F36</f>
        <v>- čtyřtrnový ohřívač rohlíků z leštěného hliníku o průměru 25 mm a délce 190 mm 
- skleněná nádoba na ohřev párků 
- celonerezové provedení 
- příkon cca 0,1 kW 
- samostatné nahřívání hrotů a nádoby 
- energeticky úsporný režim 
- režim rychlého ohřevu 
- děrované dno a dělicí příčka nádoby 
- kontrolka chodu a nahřátí 
- nahřátí na 100 °C 
- ovládání teploty nádoby regulačním knoflíkem 30 – 90 °C 
- pojistný termostat 
- stupeň krytí ovládacích prvků IPX4 
- příkon cca 100W 
- rozměry cca 300x260x290mm (není relevantní)</v>
      </c>
      <c r="AA36" s="152"/>
    </row>
    <row r="37" spans="1:27" ht="7.5" customHeight="1" outlineLevel="5" x14ac:dyDescent="0.15">
      <c r="B37" s="101"/>
      <c r="C37" s="101"/>
      <c r="D37" s="102"/>
      <c r="E37" s="102"/>
      <c r="F37" s="153"/>
      <c r="G37" s="102"/>
      <c r="H37" s="103"/>
      <c r="I37" s="104"/>
      <c r="J37" s="105"/>
      <c r="K37" s="103"/>
      <c r="L37" s="103"/>
      <c r="M37" s="103"/>
      <c r="N37" s="103"/>
      <c r="O37" s="105"/>
      <c r="P37" s="105"/>
      <c r="Q37" s="105"/>
      <c r="R37" s="102"/>
      <c r="S37" s="102"/>
      <c r="T37" s="101"/>
      <c r="X37" s="102"/>
    </row>
    <row r="38" spans="1:27" ht="12" outlineLevel="4" x14ac:dyDescent="0.15">
      <c r="A38" s="134"/>
      <c r="B38" s="135"/>
      <c r="C38" s="136">
        <v>8</v>
      </c>
      <c r="D38" s="137" t="s">
        <v>116</v>
      </c>
      <c r="E38" s="138" t="s">
        <v>134</v>
      </c>
      <c r="F38" s="139" t="s">
        <v>135</v>
      </c>
      <c r="G38" s="137" t="s">
        <v>113</v>
      </c>
      <c r="H38" s="140">
        <v>1</v>
      </c>
      <c r="I38" s="141"/>
      <c r="J38" s="142">
        <f>H38*I38</f>
        <v>0</v>
      </c>
      <c r="K38" s="140"/>
      <c r="L38" s="140">
        <f>H38*K38</f>
        <v>0</v>
      </c>
      <c r="M38" s="140"/>
      <c r="N38" s="140">
        <f>H38*M38</f>
        <v>0</v>
      </c>
      <c r="O38" s="142">
        <v>21</v>
      </c>
      <c r="P38" s="142">
        <f>J38*(O38/100)</f>
        <v>0</v>
      </c>
      <c r="Q38" s="142">
        <f>J38+P38</f>
        <v>0</v>
      </c>
      <c r="R38" s="143"/>
      <c r="S38" s="143" t="s">
        <v>114</v>
      </c>
      <c r="T38" s="144">
        <v>1</v>
      </c>
      <c r="X38" s="102"/>
    </row>
    <row r="39" spans="1:27" ht="168" outlineLevel="5" x14ac:dyDescent="0.15">
      <c r="A39" s="145"/>
      <c r="B39" s="146"/>
      <c r="C39" s="146"/>
      <c r="D39" s="147"/>
      <c r="E39" s="148" t="s">
        <v>0</v>
      </c>
      <c r="F39" s="164" t="s">
        <v>174</v>
      </c>
      <c r="G39" s="164"/>
      <c r="H39" s="165"/>
      <c r="I39" s="166"/>
      <c r="J39" s="167"/>
      <c r="K39" s="150"/>
      <c r="L39" s="150"/>
      <c r="M39" s="150"/>
      <c r="N39" s="150"/>
      <c r="O39" s="151"/>
      <c r="P39" s="151"/>
      <c r="Q39" s="151"/>
      <c r="R39" s="147"/>
      <c r="S39" s="147"/>
      <c r="T39" s="146"/>
      <c r="X39" s="149" t="str">
        <f>F39</f>
        <v>- kapacita GN ½ - 150 mm 
- celonerezové provedení 
- příkon cca 1 kW 
- topná tělesa pod vanou 
- odklopné víko 
- falešné děrované dno 
- kontrolka chodu a nahřátí 
- ovládání teploty nádoby regulačním knoflíkem 30 – 90 °C 
- pojistný termostat 
- stupeň krytí ovládacích prvků IPX4 
- nastavitelné nožičky 
- napájení 230V 1N 
- příkon cca 1 kW 
- rozměry cca 269x329x244mm - nerelevantní</v>
      </c>
      <c r="AA39" s="152"/>
    </row>
    <row r="40" spans="1:27" ht="7.5" customHeight="1" outlineLevel="5" x14ac:dyDescent="0.15">
      <c r="B40" s="101"/>
      <c r="C40" s="101"/>
      <c r="D40" s="102"/>
      <c r="E40" s="102"/>
      <c r="F40" s="153"/>
      <c r="G40" s="102"/>
      <c r="H40" s="103"/>
      <c r="I40" s="104"/>
      <c r="J40" s="105"/>
      <c r="K40" s="103"/>
      <c r="L40" s="103"/>
      <c r="M40" s="103"/>
      <c r="N40" s="103"/>
      <c r="O40" s="105"/>
      <c r="P40" s="105"/>
      <c r="Q40" s="105"/>
      <c r="R40" s="102"/>
      <c r="S40" s="102"/>
      <c r="T40" s="101"/>
      <c r="X40" s="102"/>
    </row>
    <row r="41" spans="1:27" ht="12" outlineLevel="4" x14ac:dyDescent="0.15">
      <c r="A41" s="134"/>
      <c r="B41" s="135"/>
      <c r="C41" s="136">
        <v>9</v>
      </c>
      <c r="D41" s="137" t="s">
        <v>116</v>
      </c>
      <c r="E41" s="138" t="s">
        <v>136</v>
      </c>
      <c r="F41" s="139" t="s">
        <v>137</v>
      </c>
      <c r="G41" s="137" t="s">
        <v>113</v>
      </c>
      <c r="H41" s="140">
        <v>1</v>
      </c>
      <c r="I41" s="141"/>
      <c r="J41" s="142">
        <f>H41*I41</f>
        <v>0</v>
      </c>
      <c r="K41" s="140"/>
      <c r="L41" s="140">
        <f>H41*K41</f>
        <v>0</v>
      </c>
      <c r="M41" s="140"/>
      <c r="N41" s="140">
        <f>H41*M41</f>
        <v>0</v>
      </c>
      <c r="O41" s="142">
        <v>21</v>
      </c>
      <c r="P41" s="142">
        <f>J41*(O41/100)</f>
        <v>0</v>
      </c>
      <c r="Q41" s="142">
        <f>J41+P41</f>
        <v>0</v>
      </c>
      <c r="R41" s="143"/>
      <c r="S41" s="143" t="s">
        <v>114</v>
      </c>
      <c r="T41" s="144">
        <v>1</v>
      </c>
      <c r="X41" s="102"/>
    </row>
    <row r="42" spans="1:27" ht="168" outlineLevel="5" x14ac:dyDescent="0.15">
      <c r="A42" s="145"/>
      <c r="B42" s="146"/>
      <c r="C42" s="146"/>
      <c r="D42" s="147"/>
      <c r="E42" s="148" t="s">
        <v>0</v>
      </c>
      <c r="F42" s="164" t="s">
        <v>188</v>
      </c>
      <c r="G42" s="164"/>
      <c r="H42" s="165"/>
      <c r="I42" s="166"/>
      <c r="J42" s="167"/>
      <c r="K42" s="150"/>
      <c r="L42" s="150"/>
      <c r="M42" s="150"/>
      <c r="N42" s="150"/>
      <c r="O42" s="151"/>
      <c r="P42" s="151"/>
      <c r="Q42" s="151"/>
      <c r="R42" s="147"/>
      <c r="S42" s="147"/>
      <c r="T42" s="146"/>
      <c r="X42" s="149" t="str">
        <f>F42</f>
        <v>Indukční plotna. 
- model s plochou varnou plochou 
- funguje na principu feromagnetické indukce 
- úspora elektrické energie – automatické vypnutí po sejmutí varné nádoby z indukční plotny 
- při ohřevu prázdné nádoby se automaticky aktivuje ochrana proti přehřátí a indukční plotna se vypne 
- nerezové provedení 
Technické parametry 
- napětí 230 V 
- příkon cca 3,5 kW 
- počet regulovatelných zón 1 
- počet varných ploch 1 
- rozměr desky min. 280 x 280 mm 
- rozměr (š.hl.v.) cca 330 x 425 x 105 mm (není relevantní)</v>
      </c>
      <c r="AA42" s="152"/>
    </row>
    <row r="43" spans="1:27" ht="7.5" customHeight="1" outlineLevel="5" x14ac:dyDescent="0.15">
      <c r="B43" s="101"/>
      <c r="C43" s="101"/>
      <c r="D43" s="102"/>
      <c r="E43" s="102"/>
      <c r="F43" s="153"/>
      <c r="G43" s="102"/>
      <c r="H43" s="103"/>
      <c r="I43" s="104"/>
      <c r="J43" s="105"/>
      <c r="K43" s="103"/>
      <c r="L43" s="103"/>
      <c r="M43" s="103"/>
      <c r="N43" s="103"/>
      <c r="O43" s="105"/>
      <c r="P43" s="105"/>
      <c r="Q43" s="105"/>
      <c r="R43" s="102"/>
      <c r="S43" s="102"/>
      <c r="T43" s="101"/>
      <c r="X43" s="102"/>
    </row>
    <row r="44" spans="1:27" ht="12" outlineLevel="4" x14ac:dyDescent="0.15">
      <c r="A44" s="134"/>
      <c r="B44" s="135"/>
      <c r="C44" s="136">
        <v>10</v>
      </c>
      <c r="D44" s="137" t="s">
        <v>116</v>
      </c>
      <c r="E44" s="138" t="s">
        <v>138</v>
      </c>
      <c r="F44" s="139" t="s">
        <v>139</v>
      </c>
      <c r="G44" s="137" t="s">
        <v>113</v>
      </c>
      <c r="H44" s="140">
        <v>1</v>
      </c>
      <c r="I44" s="141"/>
      <c r="J44" s="142">
        <f>H44*I44</f>
        <v>0</v>
      </c>
      <c r="K44" s="140"/>
      <c r="L44" s="140">
        <f>H44*K44</f>
        <v>0</v>
      </c>
      <c r="M44" s="140"/>
      <c r="N44" s="140">
        <f>H44*M44</f>
        <v>0</v>
      </c>
      <c r="O44" s="142">
        <v>21</v>
      </c>
      <c r="P44" s="142">
        <f>J44*(O44/100)</f>
        <v>0</v>
      </c>
      <c r="Q44" s="142">
        <f>J44+P44</f>
        <v>0</v>
      </c>
      <c r="R44" s="143"/>
      <c r="S44" s="143" t="s">
        <v>114</v>
      </c>
      <c r="T44" s="144">
        <v>1</v>
      </c>
      <c r="X44" s="102"/>
    </row>
    <row r="45" spans="1:27" ht="24" outlineLevel="5" x14ac:dyDescent="0.15">
      <c r="A45" s="145"/>
      <c r="B45" s="146"/>
      <c r="C45" s="146"/>
      <c r="D45" s="147"/>
      <c r="E45" s="148" t="s">
        <v>0</v>
      </c>
      <c r="F45" s="164" t="s">
        <v>140</v>
      </c>
      <c r="G45" s="164"/>
      <c r="H45" s="165"/>
      <c r="I45" s="166"/>
      <c r="J45" s="167"/>
      <c r="K45" s="150"/>
      <c r="L45" s="150"/>
      <c r="M45" s="150"/>
      <c r="N45" s="150"/>
      <c r="O45" s="151"/>
      <c r="P45" s="151"/>
      <c r="Q45" s="151"/>
      <c r="R45" s="147"/>
      <c r="S45" s="147"/>
      <c r="T45" s="146"/>
      <c r="X45" s="149" t="str">
        <f>F45</f>
        <v xml:space="preserve">Celonerezový pracovní stůl se dvěma policemi je postaven na svařovaném podnoží z uzavřených profilů 40 x 40, které jsou opatřeny seřiditelnými patkami. Ve spodní části je podnoží zpevněno roštovou policí pevně spojenou s nohami stolu. Pracovní deska, stejně jako police stolu, je zhotovena z plechu tl. 1 mm jakosti 17240.	</v>
      </c>
      <c r="AA45" s="152"/>
    </row>
    <row r="46" spans="1:27" ht="7.5" customHeight="1" outlineLevel="5" x14ac:dyDescent="0.15">
      <c r="B46" s="101"/>
      <c r="C46" s="101"/>
      <c r="D46" s="102"/>
      <c r="E46" s="102"/>
      <c r="F46" s="153"/>
      <c r="G46" s="102"/>
      <c r="H46" s="103"/>
      <c r="I46" s="104"/>
      <c r="J46" s="105"/>
      <c r="K46" s="103"/>
      <c r="L46" s="103"/>
      <c r="M46" s="103"/>
      <c r="N46" s="103"/>
      <c r="O46" s="105"/>
      <c r="P46" s="105"/>
      <c r="Q46" s="105"/>
      <c r="R46" s="102"/>
      <c r="S46" s="102"/>
      <c r="T46" s="101"/>
      <c r="X46" s="102"/>
    </row>
    <row r="47" spans="1:27" ht="12" outlineLevel="4" x14ac:dyDescent="0.15">
      <c r="A47" s="134"/>
      <c r="B47" s="135"/>
      <c r="C47" s="136">
        <v>11</v>
      </c>
      <c r="D47" s="137" t="s">
        <v>116</v>
      </c>
      <c r="E47" s="138" t="s">
        <v>141</v>
      </c>
      <c r="F47" s="139" t="s">
        <v>142</v>
      </c>
      <c r="G47" s="137" t="s">
        <v>113</v>
      </c>
      <c r="H47" s="140">
        <v>1</v>
      </c>
      <c r="I47" s="141"/>
      <c r="J47" s="142">
        <f>H47*I47</f>
        <v>0</v>
      </c>
      <c r="K47" s="140"/>
      <c r="L47" s="140">
        <f>H47*K47</f>
        <v>0</v>
      </c>
      <c r="M47" s="140"/>
      <c r="N47" s="140">
        <f>H47*M47</f>
        <v>0</v>
      </c>
      <c r="O47" s="142">
        <v>21</v>
      </c>
      <c r="P47" s="142">
        <f>J47*(O47/100)</f>
        <v>0</v>
      </c>
      <c r="Q47" s="142">
        <f>J47+P47</f>
        <v>0</v>
      </c>
      <c r="R47" s="143"/>
      <c r="S47" s="143" t="s">
        <v>114</v>
      </c>
      <c r="T47" s="144">
        <v>1</v>
      </c>
      <c r="X47" s="102"/>
    </row>
    <row r="48" spans="1:27" ht="156" outlineLevel="5" x14ac:dyDescent="0.15">
      <c r="A48" s="145"/>
      <c r="B48" s="146"/>
      <c r="C48" s="146"/>
      <c r="D48" s="147"/>
      <c r="E48" s="148" t="s">
        <v>0</v>
      </c>
      <c r="F48" s="164" t="s">
        <v>175</v>
      </c>
      <c r="G48" s="164"/>
      <c r="H48" s="165"/>
      <c r="I48" s="166"/>
      <c r="J48" s="167"/>
      <c r="K48" s="150"/>
      <c r="L48" s="150"/>
      <c r="M48" s="150"/>
      <c r="N48" s="150"/>
      <c r="O48" s="151"/>
      <c r="P48" s="151"/>
      <c r="Q48" s="151"/>
      <c r="R48" s="147"/>
      <c r="S48" s="147"/>
      <c r="T48" s="146"/>
      <c r="X48" s="149" t="str">
        <f>F48</f>
        <v>- celonerezové provedení 
- grilovací deska z ocelové slitiny s vysokou tepelnou vodivostí 
- kontrolka chodu a vyhřátí 
- síťový vypínač 
- zásuvka na tuk 
Rozměry: cca 409x405x182 mm - nerelavantní
Rozměr gril.plochy: min. 365x240 mm 
Materiál grilovací plochy: litina 
Provedení horní gril. desky: rýhované 
Provedení spodní gril. desky: hladké 
Napětí: 230 V 
Příkon: cca 3 kW</v>
      </c>
      <c r="AA48" s="152"/>
    </row>
    <row r="49" spans="1:27" ht="7.5" customHeight="1" outlineLevel="5" x14ac:dyDescent="0.15">
      <c r="B49" s="101"/>
      <c r="C49" s="101"/>
      <c r="D49" s="102"/>
      <c r="E49" s="102"/>
      <c r="F49" s="153"/>
      <c r="G49" s="102"/>
      <c r="H49" s="103"/>
      <c r="I49" s="104"/>
      <c r="J49" s="105"/>
      <c r="K49" s="103"/>
      <c r="L49" s="103"/>
      <c r="M49" s="103"/>
      <c r="N49" s="103"/>
      <c r="O49" s="105"/>
      <c r="P49" s="105"/>
      <c r="Q49" s="105"/>
      <c r="R49" s="102"/>
      <c r="S49" s="102"/>
      <c r="T49" s="101"/>
      <c r="X49" s="102"/>
    </row>
    <row r="50" spans="1:27" ht="12" outlineLevel="4" x14ac:dyDescent="0.15">
      <c r="A50" s="134"/>
      <c r="B50" s="135"/>
      <c r="C50" s="136">
        <v>12</v>
      </c>
      <c r="D50" s="137" t="s">
        <v>116</v>
      </c>
      <c r="E50" s="138" t="s">
        <v>143</v>
      </c>
      <c r="F50" s="139" t="s">
        <v>144</v>
      </c>
      <c r="G50" s="137" t="s">
        <v>113</v>
      </c>
      <c r="H50" s="140">
        <v>1</v>
      </c>
      <c r="I50" s="141"/>
      <c r="J50" s="142">
        <f>H50*I50</f>
        <v>0</v>
      </c>
      <c r="K50" s="140"/>
      <c r="L50" s="140">
        <f>H50*K50</f>
        <v>0</v>
      </c>
      <c r="M50" s="140"/>
      <c r="N50" s="140">
        <f>H50*M50</f>
        <v>0</v>
      </c>
      <c r="O50" s="142">
        <v>21</v>
      </c>
      <c r="P50" s="142">
        <f>J50*(O50/100)</f>
        <v>0</v>
      </c>
      <c r="Q50" s="142">
        <f>J50+P50</f>
        <v>0</v>
      </c>
      <c r="R50" s="143"/>
      <c r="S50" s="143" t="s">
        <v>114</v>
      </c>
      <c r="T50" s="144">
        <v>1</v>
      </c>
      <c r="X50" s="102"/>
    </row>
    <row r="51" spans="1:27" ht="168" outlineLevel="5" x14ac:dyDescent="0.15">
      <c r="A51" s="145"/>
      <c r="B51" s="146"/>
      <c r="C51" s="146"/>
      <c r="D51" s="147"/>
      <c r="E51" s="148" t="s">
        <v>0</v>
      </c>
      <c r="F51" s="164" t="s">
        <v>185</v>
      </c>
      <c r="G51" s="164"/>
      <c r="H51" s="165"/>
      <c r="I51" s="166"/>
      <c r="J51" s="167"/>
      <c r="K51" s="150"/>
      <c r="L51" s="150"/>
      <c r="M51" s="150"/>
      <c r="N51" s="150"/>
      <c r="O51" s="151"/>
      <c r="P51" s="151"/>
      <c r="Q51" s="151"/>
      <c r="R51" s="147"/>
      <c r="S51" s="147"/>
      <c r="T51" s="146"/>
      <c r="X51" s="149" t="str">
        <f>F51</f>
        <v>Napájení 230 V 
Příkon cca 1,2 kW 
Rozměry cca 335x563x275mm - nerelevantní
Provedení elektrické 
Rozměry vany GN 1/1 - 200 mm 
Centrální vypínač ano 
Kontrolka chodu ano 
Piezzo zapalování ne 
Ovládání mechanické 
Provedení pláště nerez 18/10 
Regulace teploty 65 - 90°C 
Regulace výkonu 5 poloh 
Spotřeba plynu ne 
Výpustní kohout ano</v>
      </c>
      <c r="AA51" s="152"/>
    </row>
    <row r="52" spans="1:27" ht="7.5" customHeight="1" outlineLevel="5" x14ac:dyDescent="0.15">
      <c r="B52" s="101"/>
      <c r="C52" s="101"/>
      <c r="D52" s="102"/>
      <c r="E52" s="102"/>
      <c r="F52" s="153"/>
      <c r="G52" s="102"/>
      <c r="H52" s="103"/>
      <c r="I52" s="104"/>
      <c r="J52" s="105"/>
      <c r="K52" s="103"/>
      <c r="L52" s="103"/>
      <c r="M52" s="103"/>
      <c r="N52" s="103"/>
      <c r="O52" s="105"/>
      <c r="P52" s="105"/>
      <c r="Q52" s="105"/>
      <c r="R52" s="102"/>
      <c r="S52" s="102"/>
      <c r="T52" s="101"/>
      <c r="X52" s="102"/>
    </row>
    <row r="53" spans="1:27" ht="12" outlineLevel="4" x14ac:dyDescent="0.15">
      <c r="A53" s="134"/>
      <c r="B53" s="135"/>
      <c r="C53" s="136">
        <v>13</v>
      </c>
      <c r="D53" s="137" t="s">
        <v>116</v>
      </c>
      <c r="E53" s="138" t="s">
        <v>145</v>
      </c>
      <c r="F53" s="139" t="s">
        <v>146</v>
      </c>
      <c r="G53" s="137" t="s">
        <v>113</v>
      </c>
      <c r="H53" s="140">
        <v>1</v>
      </c>
      <c r="I53" s="141"/>
      <c r="J53" s="142">
        <f>H53*I53</f>
        <v>0</v>
      </c>
      <c r="K53" s="140"/>
      <c r="L53" s="140">
        <f>H53*K53</f>
        <v>0</v>
      </c>
      <c r="M53" s="140"/>
      <c r="N53" s="140">
        <f>H53*M53</f>
        <v>0</v>
      </c>
      <c r="O53" s="142">
        <v>21</v>
      </c>
      <c r="P53" s="142">
        <f>J53*(O53/100)</f>
        <v>0</v>
      </c>
      <c r="Q53" s="142">
        <f>J53+P53</f>
        <v>0</v>
      </c>
      <c r="R53" s="143"/>
      <c r="S53" s="143" t="s">
        <v>114</v>
      </c>
      <c r="T53" s="144">
        <v>1</v>
      </c>
      <c r="X53" s="102"/>
    </row>
    <row r="54" spans="1:27" ht="262" outlineLevel="5" x14ac:dyDescent="0.15">
      <c r="A54" s="145"/>
      <c r="B54" s="146"/>
      <c r="C54" s="146"/>
      <c r="D54" s="147"/>
      <c r="E54" s="148" t="s">
        <v>0</v>
      </c>
      <c r="F54" s="164" t="s">
        <v>186</v>
      </c>
      <c r="G54" s="164"/>
      <c r="H54" s="165"/>
      <c r="I54" s="166"/>
      <c r="J54" s="167"/>
      <c r="K54" s="150"/>
      <c r="L54" s="150"/>
      <c r="M54" s="150"/>
      <c r="N54" s="150"/>
      <c r="O54" s="151"/>
      <c r="P54" s="151"/>
      <c r="Q54" s="151"/>
      <c r="R54" s="147"/>
      <c r="S54" s="147"/>
      <c r="T54" s="146"/>
      <c r="X54" s="149" t="str">
        <f>F54</f>
        <v>Vysoce kvalitní austenitická nerezová ocel (s výjimkou zadního pozinkovaného panelu). 
- Tlakově vstřikovaná polyuretanová izolace o síle 50 mm a hustotě 40 kg/m3. 
- Systém chlazení s nucenou cirkulací vzduchu. 
- Měděný trubkový výparník s hliníkovým žebrováním. 
- Digitální displej pro elektronické řízení teploty a odmrazování. 
- Ovládací prvky integrovány v předním panelu pro lepší ochranu proti nečistotám a vodě. Všechny stoly splňují IPX5. 
- Akustický alarm v případě déle otevřených dveří. 
- Dveře se systémem automatického zavírání a fixací v otevřené poloze. 
- Vyjímatelné rošty o rozměrech cca 530x325 mm (GN 1/1) pro snadné čištění. 
- Lisovaný integrovaný odtok ve dně stolu. 
- Zaoblené okraje dna komory pro snadnou údržbu. 
- Výškově nastavitelné nohy z nerezové oceli. 
- Pracovní teplota: min. od -2 °C do +8 °C (chladící stoly) a min. od -18 °C do -22 °C (mrazící stoly). 
- Klimatická třída 4. 
- Teplota okolí max. 43 °C. 
- Chladivo R-600a u chladících stolů a R-290 u mrazících stolů. 
- hrubý objem min. 274l 
- rozměry cca 1342x700x850mm - nerelevantní
- napájení 230V 1N 
- příkon cca 203W 
- počet sekcí - 2 
- počet zásuvek - 4</v>
      </c>
      <c r="AA54" s="152"/>
    </row>
    <row r="55" spans="1:27" ht="7.5" customHeight="1" outlineLevel="5" x14ac:dyDescent="0.15">
      <c r="B55" s="101"/>
      <c r="C55" s="101"/>
      <c r="D55" s="102"/>
      <c r="E55" s="102"/>
      <c r="F55" s="153"/>
      <c r="G55" s="102"/>
      <c r="H55" s="103"/>
      <c r="I55" s="104"/>
      <c r="J55" s="105"/>
      <c r="K55" s="103"/>
      <c r="L55" s="103"/>
      <c r="M55" s="103"/>
      <c r="N55" s="103"/>
      <c r="O55" s="105"/>
      <c r="P55" s="105"/>
      <c r="Q55" s="105"/>
      <c r="R55" s="102"/>
      <c r="S55" s="102"/>
      <c r="T55" s="101"/>
      <c r="X55" s="102"/>
    </row>
    <row r="56" spans="1:27" ht="12" outlineLevel="4" x14ac:dyDescent="0.15">
      <c r="A56" s="134"/>
      <c r="B56" s="135"/>
      <c r="C56" s="136">
        <v>14</v>
      </c>
      <c r="D56" s="137" t="s">
        <v>116</v>
      </c>
      <c r="E56" s="138" t="s">
        <v>147</v>
      </c>
      <c r="F56" s="139" t="s">
        <v>148</v>
      </c>
      <c r="G56" s="137" t="s">
        <v>113</v>
      </c>
      <c r="H56" s="140">
        <v>1</v>
      </c>
      <c r="I56" s="141"/>
      <c r="J56" s="142">
        <f>H56*I56</f>
        <v>0</v>
      </c>
      <c r="K56" s="140"/>
      <c r="L56" s="140">
        <f>H56*K56</f>
        <v>0</v>
      </c>
      <c r="M56" s="140"/>
      <c r="N56" s="140">
        <f>H56*M56</f>
        <v>0</v>
      </c>
      <c r="O56" s="142">
        <v>21</v>
      </c>
      <c r="P56" s="142">
        <f>J56*(O56/100)</f>
        <v>0</v>
      </c>
      <c r="Q56" s="142">
        <f>J56+P56</f>
        <v>0</v>
      </c>
      <c r="R56" s="143"/>
      <c r="S56" s="143" t="s">
        <v>114</v>
      </c>
      <c r="T56" s="144">
        <v>1</v>
      </c>
      <c r="X56" s="102"/>
    </row>
    <row r="57" spans="1:27" ht="24" outlineLevel="5" x14ac:dyDescent="0.15">
      <c r="A57" s="145"/>
      <c r="B57" s="146"/>
      <c r="C57" s="146"/>
      <c r="D57" s="147"/>
      <c r="E57" s="148" t="s">
        <v>0</v>
      </c>
      <c r="F57" s="164" t="s">
        <v>149</v>
      </c>
      <c r="G57" s="164"/>
      <c r="H57" s="165"/>
      <c r="I57" s="166"/>
      <c r="J57" s="167"/>
      <c r="K57" s="150"/>
      <c r="L57" s="150"/>
      <c r="M57" s="150"/>
      <c r="N57" s="150"/>
      <c r="O57" s="151"/>
      <c r="P57" s="151"/>
      <c r="Q57" s="151"/>
      <c r="R57" s="147"/>
      <c r="S57" s="147"/>
      <c r="T57" s="146"/>
      <c r="X57" s="149" t="str">
        <f>F57</f>
        <v>- zadní lem 
- dřez vpravo</v>
      </c>
      <c r="AA57" s="152"/>
    </row>
    <row r="58" spans="1:27" ht="7.5" customHeight="1" outlineLevel="5" x14ac:dyDescent="0.15">
      <c r="B58" s="101"/>
      <c r="C58" s="101"/>
      <c r="D58" s="102"/>
      <c r="E58" s="102"/>
      <c r="F58" s="153"/>
      <c r="G58" s="102"/>
      <c r="H58" s="103"/>
      <c r="I58" s="104"/>
      <c r="J58" s="105"/>
      <c r="K58" s="103"/>
      <c r="L58" s="103"/>
      <c r="M58" s="103"/>
      <c r="N58" s="103"/>
      <c r="O58" s="105"/>
      <c r="P58" s="105"/>
      <c r="Q58" s="105"/>
      <c r="R58" s="102"/>
      <c r="S58" s="102"/>
      <c r="T58" s="101"/>
      <c r="X58" s="102"/>
    </row>
    <row r="59" spans="1:27" ht="12" outlineLevel="4" x14ac:dyDescent="0.15">
      <c r="A59" s="134"/>
      <c r="B59" s="135"/>
      <c r="C59" s="136">
        <v>15</v>
      </c>
      <c r="D59" s="137" t="s">
        <v>116</v>
      </c>
      <c r="E59" s="138" t="s">
        <v>150</v>
      </c>
      <c r="F59" s="139" t="s">
        <v>151</v>
      </c>
      <c r="G59" s="137" t="s">
        <v>113</v>
      </c>
      <c r="H59" s="140">
        <v>1</v>
      </c>
      <c r="I59" s="141"/>
      <c r="J59" s="142">
        <f>H59*I59</f>
        <v>0</v>
      </c>
      <c r="K59" s="140"/>
      <c r="L59" s="140">
        <f>H59*K59</f>
        <v>0</v>
      </c>
      <c r="M59" s="140"/>
      <c r="N59" s="140">
        <f>H59*M59</f>
        <v>0</v>
      </c>
      <c r="O59" s="142">
        <v>21</v>
      </c>
      <c r="P59" s="142">
        <f>J59*(O59/100)</f>
        <v>0</v>
      </c>
      <c r="Q59" s="142">
        <f>J59+P59</f>
        <v>0</v>
      </c>
      <c r="R59" s="143"/>
      <c r="S59" s="143" t="s">
        <v>114</v>
      </c>
      <c r="T59" s="144">
        <v>1</v>
      </c>
      <c r="X59" s="102"/>
    </row>
    <row r="60" spans="1:27" ht="192" outlineLevel="5" x14ac:dyDescent="0.15">
      <c r="A60" s="145"/>
      <c r="B60" s="146"/>
      <c r="C60" s="146"/>
      <c r="D60" s="147"/>
      <c r="E60" s="148" t="s">
        <v>0</v>
      </c>
      <c r="F60" s="164" t="s">
        <v>176</v>
      </c>
      <c r="G60" s="164"/>
      <c r="H60" s="165"/>
      <c r="I60" s="166"/>
      <c r="J60" s="167"/>
      <c r="K60" s="150"/>
      <c r="L60" s="150"/>
      <c r="M60" s="150"/>
      <c r="N60" s="150"/>
      <c r="O60" s="151"/>
      <c r="P60" s="151"/>
      <c r="Q60" s="151"/>
      <c r="R60" s="147"/>
      <c r="S60" s="147"/>
      <c r="T60" s="146"/>
      <c r="X60" s="149" t="str">
        <f>F60</f>
        <v xml:space="preserve">-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 zabudovaný zámek 
- chladivo R600a 
- zadní kolečka 
- nastavitelné nožičky 
- napájení 230 V / 1N - 50 Hz 
- rozměry: cca 600x585x1855 mm - nerelevantní	</v>
      </c>
      <c r="AA60" s="152"/>
    </row>
    <row r="61" spans="1:27" ht="7.5" customHeight="1" outlineLevel="5" x14ac:dyDescent="0.15">
      <c r="B61" s="101"/>
      <c r="C61" s="101"/>
      <c r="D61" s="102"/>
      <c r="E61" s="102"/>
      <c r="F61" s="153"/>
      <c r="G61" s="102"/>
      <c r="H61" s="103"/>
      <c r="I61" s="104"/>
      <c r="J61" s="105"/>
      <c r="K61" s="103"/>
      <c r="L61" s="103"/>
      <c r="M61" s="103"/>
      <c r="N61" s="103"/>
      <c r="O61" s="105"/>
      <c r="P61" s="105"/>
      <c r="Q61" s="105"/>
      <c r="R61" s="102"/>
      <c r="S61" s="102"/>
      <c r="T61" s="101"/>
      <c r="X61" s="102"/>
    </row>
    <row r="62" spans="1:27" ht="12" outlineLevel="4" x14ac:dyDescent="0.15">
      <c r="A62" s="134"/>
      <c r="B62" s="135"/>
      <c r="C62" s="136">
        <v>16</v>
      </c>
      <c r="D62" s="137" t="s">
        <v>116</v>
      </c>
      <c r="E62" s="138" t="s">
        <v>152</v>
      </c>
      <c r="F62" s="139" t="s">
        <v>151</v>
      </c>
      <c r="G62" s="137" t="s">
        <v>113</v>
      </c>
      <c r="H62" s="140">
        <v>1</v>
      </c>
      <c r="I62" s="141"/>
      <c r="J62" s="142">
        <f>H62*I62</f>
        <v>0</v>
      </c>
      <c r="K62" s="140"/>
      <c r="L62" s="140">
        <f>H62*K62</f>
        <v>0</v>
      </c>
      <c r="M62" s="140"/>
      <c r="N62" s="140">
        <f>H62*M62</f>
        <v>0</v>
      </c>
      <c r="O62" s="142">
        <v>21</v>
      </c>
      <c r="P62" s="142">
        <f>J62*(O62/100)</f>
        <v>0</v>
      </c>
      <c r="Q62" s="142">
        <f>J62+P62</f>
        <v>0</v>
      </c>
      <c r="R62" s="143"/>
      <c r="S62" s="143" t="s">
        <v>114</v>
      </c>
      <c r="T62" s="144">
        <v>1</v>
      </c>
      <c r="X62" s="102"/>
    </row>
    <row r="63" spans="1:27" ht="192" outlineLevel="5" x14ac:dyDescent="0.15">
      <c r="A63" s="145"/>
      <c r="B63" s="146"/>
      <c r="C63" s="146"/>
      <c r="D63" s="147"/>
      <c r="E63" s="148" t="s">
        <v>0</v>
      </c>
      <c r="F63" s="164" t="s">
        <v>177</v>
      </c>
      <c r="G63" s="164"/>
      <c r="H63" s="165"/>
      <c r="I63" s="166"/>
      <c r="J63" s="167"/>
      <c r="K63" s="150"/>
      <c r="L63" s="150"/>
      <c r="M63" s="150"/>
      <c r="N63" s="150"/>
      <c r="O63" s="151"/>
      <c r="P63" s="151"/>
      <c r="Q63" s="151"/>
      <c r="R63" s="147"/>
      <c r="S63" s="147"/>
      <c r="T63" s="146"/>
      <c r="X63" s="149" t="str">
        <f>F63</f>
        <v>- objem skříně min. 400 L 
- 4x výškově nastavitelné rošt 
- bílé provedení 
- příkon cca 0,185 kW 
- statické chlazení s ventilátorem 
- digitální termostat 
- automatické odmrazování 
- ovládání teploty chlazeného prostoru -2 °C až +8 °C 
- pravé otevírání dveří - volitelné opačné otevírání 
- snadno vyměnitelné těsnění F63
- zabudovaný zámek 
- chladivo R600a 
- zadní kolečka 
- nastavitelné nožičky 
- napájení 230 V / 1N - 50 Hz 
- rozměry: cca 600x585x1855 mm - nerelevantní</v>
      </c>
      <c r="AA63" s="152"/>
    </row>
    <row r="64" spans="1:27" ht="7.5" customHeight="1" outlineLevel="5" x14ac:dyDescent="0.15">
      <c r="B64" s="101"/>
      <c r="C64" s="101"/>
      <c r="D64" s="102"/>
      <c r="E64" s="102"/>
      <c r="F64" s="153"/>
      <c r="G64" s="102"/>
      <c r="H64" s="103"/>
      <c r="I64" s="104"/>
      <c r="J64" s="105"/>
      <c r="K64" s="103"/>
      <c r="L64" s="103"/>
      <c r="M64" s="103"/>
      <c r="N64" s="103"/>
      <c r="O64" s="105"/>
      <c r="P64" s="105"/>
      <c r="Q64" s="105"/>
      <c r="R64" s="102"/>
      <c r="S64" s="102"/>
      <c r="T64" s="101"/>
      <c r="X64" s="102"/>
    </row>
    <row r="65" spans="1:27" ht="12" outlineLevel="4" x14ac:dyDescent="0.15">
      <c r="A65" s="134"/>
      <c r="B65" s="135"/>
      <c r="C65" s="136">
        <v>17</v>
      </c>
      <c r="D65" s="137" t="s">
        <v>116</v>
      </c>
      <c r="E65" s="138" t="s">
        <v>153</v>
      </c>
      <c r="F65" s="139" t="s">
        <v>154</v>
      </c>
      <c r="G65" s="137" t="s">
        <v>113</v>
      </c>
      <c r="H65" s="140">
        <v>1</v>
      </c>
      <c r="I65" s="141"/>
      <c r="J65" s="142">
        <f>H65*I65</f>
        <v>0</v>
      </c>
      <c r="K65" s="140"/>
      <c r="L65" s="140">
        <f>H65*K65</f>
        <v>0</v>
      </c>
      <c r="M65" s="140"/>
      <c r="N65" s="140">
        <f>H65*M65</f>
        <v>0</v>
      </c>
      <c r="O65" s="142">
        <v>21</v>
      </c>
      <c r="P65" s="142">
        <f>J65*(O65/100)</f>
        <v>0</v>
      </c>
      <c r="Q65" s="142">
        <f>J65+P65</f>
        <v>0</v>
      </c>
      <c r="R65" s="143"/>
      <c r="S65" s="143" t="s">
        <v>114</v>
      </c>
      <c r="T65" s="144">
        <v>1</v>
      </c>
      <c r="X65" s="102"/>
    </row>
    <row r="66" spans="1:27" ht="192" outlineLevel="5" x14ac:dyDescent="0.15">
      <c r="A66" s="145"/>
      <c r="B66" s="146"/>
      <c r="C66" s="146"/>
      <c r="D66" s="147"/>
      <c r="E66" s="148" t="s">
        <v>0</v>
      </c>
      <c r="F66" s="164" t="s">
        <v>178</v>
      </c>
      <c r="G66" s="164"/>
      <c r="H66" s="165"/>
      <c r="I66" s="166"/>
      <c r="J66" s="167"/>
      <c r="K66" s="150"/>
      <c r="L66" s="150"/>
      <c r="M66" s="150"/>
      <c r="N66" s="150"/>
      <c r="O66" s="151"/>
      <c r="P66" s="151"/>
      <c r="Q66" s="151"/>
      <c r="R66" s="147"/>
      <c r="S66" s="147"/>
      <c r="T66" s="146"/>
      <c r="X66" s="149" t="str">
        <f>F66</f>
        <v>- objem skříně min. 400 L 
- 7x výparníkové rošty 
- bílé provedení 
- příkon cca 0,21 kW 
- statické chlazení s ventilátorem 
- digitální termostat 
- automatické odmrazování 
- ovládání teploty mrazeného prostoru od -18 °C do -22 °C 
- pravé otevírání dveří - volitelné opačné otevírání 
- snadno vyměnitelné těsnění 
- zabudovaný zámek 
- chladivo R600a 
- zadní kolečka 
- nastavitelné nožičky 
- napájení 230 V / 1N - 50 Hz 
- rozměry: cca 600x585x1855mm (není relevantní)</v>
      </c>
      <c r="AA66" s="152"/>
    </row>
    <row r="67" spans="1:27" ht="7.5" customHeight="1" outlineLevel="5" x14ac:dyDescent="0.15">
      <c r="B67" s="101"/>
      <c r="C67" s="101"/>
      <c r="D67" s="102"/>
      <c r="E67" s="102"/>
      <c r="F67" s="153"/>
      <c r="G67" s="102"/>
      <c r="H67" s="103"/>
      <c r="I67" s="104"/>
      <c r="J67" s="105"/>
      <c r="K67" s="103"/>
      <c r="L67" s="103"/>
      <c r="M67" s="103"/>
      <c r="N67" s="103"/>
      <c r="O67" s="105"/>
      <c r="P67" s="105"/>
      <c r="Q67" s="105"/>
      <c r="R67" s="102"/>
      <c r="S67" s="102"/>
      <c r="T67" s="101"/>
      <c r="X67" s="102"/>
    </row>
    <row r="68" spans="1:27" ht="12" outlineLevel="4" x14ac:dyDescent="0.15">
      <c r="A68" s="134"/>
      <c r="B68" s="135"/>
      <c r="C68" s="136">
        <v>18</v>
      </c>
      <c r="D68" s="137" t="s">
        <v>116</v>
      </c>
      <c r="E68" s="138" t="s">
        <v>155</v>
      </c>
      <c r="F68" s="139" t="s">
        <v>156</v>
      </c>
      <c r="G68" s="137" t="s">
        <v>113</v>
      </c>
      <c r="H68" s="140">
        <v>1</v>
      </c>
      <c r="I68" s="141"/>
      <c r="J68" s="142">
        <f>H68*I68</f>
        <v>0</v>
      </c>
      <c r="K68" s="140"/>
      <c r="L68" s="140">
        <f>H68*K68</f>
        <v>0</v>
      </c>
      <c r="M68" s="140"/>
      <c r="N68" s="140">
        <f>H68*M68</f>
        <v>0</v>
      </c>
      <c r="O68" s="142">
        <v>21</v>
      </c>
      <c r="P68" s="142">
        <f>J68*(O68/100)</f>
        <v>0</v>
      </c>
      <c r="Q68" s="142">
        <f>J68+P68</f>
        <v>0</v>
      </c>
      <c r="R68" s="143"/>
      <c r="S68" s="143" t="s">
        <v>114</v>
      </c>
      <c r="T68" s="144">
        <v>1</v>
      </c>
      <c r="X68" s="102"/>
    </row>
    <row r="69" spans="1:27" ht="251" outlineLevel="5" x14ac:dyDescent="0.15">
      <c r="A69" s="145"/>
      <c r="B69" s="146"/>
      <c r="C69" s="146"/>
      <c r="D69" s="147"/>
      <c r="E69" s="148" t="s">
        <v>0</v>
      </c>
      <c r="F69" s="164" t="s">
        <v>179</v>
      </c>
      <c r="G69" s="164"/>
      <c r="H69" s="165"/>
      <c r="I69" s="166"/>
      <c r="J69" s="167"/>
      <c r="K69" s="150"/>
      <c r="L69" s="150"/>
      <c r="M69" s="150"/>
      <c r="N69" s="150"/>
      <c r="O69" s="151"/>
      <c r="P69" s="151"/>
      <c r="Q69" s="151"/>
      <c r="R69" s="147"/>
      <c r="S69" s="147"/>
      <c r="T69" s="146"/>
      <c r="X69" s="149" t="str">
        <f>F69</f>
        <v xml:space="preserve">- chlazení s pomocným ventilátorem 
- automatické odtávání 
- mechanický termostat 
- digitální ukazatel teploty 
- LED osvětlení vnitřního prostoru 
- 5 výškově nastavitelných roštů 
- světelná nástavba s LED osvětlením 
- nastavitelné nožky (2 nožky + 2 kolečka) 
- zámek 
- lze měnit otevírání dveří 
- kapacita - plechovky: min. 455 ks/330 ml, min. 301 ks/500 ml 
- kapacita - PET láhev: min. 217 ks/330ml, min. 217 ks/500 ml 
- napětí 230 V / 50 Hz 
- rozměry: cca 595x640x1980mm (není relevantní)
- vnitřní rozměry: cca 470x440x1555mm (není relevantní)
- čistý objem min. 347 l 
- příkon min. 295 W 
- provozní teplota +2 až +10 °C 
- denní spotřeba max. 2,4 kWh/24 h 
- rozměr polic cca 49,8 x 40,5 cm 
- klimatická třída 4	</v>
      </c>
      <c r="AA69" s="152"/>
    </row>
    <row r="70" spans="1:27" ht="7.5" customHeight="1" outlineLevel="5" x14ac:dyDescent="0.15">
      <c r="B70" s="101"/>
      <c r="C70" s="101"/>
      <c r="D70" s="102"/>
      <c r="E70" s="102"/>
      <c r="F70" s="153"/>
      <c r="G70" s="102"/>
      <c r="H70" s="103"/>
      <c r="I70" s="104"/>
      <c r="J70" s="105"/>
      <c r="K70" s="103"/>
      <c r="L70" s="103"/>
      <c r="M70" s="103"/>
      <c r="N70" s="103"/>
      <c r="O70" s="105"/>
      <c r="P70" s="105"/>
      <c r="Q70" s="105"/>
      <c r="R70" s="102"/>
      <c r="S70" s="102"/>
      <c r="T70" s="101"/>
      <c r="X70" s="102"/>
    </row>
    <row r="71" spans="1:27" ht="12" outlineLevel="4" x14ac:dyDescent="0.15">
      <c r="A71" s="134"/>
      <c r="B71" s="135"/>
      <c r="C71" s="136">
        <v>19</v>
      </c>
      <c r="D71" s="137" t="s">
        <v>116</v>
      </c>
      <c r="E71" s="138" t="s">
        <v>157</v>
      </c>
      <c r="F71" s="139" t="s">
        <v>158</v>
      </c>
      <c r="G71" s="137" t="s">
        <v>113</v>
      </c>
      <c r="H71" s="140">
        <v>1</v>
      </c>
      <c r="I71" s="141"/>
      <c r="J71" s="142">
        <f>H71*I71</f>
        <v>0</v>
      </c>
      <c r="K71" s="140"/>
      <c r="L71" s="140">
        <f>H71*K71</f>
        <v>0</v>
      </c>
      <c r="M71" s="140"/>
      <c r="N71" s="140">
        <f>H71*M71</f>
        <v>0</v>
      </c>
      <c r="O71" s="142">
        <v>21</v>
      </c>
      <c r="P71" s="142">
        <f>J71*(O71/100)</f>
        <v>0</v>
      </c>
      <c r="Q71" s="142">
        <f>J71+P71</f>
        <v>0</v>
      </c>
      <c r="R71" s="143"/>
      <c r="S71" s="143" t="s">
        <v>114</v>
      </c>
      <c r="T71" s="144">
        <v>1</v>
      </c>
      <c r="X71" s="102"/>
    </row>
    <row r="72" spans="1:27" ht="306" outlineLevel="5" x14ac:dyDescent="0.15">
      <c r="A72" s="145"/>
      <c r="B72" s="146"/>
      <c r="C72" s="146"/>
      <c r="D72" s="147"/>
      <c r="E72" s="148" t="s">
        <v>0</v>
      </c>
      <c r="F72" s="164" t="s">
        <v>180</v>
      </c>
      <c r="G72" s="164"/>
      <c r="H72" s="165"/>
      <c r="I72" s="166"/>
      <c r="J72" s="167"/>
      <c r="K72" s="150"/>
      <c r="L72" s="150"/>
      <c r="M72" s="150"/>
      <c r="N72" s="150"/>
      <c r="O72" s="151"/>
      <c r="P72" s="151"/>
      <c r="Q72" s="151"/>
      <c r="R72" s="147"/>
      <c r="S72" s="147"/>
      <c r="T72" s="146"/>
      <c r="X72" s="149" t="str">
        <f>F72</f>
        <v>Výrobník ledu je v celonerezovém provedení, kromě dvířek, která jsou vyrobena z ABS plastu. Výrobník s vodním chlazením je vhodný pro vestavění do baru s min. nároky na potřebný prostor. Led je vytvářen nástřikem do formových “kalíšků” kovovými tryskami. 
Parametry 
Napájení 230 V/1N/50 HZ 
Příkon cca 290 W 
Šířka cca 387 mm 
Hloubka cca 465 mm 
Výška cca 687 mm 
Provedení nerez/plast 
Hmotnost cca 38 kg (není relevantní) 
Automatický mycí systém  ano 
Chladivo R 290 
Druh chlazení W - vodou 
Izolovací zatahovací dveře ano 
Kapacita zásobníků min. 9 kg 
Max. výkon za 24 h 31 kg 
Odpad vody průměr cca 24 mm 
Odpadové čerpadlo DP ne 
Přívod vody pr. 3/4 
Spínač ON/OFF ano 
Spotřeba vody cca 12 l/kg 
Systém výroby ledu nástřikový 
Teplota okolí (min./max.) +10/+43°C 
Teplota vody (min./max.) +3/+32°C 
Tvar ledu kalíšek cca 13 g (26x30x29 mm)</v>
      </c>
      <c r="AA72" s="152"/>
    </row>
    <row r="73" spans="1:27" ht="7.5" customHeight="1" outlineLevel="5" x14ac:dyDescent="0.15">
      <c r="B73" s="101"/>
      <c r="C73" s="101"/>
      <c r="D73" s="102"/>
      <c r="E73" s="102"/>
      <c r="F73" s="153"/>
      <c r="G73" s="102"/>
      <c r="H73" s="103"/>
      <c r="I73" s="104"/>
      <c r="J73" s="105"/>
      <c r="K73" s="103"/>
      <c r="L73" s="103"/>
      <c r="M73" s="103"/>
      <c r="N73" s="103"/>
      <c r="O73" s="105"/>
      <c r="P73" s="105"/>
      <c r="Q73" s="105"/>
      <c r="R73" s="102"/>
      <c r="S73" s="102"/>
      <c r="T73" s="101"/>
      <c r="X73" s="102"/>
    </row>
    <row r="74" spans="1:27" ht="12" outlineLevel="4" x14ac:dyDescent="0.15">
      <c r="A74" s="134"/>
      <c r="B74" s="135"/>
      <c r="C74" s="136">
        <v>20</v>
      </c>
      <c r="D74" s="137" t="s">
        <v>116</v>
      </c>
      <c r="E74" s="138" t="s">
        <v>159</v>
      </c>
      <c r="F74" s="139" t="s">
        <v>160</v>
      </c>
      <c r="G74" s="137" t="s">
        <v>113</v>
      </c>
      <c r="H74" s="140">
        <v>1</v>
      </c>
      <c r="I74" s="141"/>
      <c r="J74" s="142">
        <f>H74*I74</f>
        <v>0</v>
      </c>
      <c r="K74" s="140"/>
      <c r="L74" s="140">
        <f>H74*K74</f>
        <v>0</v>
      </c>
      <c r="M74" s="140"/>
      <c r="N74" s="140">
        <f>H74*M74</f>
        <v>0</v>
      </c>
      <c r="O74" s="142">
        <v>21</v>
      </c>
      <c r="P74" s="142">
        <f>J74*(O74/100)</f>
        <v>0</v>
      </c>
      <c r="Q74" s="142">
        <f>J74+P74</f>
        <v>0</v>
      </c>
      <c r="R74" s="143"/>
      <c r="S74" s="143" t="s">
        <v>114</v>
      </c>
      <c r="T74" s="144">
        <v>1</v>
      </c>
      <c r="X74" s="102"/>
    </row>
    <row r="75" spans="1:27" ht="262" outlineLevel="5" x14ac:dyDescent="0.15">
      <c r="A75" s="145"/>
      <c r="B75" s="146"/>
      <c r="C75" s="146"/>
      <c r="D75" s="147"/>
      <c r="E75" s="148" t="s">
        <v>0</v>
      </c>
      <c r="F75" s="164" t="s">
        <v>189</v>
      </c>
      <c r="G75" s="164"/>
      <c r="H75" s="165"/>
      <c r="I75" s="166"/>
      <c r="J75" s="167"/>
      <c r="K75" s="150"/>
      <c r="L75" s="150"/>
      <c r="M75" s="150"/>
      <c r="N75" s="150"/>
      <c r="O75" s="151"/>
      <c r="P75" s="151"/>
      <c r="Q75" s="151"/>
      <c r="R75" s="147"/>
      <c r="S75" s="147"/>
      <c r="T75" s="146"/>
      <c r="X75" s="149" t="str">
        <f>F75</f>
        <v xml:space="preserve">Pyšní se sedmipalcovým dotykovým displejem vysokého rozlišení, jež umožňuje pohodlný pohyb uvnitř rozhraní specializované verze operačního systému. Přístroj dále vyniká neobyčejně rozsáhlou nabídkou více než dvaceti programovatelných nápojů včetně mnoha mléčných, které kávovar připravuje s profesionální precizností i díky 
integrovanému kapučinátoru. Maximální pohodlnost obsluhy zajišťuje funkce automatického čištění a dekalcifikace, stejně jako výškově nastavitelná výdejní jednotka a osmilitrový zásobník vody doplňující možnost 
připojení k vodovodnímu řádu. Samozřejmostí je rovněž funkce přípravy dvou šálků kávy současně, nastavitelná síla kávy či objemný zásobník kávových zrn o kapacitě jednoho kilogramu. Displej kávovaru lze využít také k přehrávání marketingových spotů. Čerstvost používaného mléka zajišťuje praktická minilednice, jež představuje součást celkové výbavy přístroje. O kvalitní namletí kávových zrn se stará integrovaný mlýnek vybavený mlecími kameny z prvotřídní tvrzené oceli. 
Rozměry: cca 303x580x511 (není relevantní) 
Příkon: min. 2700W 
Napájení: 230V 
Mlecí kameny: ocelové 
Integrovaný kapučinátor: ANO 
Energeticky úsporný režim: ANO 
Napojení na vodovodní řád: ANO 
Počet programovatelných nápojů: 20 
Výškově nastavitelná výpust kávy: ANO 
Příprava 2 šálků kávy: ANO 
Automatické čištění: ANO 
Zásobník na zrnkovou kávu: min. 1000g 
Objem odpadního zásobníku: min. 35 porcí 
Zásobník vody: min. 8l	</v>
      </c>
      <c r="AA75" s="152"/>
    </row>
    <row r="76" spans="1:27" ht="7.5" customHeight="1" outlineLevel="5" x14ac:dyDescent="0.15">
      <c r="B76" s="101"/>
      <c r="C76" s="101"/>
      <c r="D76" s="102"/>
      <c r="E76" s="102"/>
      <c r="F76" s="153"/>
      <c r="G76" s="102"/>
      <c r="H76" s="103"/>
      <c r="I76" s="104"/>
      <c r="J76" s="105"/>
      <c r="K76" s="103"/>
      <c r="L76" s="103"/>
      <c r="M76" s="103"/>
      <c r="N76" s="103"/>
      <c r="O76" s="105"/>
      <c r="P76" s="105"/>
      <c r="Q76" s="105"/>
      <c r="R76" s="102"/>
      <c r="S76" s="102"/>
      <c r="T76" s="101"/>
      <c r="X76" s="102"/>
    </row>
    <row r="77" spans="1:27" ht="12" outlineLevel="4" x14ac:dyDescent="0.15">
      <c r="A77" s="134"/>
      <c r="B77" s="135"/>
      <c r="C77" s="136">
        <v>21</v>
      </c>
      <c r="D77" s="137" t="s">
        <v>116</v>
      </c>
      <c r="E77" s="138" t="s">
        <v>161</v>
      </c>
      <c r="F77" s="139" t="s">
        <v>162</v>
      </c>
      <c r="G77" s="137" t="s">
        <v>113</v>
      </c>
      <c r="H77" s="140">
        <v>1</v>
      </c>
      <c r="I77" s="141"/>
      <c r="J77" s="142">
        <f>H77*I77</f>
        <v>0</v>
      </c>
      <c r="K77" s="140"/>
      <c r="L77" s="140">
        <f>H77*K77</f>
        <v>0</v>
      </c>
      <c r="M77" s="140"/>
      <c r="N77" s="140">
        <f>H77*M77</f>
        <v>0</v>
      </c>
      <c r="O77" s="142">
        <v>21</v>
      </c>
      <c r="P77" s="142">
        <f>J77*(O77/100)</f>
        <v>0</v>
      </c>
      <c r="Q77" s="142">
        <f>J77+P77</f>
        <v>0</v>
      </c>
      <c r="R77" s="143"/>
      <c r="S77" s="143" t="s">
        <v>114</v>
      </c>
      <c r="T77" s="144">
        <v>1</v>
      </c>
      <c r="X77" s="102"/>
    </row>
    <row r="78" spans="1:27" ht="409.6" outlineLevel="5" x14ac:dyDescent="0.15">
      <c r="A78" s="145"/>
      <c r="B78" s="146"/>
      <c r="C78" s="146"/>
      <c r="D78" s="147"/>
      <c r="E78" s="148" t="s">
        <v>0</v>
      </c>
      <c r="F78" s="164" t="s">
        <v>190</v>
      </c>
      <c r="G78" s="164"/>
      <c r="H78" s="165"/>
      <c r="I78" s="166"/>
      <c r="J78" s="167"/>
      <c r="K78" s="150"/>
      <c r="L78" s="150"/>
      <c r="M78" s="150"/>
      <c r="N78" s="150"/>
      <c r="O78" s="151"/>
      <c r="P78" s="151"/>
      <c r="Q78" s="151"/>
      <c r="R78" s="147"/>
      <c r="S78" s="147"/>
      <c r="T78" s="146"/>
      <c r="X78" s="149" t="str">
        <f>F78</f>
        <v>Automatická dvouplášťová izolovaná myčka skla a podšálků s čelním plněním, vybavena dávkovačem mycího a oplachového prostředku. Snadné elektronické ovládání Touch s displejem a signalizací stavu a teplot, 4 základní mycí cykly, systém Thermostop garantující teplotu oplachu, dvojitý filtrační systém, výkonné mycí čerpadlo (400W), rotační mycí a oplachová ramena (horní/spodní), vnitřní prostor s oblými rohy a prolisovanými bočními zásuvy košů. Zásuvná výška 305mm, velice hospodárný provoz (spotřeba vody 1,8 l/cyklus), úspora elektrické energie a detergentů. Vybavena studeným oplachem (pro ochlazení pivního skla). 
Základní výbava: 
- 2x koš min. 400x400 univerzál 
- 1x stojan na podšálky 
- 1x košíček na příbory 
PARAMETRY: 
Napájení 230 V 
Příkon min. 3,2 kW 
Šířka cca 460 mm 
Hloubka cca 545 mm 
Výška cca 715 mm 
Provedení dvouplášťové 
Rozměr koše min. 400 x 400 mm 
Hmotnost cca 38 kg (nerelevantní) 
Studený oplach ano 
Dávkovač mycího prostředku PD ano 
Dávkovač oplachového prostředku ano 
Thermostop ano 
Dveřní mikrospínač ano 
Horní mycí / oplachové rameno ano / ano 
Mycí čerpadlo min. 400 W (min. 185 l/min.) 
Mycí cyklus min. 60 / 90 / 120 / 180 sec. 
Objem bojleru min. 3,4 l 
Objem vany min. 15,5 l 
Oplachový systém  ne 
Ovládání elektronické Touch (LED) 
Příkon bojleru min. 2,80 kW 
Příkon vany min. 1,25 kW 
Spodní mycí / oplachové rameno ano / ano 
Spotřeba vody na cyklus max. 1,8 l 
Výkon košů min. 60/40/30/20 ks/h 
Zásuvná výška 305 mm 
S vestavěným odpadovým čerpadlem</v>
      </c>
      <c r="AA78" s="152"/>
    </row>
    <row r="79" spans="1:27" ht="7.5" customHeight="1" outlineLevel="5" x14ac:dyDescent="0.15">
      <c r="B79" s="101"/>
      <c r="C79" s="101"/>
      <c r="D79" s="102"/>
      <c r="E79" s="102"/>
      <c r="F79" s="153"/>
      <c r="G79" s="102"/>
      <c r="H79" s="103"/>
      <c r="I79" s="104"/>
      <c r="J79" s="105"/>
      <c r="K79" s="103"/>
      <c r="L79" s="103"/>
      <c r="M79" s="103"/>
      <c r="N79" s="103"/>
      <c r="O79" s="105"/>
      <c r="P79" s="105"/>
      <c r="Q79" s="105"/>
      <c r="R79" s="102"/>
      <c r="S79" s="102"/>
      <c r="T79" s="101"/>
      <c r="X79" s="102"/>
    </row>
    <row r="80" spans="1:27" ht="12" outlineLevel="4" x14ac:dyDescent="0.15">
      <c r="A80" s="134"/>
      <c r="B80" s="135"/>
      <c r="C80" s="136">
        <v>22</v>
      </c>
      <c r="D80" s="137" t="s">
        <v>116</v>
      </c>
      <c r="E80" s="138" t="s">
        <v>163</v>
      </c>
      <c r="F80" s="139" t="s">
        <v>164</v>
      </c>
      <c r="G80" s="137" t="s">
        <v>113</v>
      </c>
      <c r="H80" s="140">
        <v>1</v>
      </c>
      <c r="I80" s="141"/>
      <c r="J80" s="142">
        <f>H80*I80</f>
        <v>0</v>
      </c>
      <c r="K80" s="140"/>
      <c r="L80" s="140">
        <f>H80*K80</f>
        <v>0</v>
      </c>
      <c r="M80" s="140"/>
      <c r="N80" s="140">
        <f>H80*M80</f>
        <v>0</v>
      </c>
      <c r="O80" s="142">
        <v>21</v>
      </c>
      <c r="P80" s="142">
        <f>J80*(O80/100)</f>
        <v>0</v>
      </c>
      <c r="Q80" s="142">
        <f>J80+P80</f>
        <v>0</v>
      </c>
      <c r="R80" s="143"/>
      <c r="S80" s="143" t="s">
        <v>114</v>
      </c>
      <c r="T80" s="144">
        <v>1</v>
      </c>
      <c r="X80" s="102"/>
    </row>
    <row r="81" spans="1:27" ht="328" outlineLevel="5" x14ac:dyDescent="0.15">
      <c r="A81" s="145"/>
      <c r="B81" s="146"/>
      <c r="C81" s="146"/>
      <c r="D81" s="147"/>
      <c r="E81" s="148" t="s">
        <v>0</v>
      </c>
      <c r="F81" s="164" t="s">
        <v>187</v>
      </c>
      <c r="G81" s="164"/>
      <c r="H81" s="165"/>
      <c r="I81" s="166"/>
      <c r="J81" s="167"/>
      <c r="K81" s="150"/>
      <c r="L81" s="150"/>
      <c r="M81" s="150"/>
      <c r="N81" s="150"/>
      <c r="O81" s="151"/>
      <c r="P81" s="151"/>
      <c r="Q81" s="151"/>
      <c r="R81" s="147"/>
      <c r="S81" s="147"/>
      <c r="T81" s="146"/>
      <c r="X81" s="149" t="str">
        <f>F81</f>
        <v xml:space="preserve">Technický popis 
- Celonerezová konstrukce. 
- Posuvná prosklená dvířka s nerezovými průběžnými madly, dvojitým izolačním sklem a ložiskovým pojezdem na kolečkách pro snadné a časté otevírání. 
- Dvířka je možné rychle a jednoduše sundat pro každodenní údržbu 
- V samoobslužném provedení jsou výklopná dvířka na straně zákazníka. 
- LED osvětlení, umístěné horizontálně nad každým výstavním prostorem zvlášť, zajišťuje ideální osvětlení ve všech úrovních. 
- Spodní nerezová výstavní plocha - možné využití jako další prostor pro umístění táců s produkty - demontovatelná pro snadné čištění prostoru s výparníkem. 
- Ventilované chlazení (s různým počtem ventilátorů dle typu vitríny) a výparníkem umístěným v dolní části, zajišťuje velmi efektivní cirkulaci chlazeného vzduchu. 
- Technologie variabilní regulace cirkulace vzduchu, která umožňuje uchovávání různých druhů potravin dle servisního nastavení. 
- Podvěšený agregát určený k zabudování. 
Technické specifikace 
- Vhodné pro cukrářské a lahůdkářské výrobky vč. salátů, maso a uzeniny 
- Umístění agregátu dole 
- Možnost připojení na externí agregát ano 
- Regulace teploty od +4 °C 
- Provedení vestavné 
- Chlazení dynamické 
- Pohyb chladu vyfukuje se zespoda 
- Standardní počet polic 1/2/3 
- Variabilní výška polic ne 
- Prosklený strop ano 
- Prosklené strany 4 
- Dno vitríny s nasávacími/výfukovými otvory, není možno plně zakrýt 
- Osvětlení LED pro každou polici zvlášť 
- Typ chladiva R407H 
- Příkon 400W/560W/620W/ 720W 
- Rozměry cca 800x700x500mm (irelevantní)	</v>
      </c>
      <c r="AA81" s="152"/>
    </row>
    <row r="82" spans="1:27" ht="7.5" customHeight="1" outlineLevel="5" x14ac:dyDescent="0.15">
      <c r="B82" s="101"/>
      <c r="C82" s="101"/>
      <c r="D82" s="102"/>
      <c r="E82" s="102"/>
      <c r="F82" s="153"/>
      <c r="G82" s="102"/>
      <c r="H82" s="103"/>
      <c r="I82" s="104"/>
      <c r="J82" s="105"/>
      <c r="K82" s="103"/>
      <c r="L82" s="103"/>
      <c r="M82" s="103"/>
      <c r="N82" s="103"/>
      <c r="O82" s="105"/>
      <c r="P82" s="105"/>
      <c r="Q82" s="105"/>
      <c r="R82" s="102"/>
      <c r="S82" s="102"/>
      <c r="T82" s="101"/>
      <c r="X82" s="102"/>
    </row>
    <row r="83" spans="1:27" ht="12" outlineLevel="4" x14ac:dyDescent="0.15">
      <c r="A83" s="134"/>
      <c r="B83" s="135"/>
      <c r="C83" s="136">
        <v>23</v>
      </c>
      <c r="D83" s="137" t="s">
        <v>116</v>
      </c>
      <c r="E83" s="138" t="s">
        <v>165</v>
      </c>
      <c r="F83" s="139" t="s">
        <v>166</v>
      </c>
      <c r="G83" s="137" t="s">
        <v>113</v>
      </c>
      <c r="H83" s="140">
        <v>1</v>
      </c>
      <c r="I83" s="141"/>
      <c r="J83" s="142">
        <f>H83*I83</f>
        <v>0</v>
      </c>
      <c r="K83" s="140"/>
      <c r="L83" s="140">
        <f>H83*K83</f>
        <v>0</v>
      </c>
      <c r="M83" s="140"/>
      <c r="N83" s="140">
        <f>H83*M83</f>
        <v>0</v>
      </c>
      <c r="O83" s="142">
        <v>21</v>
      </c>
      <c r="P83" s="142">
        <f>J83*(O83/100)</f>
        <v>0</v>
      </c>
      <c r="Q83" s="142">
        <f>J83+P83</f>
        <v>0</v>
      </c>
      <c r="R83" s="143"/>
      <c r="S83" s="143" t="s">
        <v>114</v>
      </c>
      <c r="T83" s="144">
        <v>1</v>
      </c>
      <c r="X83" s="102"/>
    </row>
    <row r="84" spans="1:27" ht="240" outlineLevel="5" x14ac:dyDescent="0.15">
      <c r="A84" s="145"/>
      <c r="B84" s="146"/>
      <c r="C84" s="146"/>
      <c r="D84" s="147"/>
      <c r="E84" s="148" t="s">
        <v>0</v>
      </c>
      <c r="F84" s="164" t="s">
        <v>181</v>
      </c>
      <c r="G84" s="164"/>
      <c r="H84" s="165"/>
      <c r="I84" s="166"/>
      <c r="J84" s="167"/>
      <c r="K84" s="150"/>
      <c r="L84" s="150"/>
      <c r="M84" s="150"/>
      <c r="N84" s="150"/>
      <c r="O84" s="151"/>
      <c r="P84" s="151"/>
      <c r="Q84" s="151"/>
      <c r="R84" s="147"/>
      <c r="S84" s="147"/>
      <c r="T84" s="146"/>
      <c r="X84" s="149" t="str">
        <f>F84</f>
        <v>- nastavitelná rozdílná teplota v horní a dolní části 
- provedení Silver 
- ventilované chlazení 
- automatické odtávání 
- digitální termostat 
- chladivo R600a 
- kouřové sklo dveří 
- čistící uhlíkový filtr 
- zámek 
- 5 dřevěných roštů 
- osvětlení vnitřního prostoru 
- vnitřní provedení - kamenná čerň 
- zadní kolečka 
- kapacita min. 197 lahví 0,7 l 
- lze měnit otevírání dveří 
- napětí 230 V / 50 Hz 
- rozměry cca 1850x600x595mm (nerelevantní)
- čistý objem min. 368 l 
- příkon min. 200 W 
- provozní teplota +5 až +22°C</v>
      </c>
      <c r="AA84" s="152"/>
    </row>
    <row r="85" spans="1:27" ht="7.5" customHeight="1" outlineLevel="5" x14ac:dyDescent="0.15">
      <c r="B85" s="101"/>
      <c r="C85" s="101"/>
      <c r="D85" s="102"/>
      <c r="E85" s="102"/>
      <c r="F85" s="153"/>
      <c r="G85" s="102"/>
      <c r="H85" s="103"/>
      <c r="I85" s="104"/>
      <c r="J85" s="105"/>
      <c r="K85" s="103"/>
      <c r="L85" s="103"/>
      <c r="M85" s="103"/>
      <c r="N85" s="103"/>
      <c r="O85" s="105"/>
      <c r="P85" s="105"/>
      <c r="Q85" s="105"/>
      <c r="R85" s="102"/>
      <c r="S85" s="102"/>
      <c r="T85" s="101"/>
      <c r="X85" s="102"/>
    </row>
    <row r="86" spans="1:27" ht="12" outlineLevel="4" x14ac:dyDescent="0.15">
      <c r="A86" s="134"/>
      <c r="B86" s="135"/>
      <c r="C86" s="136">
        <v>24</v>
      </c>
      <c r="D86" s="137" t="s">
        <v>167</v>
      </c>
      <c r="E86" s="138" t="s">
        <v>168</v>
      </c>
      <c r="F86" s="139" t="s">
        <v>169</v>
      </c>
      <c r="G86" s="137" t="s">
        <v>170</v>
      </c>
      <c r="H86" s="140">
        <v>1</v>
      </c>
      <c r="I86" s="141"/>
      <c r="J86" s="142">
        <f>H86*I86</f>
        <v>0</v>
      </c>
      <c r="K86" s="140"/>
      <c r="L86" s="140">
        <f>H86*K86</f>
        <v>0</v>
      </c>
      <c r="M86" s="140"/>
      <c r="N86" s="140">
        <f>H86*M86</f>
        <v>0</v>
      </c>
      <c r="O86" s="142">
        <v>21</v>
      </c>
      <c r="P86" s="142">
        <f>J86*(O86/100)</f>
        <v>0</v>
      </c>
      <c r="Q86" s="142">
        <f>J86+P86</f>
        <v>0</v>
      </c>
      <c r="R86" s="143"/>
      <c r="S86" s="143" t="s">
        <v>114</v>
      </c>
      <c r="T86" s="144">
        <v>1</v>
      </c>
      <c r="X86" s="102"/>
    </row>
    <row r="87" spans="1:27" ht="12" outlineLevel="5" x14ac:dyDescent="0.15">
      <c r="A87" s="145"/>
      <c r="B87" s="146"/>
      <c r="C87" s="146"/>
      <c r="D87" s="147"/>
      <c r="E87" s="148" t="s">
        <v>0</v>
      </c>
      <c r="F87" s="164" t="s">
        <v>115</v>
      </c>
      <c r="G87" s="164"/>
      <c r="H87" s="165"/>
      <c r="I87" s="166"/>
      <c r="J87" s="167"/>
      <c r="K87" s="150"/>
      <c r="L87" s="150"/>
      <c r="M87" s="150"/>
      <c r="N87" s="150"/>
      <c r="O87" s="151"/>
      <c r="P87" s="151"/>
      <c r="Q87" s="151"/>
      <c r="R87" s="147"/>
      <c r="S87" s="147"/>
      <c r="T87" s="146"/>
      <c r="X87" s="149" t="str">
        <f>F87</f>
        <v>---</v>
      </c>
      <c r="AA87" s="152"/>
    </row>
    <row r="88" spans="1:27" ht="7.5" customHeight="1" outlineLevel="5" x14ac:dyDescent="0.15">
      <c r="B88" s="101"/>
      <c r="C88" s="101"/>
      <c r="D88" s="102"/>
      <c r="E88" s="102"/>
      <c r="F88" s="153"/>
      <c r="G88" s="102"/>
      <c r="H88" s="103"/>
      <c r="I88" s="104"/>
      <c r="J88" s="105"/>
      <c r="K88" s="103"/>
      <c r="L88" s="103"/>
      <c r="M88" s="103"/>
      <c r="N88" s="103"/>
      <c r="O88" s="105"/>
      <c r="P88" s="105"/>
      <c r="Q88" s="105"/>
      <c r="R88" s="102"/>
      <c r="S88" s="102"/>
      <c r="T88" s="101"/>
      <c r="X88" s="102"/>
    </row>
    <row r="89" spans="1:27" ht="12" outlineLevel="4" x14ac:dyDescent="0.15">
      <c r="A89" s="134"/>
      <c r="B89" s="135"/>
      <c r="C89" s="136">
        <v>25</v>
      </c>
      <c r="D89" s="137" t="s">
        <v>116</v>
      </c>
      <c r="E89" s="138" t="s">
        <v>171</v>
      </c>
      <c r="F89" s="139" t="s">
        <v>172</v>
      </c>
      <c r="G89" s="137" t="s">
        <v>113</v>
      </c>
      <c r="H89" s="140">
        <v>4</v>
      </c>
      <c r="I89" s="141"/>
      <c r="J89" s="142">
        <f>H89*I89</f>
        <v>0</v>
      </c>
      <c r="K89" s="140"/>
      <c r="L89" s="140">
        <f>H89*K89</f>
        <v>0</v>
      </c>
      <c r="M89" s="140"/>
      <c r="N89" s="140">
        <f>H89*M89</f>
        <v>0</v>
      </c>
      <c r="O89" s="142">
        <v>21</v>
      </c>
      <c r="P89" s="142">
        <f>J89*(O89/100)</f>
        <v>0</v>
      </c>
      <c r="Q89" s="142">
        <f>J89+P89</f>
        <v>0</v>
      </c>
      <c r="R89" s="143"/>
      <c r="S89" s="143" t="s">
        <v>114</v>
      </c>
      <c r="T89" s="144">
        <v>1</v>
      </c>
      <c r="X89" s="102"/>
    </row>
    <row r="90" spans="1:27" ht="12" outlineLevel="5" x14ac:dyDescent="0.15">
      <c r="A90" s="145"/>
      <c r="B90" s="146"/>
      <c r="C90" s="146"/>
      <c r="D90" s="147"/>
      <c r="E90" s="148" t="s">
        <v>0</v>
      </c>
      <c r="F90" s="164" t="s">
        <v>115</v>
      </c>
      <c r="G90" s="164"/>
      <c r="H90" s="165"/>
      <c r="I90" s="166"/>
      <c r="J90" s="167"/>
      <c r="K90" s="150"/>
      <c r="L90" s="150"/>
      <c r="M90" s="150"/>
      <c r="N90" s="150"/>
      <c r="O90" s="151"/>
      <c r="P90" s="151"/>
      <c r="Q90" s="151"/>
      <c r="R90" s="147"/>
      <c r="S90" s="147"/>
      <c r="T90" s="146"/>
      <c r="X90" s="149" t="str">
        <f>F90</f>
        <v>---</v>
      </c>
      <c r="AA90" s="152"/>
    </row>
    <row r="91" spans="1:27" ht="7.5" customHeight="1" outlineLevel="5" x14ac:dyDescent="0.15">
      <c r="B91" s="101"/>
      <c r="C91" s="101"/>
      <c r="D91" s="102"/>
      <c r="E91" s="102"/>
      <c r="F91" s="153"/>
      <c r="G91" s="102"/>
      <c r="H91" s="103"/>
      <c r="I91" s="104"/>
      <c r="J91" s="105"/>
      <c r="K91" s="103"/>
      <c r="L91" s="103"/>
      <c r="M91" s="103"/>
      <c r="N91" s="103"/>
      <c r="O91" s="105"/>
      <c r="P91" s="105"/>
      <c r="Q91" s="105"/>
      <c r="R91" s="102"/>
      <c r="S91" s="102"/>
      <c r="T91" s="101"/>
      <c r="X91" s="102"/>
    </row>
    <row r="92" spans="1:27" outlineLevel="4" x14ac:dyDescent="0.15"/>
    <row r="93" spans="1:27" outlineLevel="1" x14ac:dyDescent="0.15"/>
  </sheetData>
  <mergeCells count="26">
    <mergeCell ref="F11:J11"/>
    <mergeCell ref="F18:J18"/>
    <mergeCell ref="F21:J21"/>
    <mergeCell ref="F24:J24"/>
    <mergeCell ref="F27:J27"/>
    <mergeCell ref="F30:J30"/>
    <mergeCell ref="F33:J33"/>
    <mergeCell ref="F36:J36"/>
    <mergeCell ref="F39:J39"/>
    <mergeCell ref="F42:J42"/>
    <mergeCell ref="F45:J45"/>
    <mergeCell ref="F48:J48"/>
    <mergeCell ref="F51:J51"/>
    <mergeCell ref="F54:J54"/>
    <mergeCell ref="F57:J57"/>
    <mergeCell ref="F60:J60"/>
    <mergeCell ref="F63:J63"/>
    <mergeCell ref="F66:J66"/>
    <mergeCell ref="F69:J69"/>
    <mergeCell ref="F72:J72"/>
    <mergeCell ref="F90:J90"/>
    <mergeCell ref="F75:J75"/>
    <mergeCell ref="F78:J78"/>
    <mergeCell ref="F81:J81"/>
    <mergeCell ref="F84:J84"/>
    <mergeCell ref="F87:J87"/>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4&amp;C&amp;P/&amp;N&amp;R&amp;8&amp;[25.4.2025</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Macintosh Excel</Application>
  <DocSecurity>0</DocSecurity>
  <ScaleCrop>false</ScaleCrop>
  <HeadingPairs>
    <vt:vector size="4" baseType="variant">
      <vt:variant>
        <vt:lpstr>Listy</vt:lpstr>
      </vt:variant>
      <vt:variant>
        <vt:i4>3</vt:i4>
      </vt:variant>
      <vt:variant>
        <vt:lpstr>Pojmenované oblasti</vt:lpstr>
      </vt:variant>
      <vt:variant>
        <vt:i4>19</vt:i4>
      </vt:variant>
    </vt:vector>
  </HeadingPairs>
  <TitlesOfParts>
    <vt:vector size="22"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Stavební úpravy objektu č.p.97, Sudkov SPOLKOVÝ DŮM - Dotace 25</dc:subject>
  <dc:creator>ADMIN</dc:creator>
  <cp:lastModifiedBy>Alexandra Klusák Snopková</cp:lastModifiedBy>
  <dcterms:created xsi:type="dcterms:W3CDTF">2025-04-25T07:28:28Z</dcterms:created>
  <dcterms:modified xsi:type="dcterms:W3CDTF">2025-06-09T10:28:24Z</dcterms:modified>
</cp:coreProperties>
</file>