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avel\Veřejné zakázky\UFA\ČOV Milešovka\"/>
    </mc:Choice>
  </mc:AlternateContent>
  <bookViews>
    <workbookView xWindow="0" yWindow="0" windowWidth="13395" windowHeight="11910" activeTab="6"/>
  </bookViews>
  <sheets>
    <sheet name="Rekapitulace stavby" sheetId="1" r:id="rId1"/>
    <sheet name="DEM - Demolice a demontáž..." sheetId="2" r:id="rId2"/>
    <sheet name="SA - Sanace stávajících s..." sheetId="3" r:id="rId3"/>
    <sheet name="TE - Montáže nové technol..." sheetId="4" r:id="rId4"/>
    <sheet name="VK - Vnější kanalizace, f..." sheetId="5" r:id="rId5"/>
    <sheet name="EL - Stavební elektro" sheetId="6" r:id="rId6"/>
    <sheet name="ZP - Zkušební provoz" sheetId="7" r:id="rId7"/>
    <sheet name="VRN - Vedlejší rozpočtové..." sheetId="8" r:id="rId8"/>
    <sheet name="Seznam figur" sheetId="9" r:id="rId9"/>
  </sheets>
  <definedNames>
    <definedName name="_xlnm._FilterDatabase" localSheetId="1" hidden="1">'DEM - Demolice a demontáž...'!$C$121:$K$163</definedName>
    <definedName name="_xlnm._FilterDatabase" localSheetId="5" hidden="1">'EL - Stavební elektro'!$C$117:$K$122</definedName>
    <definedName name="_xlnm._FilterDatabase" localSheetId="2" hidden="1">'SA - Sanace stávajících s...'!$C$124:$K$193</definedName>
    <definedName name="_xlnm._FilterDatabase" localSheetId="3" hidden="1">'TE - Montáže nové technol...'!$C$124:$K$173</definedName>
    <definedName name="_xlnm._FilterDatabase" localSheetId="4" hidden="1">'VK - Vnější kanalizace, f...'!$C$125:$K$232</definedName>
    <definedName name="_xlnm._FilterDatabase" localSheetId="7" hidden="1">'VRN - Vedlejší rozpočtové...'!$C$120:$K$130</definedName>
    <definedName name="_xlnm._FilterDatabase" localSheetId="6" hidden="1">'ZP - Zkušební provoz'!$C$117:$K$121</definedName>
    <definedName name="_xlnm.Print_Titles" localSheetId="1">'DEM - Demolice a demontáž...'!$121:$121</definedName>
    <definedName name="_xlnm.Print_Titles" localSheetId="5">'EL - Stavební elektro'!$117:$117</definedName>
    <definedName name="_xlnm.Print_Titles" localSheetId="0">'Rekapitulace stavby'!$92:$92</definedName>
    <definedName name="_xlnm.Print_Titles" localSheetId="2">'SA - Sanace stávajících s...'!$124:$124</definedName>
    <definedName name="_xlnm.Print_Titles" localSheetId="8">'Seznam figur'!$9:$9</definedName>
    <definedName name="_xlnm.Print_Titles" localSheetId="3">'TE - Montáže nové technol...'!$124:$124</definedName>
    <definedName name="_xlnm.Print_Titles" localSheetId="4">'VK - Vnější kanalizace, f...'!$125:$125</definedName>
    <definedName name="_xlnm.Print_Titles" localSheetId="7">'VRN - Vedlejší rozpočtové...'!$120:$120</definedName>
    <definedName name="_xlnm.Print_Titles" localSheetId="6">'ZP - Zkušební provoz'!$117:$117</definedName>
    <definedName name="_xlnm.Print_Area" localSheetId="1">'DEM - Demolice a demontáž...'!$C$4:$J$76,'DEM - Demolice a demontáž...'!$C$82:$J$103,'DEM - Demolice a demontáž...'!$C$109:$J$163</definedName>
    <definedName name="_xlnm.Print_Area" localSheetId="5">'EL - Stavební elektro'!$C$4:$J$76,'EL - Stavební elektro'!$C$82:$J$99,'EL - Stavební elektro'!$C$105:$J$122</definedName>
    <definedName name="_xlnm.Print_Area" localSheetId="0">'Rekapitulace stavby'!$D$4:$AO$76,'Rekapitulace stavby'!$C$82:$AQ$102</definedName>
    <definedName name="_xlnm.Print_Area" localSheetId="2">'SA - Sanace stávajících s...'!$C$4:$J$76,'SA - Sanace stávajících s...'!$C$82:$J$106,'SA - Sanace stávajících s...'!$C$112:$J$193</definedName>
    <definedName name="_xlnm.Print_Area" localSheetId="8">'Seznam figur'!$C$4:$G$136</definedName>
    <definedName name="_xlnm.Print_Area" localSheetId="3">'TE - Montáže nové technol...'!$C$4:$J$76,'TE - Montáže nové technol...'!$C$82:$J$106,'TE - Montáže nové technol...'!$C$112:$J$173</definedName>
    <definedName name="_xlnm.Print_Area" localSheetId="4">'VK - Vnější kanalizace, f...'!$C$4:$J$76,'VK - Vnější kanalizace, f...'!$C$82:$J$107,'VK - Vnější kanalizace, f...'!$C$113:$J$232</definedName>
    <definedName name="_xlnm.Print_Area" localSheetId="7">'VRN - Vedlejší rozpočtové...'!$C$4:$J$76,'VRN - Vedlejší rozpočtové...'!$C$82:$J$102,'VRN - Vedlejší rozpočtové...'!$C$108:$J$130</definedName>
    <definedName name="_xlnm.Print_Area" localSheetId="6">'ZP - Zkušební provoz'!$C$4:$J$76,'ZP - Zkušební provoz'!$C$82:$J$99,'ZP - Zkušební provoz'!$C$105:$J$121</definedName>
  </definedNames>
  <calcPr calcId="152511"/>
</workbook>
</file>

<file path=xl/calcChain.xml><?xml version="1.0" encoding="utf-8"?>
<calcChain xmlns="http://schemas.openxmlformats.org/spreadsheetml/2006/main">
  <c r="D7" i="9" l="1"/>
  <c r="J37" i="8"/>
  <c r="J36" i="8"/>
  <c r="AY101" i="1" s="1"/>
  <c r="J35" i="8"/>
  <c r="AX101" i="1" s="1"/>
  <c r="BI130" i="8"/>
  <c r="BH130" i="8"/>
  <c r="BG130" i="8"/>
  <c r="BF130" i="8"/>
  <c r="T130" i="8"/>
  <c r="T129" i="8" s="1"/>
  <c r="R130" i="8"/>
  <c r="R129" i="8" s="1"/>
  <c r="P130" i="8"/>
  <c r="P129" i="8" s="1"/>
  <c r="BI128" i="8"/>
  <c r="BH128" i="8"/>
  <c r="BG128" i="8"/>
  <c r="BF128" i="8"/>
  <c r="T128" i="8"/>
  <c r="T127" i="8" s="1"/>
  <c r="R128" i="8"/>
  <c r="R127" i="8" s="1"/>
  <c r="P128" i="8"/>
  <c r="P127" i="8" s="1"/>
  <c r="BI126" i="8"/>
  <c r="BH126" i="8"/>
  <c r="BG126" i="8"/>
  <c r="BF126" i="8"/>
  <c r="T126" i="8"/>
  <c r="T125" i="8" s="1"/>
  <c r="R126" i="8"/>
  <c r="R125" i="8" s="1"/>
  <c r="P126" i="8"/>
  <c r="P125" i="8" s="1"/>
  <c r="BI124" i="8"/>
  <c r="BH124" i="8"/>
  <c r="BG124" i="8"/>
  <c r="BF124" i="8"/>
  <c r="T124" i="8"/>
  <c r="T123" i="8" s="1"/>
  <c r="R124" i="8"/>
  <c r="R123" i="8" s="1"/>
  <c r="P124" i="8"/>
  <c r="P123" i="8" s="1"/>
  <c r="P122" i="8" s="1"/>
  <c r="P121" i="8" s="1"/>
  <c r="AU101" i="1" s="1"/>
  <c r="J117" i="8"/>
  <c r="F117" i="8"/>
  <c r="F115" i="8"/>
  <c r="E113" i="8"/>
  <c r="J91" i="8"/>
  <c r="F91" i="8"/>
  <c r="F89" i="8"/>
  <c r="E87" i="8"/>
  <c r="J24" i="8"/>
  <c r="E24" i="8"/>
  <c r="J92" i="8" s="1"/>
  <c r="J23" i="8"/>
  <c r="J18" i="8"/>
  <c r="E18" i="8"/>
  <c r="F118" i="8" s="1"/>
  <c r="J17" i="8"/>
  <c r="J12" i="8"/>
  <c r="J115" i="8"/>
  <c r="E7" i="8"/>
  <c r="E111" i="8"/>
  <c r="J37" i="7"/>
  <c r="J36" i="7"/>
  <c r="AY100" i="1" s="1"/>
  <c r="J35" i="7"/>
  <c r="AX100" i="1" s="1"/>
  <c r="BI121" i="7"/>
  <c r="BH121" i="7"/>
  <c r="BG121" i="7"/>
  <c r="BF121" i="7"/>
  <c r="T121" i="7"/>
  <c r="T120" i="7" s="1"/>
  <c r="T119" i="7" s="1"/>
  <c r="T118" i="7" s="1"/>
  <c r="R121" i="7"/>
  <c r="R120" i="7" s="1"/>
  <c r="R119" i="7" s="1"/>
  <c r="R118" i="7" s="1"/>
  <c r="P121" i="7"/>
  <c r="P120" i="7" s="1"/>
  <c r="P119" i="7" s="1"/>
  <c r="P118" i="7" s="1"/>
  <c r="AU100" i="1" s="1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12" i="7"/>
  <c r="J89" i="7"/>
  <c r="E7" i="7"/>
  <c r="E108" i="7"/>
  <c r="J37" i="6"/>
  <c r="J36" i="6"/>
  <c r="AY99" i="1" s="1"/>
  <c r="J35" i="6"/>
  <c r="AX99" i="1" s="1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J114" i="6"/>
  <c r="F114" i="6"/>
  <c r="F112" i="6"/>
  <c r="E110" i="6"/>
  <c r="J91" i="6"/>
  <c r="F91" i="6"/>
  <c r="F89" i="6"/>
  <c r="E87" i="6"/>
  <c r="J24" i="6"/>
  <c r="E24" i="6"/>
  <c r="J92" i="6"/>
  <c r="J23" i="6"/>
  <c r="J18" i="6"/>
  <c r="E18" i="6"/>
  <c r="F115" i="6"/>
  <c r="J17" i="6"/>
  <c r="J12" i="6"/>
  <c r="J112" i="6" s="1"/>
  <c r="E7" i="6"/>
  <c r="E108" i="6" s="1"/>
  <c r="J37" i="5"/>
  <c r="J36" i="5"/>
  <c r="AY98" i="1"/>
  <c r="J35" i="5"/>
  <c r="AX98" i="1"/>
  <c r="BI231" i="5"/>
  <c r="BH231" i="5"/>
  <c r="BG231" i="5"/>
  <c r="BF231" i="5"/>
  <c r="T231" i="5"/>
  <c r="T230" i="5"/>
  <c r="R231" i="5"/>
  <c r="R230" i="5"/>
  <c r="P231" i="5"/>
  <c r="P230" i="5"/>
  <c r="BI228" i="5"/>
  <c r="BH228" i="5"/>
  <c r="BG228" i="5"/>
  <c r="BF228" i="5"/>
  <c r="T228" i="5"/>
  <c r="T227" i="5"/>
  <c r="T226" i="5" s="1"/>
  <c r="R228" i="5"/>
  <c r="R227" i="5" s="1"/>
  <c r="R226" i="5" s="1"/>
  <c r="P228" i="5"/>
  <c r="P227" i="5"/>
  <c r="P226" i="5" s="1"/>
  <c r="BI225" i="5"/>
  <c r="BH225" i="5"/>
  <c r="BG225" i="5"/>
  <c r="BF225" i="5"/>
  <c r="T225" i="5"/>
  <c r="T224" i="5" s="1"/>
  <c r="R225" i="5"/>
  <c r="R224" i="5" s="1"/>
  <c r="P225" i="5"/>
  <c r="P224" i="5" s="1"/>
  <c r="BI222" i="5"/>
  <c r="BH222" i="5"/>
  <c r="BG222" i="5"/>
  <c r="BF222" i="5"/>
  <c r="T222" i="5"/>
  <c r="T221" i="5" s="1"/>
  <c r="R222" i="5"/>
  <c r="R221" i="5" s="1"/>
  <c r="P222" i="5"/>
  <c r="P221" i="5" s="1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89" i="5"/>
  <c r="BH189" i="5"/>
  <c r="BG189" i="5"/>
  <c r="BF189" i="5"/>
  <c r="T189" i="5"/>
  <c r="T188" i="5"/>
  <c r="R189" i="5"/>
  <c r="R188" i="5" s="1"/>
  <c r="P189" i="5"/>
  <c r="P188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1" i="5"/>
  <c r="BH141" i="5"/>
  <c r="BG141" i="5"/>
  <c r="BF141" i="5"/>
  <c r="T141" i="5"/>
  <c r="R141" i="5"/>
  <c r="P141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J122" i="5"/>
  <c r="F122" i="5"/>
  <c r="F120" i="5"/>
  <c r="E118" i="5"/>
  <c r="J91" i="5"/>
  <c r="F91" i="5"/>
  <c r="F89" i="5"/>
  <c r="E87" i="5"/>
  <c r="J24" i="5"/>
  <c r="E24" i="5"/>
  <c r="J92" i="5" s="1"/>
  <c r="J23" i="5"/>
  <c r="J18" i="5"/>
  <c r="E18" i="5"/>
  <c r="F123" i="5" s="1"/>
  <c r="J17" i="5"/>
  <c r="J12" i="5"/>
  <c r="J89" i="5" s="1"/>
  <c r="E7" i="5"/>
  <c r="E116" i="5"/>
  <c r="J37" i="4"/>
  <c r="J36" i="4"/>
  <c r="AY97" i="1"/>
  <c r="J35" i="4"/>
  <c r="AX97" i="1" s="1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T150" i="4"/>
  <c r="R151" i="4"/>
  <c r="R150" i="4"/>
  <c r="P151" i="4"/>
  <c r="P150" i="4"/>
  <c r="BI148" i="4"/>
  <c r="BH148" i="4"/>
  <c r="BG148" i="4"/>
  <c r="BF148" i="4"/>
  <c r="T148" i="4"/>
  <c r="R148" i="4"/>
  <c r="P148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T131" i="4" s="1"/>
  <c r="R132" i="4"/>
  <c r="R131" i="4" s="1"/>
  <c r="P132" i="4"/>
  <c r="P131" i="4" s="1"/>
  <c r="BI128" i="4"/>
  <c r="BH128" i="4"/>
  <c r="BG128" i="4"/>
  <c r="BF128" i="4"/>
  <c r="T128" i="4"/>
  <c r="T127" i="4"/>
  <c r="R128" i="4"/>
  <c r="R127" i="4" s="1"/>
  <c r="P128" i="4"/>
  <c r="P127" i="4"/>
  <c r="J121" i="4"/>
  <c r="F121" i="4"/>
  <c r="F119" i="4"/>
  <c r="E117" i="4"/>
  <c r="J91" i="4"/>
  <c r="F91" i="4"/>
  <c r="F89" i="4"/>
  <c r="E87" i="4"/>
  <c r="J24" i="4"/>
  <c r="E24" i="4"/>
  <c r="J92" i="4" s="1"/>
  <c r="J23" i="4"/>
  <c r="J18" i="4"/>
  <c r="E18" i="4"/>
  <c r="F122" i="4" s="1"/>
  <c r="J17" i="4"/>
  <c r="J12" i="4"/>
  <c r="J119" i="4" s="1"/>
  <c r="E7" i="4"/>
  <c r="E85" i="4"/>
  <c r="J37" i="3"/>
  <c r="J36" i="3"/>
  <c r="AY96" i="1"/>
  <c r="J35" i="3"/>
  <c r="AX96" i="1"/>
  <c r="BI191" i="3"/>
  <c r="BH191" i="3"/>
  <c r="BG191" i="3"/>
  <c r="BF191" i="3"/>
  <c r="T191" i="3"/>
  <c r="T190" i="3"/>
  <c r="R191" i="3"/>
  <c r="R190" i="3"/>
  <c r="P191" i="3"/>
  <c r="P190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T173" i="3" s="1"/>
  <c r="R174" i="3"/>
  <c r="R173" i="3" s="1"/>
  <c r="P174" i="3"/>
  <c r="P173" i="3" s="1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T127" i="3"/>
  <c r="R128" i="3"/>
  <c r="R127" i="3"/>
  <c r="P128" i="3"/>
  <c r="P127" i="3"/>
  <c r="J121" i="3"/>
  <c r="F121" i="3"/>
  <c r="F119" i="3"/>
  <c r="E117" i="3"/>
  <c r="J91" i="3"/>
  <c r="F91" i="3"/>
  <c r="F89" i="3"/>
  <c r="E87" i="3"/>
  <c r="J24" i="3"/>
  <c r="E24" i="3"/>
  <c r="J122" i="3" s="1"/>
  <c r="J23" i="3"/>
  <c r="J18" i="3"/>
  <c r="E18" i="3"/>
  <c r="F92" i="3" s="1"/>
  <c r="J17" i="3"/>
  <c r="J12" i="3"/>
  <c r="J119" i="3" s="1"/>
  <c r="E7" i="3"/>
  <c r="E115" i="3"/>
  <c r="J37" i="2"/>
  <c r="J36" i="2"/>
  <c r="AY95" i="1" s="1"/>
  <c r="J35" i="2"/>
  <c r="AX95" i="1" s="1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/>
  <c r="J23" i="2"/>
  <c r="J18" i="2"/>
  <c r="E18" i="2"/>
  <c r="F119" i="2"/>
  <c r="J17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55" i="2"/>
  <c r="J145" i="2"/>
  <c r="BK137" i="2"/>
  <c r="BK135" i="2"/>
  <c r="F35" i="2"/>
  <c r="J165" i="3"/>
  <c r="J138" i="3"/>
  <c r="J168" i="3"/>
  <c r="J177" i="3"/>
  <c r="J163" i="4"/>
  <c r="J135" i="4"/>
  <c r="BK151" i="4"/>
  <c r="BK128" i="4"/>
  <c r="BK209" i="5"/>
  <c r="J162" i="5"/>
  <c r="J189" i="5"/>
  <c r="J210" i="5"/>
  <c r="BK175" i="5"/>
  <c r="BK152" i="5"/>
  <c r="BK172" i="5"/>
  <c r="J129" i="5"/>
  <c r="J133" i="5"/>
  <c r="J159" i="5"/>
  <c r="F36" i="7"/>
  <c r="BC100" i="1" s="1"/>
  <c r="J161" i="2"/>
  <c r="BK149" i="2"/>
  <c r="BK136" i="2"/>
  <c r="BK125" i="2"/>
  <c r="BK191" i="3"/>
  <c r="BK168" i="3"/>
  <c r="J150" i="3"/>
  <c r="BK174" i="3"/>
  <c r="BK132" i="3"/>
  <c r="BK177" i="3"/>
  <c r="J183" i="3"/>
  <c r="J153" i="3"/>
  <c r="BK169" i="4"/>
  <c r="J142" i="4"/>
  <c r="BK132" i="4"/>
  <c r="J136" i="4"/>
  <c r="BK189" i="5"/>
  <c r="J198" i="5"/>
  <c r="BK228" i="5"/>
  <c r="BK218" i="5"/>
  <c r="BK141" i="5"/>
  <c r="BK210" i="5"/>
  <c r="J165" i="5"/>
  <c r="J195" i="5"/>
  <c r="BK122" i="6"/>
  <c r="F34" i="7"/>
  <c r="BA100" i="1" s="1"/>
  <c r="BK161" i="2"/>
  <c r="BK152" i="2"/>
  <c r="BK139" i="2"/>
  <c r="J131" i="2"/>
  <c r="F37" i="2"/>
  <c r="J188" i="3"/>
  <c r="J132" i="3"/>
  <c r="BK172" i="3"/>
  <c r="BK157" i="3"/>
  <c r="BK170" i="3"/>
  <c r="BK137" i="4"/>
  <c r="J137" i="4"/>
  <c r="J169" i="4"/>
  <c r="BK142" i="4"/>
  <c r="J214" i="5"/>
  <c r="J216" i="5"/>
  <c r="J152" i="5"/>
  <c r="J175" i="5"/>
  <c r="BK167" i="5"/>
  <c r="BK214" i="5"/>
  <c r="BK147" i="5"/>
  <c r="J169" i="5"/>
  <c r="BK169" i="5"/>
  <c r="J121" i="6"/>
  <c r="BK124" i="8"/>
  <c r="BK130" i="8"/>
  <c r="J128" i="8"/>
  <c r="J158" i="2"/>
  <c r="J152" i="2"/>
  <c r="BK142" i="2"/>
  <c r="J136" i="2"/>
  <c r="J125" i="2"/>
  <c r="BK188" i="3"/>
  <c r="BK162" i="3"/>
  <c r="BK148" i="3"/>
  <c r="J180" i="3"/>
  <c r="BK138" i="3"/>
  <c r="J155" i="3"/>
  <c r="J134" i="3"/>
  <c r="BK165" i="3"/>
  <c r="J148" i="3"/>
  <c r="J157" i="4"/>
  <c r="J165" i="4"/>
  <c r="BK172" i="4"/>
  <c r="J154" i="4"/>
  <c r="BK201" i="5"/>
  <c r="J228" i="5"/>
  <c r="J172" i="5"/>
  <c r="BK212" i="5"/>
  <c r="J181" i="5"/>
  <c r="BK225" i="5"/>
  <c r="BK184" i="5"/>
  <c r="J141" i="5"/>
  <c r="J178" i="5"/>
  <c r="J201" i="5"/>
  <c r="J155" i="5"/>
  <c r="BK121" i="7"/>
  <c r="J126" i="8"/>
  <c r="BK158" i="2"/>
  <c r="J149" i="2"/>
  <c r="J139" i="2"/>
  <c r="BK131" i="2"/>
  <c r="J174" i="3"/>
  <c r="BK155" i="3"/>
  <c r="J136" i="3"/>
  <c r="J187" i="3"/>
  <c r="BK136" i="3"/>
  <c r="J157" i="3"/>
  <c r="BK160" i="3"/>
  <c r="J169" i="3"/>
  <c r="J144" i="3"/>
  <c r="BK144" i="3"/>
  <c r="BK157" i="4"/>
  <c r="BK163" i="4"/>
  <c r="BK154" i="4"/>
  <c r="BK135" i="4"/>
  <c r="BK178" i="5"/>
  <c r="BK155" i="5"/>
  <c r="J231" i="5"/>
  <c r="BK129" i="5"/>
  <c r="J186" i="5"/>
  <c r="BK231" i="5"/>
  <c r="J206" i="5"/>
  <c r="BK165" i="5"/>
  <c r="J121" i="7"/>
  <c r="BK126" i="8"/>
  <c r="BK155" i="2"/>
  <c r="BK145" i="2"/>
  <c r="J137" i="2"/>
  <c r="J135" i="2"/>
  <c r="F36" i="2"/>
  <c r="BK183" i="3"/>
  <c r="BK169" i="3"/>
  <c r="J128" i="3"/>
  <c r="J160" i="3"/>
  <c r="BK165" i="4"/>
  <c r="J151" i="4"/>
  <c r="BK136" i="4"/>
  <c r="J148" i="4"/>
  <c r="J128" i="4"/>
  <c r="J184" i="5"/>
  <c r="J212" i="5"/>
  <c r="J147" i="5"/>
  <c r="BK222" i="5"/>
  <c r="J222" i="5"/>
  <c r="BK162" i="5"/>
  <c r="J218" i="5"/>
  <c r="J225" i="5"/>
  <c r="J167" i="5"/>
  <c r="BK121" i="6"/>
  <c r="J130" i="8"/>
  <c r="J124" i="8"/>
  <c r="BK128" i="8"/>
  <c r="J34" i="2"/>
  <c r="J172" i="3"/>
  <c r="BK128" i="3"/>
  <c r="J170" i="3"/>
  <c r="J191" i="3"/>
  <c r="BK150" i="3"/>
  <c r="BK180" i="3"/>
  <c r="J162" i="3"/>
  <c r="BK160" i="4"/>
  <c r="J132" i="4"/>
  <c r="J160" i="4"/>
  <c r="BK148" i="4"/>
  <c r="BK203" i="5"/>
  <c r="BK157" i="5"/>
  <c r="BK186" i="5"/>
  <c r="BK206" i="5"/>
  <c r="BK133" i="5"/>
  <c r="BK198" i="5"/>
  <c r="J149" i="5"/>
  <c r="BK181" i="5"/>
  <c r="BK195" i="5"/>
  <c r="J122" i="6"/>
  <c r="F37" i="7"/>
  <c r="BD100" i="1" s="1"/>
  <c r="AS94" i="1"/>
  <c r="J142" i="2"/>
  <c r="F34" i="2"/>
  <c r="BK134" i="3"/>
  <c r="BK153" i="3"/>
  <c r="BK187" i="3"/>
  <c r="J172" i="4"/>
  <c r="F35" i="4"/>
  <c r="J157" i="5"/>
  <c r="J203" i="5"/>
  <c r="BK159" i="5"/>
  <c r="J209" i="5"/>
  <c r="BK216" i="5"/>
  <c r="BK149" i="5"/>
  <c r="F35" i="7"/>
  <c r="BB100" i="1" s="1"/>
  <c r="R122" i="8" l="1"/>
  <c r="R121" i="8" s="1"/>
  <c r="T122" i="8"/>
  <c r="T121" i="8" s="1"/>
  <c r="T124" i="2"/>
  <c r="P148" i="2"/>
  <c r="P131" i="3"/>
  <c r="T176" i="3"/>
  <c r="P141" i="4"/>
  <c r="P153" i="4"/>
  <c r="R128" i="5"/>
  <c r="R171" i="5"/>
  <c r="BK120" i="6"/>
  <c r="J120" i="6"/>
  <c r="J98" i="6" s="1"/>
  <c r="BK167" i="3"/>
  <c r="J167" i="3"/>
  <c r="J100" i="3"/>
  <c r="P176" i="3"/>
  <c r="T134" i="4"/>
  <c r="T126" i="4"/>
  <c r="P168" i="4"/>
  <c r="P128" i="5"/>
  <c r="P171" i="5"/>
  <c r="P120" i="6"/>
  <c r="P119" i="6"/>
  <c r="P118" i="6" s="1"/>
  <c r="AU99" i="1" s="1"/>
  <c r="P124" i="2"/>
  <c r="T141" i="2"/>
  <c r="R131" i="3"/>
  <c r="BK176" i="3"/>
  <c r="J176" i="3"/>
  <c r="J103" i="3"/>
  <c r="R141" i="4"/>
  <c r="R153" i="4"/>
  <c r="T194" i="5"/>
  <c r="BK134" i="2"/>
  <c r="J134" i="2" s="1"/>
  <c r="J99" i="2" s="1"/>
  <c r="BK148" i="2"/>
  <c r="J148" i="2"/>
  <c r="J102" i="2" s="1"/>
  <c r="T131" i="3"/>
  <c r="R167" i="3"/>
  <c r="BK186" i="3"/>
  <c r="J186" i="3" s="1"/>
  <c r="J104" i="3" s="1"/>
  <c r="R134" i="4"/>
  <c r="R126" i="4"/>
  <c r="BK153" i="4"/>
  <c r="J153" i="4"/>
  <c r="J104" i="4"/>
  <c r="BK128" i="5"/>
  <c r="J128" i="5" s="1"/>
  <c r="J98" i="5" s="1"/>
  <c r="BK171" i="5"/>
  <c r="J171" i="5"/>
  <c r="J99" i="5" s="1"/>
  <c r="R120" i="6"/>
  <c r="R119" i="6"/>
  <c r="R118" i="6"/>
  <c r="BK124" i="2"/>
  <c r="J124" i="2" s="1"/>
  <c r="J98" i="2" s="1"/>
  <c r="T134" i="2"/>
  <c r="R148" i="2"/>
  <c r="T167" i="3"/>
  <c r="R186" i="3"/>
  <c r="T141" i="4"/>
  <c r="T153" i="4"/>
  <c r="T128" i="5"/>
  <c r="T127" i="5"/>
  <c r="T126" i="5"/>
  <c r="T171" i="5"/>
  <c r="T120" i="6"/>
  <c r="T119" i="6"/>
  <c r="T118" i="6"/>
  <c r="R124" i="2"/>
  <c r="BK141" i="2"/>
  <c r="J141" i="2"/>
  <c r="J101" i="2"/>
  <c r="R141" i="2"/>
  <c r="R140" i="2" s="1"/>
  <c r="BK131" i="3"/>
  <c r="J131" i="3"/>
  <c r="J99" i="3" s="1"/>
  <c r="R176" i="3"/>
  <c r="R175" i="3"/>
  <c r="T186" i="3"/>
  <c r="BK141" i="4"/>
  <c r="J141" i="4" s="1"/>
  <c r="J102" i="4" s="1"/>
  <c r="T168" i="4"/>
  <c r="BK194" i="5"/>
  <c r="J194" i="5" s="1"/>
  <c r="J101" i="5" s="1"/>
  <c r="R134" i="2"/>
  <c r="T148" i="2"/>
  <c r="P167" i="3"/>
  <c r="P186" i="3"/>
  <c r="BK134" i="4"/>
  <c r="J134" i="4" s="1"/>
  <c r="J100" i="4" s="1"/>
  <c r="BK168" i="4"/>
  <c r="J168" i="4"/>
  <c r="J105" i="4" s="1"/>
  <c r="P194" i="5"/>
  <c r="P134" i="2"/>
  <c r="P141" i="2"/>
  <c r="P140" i="2" s="1"/>
  <c r="P134" i="4"/>
  <c r="P126" i="4"/>
  <c r="R168" i="4"/>
  <c r="R194" i="5"/>
  <c r="BK190" i="3"/>
  <c r="J190" i="3"/>
  <c r="J105" i="3"/>
  <c r="BK230" i="5"/>
  <c r="J230" i="5" s="1"/>
  <c r="J106" i="5" s="1"/>
  <c r="BK131" i="4"/>
  <c r="J131" i="4" s="1"/>
  <c r="J99" i="4" s="1"/>
  <c r="BK188" i="5"/>
  <c r="J188" i="5"/>
  <c r="J100" i="5" s="1"/>
  <c r="BK221" i="5"/>
  <c r="J221" i="5"/>
  <c r="J102" i="5"/>
  <c r="BK127" i="3"/>
  <c r="J127" i="3" s="1"/>
  <c r="J98" i="3" s="1"/>
  <c r="BK120" i="7"/>
  <c r="J120" i="7" s="1"/>
  <c r="J98" i="7" s="1"/>
  <c r="BK224" i="5"/>
  <c r="J224" i="5"/>
  <c r="J103" i="5" s="1"/>
  <c r="BK173" i="3"/>
  <c r="J173" i="3"/>
  <c r="J101" i="3"/>
  <c r="BK127" i="4"/>
  <c r="BK126" i="4" s="1"/>
  <c r="J126" i="4" s="1"/>
  <c r="J97" i="4" s="1"/>
  <c r="BK150" i="4"/>
  <c r="J150" i="4"/>
  <c r="J103" i="4" s="1"/>
  <c r="BK227" i="5"/>
  <c r="BK226" i="5"/>
  <c r="J226" i="5"/>
  <c r="J104" i="5" s="1"/>
  <c r="BK127" i="8"/>
  <c r="J127" i="8"/>
  <c r="J100" i="8"/>
  <c r="BK129" i="8"/>
  <c r="J129" i="8" s="1"/>
  <c r="J101" i="8" s="1"/>
  <c r="BK123" i="8"/>
  <c r="J123" i="8" s="1"/>
  <c r="J98" i="8" s="1"/>
  <c r="BK125" i="8"/>
  <c r="J125" i="8"/>
  <c r="J99" i="8" s="1"/>
  <c r="E85" i="8"/>
  <c r="F92" i="8"/>
  <c r="J118" i="8"/>
  <c r="BE124" i="8"/>
  <c r="BE128" i="8"/>
  <c r="J89" i="8"/>
  <c r="BE126" i="8"/>
  <c r="BE130" i="8"/>
  <c r="BK119" i="6"/>
  <c r="J119" i="6"/>
  <c r="J97" i="6"/>
  <c r="F115" i="7"/>
  <c r="E85" i="7"/>
  <c r="J92" i="7"/>
  <c r="J112" i="7"/>
  <c r="BE121" i="7"/>
  <c r="J33" i="7" s="1"/>
  <c r="AV100" i="1" s="1"/>
  <c r="F92" i="6"/>
  <c r="BE122" i="6"/>
  <c r="J89" i="6"/>
  <c r="J227" i="5"/>
  <c r="J105" i="5" s="1"/>
  <c r="E85" i="6"/>
  <c r="J115" i="6"/>
  <c r="BE121" i="6"/>
  <c r="BK140" i="4"/>
  <c r="J140" i="4" s="1"/>
  <c r="J101" i="4" s="1"/>
  <c r="J123" i="5"/>
  <c r="BE141" i="5"/>
  <c r="BE184" i="5"/>
  <c r="BE212" i="5"/>
  <c r="BE214" i="5"/>
  <c r="BE228" i="5"/>
  <c r="BE231" i="5"/>
  <c r="E85" i="5"/>
  <c r="BE155" i="5"/>
  <c r="J120" i="5"/>
  <c r="BE152" i="5"/>
  <c r="BE175" i="5"/>
  <c r="BE178" i="5"/>
  <c r="BE181" i="5"/>
  <c r="BE206" i="5"/>
  <c r="BE218" i="5"/>
  <c r="BE222" i="5"/>
  <c r="F92" i="5"/>
  <c r="BE167" i="5"/>
  <c r="J127" i="4"/>
  <c r="J98" i="4" s="1"/>
  <c r="BE162" i="5"/>
  <c r="BE133" i="5"/>
  <c r="BE147" i="5"/>
  <c r="BE149" i="5"/>
  <c r="BE157" i="5"/>
  <c r="BE172" i="5"/>
  <c r="BE186" i="5"/>
  <c r="BE189" i="5"/>
  <c r="BE201" i="5"/>
  <c r="BE203" i="5"/>
  <c r="BE216" i="5"/>
  <c r="BE159" i="5"/>
  <c r="BE209" i="5"/>
  <c r="BE210" i="5"/>
  <c r="BE225" i="5"/>
  <c r="BE129" i="5"/>
  <c r="BE165" i="5"/>
  <c r="BE169" i="5"/>
  <c r="BE195" i="5"/>
  <c r="BE198" i="5"/>
  <c r="BK126" i="3"/>
  <c r="BE132" i="4"/>
  <c r="BE165" i="4"/>
  <c r="BE169" i="4"/>
  <c r="F92" i="4"/>
  <c r="BE136" i="4"/>
  <c r="BE151" i="4"/>
  <c r="BK175" i="3"/>
  <c r="J175" i="3"/>
  <c r="J102" i="3"/>
  <c r="E115" i="4"/>
  <c r="BE128" i="4"/>
  <c r="BE157" i="4"/>
  <c r="BE163" i="4"/>
  <c r="J122" i="4"/>
  <c r="BE137" i="4"/>
  <c r="BE142" i="4"/>
  <c r="BE148" i="4"/>
  <c r="BE160" i="4"/>
  <c r="BE172" i="4"/>
  <c r="BB97" i="1"/>
  <c r="BE154" i="4"/>
  <c r="J89" i="4"/>
  <c r="BE135" i="4"/>
  <c r="BE174" i="3"/>
  <c r="BE180" i="3"/>
  <c r="BE187" i="3"/>
  <c r="BE188" i="3"/>
  <c r="J92" i="3"/>
  <c r="F122" i="3"/>
  <c r="BE128" i="3"/>
  <c r="BE148" i="3"/>
  <c r="BE162" i="3"/>
  <c r="BE132" i="3"/>
  <c r="BE136" i="3"/>
  <c r="BE155" i="3"/>
  <c r="BE157" i="3"/>
  <c r="BE168" i="3"/>
  <c r="BE172" i="3"/>
  <c r="E85" i="3"/>
  <c r="BE134" i="3"/>
  <c r="BE153" i="3"/>
  <c r="BE160" i="3"/>
  <c r="BE150" i="3"/>
  <c r="BE183" i="3"/>
  <c r="J89" i="3"/>
  <c r="BE138" i="3"/>
  <c r="BE144" i="3"/>
  <c r="BE165" i="3"/>
  <c r="BE169" i="3"/>
  <c r="BE170" i="3"/>
  <c r="BE177" i="3"/>
  <c r="BE191" i="3"/>
  <c r="AW95" i="1"/>
  <c r="BA95" i="1"/>
  <c r="BB95" i="1"/>
  <c r="E85" i="2"/>
  <c r="J89" i="2"/>
  <c r="F92" i="2"/>
  <c r="J92" i="2"/>
  <c r="BE125" i="2"/>
  <c r="BE131" i="2"/>
  <c r="BE135" i="2"/>
  <c r="BE136" i="2"/>
  <c r="BE137" i="2"/>
  <c r="BE139" i="2"/>
  <c r="BE142" i="2"/>
  <c r="BE145" i="2"/>
  <c r="BE149" i="2"/>
  <c r="BE152" i="2"/>
  <c r="BE155" i="2"/>
  <c r="BE158" i="2"/>
  <c r="BE161" i="2"/>
  <c r="BC95" i="1"/>
  <c r="BD95" i="1"/>
  <c r="J34" i="4"/>
  <c r="AW97" i="1" s="1"/>
  <c r="F36" i="5"/>
  <c r="BC98" i="1" s="1"/>
  <c r="J34" i="3"/>
  <c r="AW96" i="1" s="1"/>
  <c r="F37" i="6"/>
  <c r="BD99" i="1" s="1"/>
  <c r="J34" i="6"/>
  <c r="AW99" i="1" s="1"/>
  <c r="F37" i="8"/>
  <c r="BD101" i="1" s="1"/>
  <c r="F36" i="8"/>
  <c r="BC101" i="1" s="1"/>
  <c r="F34" i="3"/>
  <c r="BA96" i="1" s="1"/>
  <c r="F35" i="6"/>
  <c r="BB99" i="1" s="1"/>
  <c r="J34" i="8"/>
  <c r="AW101" i="1" s="1"/>
  <c r="F36" i="4"/>
  <c r="BC97" i="1" s="1"/>
  <c r="F34" i="4"/>
  <c r="BA97" i="1" s="1"/>
  <c r="F34" i="6"/>
  <c r="BA99" i="1" s="1"/>
  <c r="F36" i="6"/>
  <c r="BC99" i="1" s="1"/>
  <c r="J34" i="7"/>
  <c r="AW100" i="1" s="1"/>
  <c r="F34" i="8"/>
  <c r="BA101" i="1" s="1"/>
  <c r="F35" i="8"/>
  <c r="BB101" i="1" s="1"/>
  <c r="F36" i="3"/>
  <c r="BC96" i="1" s="1"/>
  <c r="F34" i="5"/>
  <c r="BA98" i="1" s="1"/>
  <c r="F37" i="3"/>
  <c r="BD96" i="1" s="1"/>
  <c r="J34" i="5"/>
  <c r="AW98" i="1" s="1"/>
  <c r="F35" i="3"/>
  <c r="BB96" i="1" s="1"/>
  <c r="F37" i="5"/>
  <c r="BD98" i="1" s="1"/>
  <c r="F37" i="4"/>
  <c r="BD97" i="1" s="1"/>
  <c r="F35" i="5"/>
  <c r="BB98" i="1" s="1"/>
  <c r="BK127" i="5" l="1"/>
  <c r="J127" i="5" s="1"/>
  <c r="J97" i="5" s="1"/>
  <c r="T140" i="4"/>
  <c r="T125" i="4"/>
  <c r="P123" i="2"/>
  <c r="P122" i="2" s="1"/>
  <c r="AU95" i="1" s="1"/>
  <c r="P175" i="3"/>
  <c r="P140" i="4"/>
  <c r="P125" i="4" s="1"/>
  <c r="AU97" i="1" s="1"/>
  <c r="R123" i="2"/>
  <c r="R122" i="2"/>
  <c r="T126" i="3"/>
  <c r="R140" i="4"/>
  <c r="R125" i="4"/>
  <c r="T140" i="2"/>
  <c r="P126" i="3"/>
  <c r="P125" i="3"/>
  <c r="AU96" i="1"/>
  <c r="T175" i="3"/>
  <c r="P127" i="5"/>
  <c r="P126" i="5"/>
  <c r="AU98" i="1"/>
  <c r="T123" i="2"/>
  <c r="T122" i="2" s="1"/>
  <c r="R126" i="3"/>
  <c r="R125" i="3"/>
  <c r="R127" i="5"/>
  <c r="R126" i="5" s="1"/>
  <c r="BK140" i="2"/>
  <c r="BK119" i="7"/>
  <c r="J119" i="7"/>
  <c r="J97" i="7" s="1"/>
  <c r="BK122" i="8"/>
  <c r="J122" i="8"/>
  <c r="J97" i="8"/>
  <c r="BK123" i="2"/>
  <c r="J123" i="2"/>
  <c r="J97" i="2" s="1"/>
  <c r="BK118" i="6"/>
  <c r="J118" i="6" s="1"/>
  <c r="J96" i="6" s="1"/>
  <c r="BK126" i="5"/>
  <c r="J126" i="5"/>
  <c r="BK125" i="4"/>
  <c r="J125" i="4"/>
  <c r="J96" i="4"/>
  <c r="BK125" i="3"/>
  <c r="J125" i="3" s="1"/>
  <c r="J30" i="3" s="1"/>
  <c r="AG96" i="1" s="1"/>
  <c r="J126" i="3"/>
  <c r="J97" i="3"/>
  <c r="J33" i="3"/>
  <c r="AV96" i="1" s="1"/>
  <c r="AT96" i="1" s="1"/>
  <c r="J33" i="6"/>
  <c r="AV99" i="1"/>
  <c r="AT99" i="1" s="1"/>
  <c r="BC94" i="1"/>
  <c r="W32" i="1" s="1"/>
  <c r="F33" i="3"/>
  <c r="AZ96" i="1" s="1"/>
  <c r="F33" i="8"/>
  <c r="AZ101" i="1" s="1"/>
  <c r="BB94" i="1"/>
  <c r="W31" i="1" s="1"/>
  <c r="F33" i="2"/>
  <c r="AZ95" i="1" s="1"/>
  <c r="J33" i="5"/>
  <c r="AV98" i="1" s="1"/>
  <c r="AT98" i="1" s="1"/>
  <c r="F33" i="5"/>
  <c r="AZ98" i="1"/>
  <c r="J33" i="4"/>
  <c r="AV97" i="1"/>
  <c r="AT97" i="1" s="1"/>
  <c r="AT100" i="1"/>
  <c r="J33" i="2"/>
  <c r="AV95" i="1"/>
  <c r="AT95" i="1" s="1"/>
  <c r="J30" i="5"/>
  <c r="AG98" i="1" s="1"/>
  <c r="F33" i="6"/>
  <c r="AZ99" i="1" s="1"/>
  <c r="J33" i="8"/>
  <c r="AV101" i="1" s="1"/>
  <c r="AT101" i="1" s="1"/>
  <c r="BD94" i="1"/>
  <c r="W33" i="1"/>
  <c r="F33" i="4"/>
  <c r="AZ97" i="1"/>
  <c r="F33" i="7"/>
  <c r="AZ100" i="1"/>
  <c r="BA94" i="1"/>
  <c r="W30" i="1" s="1"/>
  <c r="T125" i="3" l="1"/>
  <c r="BK122" i="2"/>
  <c r="J122" i="2"/>
  <c r="J96" i="2"/>
  <c r="J140" i="2"/>
  <c r="J100" i="2" s="1"/>
  <c r="BK118" i="7"/>
  <c r="J118" i="7" s="1"/>
  <c r="J96" i="7" s="1"/>
  <c r="BK121" i="8"/>
  <c r="J121" i="8"/>
  <c r="J96" i="8"/>
  <c r="AN98" i="1"/>
  <c r="J96" i="5"/>
  <c r="J39" i="5"/>
  <c r="AN96" i="1"/>
  <c r="J96" i="3"/>
  <c r="J39" i="3"/>
  <c r="AX94" i="1"/>
  <c r="AU94" i="1"/>
  <c r="AZ94" i="1"/>
  <c r="W29" i="1" s="1"/>
  <c r="J30" i="6"/>
  <c r="AG99" i="1"/>
  <c r="AN99" i="1"/>
  <c r="J30" i="4"/>
  <c r="AG97" i="1"/>
  <c r="AN97" i="1"/>
  <c r="AW94" i="1"/>
  <c r="AK30" i="1" s="1"/>
  <c r="AY94" i="1"/>
  <c r="J39" i="6" l="1"/>
  <c r="J39" i="4"/>
  <c r="J30" i="8"/>
  <c r="AG101" i="1"/>
  <c r="J30" i="7"/>
  <c r="AG100" i="1"/>
  <c r="J30" i="2"/>
  <c r="AG95" i="1" s="1"/>
  <c r="AV94" i="1"/>
  <c r="AK29" i="1"/>
  <c r="J39" i="2" l="1"/>
  <c r="J39" i="8"/>
  <c r="J39" i="7"/>
  <c r="AN100" i="1"/>
  <c r="AN95" i="1"/>
  <c r="AN101" i="1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<sst xmlns="http://schemas.openxmlformats.org/spreadsheetml/2006/main" count="4311" uniqueCount="658">
  <si>
    <t>Export Komplet</t>
  </si>
  <si>
    <t/>
  </si>
  <si>
    <t>2.0</t>
  </si>
  <si>
    <t>ZAMOK</t>
  </si>
  <si>
    <t>False</t>
  </si>
  <si>
    <t>{5bd871fa-b9e3-45f3-a7b9-46da6872f48d}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</si>
  <si>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</si>
  <si>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</si>
  <si>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</si>
  <si>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</si>
  <si>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</si>
  <si>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</si>
  <si>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</si>
  <si>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</si>
  <si>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COV_UFA_AV_CR2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</si>
  <si>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</si>
  <si>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</si>
  <si>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ČOV pro areál staveb ÚFA AV ČR a OPS - Milešovka</t>
  </si>
  <si>
    <t>KSO:</t>
  </si>
  <si>
    <t>CC-CZ:</t>
  </si>
  <si>
    <t>Místo:</t>
  </si>
  <si>
    <t>Mlešov u Lovosic</t>
  </si>
  <si>
    <t>Datum:</t>
  </si>
  <si>
    <t>29. 6. 2022</t>
  </si>
  <si>
    <t>Zadavatel:</t>
  </si>
  <si>
    <t>IČ:</t>
  </si>
  <si>
    <t>Ústav fyziky atmosféry AV ČR, v. v. i.</t>
  </si>
  <si>
    <t>DIČ:</t>
  </si>
  <si>
    <t>Uchazeč:</t>
  </si>
  <si>
    <t>Vyplň údaj</t>
  </si>
  <si>
    <t>Projektant:</t>
  </si>
  <si>
    <t>HRprojekt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</si>
  <si>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</si>
  <si>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</si>
  <si>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</si>
  <si>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</si>
  <si>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</si>
  <si>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</si>
  <si>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</si>
  <si>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</si>
  <si>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</si>
  <si>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</si>
  <si>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</si>
  <si>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</si>
  <si>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</si>
  <si>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</si>
  <si>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</si>
  <si>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</si>
  <si>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</si>
  <si>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</si>
  <si>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</si>
  <si>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</si>
  <si>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</si>
  <si>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</si>
  <si>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</si>
  <si>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</si>
  <si>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</si>
  <si>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</si>
  <si>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</si>
  <si>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</si>
  <si>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</si>
  <si>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</si>
  <si>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</si>
  <si>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</si>
  <si>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</si>
  <si>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</si>
  <si>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</si>
  <si>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</si>
  <si>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</si>
  <si>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</si>
  <si>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</si>
  <si>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</si>
  <si>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</si>
  <si>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</si>
  <si>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</si>
  <si>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</si>
  <si>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</si>
  <si>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</si>
  <si>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</si>
  <si>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</si>
  <si>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</si>
  <si>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DEM</t>
  </si>
  <si>
    <t>Demolice a demontáže stávajícího zařízení</t>
  </si>
  <si>
    <t>STA</t>
  </si>
  <si>
    <t>1</t>
  </si>
  <si>
    <t>{722af389-0ac9-4a0c-8e28-01ac7c6bbd95}</t>
  </si>
  <si>
    <t>2</t>
  </si>
  <si>
    <t>SA</t>
  </si>
  <si>
    <t>Sanace stávajících stavebních konstrukcí</t>
  </si>
  <si>
    <t>{2d869467-e59c-43a8-b6fc-26d5bec38f67}</t>
  </si>
  <si>
    <t>TE</t>
  </si>
  <si>
    <t>Montáže nové technologie</t>
  </si>
  <si>
    <t>{ba681110-2211-40c3-8d2e-ff9209ae9279}</t>
  </si>
  <si>
    <t>VK</t>
  </si>
  <si>
    <t>Vnější kanalizace, filtrace a vsakování</t>
  </si>
  <si>
    <t>{5408a346-3987-4c62-84e7-b82ae1a50614}</t>
  </si>
  <si>
    <t>EL</t>
  </si>
  <si>
    <t>Stavební elektro</t>
  </si>
  <si>
    <t>{92008c86-65ad-4390-85be-821b0febe8aa}</t>
  </si>
  <si>
    <t>ZP</t>
  </si>
  <si>
    <t>Zkušební provoz</t>
  </si>
  <si>
    <t>{60e4f252-448e-4de0-b889-397d1dd4fa11}</t>
  </si>
  <si>
    <t>VRN</t>
  </si>
  <si>
    <t>Vedlejší rozpočtové náklady</t>
  </si>
  <si>
    <t>{d936538b-0e90-4690-9408-9b7ce06084ee}</t>
  </si>
  <si>
    <t>KRYCÍ LIST SOUPISU PRACÍ</t>
  </si>
  <si>
    <t>Objekt:</t>
  </si>
  <si>
    <t>DEM - Demolice a demontáže stávajícího zařízení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</si>
  <si>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</si>
  <si>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</si>
  <si>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</si>
  <si>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</si>
  <si>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</si>
  <si>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</si>
  <si>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</si>
  <si>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</si>
  <si>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</si>
  <si>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722 - Zdravotechnika - vnitřní vodovod</t>
  </si>
  <si>
    <t xml:space="preserve">    724 - Zdravotechnika - strojní vybavení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</si>
  <si>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</si>
  <si>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</si>
  <si>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</si>
  <si>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</si>
  <si>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</si>
  <si>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</si>
  <si>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</si>
  <si>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</si>
  <si>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</si>
  <si>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</si>
  <si>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</si>
  <si>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</si>
  <si>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</si>
  <si>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</si>
  <si>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</si>
  <si>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</si>
  <si>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</si>
  <si>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</si>
  <si>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</si>
  <si>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952903112</t>
  </si>
  <si>
    <t>Vyčištění objektů ČOV, nádrží, žlabů a kanálů při v do 3,5 m</t>
  </si>
  <si>
    <t>m2</t>
  </si>
  <si>
    <t>4</t>
  </si>
  <si>
    <t>-1830964284</t>
  </si>
  <si>
    <t>VV</t>
  </si>
  <si>
    <t>vyčištění nádrží č. 2 a 3</t>
  </si>
  <si>
    <t>(3,14*1,2)*2,2*2+(3,14*0,6*0,6)*2</t>
  </si>
  <si>
    <t>očištění stávajících česlí</t>
  </si>
  <si>
    <t>Součet</t>
  </si>
  <si>
    <t>968072455</t>
  </si>
  <si>
    <t>Vybourání kovových dveřních zárubní pl do 2 m2</t>
  </si>
  <si>
    <t>568865333</t>
  </si>
  <si>
    <t xml:space="preserve">stávající zárubeň </t>
  </si>
  <si>
    <t>997</t>
  </si>
  <si>
    <t>Přesun sutě</t>
  </si>
  <si>
    <t>3</t>
  </si>
  <si>
    <t>997006511</t>
  </si>
  <si>
    <t>Vodorovná doprava suti s naložením a složením na skládku do 100 m</t>
  </si>
  <si>
    <t>t</t>
  </si>
  <si>
    <t>-1062876298</t>
  </si>
  <si>
    <t>997006512</t>
  </si>
  <si>
    <t>Vodorovné doprava suti s naložením a složením na skládku přes 100 m do 1 km</t>
  </si>
  <si>
    <t>44792456</t>
  </si>
  <si>
    <t>5</t>
  </si>
  <si>
    <t>997006519</t>
  </si>
  <si>
    <t>Příplatek k vodorovnému přemístění suti na skládku ZKD 1 km přes 1 km</t>
  </si>
  <si>
    <t>-138595593</t>
  </si>
  <si>
    <t>2,578*19 'Přepočtené koeficientem množství</t>
  </si>
  <si>
    <t>6</t>
  </si>
  <si>
    <t>997013151</t>
  </si>
  <si>
    <t>Vnitrostaveništní doprava suti a vybouraných hmot pro budovy v do 6 m s omezením mechanizace</t>
  </si>
  <si>
    <t>-221648380</t>
  </si>
  <si>
    <t>PSV</t>
  </si>
  <si>
    <t>Práce a dodávky PSV</t>
  </si>
  <si>
    <t>722</t>
  </si>
  <si>
    <t>Zdravotechnika - vnitřní vodovod</t>
  </si>
  <si>
    <t>7</t>
  </si>
  <si>
    <t>722170804</t>
  </si>
  <si>
    <t>Demontáž rozvodů vody z plastů D přes 25 do 50</t>
  </si>
  <si>
    <t>m</t>
  </si>
  <si>
    <t>16</t>
  </si>
  <si>
    <t>-736712946</t>
  </si>
  <si>
    <t>demontáž stávajícího potrubí PE d40</t>
  </si>
  <si>
    <t>8</t>
  </si>
  <si>
    <t>722260801</t>
  </si>
  <si>
    <t>Demontáž vodoměrů přírubových do DN 50</t>
  </si>
  <si>
    <t>kus</t>
  </si>
  <si>
    <t>1310709195</t>
  </si>
  <si>
    <t>Demontáž průtokoměru a zobrazovací jednotky ve vstupní místnosti</t>
  </si>
  <si>
    <t>724</t>
  </si>
  <si>
    <t>Zdravotechnika - strojní vybavení</t>
  </si>
  <si>
    <t>72411181R</t>
  </si>
  <si>
    <t>Demontáž čerpadel kalových</t>
  </si>
  <si>
    <t>ks</t>
  </si>
  <si>
    <t>1397319818</t>
  </si>
  <si>
    <t>nádrž 2 a 3</t>
  </si>
  <si>
    <t>10</t>
  </si>
  <si>
    <t>72421181R</t>
  </si>
  <si>
    <t>Demontáž stávající nádrže NPK</t>
  </si>
  <si>
    <t>1255904282</t>
  </si>
  <si>
    <t>stávající nádrže NPK</t>
  </si>
  <si>
    <t>11</t>
  </si>
  <si>
    <t>72422182R</t>
  </si>
  <si>
    <t>Demontáž ATS</t>
  </si>
  <si>
    <t>903816037</t>
  </si>
  <si>
    <t>Demontáž stávající ATS vč. potrubí, zaslepení potrubí</t>
  </si>
  <si>
    <t>72422183R</t>
  </si>
  <si>
    <t>Demontáž vystrojení nádrží</t>
  </si>
  <si>
    <t>1356529363</t>
  </si>
  <si>
    <t>Demontáž stávajícího vystrojení nádrží č. 2 a č. 3</t>
  </si>
  <si>
    <t>13</t>
  </si>
  <si>
    <t>724311819</t>
  </si>
  <si>
    <t>Demontáž nádrží tlakových přes 1500 do 5000 litrů</t>
  </si>
  <si>
    <t>-432515617</t>
  </si>
  <si>
    <t>nádrž 4</t>
  </si>
  <si>
    <t>ste</t>
  </si>
  <si>
    <t>plocha stěn</t>
  </si>
  <si>
    <t>72,087</t>
  </si>
  <si>
    <t>str</t>
  </si>
  <si>
    <t>strop nebo podlaha</t>
  </si>
  <si>
    <t>12,98</t>
  </si>
  <si>
    <t>SA - Sanace stávajících stavebních konstrukcí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</si>
  <si>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</si>
  <si>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</si>
  <si>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</si>
  <si>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766 - Konstrukce truhlářské</t>
  </si>
  <si>
    <t xml:space="preserve">    777 - Podlahy lité</t>
  </si>
  <si>
    <t>Úpravy povrchů, podlahy a osazování výplní</t>
  </si>
  <si>
    <t>61863111R</t>
  </si>
  <si>
    <t>Nátěr vnitřních rovinných ploch konstrukcí ČOV nebo nádrží</t>
  </si>
  <si>
    <t>1058364366</t>
  </si>
  <si>
    <t>celološný nátěr</t>
  </si>
  <si>
    <t>ste+str</t>
  </si>
  <si>
    <t>23</t>
  </si>
  <si>
    <t>943211111</t>
  </si>
  <si>
    <t>Montáž lešení prostorového rámového lehkého s podlahami zatížení do 200 kg/m2 v do 10 m</t>
  </si>
  <si>
    <t>m3</t>
  </si>
  <si>
    <t>-1761039522</t>
  </si>
  <si>
    <t>0,9*3*2</t>
  </si>
  <si>
    <t>24</t>
  </si>
  <si>
    <t>943211119</t>
  </si>
  <si>
    <t>Příplatek k lešení prostorovému rámovému lehkému s podlahami za půdorysnou plochu do 6 m2</t>
  </si>
  <si>
    <t>425954373</t>
  </si>
  <si>
    <t>0,9*3</t>
  </si>
  <si>
    <t>25</t>
  </si>
  <si>
    <t>943211211</t>
  </si>
  <si>
    <t>Příplatek k lešení prostorovému rámovému lehkému s podlahami v do 10 m za první a ZKD den použití</t>
  </si>
  <si>
    <t>-846119057</t>
  </si>
  <si>
    <t>5,4*30</t>
  </si>
  <si>
    <t>985112112</t>
  </si>
  <si>
    <t>Odsekání degradovaného betonu stěn tl přes 10 do 30 mm</t>
  </si>
  <si>
    <t>-99146800</t>
  </si>
  <si>
    <t>(6,19+1,2)*2,7+(6,19+1,3)*2,7+3,09*2,7+3,3*2,7-1,2*2+0,3*(2*2+1,2)</t>
  </si>
  <si>
    <t>3,22*2,7*2-0,9*2,1</t>
  </si>
  <si>
    <t>30%</t>
  </si>
  <si>
    <t>ste*0,3</t>
  </si>
  <si>
    <t>985112122</t>
  </si>
  <si>
    <t>Odsekání degradovaného betonu líce kleneb a podhledů tl přes 10 do 30 mm</t>
  </si>
  <si>
    <t>-910706251</t>
  </si>
  <si>
    <t>(3,09+3,3)/2*(1,25*3,25)</t>
  </si>
  <si>
    <t>str*0,3</t>
  </si>
  <si>
    <t>985112193</t>
  </si>
  <si>
    <t>Příplatek k odsekání degradovaného betonu za plochu do 10 m2 jednotlivě</t>
  </si>
  <si>
    <t>1428298414</t>
  </si>
  <si>
    <t>(ste+str)*0,3</t>
  </si>
  <si>
    <t>985131111</t>
  </si>
  <si>
    <t>Očištění ploch stěn, rubu kleneb a podlah tlakovou vodou</t>
  </si>
  <si>
    <t>-590568541</t>
  </si>
  <si>
    <t>očištění podlahy</t>
  </si>
  <si>
    <t>985311113</t>
  </si>
  <si>
    <t>Reprofilace stěn cementovou sanační maltou tl přes 20 do 30 mm</t>
  </si>
  <si>
    <t>61664822</t>
  </si>
  <si>
    <t>985311213</t>
  </si>
  <si>
    <t>Reprofilace líce kleneb a podhledů cementovou sanační maltou tl přes 20 do 30 mm</t>
  </si>
  <si>
    <t>1919755198</t>
  </si>
  <si>
    <t>985321111</t>
  </si>
  <si>
    <t>Ochranný nátěr výztuže na cementové bázi stěn, líce kleneb a podhledů 1 vrstva tl 1 mm</t>
  </si>
  <si>
    <t>-1514648747</t>
  </si>
  <si>
    <t>inhibitor koroze</t>
  </si>
  <si>
    <t>(str+ste)*0,3</t>
  </si>
  <si>
    <t>985321912</t>
  </si>
  <si>
    <t>Příplatek k cenám ochranného nátěru výztuže za plochu do 10 m2 jednotlivě</t>
  </si>
  <si>
    <t>1882627739</t>
  </si>
  <si>
    <t>985323112</t>
  </si>
  <si>
    <t>Spojovací můstek reprofilovaného betonu na cementové bázi tl 2 mm</t>
  </si>
  <si>
    <t>-103852167</t>
  </si>
  <si>
    <t>adhézní můstek</t>
  </si>
  <si>
    <t>985323912</t>
  </si>
  <si>
    <t>Příplatek k cenám spojovacího můstku za plochu do 10 m2 jednotlivě</t>
  </si>
  <si>
    <t>-1096635079</t>
  </si>
  <si>
    <t>1722429106</t>
  </si>
  <si>
    <t>1177260943</t>
  </si>
  <si>
    <t>14</t>
  </si>
  <si>
    <t>1397080528</t>
  </si>
  <si>
    <t>1,684*19 'Přepočtené koeficientem množství</t>
  </si>
  <si>
    <t>15</t>
  </si>
  <si>
    <t>2020577477</t>
  </si>
  <si>
    <t>998</t>
  </si>
  <si>
    <t>Přesun hmot</t>
  </si>
  <si>
    <t>998142251</t>
  </si>
  <si>
    <t>Přesun hmot pro nádrže, jímky, zásobníky a jámy betonové monolitické v do 25 m</t>
  </si>
  <si>
    <t>146934080</t>
  </si>
  <si>
    <t>711</t>
  </si>
  <si>
    <t>Izolace proti vodě, vlhkosti a plynům</t>
  </si>
  <si>
    <t>17</t>
  </si>
  <si>
    <t>711191101</t>
  </si>
  <si>
    <t>Provedení izolace proti zemní vlhkosti hydroizolační stěrkou vodorovné na betonu, 1 vrstva</t>
  </si>
  <si>
    <t>-685900871</t>
  </si>
  <si>
    <t>hydroizolační stěka</t>
  </si>
  <si>
    <t>18</t>
  </si>
  <si>
    <t>M</t>
  </si>
  <si>
    <t>24551030</t>
  </si>
  <si>
    <t>stěrka hydroizolační dvousložková cemento-polymerová vlákny vyztužená proti zemní vlhkosti</t>
  </si>
  <si>
    <t>kg</t>
  </si>
  <si>
    <t>32</t>
  </si>
  <si>
    <t>-311192436</t>
  </si>
  <si>
    <t>P</t>
  </si>
  <si>
    <t>Poznámka k položce:_x000D_
Spotřeba: 1 vrstva 1,5 kg/m2</t>
  </si>
  <si>
    <t>(ste+str)*1,5</t>
  </si>
  <si>
    <t>19</t>
  </si>
  <si>
    <t>711192101</t>
  </si>
  <si>
    <t>Provedení izolace proti zemní vlhkosti hydroizolační stěrkou na ploše svislé S jednovrstvá na betonu</t>
  </si>
  <si>
    <t>-1509399520</t>
  </si>
  <si>
    <t>hydroizolační stěrka</t>
  </si>
  <si>
    <t>766</t>
  </si>
  <si>
    <t>Konstrukce truhlářské</t>
  </si>
  <si>
    <t>20</t>
  </si>
  <si>
    <t>766660611</t>
  </si>
  <si>
    <t>Montáž vchodových dveří jednokřídlových bez nadsvětlíku do betonové kce</t>
  </si>
  <si>
    <t>1815891398</t>
  </si>
  <si>
    <t>6114050M</t>
  </si>
  <si>
    <t>dveře jednokřídlé plastové vchodové s větracími otvory osazenými mřížkou, včetně kování a zámku</t>
  </si>
  <si>
    <t>-365954665</t>
  </si>
  <si>
    <t>Poznámka k položce:_x000D_
rám/zárubeň, kování a zámek v ceně</t>
  </si>
  <si>
    <t>777</t>
  </si>
  <si>
    <t>Podlahy lité</t>
  </si>
  <si>
    <t>22</t>
  </si>
  <si>
    <t>777121115</t>
  </si>
  <si>
    <t>Vyrovnání podkladu podlah stěrkou plněnou pískem pl přes 1,0 m2 tl přes 3 do 5 mm</t>
  </si>
  <si>
    <t>2145299629</t>
  </si>
  <si>
    <t>Epoxidová stěrka podlahy s křemičitým pískem</t>
  </si>
  <si>
    <t>TE - Montáže nové technologie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</si>
  <si>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</si>
  <si>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</si>
  <si>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</si>
  <si>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721 - Zdravotechnika - vnitřní kanalizace</t>
  </si>
  <si>
    <t xml:space="preserve">    741 - Elektroinstalace - silnoproud</t>
  </si>
  <si>
    <t>Svislé a kompletní konstrukce</t>
  </si>
  <si>
    <t>386411114</t>
  </si>
  <si>
    <t>Čistírna odpadních vod z polypropylenu domovní počet EO 2-15</t>
  </si>
  <si>
    <t>-97065660</t>
  </si>
  <si>
    <t>ˇˇCistírna odpadních vod dle specifika pro 2-15 osob včetně dmychadla</t>
  </si>
  <si>
    <t>Komunikace pozemní</t>
  </si>
  <si>
    <t>58921111R</t>
  </si>
  <si>
    <t>Gumová podložka pro ČOV</t>
  </si>
  <si>
    <t>-1739568904</t>
  </si>
  <si>
    <t>1*1</t>
  </si>
  <si>
    <t>Trubní vedení</t>
  </si>
  <si>
    <t>891218312</t>
  </si>
  <si>
    <t>Výměna přírubových vodoměrů DN do 50 v šachtě</t>
  </si>
  <si>
    <t>-2059880013</t>
  </si>
  <si>
    <t>16337</t>
  </si>
  <si>
    <t>INDUKCNI PRUTOKOMER</t>
  </si>
  <si>
    <t>-955674357</t>
  </si>
  <si>
    <t>89717211M</t>
  </si>
  <si>
    <t>Uskladnění kalu včetně vybavení 2000l, parametry dle TZ</t>
  </si>
  <si>
    <t>762690554</t>
  </si>
  <si>
    <t>Uskladnění kalu</t>
  </si>
  <si>
    <t>721</t>
  </si>
  <si>
    <t>Zdravotechnika - vnitřní kanalizace</t>
  </si>
  <si>
    <t>721174025</t>
  </si>
  <si>
    <t>Potrubí kanalizační z PVC SN4 odpadní DN 110</t>
  </si>
  <si>
    <t>-1479931994</t>
  </si>
  <si>
    <t>potrubí mezi nádržemi</t>
  </si>
  <si>
    <t>kalové potrubí</t>
  </si>
  <si>
    <t>998721101</t>
  </si>
  <si>
    <t>Přesun hmot tonážní pro vnitřní kanalizace v objektech v do 6 m</t>
  </si>
  <si>
    <t>36307923</t>
  </si>
  <si>
    <t>0,901</t>
  </si>
  <si>
    <t>722174005</t>
  </si>
  <si>
    <t>Potrubí vodovodní plastové PPR svar polyfúze PN 16 D 40x5,5 mm</t>
  </si>
  <si>
    <t>-1105699503</t>
  </si>
  <si>
    <t>72414110R</t>
  </si>
  <si>
    <t>Kalové čerpadlo s řezacím zařízením</t>
  </si>
  <si>
    <t>328692067</t>
  </si>
  <si>
    <t>Kalové čerpadlo s řezacím zařízením 400V, 50hz, 1,0 kW    Č1 a Č2</t>
  </si>
  <si>
    <t>72414111R</t>
  </si>
  <si>
    <t>Čerpadlo kalové přečištěné OV</t>
  </si>
  <si>
    <t>-65969817</t>
  </si>
  <si>
    <t>Čerpadlo kalové přečištěné OV 230V, 50Hz, 0,37kW   Č3</t>
  </si>
  <si>
    <t>72414112R</t>
  </si>
  <si>
    <t>Čerpadlo přebytečného kalu</t>
  </si>
  <si>
    <t>soubor</t>
  </si>
  <si>
    <t>-641265118</t>
  </si>
  <si>
    <t>Čerpadlo přebytečného kalu 230V, 5Hz, 0,18 kW   Č4 a Č5</t>
  </si>
  <si>
    <t>724239112</t>
  </si>
  <si>
    <t>Montáž nádrže NPK</t>
  </si>
  <si>
    <t>734367585</t>
  </si>
  <si>
    <t>5624166R</t>
  </si>
  <si>
    <t xml:space="preserve">Nádrž NPK </t>
  </si>
  <si>
    <t>1435122010</t>
  </si>
  <si>
    <t>Nová nádrž NPK 50l</t>
  </si>
  <si>
    <t>741</t>
  </si>
  <si>
    <t>Elektroinstalace - silnoproud</t>
  </si>
  <si>
    <t>741210201</t>
  </si>
  <si>
    <t>Montáž rozváděč skříňový nebo panelový dělitelný pole do 200 kg</t>
  </si>
  <si>
    <t>1793512246</t>
  </si>
  <si>
    <t>Montáž rozvaděče dle specifikace TZ</t>
  </si>
  <si>
    <t>850045030M</t>
  </si>
  <si>
    <t>Rozvaděč kalování GSM, LCD displej , CPU řízení</t>
  </si>
  <si>
    <t>-1986591641</t>
  </si>
  <si>
    <t>Poznámka k položce:_x000D_
značka: SEZ-CZ , krytí: IP 65 , materiál: plast , průhledná dvířka: NE , šířka: 400 mm , výška: 500 mm , hloubka: 170 mm , montáž: nástěnná , mechanická odolnost: IK 08 , třída ochrany: II_x000D_
montáž nástěnná, krytí IP 65, materiál plast, třída ochrany II, mechanická odolnost IK 08</t>
  </si>
  <si>
    <t>box</t>
  </si>
  <si>
    <t>Vsakovací boxy</t>
  </si>
  <si>
    <t>fil1</t>
  </si>
  <si>
    <t>Filtr 13-32</t>
  </si>
  <si>
    <t>fil2</t>
  </si>
  <si>
    <t>filtr 8-16</t>
  </si>
  <si>
    <t>6,5</t>
  </si>
  <si>
    <t>geo</t>
  </si>
  <si>
    <t>geotextilie</t>
  </si>
  <si>
    <t>34,7</t>
  </si>
  <si>
    <t>loz</t>
  </si>
  <si>
    <t>Lože potrubí</t>
  </si>
  <si>
    <t>2,806</t>
  </si>
  <si>
    <t>obs</t>
  </si>
  <si>
    <t>obsyp potrubí</t>
  </si>
  <si>
    <t>14,582</t>
  </si>
  <si>
    <t>tra</t>
  </si>
  <si>
    <t>Ornice</t>
  </si>
  <si>
    <t>101,355</t>
  </si>
  <si>
    <t>VK - Vnější kanalizace, filtrace a vsakování</t>
  </si>
  <si>
    <t>vod</t>
  </si>
  <si>
    <t>Vodorovné přemístění sypaniny</t>
  </si>
  <si>
    <t>66,888</t>
  </si>
  <si>
    <t>vyk</t>
  </si>
  <si>
    <t>Výkopy,ýkop drénu</t>
  </si>
  <si>
    <t>64,25</t>
  </si>
  <si>
    <t>vykd</t>
  </si>
  <si>
    <t>výkop drénu</t>
  </si>
  <si>
    <t>vykf</t>
  </si>
  <si>
    <t>Výkop filtru</t>
  </si>
  <si>
    <t xml:space="preserve">    1 - Zemní práce</t>
  </si>
  <si>
    <t xml:space="preserve">    2 - Zakládání</t>
  </si>
  <si>
    <t xml:space="preserve">    4 - Vodorovné konstrukce</t>
  </si>
  <si>
    <t>M - Práce a dodávky M</t>
  </si>
  <si>
    <t xml:space="preserve">    23-M - Montáže potrubí</t>
  </si>
  <si>
    <t xml:space="preserve">    46-M - Zemní práce při extr.mont.pracích</t>
  </si>
  <si>
    <t>Zemní práce</t>
  </si>
  <si>
    <t>121151103</t>
  </si>
  <si>
    <t>Sejmutí ornice plochy do 100 m2 tl vrstvy do 200 mm strojně</t>
  </si>
  <si>
    <t>-2072418661</t>
  </si>
  <si>
    <t>(8,85+36,72)*1,5</t>
  </si>
  <si>
    <t>3*11</t>
  </si>
  <si>
    <t>132312121</t>
  </si>
  <si>
    <t>Hloubení zapažených rýh šířky do 800 mm v soudržných horninách třídy těžitelnosti II skupiny 4 ručně</t>
  </si>
  <si>
    <t>1438989841</t>
  </si>
  <si>
    <t>rýhy</t>
  </si>
  <si>
    <t>(26,22+8,85)*0,8*((0,85+0,95)/2)</t>
  </si>
  <si>
    <t>výkop vsakovacího drénu</t>
  </si>
  <si>
    <t>2*10,5*1</t>
  </si>
  <si>
    <t>výkop stávajícího filtru</t>
  </si>
  <si>
    <t>2*5*1,8</t>
  </si>
  <si>
    <t>162211321</t>
  </si>
  <si>
    <t>Vodorovné přemístění výkopku z horniny třídy těžitelnosti II skupiny 4 a 5 stavebním kolečkem do 10 m</t>
  </si>
  <si>
    <t>-608926162</t>
  </si>
  <si>
    <t>přemístění výkopku</t>
  </si>
  <si>
    <t>vykf+vykd</t>
  </si>
  <si>
    <t>návoz materiálu od lanovky</t>
  </si>
  <si>
    <t>fil1+fil2+loz+obs</t>
  </si>
  <si>
    <t>162211329</t>
  </si>
  <si>
    <t>Příplatek k vodorovnému přemístění výkopku z horniny třídy těžitelnosti II skupiny 4 a 5 stavebním kolečkem za každých dalších 10 m</t>
  </si>
  <si>
    <t>1826995543</t>
  </si>
  <si>
    <t>vod*5</t>
  </si>
  <si>
    <t>162751117</t>
  </si>
  <si>
    <t>Vodorovné přemístění přes 9 000 do 10000 m výkopku/sypaniny z horniny třídy těžitelnosti I skupiny 1 až 3</t>
  </si>
  <si>
    <t>96217243</t>
  </si>
  <si>
    <t>vodorovné přemístění materiálu pod lanovku</t>
  </si>
  <si>
    <t>obs+loz+fil1+fil2</t>
  </si>
  <si>
    <t>162751119</t>
  </si>
  <si>
    <t>Příplatek k vodorovnému přemístění výkopku/sypaniny z horniny třídy těžitelnosti I skupiny 1 až 3 ZKD 1000 m přes 10000 m</t>
  </si>
  <si>
    <t>943547277</t>
  </si>
  <si>
    <t>(obs+loz+fil1+fil2)*5</t>
  </si>
  <si>
    <t>171111103</t>
  </si>
  <si>
    <t>Uložení sypaniny z hornin soudržných do násypů zhutněných ručně</t>
  </si>
  <si>
    <t>450695389</t>
  </si>
  <si>
    <t>fil1+fil2+obs+loz+box</t>
  </si>
  <si>
    <t>174112101</t>
  </si>
  <si>
    <t>Zásyp jam, šachet a rýh do 30 m3 sypaninou se zhutněním při překopech inženýrských sítí ručně</t>
  </si>
  <si>
    <t>-2068066770</t>
  </si>
  <si>
    <t>vyk-obs-loz-fil1-fil2-box</t>
  </si>
  <si>
    <t>175111101</t>
  </si>
  <si>
    <t>Obsypání potrubí ručně sypaninou bez prohození, uloženou do 3 m</t>
  </si>
  <si>
    <t>-489667614</t>
  </si>
  <si>
    <t>(36,72+8,85)*0,8*0,4</t>
  </si>
  <si>
    <t>58337302</t>
  </si>
  <si>
    <t>štěrkopísek frakce 0/8</t>
  </si>
  <si>
    <t>-795612089</t>
  </si>
  <si>
    <t>14,582*2 'Přepočtené koeficientem množství</t>
  </si>
  <si>
    <t>181351003</t>
  </si>
  <si>
    <t>Rozprostření ornice tl vrstvy do 200 mm pl do 100 m2 v rovině nebo ve svahu do 1:5 strojně</t>
  </si>
  <si>
    <t>-841702558</t>
  </si>
  <si>
    <t>181411121</t>
  </si>
  <si>
    <t>Založení lučního trávníku výsevem pl do 1000 m2 v rovině a ve svahu do 1:5</t>
  </si>
  <si>
    <t>1580534193</t>
  </si>
  <si>
    <t>00572470</t>
  </si>
  <si>
    <t>osivo směs travní univerzál</t>
  </si>
  <si>
    <t>-1242232981</t>
  </si>
  <si>
    <t>tra*0,005</t>
  </si>
  <si>
    <t>Zakládání</t>
  </si>
  <si>
    <t>211531111</t>
  </si>
  <si>
    <t>Výplň odvodňovacích žeber nebo trativodů kamenivem hrubým drceným frakce 16 až 32 mm</t>
  </si>
  <si>
    <t>-1537887680</t>
  </si>
  <si>
    <t>filtr</t>
  </si>
  <si>
    <t>0,2*2*2*5</t>
  </si>
  <si>
    <t>211561111</t>
  </si>
  <si>
    <t>Výplň odvodňovacích žeber nebo trativodů kamenivem hrubým drceným frakce 8 až 16 mm</t>
  </si>
  <si>
    <t>-344893682</t>
  </si>
  <si>
    <t>pískový filtr</t>
  </si>
  <si>
    <t>0,65*2*5</t>
  </si>
  <si>
    <t>211971121</t>
  </si>
  <si>
    <t>Zřízení opláštění žeber nebo trativodů geotextilií v rýze nebo zářezu sklonu přes 1:2 š do 2,5 m</t>
  </si>
  <si>
    <t>-557460019</t>
  </si>
  <si>
    <t>opláštění fitru</t>
  </si>
  <si>
    <t>(2*2+1,05*2)*5+2*1,05*2</t>
  </si>
  <si>
    <t>69311225</t>
  </si>
  <si>
    <t>geotextilie netkaná separační, ochranná, filtrační, drenážní PES 100g/m2</t>
  </si>
  <si>
    <t>-669907957</t>
  </si>
  <si>
    <t>34,7*1,1845 'Přepočtené koeficientem množství</t>
  </si>
  <si>
    <t>212755213</t>
  </si>
  <si>
    <t>Trativody z drenážních trubek plastových flexibilních D 80 mm bez lože</t>
  </si>
  <si>
    <t>-729922826</t>
  </si>
  <si>
    <t>26,22+8,87</t>
  </si>
  <si>
    <t>21275521R</t>
  </si>
  <si>
    <t>Rozebrání a montáž stávajícího potrubí filtru</t>
  </si>
  <si>
    <t>262418205</t>
  </si>
  <si>
    <t>26</t>
  </si>
  <si>
    <t>Vodorovné konstrukce</t>
  </si>
  <si>
    <t>45157211R</t>
  </si>
  <si>
    <t>Lože pod potrubí otevřený výkop z kameniva drobného těženého 0-8</t>
  </si>
  <si>
    <t>-1960245930</t>
  </si>
  <si>
    <t>podsyp vsakovacích drénů</t>
  </si>
  <si>
    <t>10,5*2*0,15</t>
  </si>
  <si>
    <t>lože potrubí</t>
  </si>
  <si>
    <t>(26,22+8,85)*0,8*0,1</t>
  </si>
  <si>
    <t>871228111</t>
  </si>
  <si>
    <t>Kladení drenážního potrubí z tvrdého PVC průměru přes 90 do 150 mm</t>
  </si>
  <si>
    <t>673841639</t>
  </si>
  <si>
    <t>potrubí pod vsakovací boxy včetně tvarovek</t>
  </si>
  <si>
    <t>2*10</t>
  </si>
  <si>
    <t>28610448</t>
  </si>
  <si>
    <t>trubka drenážní systému sportovišť celoperforovaná tyčová PVC-U DN 100 TP</t>
  </si>
  <si>
    <t>-940323476</t>
  </si>
  <si>
    <t>20*1,01 'Přepočtené koeficientem množství</t>
  </si>
  <si>
    <t>871265211</t>
  </si>
  <si>
    <t>Kanalizační potrubí z tvrdého PVC jednovrstvé tuhost třídy SN4 DN 110</t>
  </si>
  <si>
    <t>1888556371</t>
  </si>
  <si>
    <t>26,22+8,85</t>
  </si>
  <si>
    <t>891262222</t>
  </si>
  <si>
    <t>Montáž kanalizačních šoupátek s ručním kolečkem v šachtách DN 100</t>
  </si>
  <si>
    <t>-1257321460</t>
  </si>
  <si>
    <t>šoupata přepojení</t>
  </si>
  <si>
    <t>42221150</t>
  </si>
  <si>
    <t>Uzavírací šoupě PVC , DN100</t>
  </si>
  <si>
    <t>2001187365</t>
  </si>
  <si>
    <t>892312121</t>
  </si>
  <si>
    <t>Tlaková zkouška vzduchem potrubí DN 150 těsnícím vakem ucpávkovým</t>
  </si>
  <si>
    <t>úsek</t>
  </si>
  <si>
    <t>716866931</t>
  </si>
  <si>
    <t>27</t>
  </si>
  <si>
    <t>895270101</t>
  </si>
  <si>
    <t>Proplachovací a kontrolní šachta z PE-HD pro drenáže liniových staveb šachtové dno DN 400/250 průchozí</t>
  </si>
  <si>
    <t>-1358137117</t>
  </si>
  <si>
    <t>28</t>
  </si>
  <si>
    <t>895270131</t>
  </si>
  <si>
    <t>Proplachovací a kontrolní šachta z PE-HD DN 400 pro drenáže liniových staveb šachtové prodloužení světlé hloubky 3000 mm</t>
  </si>
  <si>
    <t>210168840</t>
  </si>
  <si>
    <t>29</t>
  </si>
  <si>
    <t>895270135</t>
  </si>
  <si>
    <t>Příplatek k rourám proplachovací a kontrolní šachty z PE-HD DN 400 pro drenáže liniových staveb za uříznutí šachtové roury</t>
  </si>
  <si>
    <t>989013281</t>
  </si>
  <si>
    <t>30</t>
  </si>
  <si>
    <t>895270201</t>
  </si>
  <si>
    <t>Proplachovací a kontrolní šachta z PE-HD DN 400 pro drenáže liniových staveb poklop plastový pro třídu zatížení A 15</t>
  </si>
  <si>
    <t>1986921344</t>
  </si>
  <si>
    <t>31</t>
  </si>
  <si>
    <t>897171112</t>
  </si>
  <si>
    <t>Akumulační boxy z PP pro vsakování dešťových vod zatížené osobními automobily objemu přes 10 do 30 m3</t>
  </si>
  <si>
    <t>1046267348</t>
  </si>
  <si>
    <t>včetně zabalení do geotextilie</t>
  </si>
  <si>
    <t>10,5*2*1,0</t>
  </si>
  <si>
    <t>938906142</t>
  </si>
  <si>
    <t>Pročištění drenážního potrubí DN 80 a 100</t>
  </si>
  <si>
    <t>664909871</t>
  </si>
  <si>
    <t>1,5*4+5*4</t>
  </si>
  <si>
    <t>33</t>
  </si>
  <si>
    <t>998276101</t>
  </si>
  <si>
    <t>Přesun hmot pro trubní vedení z trub z plastických hmot otevřený výkop</t>
  </si>
  <si>
    <t>25195944</t>
  </si>
  <si>
    <t>Práce a dodávky M</t>
  </si>
  <si>
    <t>23-M</t>
  </si>
  <si>
    <t>Montáže potrubí</t>
  </si>
  <si>
    <t>34</t>
  </si>
  <si>
    <t>230120042</t>
  </si>
  <si>
    <t>Čištění potrubí profukováním nebo proplachováním DN 40</t>
  </si>
  <si>
    <t>64</t>
  </si>
  <si>
    <t>-1755549671</t>
  </si>
  <si>
    <t>70</t>
  </si>
  <si>
    <t>46-M</t>
  </si>
  <si>
    <t>Zemní práce při extr.mont.pracích</t>
  </si>
  <si>
    <t>35</t>
  </si>
  <si>
    <t>460671112</t>
  </si>
  <si>
    <t>Výstražná fólie pro krytí kabelů šířky 25 cm</t>
  </si>
  <si>
    <t>-884889298</t>
  </si>
  <si>
    <t>EL - Stavební elektro</t>
  </si>
  <si>
    <t>74112261R</t>
  </si>
  <si>
    <t>Elektrorozvody stavební</t>
  </si>
  <si>
    <t>kpl</t>
  </si>
  <si>
    <t>-1648570032</t>
  </si>
  <si>
    <t>741810002</t>
  </si>
  <si>
    <t>Celková prohlídka elektrického rozvodu a zařízení přes 100 000 do 500 000,- Kč</t>
  </si>
  <si>
    <t>518651396</t>
  </si>
  <si>
    <t>ZP - Zkušební provoz</t>
  </si>
  <si>
    <t>VRN - Vedlejší rozpočtové náklady</t>
  </si>
  <si>
    <t xml:space="preserve">    VRN9 - Ostatní náklady</t>
  </si>
  <si>
    <t>VRN9</t>
  </si>
  <si>
    <t>Ostatní náklady</t>
  </si>
  <si>
    <t>092103001</t>
  </si>
  <si>
    <t>Náklady na zkušební provoz</t>
  </si>
  <si>
    <t>1024</t>
  </si>
  <si>
    <t>-239495014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</si>
  <si>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</si>
  <si>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</si>
  <si>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</si>
  <si>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VRN8 - Přesun stavebních kapacit</t>
  </si>
  <si>
    <t>VRN1</t>
  </si>
  <si>
    <t>Průzkumné, geodetické a projektové práce</t>
  </si>
  <si>
    <t>012002000</t>
  </si>
  <si>
    <t>Geodetické práce</t>
  </si>
  <si>
    <t>2073444919</t>
  </si>
  <si>
    <t>VRN3</t>
  </si>
  <si>
    <t>Zařízení staveniště</t>
  </si>
  <si>
    <t>030001000</t>
  </si>
  <si>
    <t>880508500</t>
  </si>
  <si>
    <t>VRN6</t>
  </si>
  <si>
    <t>Územní vlivy</t>
  </si>
  <si>
    <t>062002000</t>
  </si>
  <si>
    <t>Ztížené dopravní podmínky</t>
  </si>
  <si>
    <t>1973759938</t>
  </si>
  <si>
    <t>VRN8</t>
  </si>
  <si>
    <t>Přesun stavebních kapacit</t>
  </si>
  <si>
    <t>081103000</t>
  </si>
  <si>
    <t>Denní doprava pracovníků na pracoviště</t>
  </si>
  <si>
    <t>-1228447098</t>
  </si>
  <si>
    <t>SEZNAM FIGUR</t>
  </si>
  <si>
    <t>Výměra</t>
  </si>
  <si>
    <t xml:space="preserve"> SA</t>
  </si>
  <si>
    <t>Použití figury:</t>
  </si>
  <si>
    <t xml:space="preserve"> 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</si>
</sst>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9" t="s">
        <v>14</v>
      </c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22"/>
      <c r="AQ5" s="22"/>
      <c r="AR5" s="20"/>
      <c r="BE5" s="29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1" t="s">
        <v>17</v>
      </c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22"/>
      <c r="AQ6" s="22"/>
      <c r="AR6" s="20"/>
      <c r="BE6" s="29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9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9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9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9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7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7"/>
      <c r="BS13" s="17" t="s">
        <v>6</v>
      </c>
    </row>
    <row r="14" spans="1:74" ht="12.75">
      <c r="B14" s="21"/>
      <c r="C14" s="22"/>
      <c r="D14" s="22"/>
      <c r="E14" s="302" t="s">
        <v>29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7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9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97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7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9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97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7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7"/>
    </row>
    <row r="23" spans="1:71" s="1" customFormat="1" ht="16.5" customHeight="1">
      <c r="B23" s="21"/>
      <c r="C23" s="22"/>
      <c r="D23" s="22"/>
      <c r="E23" s="304" t="s">
        <v>1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22"/>
      <c r="AP23" s="22"/>
      <c r="AQ23" s="22"/>
      <c r="AR23" s="20"/>
      <c r="BE23" s="29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7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5">
        <f>ROUND(AG94,2)</f>
        <v>1</v>
      </c>
      <c r="AL26" s="306"/>
      <c r="AM26" s="306"/>
      <c r="AN26" s="306"/>
      <c r="AO26" s="306"/>
      <c r="AP26" s="36"/>
      <c r="AQ26" s="36"/>
      <c r="AR26" s="39"/>
      <c r="BE26" s="29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7" t="s">
        <v>37</v>
      </c>
      <c r="M28" s="307"/>
      <c r="N28" s="307"/>
      <c r="O28" s="307"/>
      <c r="P28" s="307"/>
      <c r="Q28" s="36"/>
      <c r="R28" s="36"/>
      <c r="S28" s="36"/>
      <c r="T28" s="36"/>
      <c r="U28" s="36"/>
      <c r="V28" s="36"/>
      <c r="W28" s="307" t="s">
        <v>38</v>
      </c>
      <c r="X28" s="307"/>
      <c r="Y28" s="307"/>
      <c r="Z28" s="307"/>
      <c r="AA28" s="307"/>
      <c r="AB28" s="307"/>
      <c r="AC28" s="307"/>
      <c r="AD28" s="307"/>
      <c r="AE28" s="307"/>
      <c r="AF28" s="36"/>
      <c r="AG28" s="36"/>
      <c r="AH28" s="36"/>
      <c r="AI28" s="36"/>
      <c r="AJ28" s="36"/>
      <c r="AK28" s="307" t="s">
        <v>39</v>
      </c>
      <c r="AL28" s="307"/>
      <c r="AM28" s="307"/>
      <c r="AN28" s="307"/>
      <c r="AO28" s="307"/>
      <c r="AP28" s="36"/>
      <c r="AQ28" s="36"/>
      <c r="AR28" s="39"/>
      <c r="BE28" s="297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10">
        <v>0.21</v>
      </c>
      <c r="M29" s="309"/>
      <c r="N29" s="309"/>
      <c r="O29" s="309"/>
      <c r="P29" s="309"/>
      <c r="Q29" s="41"/>
      <c r="R29" s="41"/>
      <c r="S29" s="41"/>
      <c r="T29" s="41"/>
      <c r="U29" s="41"/>
      <c r="V29" s="41"/>
      <c r="W29" s="308">
        <f>ROUND(AZ94, 2)</f>
        <v>1</v>
      </c>
      <c r="X29" s="309"/>
      <c r="Y29" s="309"/>
      <c r="Z29" s="309"/>
      <c r="AA29" s="309"/>
      <c r="AB29" s="309"/>
      <c r="AC29" s="309"/>
      <c r="AD29" s="309"/>
      <c r="AE29" s="309"/>
      <c r="AF29" s="41"/>
      <c r="AG29" s="41"/>
      <c r="AH29" s="41"/>
      <c r="AI29" s="41"/>
      <c r="AJ29" s="41"/>
      <c r="AK29" s="308">
        <f>ROUND(AV94, 2)</f>
        <v>0.21</v>
      </c>
      <c r="AL29" s="309"/>
      <c r="AM29" s="309"/>
      <c r="AN29" s="309"/>
      <c r="AO29" s="309"/>
      <c r="AP29" s="41"/>
      <c r="AQ29" s="41"/>
      <c r="AR29" s="42"/>
      <c r="BE29" s="298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10">
        <v>0.12</v>
      </c>
      <c r="M30" s="309"/>
      <c r="N30" s="309"/>
      <c r="O30" s="309"/>
      <c r="P30" s="309"/>
      <c r="Q30" s="41"/>
      <c r="R30" s="41"/>
      <c r="S30" s="41"/>
      <c r="T30" s="41"/>
      <c r="U30" s="41"/>
      <c r="V30" s="41"/>
      <c r="W30" s="308">
        <f>ROUND(BA94, 2)</f>
        <v>0</v>
      </c>
      <c r="X30" s="309"/>
      <c r="Y30" s="309"/>
      <c r="Z30" s="309"/>
      <c r="AA30" s="309"/>
      <c r="AB30" s="309"/>
      <c r="AC30" s="309"/>
      <c r="AD30" s="309"/>
      <c r="AE30" s="309"/>
      <c r="AF30" s="41"/>
      <c r="AG30" s="41"/>
      <c r="AH30" s="41"/>
      <c r="AI30" s="41"/>
      <c r="AJ30" s="41"/>
      <c r="AK30" s="308">
        <f>ROUND(AW94, 2)</f>
        <v>0</v>
      </c>
      <c r="AL30" s="309"/>
      <c r="AM30" s="309"/>
      <c r="AN30" s="309"/>
      <c r="AO30" s="309"/>
      <c r="AP30" s="41"/>
      <c r="AQ30" s="41"/>
      <c r="AR30" s="42"/>
      <c r="BE30" s="298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10">
        <v>0.21</v>
      </c>
      <c r="M31" s="309"/>
      <c r="N31" s="309"/>
      <c r="O31" s="309"/>
      <c r="P31" s="309"/>
      <c r="Q31" s="41"/>
      <c r="R31" s="41"/>
      <c r="S31" s="41"/>
      <c r="T31" s="41"/>
      <c r="U31" s="41"/>
      <c r="V31" s="41"/>
      <c r="W31" s="308">
        <f>ROUND(BB94, 2)</f>
        <v>0</v>
      </c>
      <c r="X31" s="309"/>
      <c r="Y31" s="309"/>
      <c r="Z31" s="309"/>
      <c r="AA31" s="309"/>
      <c r="AB31" s="309"/>
      <c r="AC31" s="309"/>
      <c r="AD31" s="309"/>
      <c r="AE31" s="309"/>
      <c r="AF31" s="41"/>
      <c r="AG31" s="41"/>
      <c r="AH31" s="41"/>
      <c r="AI31" s="41"/>
      <c r="AJ31" s="41"/>
      <c r="AK31" s="308">
        <v>0</v>
      </c>
      <c r="AL31" s="309"/>
      <c r="AM31" s="309"/>
      <c r="AN31" s="309"/>
      <c r="AO31" s="309"/>
      <c r="AP31" s="41"/>
      <c r="AQ31" s="41"/>
      <c r="AR31" s="42"/>
      <c r="BE31" s="298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10">
        <v>0.12</v>
      </c>
      <c r="M32" s="309"/>
      <c r="N32" s="309"/>
      <c r="O32" s="309"/>
      <c r="P32" s="309"/>
      <c r="Q32" s="41"/>
      <c r="R32" s="41"/>
      <c r="S32" s="41"/>
      <c r="T32" s="41"/>
      <c r="U32" s="41"/>
      <c r="V32" s="41"/>
      <c r="W32" s="308">
        <f>ROUND(BC94, 2)</f>
        <v>0</v>
      </c>
      <c r="X32" s="309"/>
      <c r="Y32" s="309"/>
      <c r="Z32" s="309"/>
      <c r="AA32" s="309"/>
      <c r="AB32" s="309"/>
      <c r="AC32" s="309"/>
      <c r="AD32" s="309"/>
      <c r="AE32" s="309"/>
      <c r="AF32" s="41"/>
      <c r="AG32" s="41"/>
      <c r="AH32" s="41"/>
      <c r="AI32" s="41"/>
      <c r="AJ32" s="41"/>
      <c r="AK32" s="308">
        <v>0</v>
      </c>
      <c r="AL32" s="309"/>
      <c r="AM32" s="309"/>
      <c r="AN32" s="309"/>
      <c r="AO32" s="309"/>
      <c r="AP32" s="41"/>
      <c r="AQ32" s="41"/>
      <c r="AR32" s="42"/>
      <c r="BE32" s="298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10">
        <v>0</v>
      </c>
      <c r="M33" s="309"/>
      <c r="N33" s="309"/>
      <c r="O33" s="309"/>
      <c r="P33" s="309"/>
      <c r="Q33" s="41"/>
      <c r="R33" s="41"/>
      <c r="S33" s="41"/>
      <c r="T33" s="41"/>
      <c r="U33" s="41"/>
      <c r="V33" s="41"/>
      <c r="W33" s="308">
        <f>ROUND(BD94, 2)</f>
        <v>0</v>
      </c>
      <c r="X33" s="309"/>
      <c r="Y33" s="309"/>
      <c r="Z33" s="309"/>
      <c r="AA33" s="309"/>
      <c r="AB33" s="309"/>
      <c r="AC33" s="309"/>
      <c r="AD33" s="309"/>
      <c r="AE33" s="309"/>
      <c r="AF33" s="41"/>
      <c r="AG33" s="41"/>
      <c r="AH33" s="41"/>
      <c r="AI33" s="41"/>
      <c r="AJ33" s="41"/>
      <c r="AK33" s="308">
        <v>0</v>
      </c>
      <c r="AL33" s="309"/>
      <c r="AM33" s="309"/>
      <c r="AN33" s="309"/>
      <c r="AO33" s="309"/>
      <c r="AP33" s="41"/>
      <c r="AQ33" s="41"/>
      <c r="AR33" s="42"/>
      <c r="BE33" s="29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97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14" t="s">
        <v>48</v>
      </c>
      <c r="Y35" s="312"/>
      <c r="Z35" s="312"/>
      <c r="AA35" s="312"/>
      <c r="AB35" s="312"/>
      <c r="AC35" s="45"/>
      <c r="AD35" s="45"/>
      <c r="AE35" s="45"/>
      <c r="AF35" s="45"/>
      <c r="AG35" s="45"/>
      <c r="AH35" s="45"/>
      <c r="AI35" s="45"/>
      <c r="AJ35" s="45"/>
      <c r="AK35" s="311">
        <f>SUM(AK26:AK33)</f>
        <v>1.21</v>
      </c>
      <c r="AL35" s="312"/>
      <c r="AM35" s="312"/>
      <c r="AN35" s="312"/>
      <c r="AO35" s="31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COV_UFA_AV_CR2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5" t="str">
        <f>K6</f>
        <v>ČOV pro areál staveb ÚFA AV ČR a OPS - Milešovka</v>
      </c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Mlešov u Lovosic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7" t="str">
        <f>IF(AN8= "","",AN8)</f>
        <v>29. 6. 2022</v>
      </c>
      <c r="AN87" s="27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Ústav fyziky atmosféry AV ČR, v. v. i.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8" t="str">
        <f>IF(E17="","",E17)</f>
        <v>HRprojekt</v>
      </c>
      <c r="AN89" s="279"/>
      <c r="AO89" s="279"/>
      <c r="AP89" s="279"/>
      <c r="AQ89" s="36"/>
      <c r="AR89" s="39"/>
      <c r="AS89" s="280" t="s">
        <v>56</v>
      </c>
      <c r="AT89" s="28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78" t="str">
        <f>IF(E20="","",E20)</f>
        <v xml:space="preserve"> </v>
      </c>
      <c r="AN90" s="279"/>
      <c r="AO90" s="279"/>
      <c r="AP90" s="279"/>
      <c r="AQ90" s="36"/>
      <c r="AR90" s="39"/>
      <c r="AS90" s="282"/>
      <c r="AT90" s="28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4"/>
      <c r="AT91" s="28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6" t="s">
        <v>57</v>
      </c>
      <c r="D92" s="287"/>
      <c r="E92" s="287"/>
      <c r="F92" s="287"/>
      <c r="G92" s="287"/>
      <c r="H92" s="73"/>
      <c r="I92" s="289" t="s">
        <v>58</v>
      </c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8" t="s">
        <v>59</v>
      </c>
      <c r="AH92" s="287"/>
      <c r="AI92" s="287"/>
      <c r="AJ92" s="287"/>
      <c r="AK92" s="287"/>
      <c r="AL92" s="287"/>
      <c r="AM92" s="287"/>
      <c r="AN92" s="289" t="s">
        <v>60</v>
      </c>
      <c r="AO92" s="287"/>
      <c r="AP92" s="290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4">
        <f>ROUND(SUM(AG95:AG101),2)</f>
        <v>1</v>
      </c>
      <c r="AH94" s="294"/>
      <c r="AI94" s="294"/>
      <c r="AJ94" s="294"/>
      <c r="AK94" s="294"/>
      <c r="AL94" s="294"/>
      <c r="AM94" s="294"/>
      <c r="AN94" s="295">
        <f t="shared" ref="AN94:AN101" si="0">SUM(AG94,AT94)</f>
        <v>1.21</v>
      </c>
      <c r="AO94" s="295"/>
      <c r="AP94" s="295"/>
      <c r="AQ94" s="85" t="s">
        <v>1</v>
      </c>
      <c r="AR94" s="86"/>
      <c r="AS94" s="87">
        <f>ROUND(SUM(AS95:AS101),2)</f>
        <v>0</v>
      </c>
      <c r="AT94" s="88">
        <f t="shared" ref="AT94:AT101" si="1">ROUND(SUM(AV94:AW94),2)</f>
        <v>0.21</v>
      </c>
      <c r="AU94" s="89">
        <f>ROUND(SUM(AU95:AU101),5)</f>
        <v>0</v>
      </c>
      <c r="AV94" s="88">
        <f>ROUND(AZ94*L29,2)</f>
        <v>0.21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ROUND(SUM(AZ95:AZ101),2)</f>
        <v>1</v>
      </c>
      <c r="BA94" s="88">
        <f>ROUND(SUM(BA95:BA101),2)</f>
        <v>0</v>
      </c>
      <c r="BB94" s="88">
        <f>ROUND(SUM(BB95:BB101),2)</f>
        <v>0</v>
      </c>
      <c r="BC94" s="88">
        <f>ROUND(SUM(BC95:BC101),2)</f>
        <v>0</v>
      </c>
      <c r="BD94" s="90">
        <f>ROUND(SUM(BD95:BD101),2)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24.75" customHeight="1">
      <c r="A95" s="93" t="s">
        <v>80</v>
      </c>
      <c r="B95" s="94"/>
      <c r="C95" s="95"/>
      <c r="D95" s="291" t="s">
        <v>81</v>
      </c>
      <c r="E95" s="291"/>
      <c r="F95" s="291"/>
      <c r="G95" s="291"/>
      <c r="H95" s="291"/>
      <c r="I95" s="96"/>
      <c r="J95" s="291" t="s">
        <v>82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2">
        <f>'DEM - Demolice a demontáž...'!J30</f>
        <v>0</v>
      </c>
      <c r="AH95" s="293"/>
      <c r="AI95" s="293"/>
      <c r="AJ95" s="293"/>
      <c r="AK95" s="293"/>
      <c r="AL95" s="293"/>
      <c r="AM95" s="293"/>
      <c r="AN95" s="292">
        <f t="shared" si="0"/>
        <v>0</v>
      </c>
      <c r="AO95" s="293"/>
      <c r="AP95" s="293"/>
      <c r="AQ95" s="97" t="s">
        <v>83</v>
      </c>
      <c r="AR95" s="98"/>
      <c r="AS95" s="99">
        <v>0</v>
      </c>
      <c r="AT95" s="100">
        <f t="shared" si="1"/>
        <v>0</v>
      </c>
      <c r="AU95" s="101">
        <f>'DEM - Demolice a demontáž...'!P122</f>
        <v>0</v>
      </c>
      <c r="AV95" s="100">
        <f>'DEM - Demolice a demontáž...'!J33</f>
        <v>0</v>
      </c>
      <c r="AW95" s="100">
        <f>'DEM - Demolice a demontáž...'!J34</f>
        <v>0</v>
      </c>
      <c r="AX95" s="100">
        <f>'DEM - Demolice a demontáž...'!J35</f>
        <v>0</v>
      </c>
      <c r="AY95" s="100">
        <f>'DEM - Demolice a demontáž...'!J36</f>
        <v>0</v>
      </c>
      <c r="AZ95" s="100">
        <f>'DEM - Demolice a demontáž...'!F33</f>
        <v>0</v>
      </c>
      <c r="BA95" s="100">
        <f>'DEM - Demolice a demontáž...'!F34</f>
        <v>0</v>
      </c>
      <c r="BB95" s="100">
        <f>'DEM - Demolice a demontáž...'!F35</f>
        <v>0</v>
      </c>
      <c r="BC95" s="100">
        <f>'DEM - Demolice a demontáž...'!F36</f>
        <v>0</v>
      </c>
      <c r="BD95" s="102">
        <f>'DEM - Demolice a demontáž...'!F37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7" customFormat="1" ht="16.5" customHeight="1">
      <c r="A96" s="93" t="s">
        <v>80</v>
      </c>
      <c r="B96" s="94"/>
      <c r="C96" s="95"/>
      <c r="D96" s="291" t="s">
        <v>87</v>
      </c>
      <c r="E96" s="291"/>
      <c r="F96" s="291"/>
      <c r="G96" s="291"/>
      <c r="H96" s="291"/>
      <c r="I96" s="96"/>
      <c r="J96" s="291" t="s">
        <v>88</v>
      </c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2">
        <f>'SA - Sanace stávajících s...'!J30</f>
        <v>0</v>
      </c>
      <c r="AH96" s="293"/>
      <c r="AI96" s="293"/>
      <c r="AJ96" s="293"/>
      <c r="AK96" s="293"/>
      <c r="AL96" s="293"/>
      <c r="AM96" s="293"/>
      <c r="AN96" s="292">
        <f t="shared" si="0"/>
        <v>0</v>
      </c>
      <c r="AO96" s="293"/>
      <c r="AP96" s="293"/>
      <c r="AQ96" s="97" t="s">
        <v>83</v>
      </c>
      <c r="AR96" s="98"/>
      <c r="AS96" s="99">
        <v>0</v>
      </c>
      <c r="AT96" s="100">
        <f t="shared" si="1"/>
        <v>0</v>
      </c>
      <c r="AU96" s="101">
        <f>'SA - Sanace stávajících s...'!P125</f>
        <v>0</v>
      </c>
      <c r="AV96" s="100">
        <f>'SA - Sanace stávajících s...'!J33</f>
        <v>0</v>
      </c>
      <c r="AW96" s="100">
        <f>'SA - Sanace stávajících s...'!J34</f>
        <v>0</v>
      </c>
      <c r="AX96" s="100">
        <f>'SA - Sanace stávajících s...'!J35</f>
        <v>0</v>
      </c>
      <c r="AY96" s="100">
        <f>'SA - Sanace stávajících s...'!J36</f>
        <v>0</v>
      </c>
      <c r="AZ96" s="100">
        <f>'SA - Sanace stávajících s...'!F33</f>
        <v>0</v>
      </c>
      <c r="BA96" s="100">
        <f>'SA - Sanace stávajících s...'!F34</f>
        <v>0</v>
      </c>
      <c r="BB96" s="100">
        <f>'SA - Sanace stávajících s...'!F35</f>
        <v>0</v>
      </c>
      <c r="BC96" s="100">
        <f>'SA - Sanace stávajících s...'!F36</f>
        <v>0</v>
      </c>
      <c r="BD96" s="102">
        <f>'SA - Sanace stávajících s...'!F37</f>
        <v>0</v>
      </c>
      <c r="BT96" s="103" t="s">
        <v>84</v>
      </c>
      <c r="BV96" s="103" t="s">
        <v>78</v>
      </c>
      <c r="BW96" s="103" t="s">
        <v>89</v>
      </c>
      <c r="BX96" s="103" t="s">
        <v>5</v>
      </c>
      <c r="CL96" s="103" t="s">
        <v>1</v>
      </c>
      <c r="CM96" s="103" t="s">
        <v>86</v>
      </c>
    </row>
    <row r="97" spans="1:91" s="7" customFormat="1" ht="16.5" customHeight="1">
      <c r="A97" s="93" t="s">
        <v>80</v>
      </c>
      <c r="B97" s="94"/>
      <c r="C97" s="95"/>
      <c r="D97" s="291" t="s">
        <v>90</v>
      </c>
      <c r="E97" s="291"/>
      <c r="F97" s="291"/>
      <c r="G97" s="291"/>
      <c r="H97" s="291"/>
      <c r="I97" s="96"/>
      <c r="J97" s="291" t="s">
        <v>91</v>
      </c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2">
        <f>'TE - Montáže nové technol...'!J30</f>
        <v>0</v>
      </c>
      <c r="AH97" s="293"/>
      <c r="AI97" s="293"/>
      <c r="AJ97" s="293"/>
      <c r="AK97" s="293"/>
      <c r="AL97" s="293"/>
      <c r="AM97" s="293"/>
      <c r="AN97" s="292">
        <f t="shared" si="0"/>
        <v>0</v>
      </c>
      <c r="AO97" s="293"/>
      <c r="AP97" s="293"/>
      <c r="AQ97" s="97" t="s">
        <v>83</v>
      </c>
      <c r="AR97" s="98"/>
      <c r="AS97" s="99">
        <v>0</v>
      </c>
      <c r="AT97" s="100">
        <f t="shared" si="1"/>
        <v>0</v>
      </c>
      <c r="AU97" s="101">
        <f>'TE - Montáže nové technol...'!P125</f>
        <v>0</v>
      </c>
      <c r="AV97" s="100">
        <f>'TE - Montáže nové technol...'!J33</f>
        <v>0</v>
      </c>
      <c r="AW97" s="100">
        <f>'TE - Montáže nové technol...'!J34</f>
        <v>0</v>
      </c>
      <c r="AX97" s="100">
        <f>'TE - Montáže nové technol...'!J35</f>
        <v>0</v>
      </c>
      <c r="AY97" s="100">
        <f>'TE - Montáže nové technol...'!J36</f>
        <v>0</v>
      </c>
      <c r="AZ97" s="100">
        <f>'TE - Montáže nové technol...'!F33</f>
        <v>0</v>
      </c>
      <c r="BA97" s="100">
        <f>'TE - Montáže nové technol...'!F34</f>
        <v>0</v>
      </c>
      <c r="BB97" s="100">
        <f>'TE - Montáže nové technol...'!F35</f>
        <v>0</v>
      </c>
      <c r="BC97" s="100">
        <f>'TE - Montáže nové technol...'!F36</f>
        <v>0</v>
      </c>
      <c r="BD97" s="102">
        <f>'TE - Montáže nové technol...'!F37</f>
        <v>0</v>
      </c>
      <c r="BT97" s="103" t="s">
        <v>84</v>
      </c>
      <c r="BV97" s="103" t="s">
        <v>78</v>
      </c>
      <c r="BW97" s="103" t="s">
        <v>92</v>
      </c>
      <c r="BX97" s="103" t="s">
        <v>5</v>
      </c>
      <c r="CL97" s="103" t="s">
        <v>1</v>
      </c>
      <c r="CM97" s="103" t="s">
        <v>86</v>
      </c>
    </row>
    <row r="98" spans="1:91" s="7" customFormat="1" ht="16.5" customHeight="1">
      <c r="A98" s="93" t="s">
        <v>80</v>
      </c>
      <c r="B98" s="94"/>
      <c r="C98" s="95"/>
      <c r="D98" s="291" t="s">
        <v>93</v>
      </c>
      <c r="E98" s="291"/>
      <c r="F98" s="291"/>
      <c r="G98" s="291"/>
      <c r="H98" s="291"/>
      <c r="I98" s="96"/>
      <c r="J98" s="291" t="s">
        <v>94</v>
      </c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2">
        <f>'VK - Vnější kanalizace, f...'!J30</f>
        <v>0</v>
      </c>
      <c r="AH98" s="293"/>
      <c r="AI98" s="293"/>
      <c r="AJ98" s="293"/>
      <c r="AK98" s="293"/>
      <c r="AL98" s="293"/>
      <c r="AM98" s="293"/>
      <c r="AN98" s="292">
        <f t="shared" si="0"/>
        <v>0</v>
      </c>
      <c r="AO98" s="293"/>
      <c r="AP98" s="293"/>
      <c r="AQ98" s="97" t="s">
        <v>83</v>
      </c>
      <c r="AR98" s="98"/>
      <c r="AS98" s="99">
        <v>0</v>
      </c>
      <c r="AT98" s="100">
        <f t="shared" si="1"/>
        <v>0</v>
      </c>
      <c r="AU98" s="101">
        <f>'VK - Vnější kanalizace, f...'!P126</f>
        <v>0</v>
      </c>
      <c r="AV98" s="100">
        <f>'VK - Vnější kanalizace, f...'!J33</f>
        <v>0</v>
      </c>
      <c r="AW98" s="100">
        <f>'VK - Vnější kanalizace, f...'!J34</f>
        <v>0</v>
      </c>
      <c r="AX98" s="100">
        <f>'VK - Vnější kanalizace, f...'!J35</f>
        <v>0</v>
      </c>
      <c r="AY98" s="100">
        <f>'VK - Vnější kanalizace, f...'!J36</f>
        <v>0</v>
      </c>
      <c r="AZ98" s="100">
        <f>'VK - Vnější kanalizace, f...'!F33</f>
        <v>0</v>
      </c>
      <c r="BA98" s="100">
        <f>'VK - Vnější kanalizace, f...'!F34</f>
        <v>0</v>
      </c>
      <c r="BB98" s="100">
        <f>'VK - Vnější kanalizace, f...'!F35</f>
        <v>0</v>
      </c>
      <c r="BC98" s="100">
        <f>'VK - Vnější kanalizace, f...'!F36</f>
        <v>0</v>
      </c>
      <c r="BD98" s="102">
        <f>'VK - Vnější kanalizace, f...'!F37</f>
        <v>0</v>
      </c>
      <c r="BT98" s="103" t="s">
        <v>84</v>
      </c>
      <c r="BV98" s="103" t="s">
        <v>78</v>
      </c>
      <c r="BW98" s="103" t="s">
        <v>95</v>
      </c>
      <c r="BX98" s="103" t="s">
        <v>5</v>
      </c>
      <c r="CL98" s="103" t="s">
        <v>1</v>
      </c>
      <c r="CM98" s="103" t="s">
        <v>86</v>
      </c>
    </row>
    <row r="99" spans="1:91" s="7" customFormat="1" ht="16.5" customHeight="1">
      <c r="A99" s="93" t="s">
        <v>80</v>
      </c>
      <c r="B99" s="94"/>
      <c r="C99" s="95"/>
      <c r="D99" s="291" t="s">
        <v>96</v>
      </c>
      <c r="E99" s="291"/>
      <c r="F99" s="291"/>
      <c r="G99" s="291"/>
      <c r="H99" s="291"/>
      <c r="I99" s="96"/>
      <c r="J99" s="291" t="s">
        <v>97</v>
      </c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2">
        <f>'EL - Stavební elektro'!J30</f>
        <v>0</v>
      </c>
      <c r="AH99" s="293"/>
      <c r="AI99" s="293"/>
      <c r="AJ99" s="293"/>
      <c r="AK99" s="293"/>
      <c r="AL99" s="293"/>
      <c r="AM99" s="293"/>
      <c r="AN99" s="292">
        <f t="shared" si="0"/>
        <v>0</v>
      </c>
      <c r="AO99" s="293"/>
      <c r="AP99" s="293"/>
      <c r="AQ99" s="97" t="s">
        <v>83</v>
      </c>
      <c r="AR99" s="98"/>
      <c r="AS99" s="99">
        <v>0</v>
      </c>
      <c r="AT99" s="100">
        <f t="shared" si="1"/>
        <v>0</v>
      </c>
      <c r="AU99" s="101">
        <f>'EL - Stavební elektro'!P118</f>
        <v>0</v>
      </c>
      <c r="AV99" s="100">
        <f>'EL - Stavební elektro'!J33</f>
        <v>0</v>
      </c>
      <c r="AW99" s="100">
        <f>'EL - Stavební elektro'!J34</f>
        <v>0</v>
      </c>
      <c r="AX99" s="100">
        <f>'EL - Stavební elektro'!J35</f>
        <v>0</v>
      </c>
      <c r="AY99" s="100">
        <f>'EL - Stavební elektro'!J36</f>
        <v>0</v>
      </c>
      <c r="AZ99" s="100">
        <f>'EL - Stavební elektro'!F33</f>
        <v>0</v>
      </c>
      <c r="BA99" s="100">
        <f>'EL - Stavební elektro'!F34</f>
        <v>0</v>
      </c>
      <c r="BB99" s="100">
        <f>'EL - Stavební elektro'!F35</f>
        <v>0</v>
      </c>
      <c r="BC99" s="100">
        <f>'EL - Stavební elektro'!F36</f>
        <v>0</v>
      </c>
      <c r="BD99" s="102">
        <f>'EL - Stavební elektro'!F37</f>
        <v>0</v>
      </c>
      <c r="BT99" s="103" t="s">
        <v>84</v>
      </c>
      <c r="BV99" s="103" t="s">
        <v>78</v>
      </c>
      <c r="BW99" s="103" t="s">
        <v>98</v>
      </c>
      <c r="BX99" s="103" t="s">
        <v>5</v>
      </c>
      <c r="CL99" s="103" t="s">
        <v>1</v>
      </c>
      <c r="CM99" s="103" t="s">
        <v>86</v>
      </c>
    </row>
    <row r="100" spans="1:91" s="7" customFormat="1" ht="16.5" customHeight="1">
      <c r="A100" s="93" t="s">
        <v>80</v>
      </c>
      <c r="B100" s="94"/>
      <c r="C100" s="95"/>
      <c r="D100" s="291" t="s">
        <v>99</v>
      </c>
      <c r="E100" s="291"/>
      <c r="F100" s="291"/>
      <c r="G100" s="291"/>
      <c r="H100" s="291"/>
      <c r="I100" s="96"/>
      <c r="J100" s="291" t="s">
        <v>100</v>
      </c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2">
        <f>'ZP - Zkušební provoz'!J30</f>
        <v>1</v>
      </c>
      <c r="AH100" s="293"/>
      <c r="AI100" s="293"/>
      <c r="AJ100" s="293"/>
      <c r="AK100" s="293"/>
      <c r="AL100" s="293"/>
      <c r="AM100" s="293"/>
      <c r="AN100" s="292">
        <f t="shared" si="0"/>
        <v>1.21</v>
      </c>
      <c r="AO100" s="293"/>
      <c r="AP100" s="293"/>
      <c r="AQ100" s="97" t="s">
        <v>83</v>
      </c>
      <c r="AR100" s="98"/>
      <c r="AS100" s="99">
        <v>0</v>
      </c>
      <c r="AT100" s="100">
        <f t="shared" si="1"/>
        <v>0.21</v>
      </c>
      <c r="AU100" s="101">
        <f>'ZP - Zkušební provoz'!P118</f>
        <v>0</v>
      </c>
      <c r="AV100" s="100">
        <f>'ZP - Zkušební provoz'!J33</f>
        <v>0.21</v>
      </c>
      <c r="AW100" s="100">
        <f>'ZP - Zkušební provoz'!J34</f>
        <v>0</v>
      </c>
      <c r="AX100" s="100">
        <f>'ZP - Zkušební provoz'!J35</f>
        <v>0</v>
      </c>
      <c r="AY100" s="100">
        <f>'ZP - Zkušební provoz'!J36</f>
        <v>0</v>
      </c>
      <c r="AZ100" s="100">
        <f>'ZP - Zkušební provoz'!F33</f>
        <v>1</v>
      </c>
      <c r="BA100" s="100">
        <f>'ZP - Zkušební provoz'!F34</f>
        <v>0</v>
      </c>
      <c r="BB100" s="100">
        <f>'ZP - Zkušební provoz'!F35</f>
        <v>0</v>
      </c>
      <c r="BC100" s="100">
        <f>'ZP - Zkušební provoz'!F36</f>
        <v>0</v>
      </c>
      <c r="BD100" s="102">
        <f>'ZP - Zkušební provoz'!F37</f>
        <v>0</v>
      </c>
      <c r="BT100" s="103" t="s">
        <v>84</v>
      </c>
      <c r="BV100" s="103" t="s">
        <v>78</v>
      </c>
      <c r="BW100" s="103" t="s">
        <v>101</v>
      </c>
      <c r="BX100" s="103" t="s">
        <v>5</v>
      </c>
      <c r="CL100" s="103" t="s">
        <v>1</v>
      </c>
      <c r="CM100" s="103" t="s">
        <v>86</v>
      </c>
    </row>
    <row r="101" spans="1:91" s="7" customFormat="1" ht="16.5" customHeight="1">
      <c r="A101" s="93" t="s">
        <v>80</v>
      </c>
      <c r="B101" s="94"/>
      <c r="C101" s="95"/>
      <c r="D101" s="291" t="s">
        <v>102</v>
      </c>
      <c r="E101" s="291"/>
      <c r="F101" s="291"/>
      <c r="G101" s="291"/>
      <c r="H101" s="291"/>
      <c r="I101" s="96"/>
      <c r="J101" s="291" t="s">
        <v>103</v>
      </c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2">
        <f>'VRN - Vedlejší rozpočtové...'!J30</f>
        <v>0</v>
      </c>
      <c r="AH101" s="293"/>
      <c r="AI101" s="293"/>
      <c r="AJ101" s="293"/>
      <c r="AK101" s="293"/>
      <c r="AL101" s="293"/>
      <c r="AM101" s="293"/>
      <c r="AN101" s="292">
        <f t="shared" si="0"/>
        <v>0</v>
      </c>
      <c r="AO101" s="293"/>
      <c r="AP101" s="293"/>
      <c r="AQ101" s="97" t="s">
        <v>83</v>
      </c>
      <c r="AR101" s="98"/>
      <c r="AS101" s="104">
        <v>0</v>
      </c>
      <c r="AT101" s="105">
        <f t="shared" si="1"/>
        <v>0</v>
      </c>
      <c r="AU101" s="106">
        <f>'VRN - Vedlejší rozpočtové...'!P121</f>
        <v>0</v>
      </c>
      <c r="AV101" s="105">
        <f>'VRN - Vedlejší rozpočtové...'!J33</f>
        <v>0</v>
      </c>
      <c r="AW101" s="105">
        <f>'VRN - Vedlejší rozpočtové...'!J34</f>
        <v>0</v>
      </c>
      <c r="AX101" s="105">
        <f>'VRN - Vedlejší rozpočtové...'!J35</f>
        <v>0</v>
      </c>
      <c r="AY101" s="105">
        <f>'VRN - Vedlejší rozpočtové...'!J36</f>
        <v>0</v>
      </c>
      <c r="AZ101" s="105">
        <f>'VRN - Vedlejší rozpočtové...'!F33</f>
        <v>0</v>
      </c>
      <c r="BA101" s="105">
        <f>'VRN - Vedlejší rozpočtové...'!F34</f>
        <v>0</v>
      </c>
      <c r="BB101" s="105">
        <f>'VRN - Vedlejší rozpočtové...'!F35</f>
        <v>0</v>
      </c>
      <c r="BC101" s="105">
        <f>'VRN - Vedlejší rozpočtové...'!F36</f>
        <v>0</v>
      </c>
      <c r="BD101" s="107">
        <f>'VRN - Vedlejší rozpočtové...'!F37</f>
        <v>0</v>
      </c>
      <c r="BT101" s="103" t="s">
        <v>84</v>
      </c>
      <c r="BV101" s="103" t="s">
        <v>78</v>
      </c>
      <c r="BW101" s="103" t="s">
        <v>104</v>
      </c>
      <c r="BX101" s="103" t="s">
        <v>5</v>
      </c>
      <c r="CL101" s="103" t="s">
        <v>1</v>
      </c>
      <c r="CM101" s="103" t="s">
        <v>86</v>
      </c>
    </row>
    <row r="102" spans="1:91" s="2" customFormat="1" ht="30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9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9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39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</sheetData>
  <sheetProtection algorithmName="SHA-512" hashValue="Jcty5W+FquyMOvixSK88349UHan8y7KxiS88hN5+sRe6N5OHPQ+wsewHTG64JCC6qQlmGly+35ZtFWXqWWoPxw==" saltValue="NThpJiJwkCRUYsj4FQgcqw4CCdn1zjyN29s+JX0V6jdh0xZyr31cUUebqiTEhGWFQZFPON1bbx3DAUPxcWrNZ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DEM - Demolice a demontáž...'!C2" display="/"/>
    <hyperlink ref="A96" location="'SA - Sanace stávajících s...'!C2" display="/"/>
    <hyperlink ref="A97" location="'TE - Montáže nové technol...'!C2" display="/"/>
    <hyperlink ref="A98" location="'VK - Vnější kanalizace, f...'!C2" display="/"/>
    <hyperlink ref="A99" location="'EL - Stavební elektro'!C2" display="/"/>
    <hyperlink ref="A100" location="'ZP - Zkušební provoz'!C2" display="/"/>
    <hyperlink ref="A10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85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107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ROUND((SUM(BE122:BE163)),  2)</f>
        <v>0</v>
      </c>
      <c r="G33" s="34"/>
      <c r="H33" s="34"/>
      <c r="I33" s="124">
        <v>0.21</v>
      </c>
      <c r="J33" s="123">
        <f>ROUND(((SUM(BE122:BE163))*I33),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ROUND((SUM(BF122:BF163)),  2)</f>
        <v>0</v>
      </c>
      <c r="G34" s="34"/>
      <c r="H34" s="34"/>
      <c r="I34" s="124">
        <v>0.12</v>
      </c>
      <c r="J34" s="123">
        <f>ROUND(((SUM(BF122:BF163))*I34),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ROUND((SUM(BG122:BG163)),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ROUND((SUM(BH122:BH163)),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ROUND((SUM(BI122:BI163)),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DEM - Demolice a demontáže stávajícího zařízení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113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114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115</v>
      </c>
      <c r="E99" s="156"/>
      <c r="F99" s="156"/>
      <c r="G99" s="156"/>
      <c r="H99" s="156"/>
      <c r="I99" s="156"/>
      <c r="J99" s="157">
        <f>J134</f>
        <v>0</v>
      </c>
      <c r="K99" s="154"/>
      <c r="L99" s="158"/>
    </row>
    <row r="100" spans="1:31" s="9" customFormat="1" ht="24.95" customHeight="1">
      <c r="B100" s="147"/>
      <c r="C100" s="148"/>
      <c r="D100" s="149" t="s">
        <v>116</v>
      </c>
      <c r="E100" s="150"/>
      <c r="F100" s="150"/>
      <c r="G100" s="150"/>
      <c r="H100" s="150"/>
      <c r="I100" s="150"/>
      <c r="J100" s="151">
        <f>J140</f>
        <v>0</v>
      </c>
      <c r="K100" s="148"/>
      <c r="L100" s="152"/>
    </row>
    <row r="101" spans="1:31" s="10" customFormat="1" ht="19.899999999999999" customHeight="1">
      <c r="B101" s="153"/>
      <c r="C101" s="154"/>
      <c r="D101" s="155" t="s">
        <v>117</v>
      </c>
      <c r="E101" s="156"/>
      <c r="F101" s="156"/>
      <c r="G101" s="156"/>
      <c r="H101" s="156"/>
      <c r="I101" s="156"/>
      <c r="J101" s="157">
        <f>J141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118</v>
      </c>
      <c r="E102" s="156"/>
      <c r="F102" s="156"/>
      <c r="G102" s="156"/>
      <c r="H102" s="156"/>
      <c r="I102" s="156"/>
      <c r="J102" s="157">
        <f>J148</f>
        <v>0</v>
      </c>
      <c r="K102" s="154"/>
      <c r="L102" s="158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119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323" t="str">
        <f>E7</f>
        <v>ČOV pro areál staveb ÚFA AV ČR a OPS - Milešovka</v>
      </c>
      <c r="F112" s="324"/>
      <c r="G112" s="324"/>
      <c r="H112" s="324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106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75" t="str">
        <f>E9</f>
        <v>DEM - Demolice a demontáže stávajícího zařízení</v>
      </c>
      <c r="F114" s="325"/>
      <c r="G114" s="325"/>
      <c r="H114" s="325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>Mlešov u Lovosic</v>
      </c>
      <c r="G116" s="36"/>
      <c r="H116" s="36"/>
      <c r="I116" s="29" t="s">
        <v>22</v>
      </c>
      <c r="J116" s="66" t="str">
        <f>IF(J12="","",J12)</f>
        <v>29. 6. 2022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24</v>
      </c>
      <c r="D118" s="36"/>
      <c r="E118" s="36"/>
      <c r="F118" s="27" t="str">
        <f>E15</f>
        <v>Ústav fyziky atmosféry AV ČR, v. v. i.</v>
      </c>
      <c r="G118" s="36"/>
      <c r="H118" s="36"/>
      <c r="I118" s="29" t="s">
        <v>30</v>
      </c>
      <c r="J118" s="32" t="str">
        <f>E21</f>
        <v>HRprojekt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28</v>
      </c>
      <c r="D119" s="36"/>
      <c r="E119" s="36"/>
      <c r="F119" s="27" t="str">
        <f>IF(E18="","",E18)</f>
        <v>Vyplň údaj</v>
      </c>
      <c r="G119" s="36"/>
      <c r="H119" s="36"/>
      <c r="I119" s="29" t="s">
        <v>33</v>
      </c>
      <c r="J119" s="32" t="str">
        <f>E24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120</v>
      </c>
      <c r="D121" s="162" t="s">
        <v>61</v>
      </c>
      <c r="E121" s="162" t="s">
        <v>57</v>
      </c>
      <c r="F121" s="162" t="s">
        <v>58</v>
      </c>
      <c r="G121" s="162" t="s">
        <v>121</v>
      </c>
      <c r="H121" s="162" t="s">
        <v>122</v>
      </c>
      <c r="I121" s="162" t="s">
        <v>123</v>
      </c>
      <c r="J121" s="163" t="s">
        <v>110</v>
      </c>
      <c r="K121" s="164" t="s">
        <v>124</v>
      </c>
      <c r="L121" s="165"/>
      <c r="M121" s="75" t="s">
        <v>1</v>
      </c>
      <c r="N121" s="76" t="s">
        <v>40</v>
      </c>
      <c r="O121" s="76" t="s">
        <v>125</v>
      </c>
      <c r="P121" s="76" t="s">
        <v>126</v>
      </c>
      <c r="Q121" s="76" t="s">
        <v>127</v>
      </c>
      <c r="R121" s="76" t="s">
        <v>128</v>
      </c>
      <c r="S121" s="76" t="s">
        <v>129</v>
      </c>
      <c r="T121" s="77" t="s">
        <v>130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131</v>
      </c>
      <c r="D122" s="36"/>
      <c r="E122" s="36"/>
      <c r="F122" s="36"/>
      <c r="G122" s="36"/>
      <c r="H122" s="36"/>
      <c r="I122" s="36"/>
      <c r="J122" s="166">
        <f>BK122</f>
        <v>0</v>
      </c>
      <c r="K122" s="36"/>
      <c r="L122" s="39"/>
      <c r="M122" s="78"/>
      <c r="N122" s="167"/>
      <c r="O122" s="79"/>
      <c r="P122" s="168">
        <f>P123+P140</f>
        <v>0</v>
      </c>
      <c r="Q122" s="79"/>
      <c r="R122" s="168">
        <f>R123+R140</f>
        <v>2.0840000000000002E-4</v>
      </c>
      <c r="S122" s="79"/>
      <c r="T122" s="169">
        <f>T123+T140</f>
        <v>2.5779700000000005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75</v>
      </c>
      <c r="AU122" s="17" t="s">
        <v>112</v>
      </c>
      <c r="BK122" s="170">
        <f>BK123+BK140</f>
        <v>0</v>
      </c>
    </row>
    <row r="123" spans="1:65" s="12" customFormat="1" ht="25.9" customHeight="1">
      <c r="B123" s="171"/>
      <c r="C123" s="172"/>
      <c r="D123" s="173" t="s">
        <v>75</v>
      </c>
      <c r="E123" s="174" t="s">
        <v>132</v>
      </c>
      <c r="F123" s="174" t="s">
        <v>133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P124+P134</f>
        <v>0</v>
      </c>
      <c r="Q123" s="179"/>
      <c r="R123" s="180">
        <f>R124+R134</f>
        <v>2.0840000000000002E-4</v>
      </c>
      <c r="S123" s="179"/>
      <c r="T123" s="181">
        <f>T124+T134</f>
        <v>7.5999999999999998E-2</v>
      </c>
      <c r="AR123" s="182" t="s">
        <v>84</v>
      </c>
      <c r="AT123" s="183" t="s">
        <v>75</v>
      </c>
      <c r="AU123" s="183" t="s">
        <v>76</v>
      </c>
      <c r="AY123" s="182" t="s">
        <v>134</v>
      </c>
      <c r="BK123" s="184">
        <f>BK124+BK134</f>
        <v>0</v>
      </c>
    </row>
    <row r="124" spans="1:65" s="12" customFormat="1" ht="22.9" customHeight="1">
      <c r="B124" s="171"/>
      <c r="C124" s="172"/>
      <c r="D124" s="173" t="s">
        <v>75</v>
      </c>
      <c r="E124" s="185" t="s">
        <v>135</v>
      </c>
      <c r="F124" s="185" t="s">
        <v>136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SUM(P125:P133)</f>
        <v>0</v>
      </c>
      <c r="Q124" s="179"/>
      <c r="R124" s="180">
        <f>SUM(R125:R133)</f>
        <v>2.0840000000000002E-4</v>
      </c>
      <c r="S124" s="179"/>
      <c r="T124" s="181">
        <f>SUM(T125:T133)</f>
        <v>7.5999999999999998E-2</v>
      </c>
      <c r="AR124" s="182" t="s">
        <v>84</v>
      </c>
      <c r="AT124" s="183" t="s">
        <v>75</v>
      </c>
      <c r="AU124" s="183" t="s">
        <v>84</v>
      </c>
      <c r="AY124" s="182" t="s">
        <v>134</v>
      </c>
      <c r="BK124" s="184">
        <f>SUM(BK125:BK133)</f>
        <v>0</v>
      </c>
    </row>
    <row r="125" spans="1:65" s="2" customFormat="1" ht="24.2" customHeight="1">
      <c r="A125" s="34"/>
      <c r="B125" s="35"/>
      <c r="C125" s="187" t="s">
        <v>84</v>
      </c>
      <c r="D125" s="187" t="s">
        <v>137</v>
      </c>
      <c r="E125" s="188" t="s">
        <v>138</v>
      </c>
      <c r="F125" s="189" t="s">
        <v>139</v>
      </c>
      <c r="G125" s="190" t="s">
        <v>140</v>
      </c>
      <c r="H125" s="191">
        <v>20.84</v>
      </c>
      <c r="I125" s="192"/>
      <c r="J125" s="193">
        <f>ROUND(I125*H125,2)</f>
        <v>0</v>
      </c>
      <c r="K125" s="194"/>
      <c r="L125" s="39"/>
      <c r="M125" s="195" t="s">
        <v>1</v>
      </c>
      <c r="N125" s="196" t="s">
        <v>41</v>
      </c>
      <c r="O125" s="71"/>
      <c r="P125" s="197">
        <f>O125*H125</f>
        <v>0</v>
      </c>
      <c r="Q125" s="197">
        <v>1.0000000000000001E-5</v>
      </c>
      <c r="R125" s="197">
        <f>Q125*H125</f>
        <v>2.0840000000000002E-4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141</v>
      </c>
      <c r="AT125" s="199" t="s">
        <v>137</v>
      </c>
      <c r="AU125" s="199" t="s">
        <v>86</v>
      </c>
      <c r="AY125" s="17" t="s">
        <v>134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7" t="s">
        <v>84</v>
      </c>
      <c r="BK125" s="200">
        <f>ROUND(I125*H125,2)</f>
        <v>0</v>
      </c>
      <c r="BL125" s="17" t="s">
        <v>141</v>
      </c>
      <c r="BM125" s="199" t="s">
        <v>142</v>
      </c>
    </row>
    <row r="126" spans="1:65" s="13" customFormat="1" ht="11.25">
      <c r="B126" s="201"/>
      <c r="C126" s="202"/>
      <c r="D126" s="203" t="s">
        <v>143</v>
      </c>
      <c r="E126" s="204" t="s">
        <v>1</v>
      </c>
      <c r="F126" s="205" t="s">
        <v>144</v>
      </c>
      <c r="G126" s="202"/>
      <c r="H126" s="204" t="s">
        <v>1</v>
      </c>
      <c r="I126" s="206"/>
      <c r="J126" s="202"/>
      <c r="K126" s="202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143</v>
      </c>
      <c r="AU126" s="211" t="s">
        <v>86</v>
      </c>
      <c r="AV126" s="13" t="s">
        <v>84</v>
      </c>
      <c r="AW126" s="13" t="s">
        <v>32</v>
      </c>
      <c r="AX126" s="13" t="s">
        <v>76</v>
      </c>
      <c r="AY126" s="211" t="s">
        <v>134</v>
      </c>
    </row>
    <row r="127" spans="1:65" s="14" customFormat="1" ht="11.25">
      <c r="B127" s="212"/>
      <c r="C127" s="213"/>
      <c r="D127" s="203" t="s">
        <v>143</v>
      </c>
      <c r="E127" s="214" t="s">
        <v>1</v>
      </c>
      <c r="F127" s="215" t="s">
        <v>145</v>
      </c>
      <c r="G127" s="213"/>
      <c r="H127" s="216">
        <v>18.84</v>
      </c>
      <c r="I127" s="217"/>
      <c r="J127" s="213"/>
      <c r="K127" s="213"/>
      <c r="L127" s="218"/>
      <c r="M127" s="219"/>
      <c r="N127" s="220"/>
      <c r="O127" s="220"/>
      <c r="P127" s="220"/>
      <c r="Q127" s="220"/>
      <c r="R127" s="220"/>
      <c r="S127" s="220"/>
      <c r="T127" s="221"/>
      <c r="AT127" s="222" t="s">
        <v>143</v>
      </c>
      <c r="AU127" s="222" t="s">
        <v>86</v>
      </c>
      <c r="AV127" s="14" t="s">
        <v>86</v>
      </c>
      <c r="AW127" s="14" t="s">
        <v>32</v>
      </c>
      <c r="AX127" s="14" t="s">
        <v>76</v>
      </c>
      <c r="AY127" s="222" t="s">
        <v>134</v>
      </c>
    </row>
    <row r="128" spans="1:65" s="13" customFormat="1" ht="11.25">
      <c r="B128" s="201"/>
      <c r="C128" s="202"/>
      <c r="D128" s="203" t="s">
        <v>143</v>
      </c>
      <c r="E128" s="204" t="s">
        <v>1</v>
      </c>
      <c r="F128" s="205" t="s">
        <v>146</v>
      </c>
      <c r="G128" s="202"/>
      <c r="H128" s="204" t="s">
        <v>1</v>
      </c>
      <c r="I128" s="206"/>
      <c r="J128" s="202"/>
      <c r="K128" s="202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143</v>
      </c>
      <c r="AU128" s="211" t="s">
        <v>86</v>
      </c>
      <c r="AV128" s="13" t="s">
        <v>84</v>
      </c>
      <c r="AW128" s="13" t="s">
        <v>32</v>
      </c>
      <c r="AX128" s="13" t="s">
        <v>76</v>
      </c>
      <c r="AY128" s="211" t="s">
        <v>134</v>
      </c>
    </row>
    <row r="129" spans="1:65" s="14" customFormat="1" ht="11.25">
      <c r="B129" s="212"/>
      <c r="C129" s="213"/>
      <c r="D129" s="203" t="s">
        <v>143</v>
      </c>
      <c r="E129" s="214" t="s">
        <v>1</v>
      </c>
      <c r="F129" s="215" t="s">
        <v>86</v>
      </c>
      <c r="G129" s="213"/>
      <c r="H129" s="216">
        <v>2</v>
      </c>
      <c r="I129" s="217"/>
      <c r="J129" s="213"/>
      <c r="K129" s="213"/>
      <c r="L129" s="218"/>
      <c r="M129" s="219"/>
      <c r="N129" s="220"/>
      <c r="O129" s="220"/>
      <c r="P129" s="220"/>
      <c r="Q129" s="220"/>
      <c r="R129" s="220"/>
      <c r="S129" s="220"/>
      <c r="T129" s="221"/>
      <c r="AT129" s="222" t="s">
        <v>143</v>
      </c>
      <c r="AU129" s="222" t="s">
        <v>86</v>
      </c>
      <c r="AV129" s="14" t="s">
        <v>86</v>
      </c>
      <c r="AW129" s="14" t="s">
        <v>32</v>
      </c>
      <c r="AX129" s="14" t="s">
        <v>76</v>
      </c>
      <c r="AY129" s="222" t="s">
        <v>134</v>
      </c>
    </row>
    <row r="130" spans="1:65" s="15" customFormat="1" ht="11.25">
      <c r="B130" s="223"/>
      <c r="C130" s="224"/>
      <c r="D130" s="203" t="s">
        <v>143</v>
      </c>
      <c r="E130" s="225" t="s">
        <v>1</v>
      </c>
      <c r="F130" s="226" t="s">
        <v>147</v>
      </c>
      <c r="G130" s="224"/>
      <c r="H130" s="227">
        <v>20.84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AT130" s="233" t="s">
        <v>143</v>
      </c>
      <c r="AU130" s="233" t="s">
        <v>86</v>
      </c>
      <c r="AV130" s="15" t="s">
        <v>141</v>
      </c>
      <c r="AW130" s="15" t="s">
        <v>32</v>
      </c>
      <c r="AX130" s="15" t="s">
        <v>84</v>
      </c>
      <c r="AY130" s="233" t="s">
        <v>134</v>
      </c>
    </row>
    <row r="131" spans="1:65" s="2" customFormat="1" ht="21.75" customHeight="1">
      <c r="A131" s="34"/>
      <c r="B131" s="35"/>
      <c r="C131" s="187" t="s">
        <v>86</v>
      </c>
      <c r="D131" s="187" t="s">
        <v>137</v>
      </c>
      <c r="E131" s="188" t="s">
        <v>148</v>
      </c>
      <c r="F131" s="189" t="s">
        <v>149</v>
      </c>
      <c r="G131" s="190" t="s">
        <v>140</v>
      </c>
      <c r="H131" s="191">
        <v>1</v>
      </c>
      <c r="I131" s="192"/>
      <c r="J131" s="193">
        <f>ROUND(I131*H131,2)</f>
        <v>0</v>
      </c>
      <c r="K131" s="194"/>
      <c r="L131" s="39"/>
      <c r="M131" s="195" t="s">
        <v>1</v>
      </c>
      <c r="N131" s="196" t="s">
        <v>41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7.5999999999999998E-2</v>
      </c>
      <c r="T131" s="198">
        <f>S131*H131</f>
        <v>7.5999999999999998E-2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141</v>
      </c>
      <c r="AT131" s="199" t="s">
        <v>137</v>
      </c>
      <c r="AU131" s="199" t="s">
        <v>86</v>
      </c>
      <c r="AY131" s="17" t="s">
        <v>134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7" t="s">
        <v>84</v>
      </c>
      <c r="BK131" s="200">
        <f>ROUND(I131*H131,2)</f>
        <v>0</v>
      </c>
      <c r="BL131" s="17" t="s">
        <v>141</v>
      </c>
      <c r="BM131" s="199" t="s">
        <v>150</v>
      </c>
    </row>
    <row r="132" spans="1:65" s="13" customFormat="1" ht="11.25">
      <c r="B132" s="201"/>
      <c r="C132" s="202"/>
      <c r="D132" s="203" t="s">
        <v>143</v>
      </c>
      <c r="E132" s="204" t="s">
        <v>1</v>
      </c>
      <c r="F132" s="205" t="s">
        <v>151</v>
      </c>
      <c r="G132" s="202"/>
      <c r="H132" s="204" t="s">
        <v>1</v>
      </c>
      <c r="I132" s="206"/>
      <c r="J132" s="202"/>
      <c r="K132" s="202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143</v>
      </c>
      <c r="AU132" s="211" t="s">
        <v>86</v>
      </c>
      <c r="AV132" s="13" t="s">
        <v>84</v>
      </c>
      <c r="AW132" s="13" t="s">
        <v>32</v>
      </c>
      <c r="AX132" s="13" t="s">
        <v>76</v>
      </c>
      <c r="AY132" s="211" t="s">
        <v>134</v>
      </c>
    </row>
    <row r="133" spans="1:65" s="14" customFormat="1" ht="11.25">
      <c r="B133" s="212"/>
      <c r="C133" s="213"/>
      <c r="D133" s="203" t="s">
        <v>143</v>
      </c>
      <c r="E133" s="214" t="s">
        <v>1</v>
      </c>
      <c r="F133" s="215" t="s">
        <v>84</v>
      </c>
      <c r="G133" s="213"/>
      <c r="H133" s="216">
        <v>1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143</v>
      </c>
      <c r="AU133" s="222" t="s">
        <v>86</v>
      </c>
      <c r="AV133" s="14" t="s">
        <v>86</v>
      </c>
      <c r="AW133" s="14" t="s">
        <v>32</v>
      </c>
      <c r="AX133" s="14" t="s">
        <v>84</v>
      </c>
      <c r="AY133" s="222" t="s">
        <v>134</v>
      </c>
    </row>
    <row r="134" spans="1:65" s="12" customFormat="1" ht="22.9" customHeight="1">
      <c r="B134" s="171"/>
      <c r="C134" s="172"/>
      <c r="D134" s="173" t="s">
        <v>75</v>
      </c>
      <c r="E134" s="185" t="s">
        <v>152</v>
      </c>
      <c r="F134" s="185" t="s">
        <v>153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SUM(P135:P139)</f>
        <v>0</v>
      </c>
      <c r="Q134" s="179"/>
      <c r="R134" s="180">
        <f>SUM(R135:R139)</f>
        <v>0</v>
      </c>
      <c r="S134" s="179"/>
      <c r="T134" s="181">
        <f>SUM(T135:T139)</f>
        <v>0</v>
      </c>
      <c r="AR134" s="182" t="s">
        <v>84</v>
      </c>
      <c r="AT134" s="183" t="s">
        <v>75</v>
      </c>
      <c r="AU134" s="183" t="s">
        <v>84</v>
      </c>
      <c r="AY134" s="182" t="s">
        <v>134</v>
      </c>
      <c r="BK134" s="184">
        <f>SUM(BK135:BK139)</f>
        <v>0</v>
      </c>
    </row>
    <row r="135" spans="1:65" s="2" customFormat="1" ht="24.2" customHeight="1">
      <c r="A135" s="34"/>
      <c r="B135" s="35"/>
      <c r="C135" s="187" t="s">
        <v>154</v>
      </c>
      <c r="D135" s="187" t="s">
        <v>137</v>
      </c>
      <c r="E135" s="188" t="s">
        <v>155</v>
      </c>
      <c r="F135" s="189" t="s">
        <v>156</v>
      </c>
      <c r="G135" s="190" t="s">
        <v>157</v>
      </c>
      <c r="H135" s="191">
        <v>2.5779999999999998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41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141</v>
      </c>
      <c r="AT135" s="199" t="s">
        <v>137</v>
      </c>
      <c r="AU135" s="199" t="s">
        <v>86</v>
      </c>
      <c r="AY135" s="17" t="s">
        <v>134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84</v>
      </c>
      <c r="BK135" s="200">
        <f>ROUND(I135*H135,2)</f>
        <v>0</v>
      </c>
      <c r="BL135" s="17" t="s">
        <v>141</v>
      </c>
      <c r="BM135" s="199" t="s">
        <v>158</v>
      </c>
    </row>
    <row r="136" spans="1:65" s="2" customFormat="1" ht="24.2" customHeight="1">
      <c r="A136" s="34"/>
      <c r="B136" s="35"/>
      <c r="C136" s="187" t="s">
        <v>141</v>
      </c>
      <c r="D136" s="187" t="s">
        <v>137</v>
      </c>
      <c r="E136" s="188" t="s">
        <v>159</v>
      </c>
      <c r="F136" s="189" t="s">
        <v>160</v>
      </c>
      <c r="G136" s="190" t="s">
        <v>157</v>
      </c>
      <c r="H136" s="191">
        <v>2.5779999999999998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41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141</v>
      </c>
      <c r="AT136" s="199" t="s">
        <v>137</v>
      </c>
      <c r="AU136" s="199" t="s">
        <v>86</v>
      </c>
      <c r="AY136" s="17" t="s">
        <v>134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84</v>
      </c>
      <c r="BK136" s="200">
        <f>ROUND(I136*H136,2)</f>
        <v>0</v>
      </c>
      <c r="BL136" s="17" t="s">
        <v>141</v>
      </c>
      <c r="BM136" s="199" t="s">
        <v>161</v>
      </c>
    </row>
    <row r="137" spans="1:65" s="2" customFormat="1" ht="24.2" customHeight="1">
      <c r="A137" s="34"/>
      <c r="B137" s="35"/>
      <c r="C137" s="187" t="s">
        <v>162</v>
      </c>
      <c r="D137" s="187" t="s">
        <v>137</v>
      </c>
      <c r="E137" s="188" t="s">
        <v>163</v>
      </c>
      <c r="F137" s="189" t="s">
        <v>164</v>
      </c>
      <c r="G137" s="190" t="s">
        <v>157</v>
      </c>
      <c r="H137" s="191">
        <v>48.981999999999999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41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141</v>
      </c>
      <c r="AT137" s="199" t="s">
        <v>137</v>
      </c>
      <c r="AU137" s="199" t="s">
        <v>86</v>
      </c>
      <c r="AY137" s="17" t="s">
        <v>134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84</v>
      </c>
      <c r="BK137" s="200">
        <f>ROUND(I137*H137,2)</f>
        <v>0</v>
      </c>
      <c r="BL137" s="17" t="s">
        <v>141</v>
      </c>
      <c r="BM137" s="199" t="s">
        <v>165</v>
      </c>
    </row>
    <row r="138" spans="1:65" s="14" customFormat="1" ht="11.25">
      <c r="B138" s="212"/>
      <c r="C138" s="213"/>
      <c r="D138" s="203" t="s">
        <v>143</v>
      </c>
      <c r="E138" s="213"/>
      <c r="F138" s="215" t="s">
        <v>166</v>
      </c>
      <c r="G138" s="213"/>
      <c r="H138" s="216">
        <v>48.981999999999999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143</v>
      </c>
      <c r="AU138" s="222" t="s">
        <v>86</v>
      </c>
      <c r="AV138" s="14" t="s">
        <v>86</v>
      </c>
      <c r="AW138" s="14" t="s">
        <v>4</v>
      </c>
      <c r="AX138" s="14" t="s">
        <v>84</v>
      </c>
      <c r="AY138" s="222" t="s">
        <v>134</v>
      </c>
    </row>
    <row r="139" spans="1:65" s="2" customFormat="1" ht="33" customHeight="1">
      <c r="A139" s="34"/>
      <c r="B139" s="35"/>
      <c r="C139" s="187" t="s">
        <v>167</v>
      </c>
      <c r="D139" s="187" t="s">
        <v>137</v>
      </c>
      <c r="E139" s="188" t="s">
        <v>168</v>
      </c>
      <c r="F139" s="189" t="s">
        <v>169</v>
      </c>
      <c r="G139" s="190" t="s">
        <v>157</v>
      </c>
      <c r="H139" s="191">
        <v>2.5779999999999998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41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141</v>
      </c>
      <c r="AT139" s="199" t="s">
        <v>137</v>
      </c>
      <c r="AU139" s="199" t="s">
        <v>86</v>
      </c>
      <c r="AY139" s="17" t="s">
        <v>134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84</v>
      </c>
      <c r="BK139" s="200">
        <f>ROUND(I139*H139,2)</f>
        <v>0</v>
      </c>
      <c r="BL139" s="17" t="s">
        <v>141</v>
      </c>
      <c r="BM139" s="199" t="s">
        <v>170</v>
      </c>
    </row>
    <row r="140" spans="1:65" s="12" customFormat="1" ht="25.9" customHeight="1">
      <c r="B140" s="171"/>
      <c r="C140" s="172"/>
      <c r="D140" s="173" t="s">
        <v>75</v>
      </c>
      <c r="E140" s="174" t="s">
        <v>171</v>
      </c>
      <c r="F140" s="174" t="s">
        <v>172</v>
      </c>
      <c r="G140" s="172"/>
      <c r="H140" s="172"/>
      <c r="I140" s="175"/>
      <c r="J140" s="176">
        <f>BK140</f>
        <v>0</v>
      </c>
      <c r="K140" s="172"/>
      <c r="L140" s="177"/>
      <c r="M140" s="178"/>
      <c r="N140" s="179"/>
      <c r="O140" s="179"/>
      <c r="P140" s="180">
        <f>P141+P148</f>
        <v>0</v>
      </c>
      <c r="Q140" s="179"/>
      <c r="R140" s="180">
        <f>R141+R148</f>
        <v>0</v>
      </c>
      <c r="S140" s="179"/>
      <c r="T140" s="181">
        <f>T141+T148</f>
        <v>2.5019700000000005</v>
      </c>
      <c r="AR140" s="182" t="s">
        <v>86</v>
      </c>
      <c r="AT140" s="183" t="s">
        <v>75</v>
      </c>
      <c r="AU140" s="183" t="s">
        <v>76</v>
      </c>
      <c r="AY140" s="182" t="s">
        <v>134</v>
      </c>
      <c r="BK140" s="184">
        <f>BK141+BK148</f>
        <v>0</v>
      </c>
    </row>
    <row r="141" spans="1:65" s="12" customFormat="1" ht="22.9" customHeight="1">
      <c r="B141" s="171"/>
      <c r="C141" s="172"/>
      <c r="D141" s="173" t="s">
        <v>75</v>
      </c>
      <c r="E141" s="185" t="s">
        <v>173</v>
      </c>
      <c r="F141" s="185" t="s">
        <v>174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SUM(P142:P147)</f>
        <v>0</v>
      </c>
      <c r="Q141" s="179"/>
      <c r="R141" s="180">
        <f>SUM(R142:R147)</f>
        <v>0</v>
      </c>
      <c r="S141" s="179"/>
      <c r="T141" s="181">
        <f>SUM(T142:T147)</f>
        <v>1.397E-2</v>
      </c>
      <c r="AR141" s="182" t="s">
        <v>86</v>
      </c>
      <c r="AT141" s="183" t="s">
        <v>75</v>
      </c>
      <c r="AU141" s="183" t="s">
        <v>84</v>
      </c>
      <c r="AY141" s="182" t="s">
        <v>134</v>
      </c>
      <c r="BK141" s="184">
        <f>SUM(BK142:BK147)</f>
        <v>0</v>
      </c>
    </row>
    <row r="142" spans="1:65" s="2" customFormat="1" ht="21.75" customHeight="1">
      <c r="A142" s="34"/>
      <c r="B142" s="35"/>
      <c r="C142" s="187" t="s">
        <v>175</v>
      </c>
      <c r="D142" s="187" t="s">
        <v>137</v>
      </c>
      <c r="E142" s="188" t="s">
        <v>176</v>
      </c>
      <c r="F142" s="189" t="s">
        <v>177</v>
      </c>
      <c r="G142" s="190" t="s">
        <v>178</v>
      </c>
      <c r="H142" s="191">
        <v>8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41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2.9E-4</v>
      </c>
      <c r="T142" s="198">
        <f>S142*H142</f>
        <v>2.32E-3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179</v>
      </c>
      <c r="AT142" s="199" t="s">
        <v>137</v>
      </c>
      <c r="AU142" s="199" t="s">
        <v>86</v>
      </c>
      <c r="AY142" s="17" t="s">
        <v>134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84</v>
      </c>
      <c r="BK142" s="200">
        <f>ROUND(I142*H142,2)</f>
        <v>0</v>
      </c>
      <c r="BL142" s="17" t="s">
        <v>179</v>
      </c>
      <c r="BM142" s="199" t="s">
        <v>180</v>
      </c>
    </row>
    <row r="143" spans="1:65" s="13" customFormat="1" ht="11.25">
      <c r="B143" s="201"/>
      <c r="C143" s="202"/>
      <c r="D143" s="203" t="s">
        <v>143</v>
      </c>
      <c r="E143" s="204" t="s">
        <v>1</v>
      </c>
      <c r="F143" s="205" t="s">
        <v>181</v>
      </c>
      <c r="G143" s="202"/>
      <c r="H143" s="204" t="s">
        <v>1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143</v>
      </c>
      <c r="AU143" s="211" t="s">
        <v>86</v>
      </c>
      <c r="AV143" s="13" t="s">
        <v>84</v>
      </c>
      <c r="AW143" s="13" t="s">
        <v>32</v>
      </c>
      <c r="AX143" s="13" t="s">
        <v>76</v>
      </c>
      <c r="AY143" s="211" t="s">
        <v>134</v>
      </c>
    </row>
    <row r="144" spans="1:65" s="14" customFormat="1" ht="11.25">
      <c r="B144" s="212"/>
      <c r="C144" s="213"/>
      <c r="D144" s="203" t="s">
        <v>143</v>
      </c>
      <c r="E144" s="214" t="s">
        <v>1</v>
      </c>
      <c r="F144" s="215" t="s">
        <v>182</v>
      </c>
      <c r="G144" s="213"/>
      <c r="H144" s="216">
        <v>8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143</v>
      </c>
      <c r="AU144" s="222" t="s">
        <v>86</v>
      </c>
      <c r="AV144" s="14" t="s">
        <v>86</v>
      </c>
      <c r="AW144" s="14" t="s">
        <v>32</v>
      </c>
      <c r="AX144" s="14" t="s">
        <v>84</v>
      </c>
      <c r="AY144" s="222" t="s">
        <v>134</v>
      </c>
    </row>
    <row r="145" spans="1:65" s="2" customFormat="1" ht="16.5" customHeight="1">
      <c r="A145" s="34"/>
      <c r="B145" s="35"/>
      <c r="C145" s="187" t="s">
        <v>182</v>
      </c>
      <c r="D145" s="187" t="s">
        <v>137</v>
      </c>
      <c r="E145" s="188" t="s">
        <v>183</v>
      </c>
      <c r="F145" s="189" t="s">
        <v>184</v>
      </c>
      <c r="G145" s="190" t="s">
        <v>185</v>
      </c>
      <c r="H145" s="191">
        <v>1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41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1.1650000000000001E-2</v>
      </c>
      <c r="T145" s="198">
        <f>S145*H145</f>
        <v>1.1650000000000001E-2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179</v>
      </c>
      <c r="AT145" s="199" t="s">
        <v>137</v>
      </c>
      <c r="AU145" s="199" t="s">
        <v>86</v>
      </c>
      <c r="AY145" s="17" t="s">
        <v>134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84</v>
      </c>
      <c r="BK145" s="200">
        <f>ROUND(I145*H145,2)</f>
        <v>0</v>
      </c>
      <c r="BL145" s="17" t="s">
        <v>179</v>
      </c>
      <c r="BM145" s="199" t="s">
        <v>186</v>
      </c>
    </row>
    <row r="146" spans="1:65" s="13" customFormat="1" ht="22.5">
      <c r="B146" s="201"/>
      <c r="C146" s="202"/>
      <c r="D146" s="203" t="s">
        <v>143</v>
      </c>
      <c r="E146" s="204" t="s">
        <v>1</v>
      </c>
      <c r="F146" s="205" t="s">
        <v>187</v>
      </c>
      <c r="G146" s="202"/>
      <c r="H146" s="204" t="s">
        <v>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143</v>
      </c>
      <c r="AU146" s="211" t="s">
        <v>86</v>
      </c>
      <c r="AV146" s="13" t="s">
        <v>84</v>
      </c>
      <c r="AW146" s="13" t="s">
        <v>32</v>
      </c>
      <c r="AX146" s="13" t="s">
        <v>76</v>
      </c>
      <c r="AY146" s="211" t="s">
        <v>134</v>
      </c>
    </row>
    <row r="147" spans="1:65" s="14" customFormat="1" ht="11.25">
      <c r="B147" s="212"/>
      <c r="C147" s="213"/>
      <c r="D147" s="203" t="s">
        <v>143</v>
      </c>
      <c r="E147" s="214" t="s">
        <v>1</v>
      </c>
      <c r="F147" s="215" t="s">
        <v>84</v>
      </c>
      <c r="G147" s="213"/>
      <c r="H147" s="216">
        <v>1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143</v>
      </c>
      <c r="AU147" s="222" t="s">
        <v>86</v>
      </c>
      <c r="AV147" s="14" t="s">
        <v>86</v>
      </c>
      <c r="AW147" s="14" t="s">
        <v>32</v>
      </c>
      <c r="AX147" s="14" t="s">
        <v>84</v>
      </c>
      <c r="AY147" s="222" t="s">
        <v>134</v>
      </c>
    </row>
    <row r="148" spans="1:65" s="12" customFormat="1" ht="22.9" customHeight="1">
      <c r="B148" s="171"/>
      <c r="C148" s="172"/>
      <c r="D148" s="173" t="s">
        <v>75</v>
      </c>
      <c r="E148" s="185" t="s">
        <v>188</v>
      </c>
      <c r="F148" s="185" t="s">
        <v>189</v>
      </c>
      <c r="G148" s="172"/>
      <c r="H148" s="172"/>
      <c r="I148" s="175"/>
      <c r="J148" s="186">
        <f>BK148</f>
        <v>0</v>
      </c>
      <c r="K148" s="172"/>
      <c r="L148" s="177"/>
      <c r="M148" s="178"/>
      <c r="N148" s="179"/>
      <c r="O148" s="179"/>
      <c r="P148" s="180">
        <f>SUM(P149:P163)</f>
        <v>0</v>
      </c>
      <c r="Q148" s="179"/>
      <c r="R148" s="180">
        <f>SUM(R149:R163)</f>
        <v>0</v>
      </c>
      <c r="S148" s="179"/>
      <c r="T148" s="181">
        <f>SUM(T149:T163)</f>
        <v>2.4880000000000004</v>
      </c>
      <c r="AR148" s="182" t="s">
        <v>86</v>
      </c>
      <c r="AT148" s="183" t="s">
        <v>75</v>
      </c>
      <c r="AU148" s="183" t="s">
        <v>84</v>
      </c>
      <c r="AY148" s="182" t="s">
        <v>134</v>
      </c>
      <c r="BK148" s="184">
        <f>SUM(BK149:BK163)</f>
        <v>0</v>
      </c>
    </row>
    <row r="149" spans="1:65" s="2" customFormat="1" ht="16.5" customHeight="1">
      <c r="A149" s="34"/>
      <c r="B149" s="35"/>
      <c r="C149" s="187" t="s">
        <v>135</v>
      </c>
      <c r="D149" s="187" t="s">
        <v>137</v>
      </c>
      <c r="E149" s="188" t="s">
        <v>190</v>
      </c>
      <c r="F149" s="189" t="s">
        <v>191</v>
      </c>
      <c r="G149" s="190" t="s">
        <v>192</v>
      </c>
      <c r="H149" s="191">
        <v>2</v>
      </c>
      <c r="I149" s="192"/>
      <c r="J149" s="193">
        <f>ROUND(I149*H149,2)</f>
        <v>0</v>
      </c>
      <c r="K149" s="194"/>
      <c r="L149" s="39"/>
      <c r="M149" s="195" t="s">
        <v>1</v>
      </c>
      <c r="N149" s="196" t="s">
        <v>41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0.192</v>
      </c>
      <c r="T149" s="198">
        <f>S149*H149</f>
        <v>0.38400000000000001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179</v>
      </c>
      <c r="AT149" s="199" t="s">
        <v>137</v>
      </c>
      <c r="AU149" s="199" t="s">
        <v>86</v>
      </c>
      <c r="AY149" s="17" t="s">
        <v>134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84</v>
      </c>
      <c r="BK149" s="200">
        <f>ROUND(I149*H149,2)</f>
        <v>0</v>
      </c>
      <c r="BL149" s="17" t="s">
        <v>179</v>
      </c>
      <c r="BM149" s="199" t="s">
        <v>193</v>
      </c>
    </row>
    <row r="150" spans="1:65" s="13" customFormat="1" ht="11.25">
      <c r="B150" s="201"/>
      <c r="C150" s="202"/>
      <c r="D150" s="203" t="s">
        <v>143</v>
      </c>
      <c r="E150" s="204" t="s">
        <v>1</v>
      </c>
      <c r="F150" s="205" t="s">
        <v>194</v>
      </c>
      <c r="G150" s="202"/>
      <c r="H150" s="204" t="s">
        <v>1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143</v>
      </c>
      <c r="AU150" s="211" t="s">
        <v>86</v>
      </c>
      <c r="AV150" s="13" t="s">
        <v>84</v>
      </c>
      <c r="AW150" s="13" t="s">
        <v>32</v>
      </c>
      <c r="AX150" s="13" t="s">
        <v>76</v>
      </c>
      <c r="AY150" s="211" t="s">
        <v>134</v>
      </c>
    </row>
    <row r="151" spans="1:65" s="14" customFormat="1" ht="11.25">
      <c r="B151" s="212"/>
      <c r="C151" s="213"/>
      <c r="D151" s="203" t="s">
        <v>143</v>
      </c>
      <c r="E151" s="214" t="s">
        <v>1</v>
      </c>
      <c r="F151" s="215" t="s">
        <v>86</v>
      </c>
      <c r="G151" s="213"/>
      <c r="H151" s="216">
        <v>2</v>
      </c>
      <c r="I151" s="217"/>
      <c r="J151" s="213"/>
      <c r="K151" s="213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143</v>
      </c>
      <c r="AU151" s="222" t="s">
        <v>86</v>
      </c>
      <c r="AV151" s="14" t="s">
        <v>86</v>
      </c>
      <c r="AW151" s="14" t="s">
        <v>32</v>
      </c>
      <c r="AX151" s="14" t="s">
        <v>84</v>
      </c>
      <c r="AY151" s="222" t="s">
        <v>134</v>
      </c>
    </row>
    <row r="152" spans="1:65" s="2" customFormat="1" ht="16.5" customHeight="1">
      <c r="A152" s="34"/>
      <c r="B152" s="35"/>
      <c r="C152" s="187" t="s">
        <v>195</v>
      </c>
      <c r="D152" s="187" t="s">
        <v>137</v>
      </c>
      <c r="E152" s="188" t="s">
        <v>196</v>
      </c>
      <c r="F152" s="189" t="s">
        <v>197</v>
      </c>
      <c r="G152" s="190" t="s">
        <v>192</v>
      </c>
      <c r="H152" s="191">
        <v>2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41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0.183</v>
      </c>
      <c r="T152" s="198">
        <f>S152*H152</f>
        <v>0.36599999999999999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179</v>
      </c>
      <c r="AT152" s="199" t="s">
        <v>137</v>
      </c>
      <c r="AU152" s="199" t="s">
        <v>86</v>
      </c>
      <c r="AY152" s="17" t="s">
        <v>134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84</v>
      </c>
      <c r="BK152" s="200">
        <f>ROUND(I152*H152,2)</f>
        <v>0</v>
      </c>
      <c r="BL152" s="17" t="s">
        <v>179</v>
      </c>
      <c r="BM152" s="199" t="s">
        <v>198</v>
      </c>
    </row>
    <row r="153" spans="1:65" s="13" customFormat="1" ht="11.25">
      <c r="B153" s="201"/>
      <c r="C153" s="202"/>
      <c r="D153" s="203" t="s">
        <v>143</v>
      </c>
      <c r="E153" s="204" t="s">
        <v>1</v>
      </c>
      <c r="F153" s="205" t="s">
        <v>199</v>
      </c>
      <c r="G153" s="202"/>
      <c r="H153" s="204" t="s">
        <v>1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143</v>
      </c>
      <c r="AU153" s="211" t="s">
        <v>86</v>
      </c>
      <c r="AV153" s="13" t="s">
        <v>84</v>
      </c>
      <c r="AW153" s="13" t="s">
        <v>32</v>
      </c>
      <c r="AX153" s="13" t="s">
        <v>76</v>
      </c>
      <c r="AY153" s="211" t="s">
        <v>134</v>
      </c>
    </row>
    <row r="154" spans="1:65" s="14" customFormat="1" ht="11.25">
      <c r="B154" s="212"/>
      <c r="C154" s="213"/>
      <c r="D154" s="203" t="s">
        <v>143</v>
      </c>
      <c r="E154" s="214" t="s">
        <v>1</v>
      </c>
      <c r="F154" s="215" t="s">
        <v>86</v>
      </c>
      <c r="G154" s="213"/>
      <c r="H154" s="216">
        <v>2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143</v>
      </c>
      <c r="AU154" s="222" t="s">
        <v>86</v>
      </c>
      <c r="AV154" s="14" t="s">
        <v>86</v>
      </c>
      <c r="AW154" s="14" t="s">
        <v>32</v>
      </c>
      <c r="AX154" s="14" t="s">
        <v>84</v>
      </c>
      <c r="AY154" s="222" t="s">
        <v>134</v>
      </c>
    </row>
    <row r="155" spans="1:65" s="2" customFormat="1" ht="16.5" customHeight="1">
      <c r="A155" s="34"/>
      <c r="B155" s="35"/>
      <c r="C155" s="187" t="s">
        <v>200</v>
      </c>
      <c r="D155" s="187" t="s">
        <v>137</v>
      </c>
      <c r="E155" s="188" t="s">
        <v>201</v>
      </c>
      <c r="F155" s="189" t="s">
        <v>202</v>
      </c>
      <c r="G155" s="190" t="s">
        <v>192</v>
      </c>
      <c r="H155" s="191">
        <v>1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41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0.20300000000000001</v>
      </c>
      <c r="T155" s="198">
        <f>S155*H155</f>
        <v>0.20300000000000001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179</v>
      </c>
      <c r="AT155" s="199" t="s">
        <v>137</v>
      </c>
      <c r="AU155" s="199" t="s">
        <v>86</v>
      </c>
      <c r="AY155" s="17" t="s">
        <v>134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84</v>
      </c>
      <c r="BK155" s="200">
        <f>ROUND(I155*H155,2)</f>
        <v>0</v>
      </c>
      <c r="BL155" s="17" t="s">
        <v>179</v>
      </c>
      <c r="BM155" s="199" t="s">
        <v>203</v>
      </c>
    </row>
    <row r="156" spans="1:65" s="13" customFormat="1" ht="11.25">
      <c r="B156" s="201"/>
      <c r="C156" s="202"/>
      <c r="D156" s="203" t="s">
        <v>143</v>
      </c>
      <c r="E156" s="204" t="s">
        <v>1</v>
      </c>
      <c r="F156" s="205" t="s">
        <v>204</v>
      </c>
      <c r="G156" s="202"/>
      <c r="H156" s="204" t="s">
        <v>1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143</v>
      </c>
      <c r="AU156" s="211" t="s">
        <v>86</v>
      </c>
      <c r="AV156" s="13" t="s">
        <v>84</v>
      </c>
      <c r="AW156" s="13" t="s">
        <v>32</v>
      </c>
      <c r="AX156" s="13" t="s">
        <v>76</v>
      </c>
      <c r="AY156" s="211" t="s">
        <v>134</v>
      </c>
    </row>
    <row r="157" spans="1:65" s="14" customFormat="1" ht="11.25">
      <c r="B157" s="212"/>
      <c r="C157" s="213"/>
      <c r="D157" s="203" t="s">
        <v>143</v>
      </c>
      <c r="E157" s="214" t="s">
        <v>1</v>
      </c>
      <c r="F157" s="215" t="s">
        <v>84</v>
      </c>
      <c r="G157" s="213"/>
      <c r="H157" s="216">
        <v>1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143</v>
      </c>
      <c r="AU157" s="222" t="s">
        <v>86</v>
      </c>
      <c r="AV157" s="14" t="s">
        <v>86</v>
      </c>
      <c r="AW157" s="14" t="s">
        <v>32</v>
      </c>
      <c r="AX157" s="14" t="s">
        <v>84</v>
      </c>
      <c r="AY157" s="222" t="s">
        <v>134</v>
      </c>
    </row>
    <row r="158" spans="1:65" s="2" customFormat="1" ht="16.5" customHeight="1">
      <c r="A158" s="34"/>
      <c r="B158" s="35"/>
      <c r="C158" s="187" t="s">
        <v>8</v>
      </c>
      <c r="D158" s="187" t="s">
        <v>137</v>
      </c>
      <c r="E158" s="188" t="s">
        <v>205</v>
      </c>
      <c r="F158" s="189" t="s">
        <v>206</v>
      </c>
      <c r="G158" s="190" t="s">
        <v>192</v>
      </c>
      <c r="H158" s="191">
        <v>2</v>
      </c>
      <c r="I158" s="192"/>
      <c r="J158" s="193">
        <f>ROUND(I158*H158,2)</f>
        <v>0</v>
      </c>
      <c r="K158" s="194"/>
      <c r="L158" s="39"/>
      <c r="M158" s="195" t="s">
        <v>1</v>
      </c>
      <c r="N158" s="196" t="s">
        <v>41</v>
      </c>
      <c r="O158" s="71"/>
      <c r="P158" s="197">
        <f>O158*H158</f>
        <v>0</v>
      </c>
      <c r="Q158" s="197">
        <v>0</v>
      </c>
      <c r="R158" s="197">
        <f>Q158*H158</f>
        <v>0</v>
      </c>
      <c r="S158" s="197">
        <v>0.45600000000000002</v>
      </c>
      <c r="T158" s="198">
        <f>S158*H158</f>
        <v>0.91200000000000003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179</v>
      </c>
      <c r="AT158" s="199" t="s">
        <v>137</v>
      </c>
      <c r="AU158" s="199" t="s">
        <v>86</v>
      </c>
      <c r="AY158" s="17" t="s">
        <v>134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7" t="s">
        <v>84</v>
      </c>
      <c r="BK158" s="200">
        <f>ROUND(I158*H158,2)</f>
        <v>0</v>
      </c>
      <c r="BL158" s="17" t="s">
        <v>179</v>
      </c>
      <c r="BM158" s="199" t="s">
        <v>207</v>
      </c>
    </row>
    <row r="159" spans="1:65" s="13" customFormat="1" ht="11.25">
      <c r="B159" s="201"/>
      <c r="C159" s="202"/>
      <c r="D159" s="203" t="s">
        <v>143</v>
      </c>
      <c r="E159" s="204" t="s">
        <v>1</v>
      </c>
      <c r="F159" s="205" t="s">
        <v>208</v>
      </c>
      <c r="G159" s="202"/>
      <c r="H159" s="204" t="s">
        <v>1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143</v>
      </c>
      <c r="AU159" s="211" t="s">
        <v>86</v>
      </c>
      <c r="AV159" s="13" t="s">
        <v>84</v>
      </c>
      <c r="AW159" s="13" t="s">
        <v>32</v>
      </c>
      <c r="AX159" s="13" t="s">
        <v>76</v>
      </c>
      <c r="AY159" s="211" t="s">
        <v>134</v>
      </c>
    </row>
    <row r="160" spans="1:65" s="14" customFormat="1" ht="11.25">
      <c r="B160" s="212"/>
      <c r="C160" s="213"/>
      <c r="D160" s="203" t="s">
        <v>143</v>
      </c>
      <c r="E160" s="214" t="s">
        <v>1</v>
      </c>
      <c r="F160" s="215" t="s">
        <v>86</v>
      </c>
      <c r="G160" s="213"/>
      <c r="H160" s="216">
        <v>2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143</v>
      </c>
      <c r="AU160" s="222" t="s">
        <v>86</v>
      </c>
      <c r="AV160" s="14" t="s">
        <v>86</v>
      </c>
      <c r="AW160" s="14" t="s">
        <v>32</v>
      </c>
      <c r="AX160" s="14" t="s">
        <v>84</v>
      </c>
      <c r="AY160" s="222" t="s">
        <v>134</v>
      </c>
    </row>
    <row r="161" spans="1:65" s="2" customFormat="1" ht="21.75" customHeight="1">
      <c r="A161" s="34"/>
      <c r="B161" s="35"/>
      <c r="C161" s="187" t="s">
        <v>209</v>
      </c>
      <c r="D161" s="187" t="s">
        <v>137</v>
      </c>
      <c r="E161" s="188" t="s">
        <v>210</v>
      </c>
      <c r="F161" s="189" t="s">
        <v>211</v>
      </c>
      <c r="G161" s="190" t="s">
        <v>192</v>
      </c>
      <c r="H161" s="191">
        <v>1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41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0.623</v>
      </c>
      <c r="T161" s="198">
        <f>S161*H161</f>
        <v>0.623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179</v>
      </c>
      <c r="AT161" s="199" t="s">
        <v>137</v>
      </c>
      <c r="AU161" s="199" t="s">
        <v>86</v>
      </c>
      <c r="AY161" s="17" t="s">
        <v>134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84</v>
      </c>
      <c r="BK161" s="200">
        <f>ROUND(I161*H161,2)</f>
        <v>0</v>
      </c>
      <c r="BL161" s="17" t="s">
        <v>179</v>
      </c>
      <c r="BM161" s="199" t="s">
        <v>212</v>
      </c>
    </row>
    <row r="162" spans="1:65" s="13" customFormat="1" ht="11.25">
      <c r="B162" s="201"/>
      <c r="C162" s="202"/>
      <c r="D162" s="203" t="s">
        <v>143</v>
      </c>
      <c r="E162" s="204" t="s">
        <v>1</v>
      </c>
      <c r="F162" s="205" t="s">
        <v>213</v>
      </c>
      <c r="G162" s="202"/>
      <c r="H162" s="204" t="s">
        <v>1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143</v>
      </c>
      <c r="AU162" s="211" t="s">
        <v>86</v>
      </c>
      <c r="AV162" s="13" t="s">
        <v>84</v>
      </c>
      <c r="AW162" s="13" t="s">
        <v>32</v>
      </c>
      <c r="AX162" s="13" t="s">
        <v>76</v>
      </c>
      <c r="AY162" s="211" t="s">
        <v>134</v>
      </c>
    </row>
    <row r="163" spans="1:65" s="14" customFormat="1" ht="11.25">
      <c r="B163" s="212"/>
      <c r="C163" s="213"/>
      <c r="D163" s="203" t="s">
        <v>143</v>
      </c>
      <c r="E163" s="214" t="s">
        <v>1</v>
      </c>
      <c r="F163" s="215" t="s">
        <v>84</v>
      </c>
      <c r="G163" s="213"/>
      <c r="H163" s="216">
        <v>1</v>
      </c>
      <c r="I163" s="217"/>
      <c r="J163" s="213"/>
      <c r="K163" s="213"/>
      <c r="L163" s="218"/>
      <c r="M163" s="234"/>
      <c r="N163" s="235"/>
      <c r="O163" s="235"/>
      <c r="P163" s="235"/>
      <c r="Q163" s="235"/>
      <c r="R163" s="235"/>
      <c r="S163" s="235"/>
      <c r="T163" s="236"/>
      <c r="AT163" s="222" t="s">
        <v>143</v>
      </c>
      <c r="AU163" s="222" t="s">
        <v>86</v>
      </c>
      <c r="AV163" s="14" t="s">
        <v>86</v>
      </c>
      <c r="AW163" s="14" t="s">
        <v>32</v>
      </c>
      <c r="AX163" s="14" t="s">
        <v>84</v>
      </c>
      <c r="AY163" s="222" t="s">
        <v>134</v>
      </c>
    </row>
    <row r="164" spans="1:65" s="2" customFormat="1" ht="6.95" customHeight="1">
      <c r="A164" s="34"/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39"/>
      <c r="M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</sheetData>
  <sheetProtection algorithmName="SHA-512" hashValue="aOK2b951xU3e5GFBVxMtloVtXZDq+T5pZ7e6WGkBT99L+xEKbqHtOQF2/vS4ZHTIRUVVT+nzDRS92HYNSfLc1Q==" saltValue="BY2/Y5HRVQ3q3iGVal93PUPlNGFdhG2LY8y1Oopktu8vKo+v7mdc54UJEqSqXKtaVR4wo+YgvddtoGOAxvxGSA==" spinCount="100000" sheet="1" objects="1" scenarios="1" formatColumns="0" formatRows="0" autoFilter="0"/>
  <autoFilter ref="C121:K16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89</v>
      </c>
      <c r="AZ2" s="237" t="s">
        <v>214</v>
      </c>
      <c r="BA2" s="237" t="s">
        <v>215</v>
      </c>
      <c r="BB2" s="237" t="s">
        <v>1</v>
      </c>
      <c r="BC2" s="237" t="s">
        <v>216</v>
      </c>
      <c r="BD2" s="237" t="s">
        <v>86</v>
      </c>
    </row>
    <row r="3" spans="1:5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  <c r="AZ3" s="237" t="s">
        <v>217</v>
      </c>
      <c r="BA3" s="237" t="s">
        <v>218</v>
      </c>
      <c r="BB3" s="237" t="s">
        <v>1</v>
      </c>
      <c r="BC3" s="237" t="s">
        <v>219</v>
      </c>
      <c r="BD3" s="237" t="s">
        <v>86</v>
      </c>
    </row>
    <row r="4" spans="1:5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112" t="s">
        <v>16</v>
      </c>
      <c r="L6" s="20"/>
    </row>
    <row r="7" spans="1:5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5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18" t="s">
        <v>220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ROUND((SUM(BE125:BE193)),  2)</f>
        <v>0</v>
      </c>
      <c r="G33" s="34"/>
      <c r="H33" s="34"/>
      <c r="I33" s="124">
        <v>0.21</v>
      </c>
      <c r="J33" s="123">
        <f>ROUND(((SUM(BE125:BE193))*I33),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ROUND((SUM(BF125:BF193)),  2)</f>
        <v>0</v>
      </c>
      <c r="G34" s="34"/>
      <c r="H34" s="34"/>
      <c r="I34" s="124">
        <v>0.12</v>
      </c>
      <c r="J34" s="123">
        <f>ROUND(((SUM(BF125:BF193))*I34),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ROUND((SUM(BG125:BG193)),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ROUND((SUM(BH125:BH193)),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ROUND((SUM(BI125:BI193)),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SA - Sanace stávajících stavebních konstrukcí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113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221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114</v>
      </c>
      <c r="E99" s="156"/>
      <c r="F99" s="156"/>
      <c r="G99" s="156"/>
      <c r="H99" s="156"/>
      <c r="I99" s="156"/>
      <c r="J99" s="157">
        <f>J131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115</v>
      </c>
      <c r="E100" s="156"/>
      <c r="F100" s="156"/>
      <c r="G100" s="156"/>
      <c r="H100" s="156"/>
      <c r="I100" s="156"/>
      <c r="J100" s="157">
        <f>J167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222</v>
      </c>
      <c r="E101" s="156"/>
      <c r="F101" s="156"/>
      <c r="G101" s="156"/>
      <c r="H101" s="156"/>
      <c r="I101" s="156"/>
      <c r="J101" s="157">
        <f>J173</f>
        <v>0</v>
      </c>
      <c r="K101" s="154"/>
      <c r="L101" s="158"/>
    </row>
    <row r="102" spans="1:31" s="9" customFormat="1" ht="24.95" customHeight="1">
      <c r="B102" s="147"/>
      <c r="C102" s="148"/>
      <c r="D102" s="149" t="s">
        <v>116</v>
      </c>
      <c r="E102" s="150"/>
      <c r="F102" s="150"/>
      <c r="G102" s="150"/>
      <c r="H102" s="150"/>
      <c r="I102" s="150"/>
      <c r="J102" s="151">
        <f>J175</f>
        <v>0</v>
      </c>
      <c r="K102" s="148"/>
      <c r="L102" s="152"/>
    </row>
    <row r="103" spans="1:31" s="10" customFormat="1" ht="19.899999999999999" customHeight="1">
      <c r="B103" s="153"/>
      <c r="C103" s="154"/>
      <c r="D103" s="155" t="s">
        <v>223</v>
      </c>
      <c r="E103" s="156"/>
      <c r="F103" s="156"/>
      <c r="G103" s="156"/>
      <c r="H103" s="156"/>
      <c r="I103" s="156"/>
      <c r="J103" s="157">
        <f>J176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224</v>
      </c>
      <c r="E104" s="156"/>
      <c r="F104" s="156"/>
      <c r="G104" s="156"/>
      <c r="H104" s="156"/>
      <c r="I104" s="156"/>
      <c r="J104" s="157">
        <f>J186</f>
        <v>0</v>
      </c>
      <c r="K104" s="154"/>
      <c r="L104" s="158"/>
    </row>
    <row r="105" spans="1:31" s="10" customFormat="1" ht="19.899999999999999" customHeight="1">
      <c r="B105" s="153"/>
      <c r="C105" s="154"/>
      <c r="D105" s="155" t="s">
        <v>225</v>
      </c>
      <c r="E105" s="156"/>
      <c r="F105" s="156"/>
      <c r="G105" s="156"/>
      <c r="H105" s="156"/>
      <c r="I105" s="156"/>
      <c r="J105" s="157">
        <f>J190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119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323" t="str">
        <f>E7</f>
        <v>ČOV pro areál staveb ÚFA AV ČR a OPS - Milešovka</v>
      </c>
      <c r="F115" s="324"/>
      <c r="G115" s="324"/>
      <c r="H115" s="324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106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75" t="str">
        <f>E9</f>
        <v>SA - Sanace stávajících stavebních konstrukcí</v>
      </c>
      <c r="F117" s="325"/>
      <c r="G117" s="325"/>
      <c r="H117" s="325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20</v>
      </c>
      <c r="D119" s="36"/>
      <c r="E119" s="36"/>
      <c r="F119" s="27" t="str">
        <f>F12</f>
        <v>Mlešov u Lovosic</v>
      </c>
      <c r="G119" s="36"/>
      <c r="H119" s="36"/>
      <c r="I119" s="29" t="s">
        <v>22</v>
      </c>
      <c r="J119" s="66" t="str">
        <f>IF(J12="","",J12)</f>
        <v>29. 6. 2022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24</v>
      </c>
      <c r="D121" s="36"/>
      <c r="E121" s="36"/>
      <c r="F121" s="27" t="str">
        <f>E15</f>
        <v>Ústav fyziky atmosféry AV ČR, v. v. i.</v>
      </c>
      <c r="G121" s="36"/>
      <c r="H121" s="36"/>
      <c r="I121" s="29" t="s">
        <v>30</v>
      </c>
      <c r="J121" s="32" t="str">
        <f>E21</f>
        <v>HRprojekt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28</v>
      </c>
      <c r="D122" s="36"/>
      <c r="E122" s="36"/>
      <c r="F122" s="27" t="str">
        <f>IF(E18="","",E18)</f>
        <v>Vyplň údaj</v>
      </c>
      <c r="G122" s="36"/>
      <c r="H122" s="36"/>
      <c r="I122" s="29" t="s">
        <v>33</v>
      </c>
      <c r="J122" s="32" t="str">
        <f>E24</f>
        <v xml:space="preserve"> 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120</v>
      </c>
      <c r="D124" s="162" t="s">
        <v>61</v>
      </c>
      <c r="E124" s="162" t="s">
        <v>57</v>
      </c>
      <c r="F124" s="162" t="s">
        <v>58</v>
      </c>
      <c r="G124" s="162" t="s">
        <v>121</v>
      </c>
      <c r="H124" s="162" t="s">
        <v>122</v>
      </c>
      <c r="I124" s="162" t="s">
        <v>123</v>
      </c>
      <c r="J124" s="163" t="s">
        <v>110</v>
      </c>
      <c r="K124" s="164" t="s">
        <v>124</v>
      </c>
      <c r="L124" s="165"/>
      <c r="M124" s="75" t="s">
        <v>1</v>
      </c>
      <c r="N124" s="76" t="s">
        <v>40</v>
      </c>
      <c r="O124" s="76" t="s">
        <v>125</v>
      </c>
      <c r="P124" s="76" t="s">
        <v>126</v>
      </c>
      <c r="Q124" s="76" t="s">
        <v>127</v>
      </c>
      <c r="R124" s="76" t="s">
        <v>128</v>
      </c>
      <c r="S124" s="76" t="s">
        <v>129</v>
      </c>
      <c r="T124" s="77" t="s">
        <v>130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131</v>
      </c>
      <c r="D125" s="36"/>
      <c r="E125" s="36"/>
      <c r="F125" s="36"/>
      <c r="G125" s="36"/>
      <c r="H125" s="36"/>
      <c r="I125" s="36"/>
      <c r="J125" s="166">
        <f>BK125</f>
        <v>0</v>
      </c>
      <c r="K125" s="36"/>
      <c r="L125" s="39"/>
      <c r="M125" s="78"/>
      <c r="N125" s="167"/>
      <c r="O125" s="79"/>
      <c r="P125" s="168">
        <f>P126+P175</f>
        <v>0</v>
      </c>
      <c r="Q125" s="79"/>
      <c r="R125" s="168">
        <f>R126+R175</f>
        <v>2.6872539799999995</v>
      </c>
      <c r="S125" s="79"/>
      <c r="T125" s="169">
        <f>T126+T175</f>
        <v>1.6843200000000003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75</v>
      </c>
      <c r="AU125" s="17" t="s">
        <v>112</v>
      </c>
      <c r="BK125" s="170">
        <f>BK126+BK175</f>
        <v>0</v>
      </c>
    </row>
    <row r="126" spans="1:65" s="12" customFormat="1" ht="25.9" customHeight="1">
      <c r="B126" s="171"/>
      <c r="C126" s="172"/>
      <c r="D126" s="173" t="s">
        <v>75</v>
      </c>
      <c r="E126" s="174" t="s">
        <v>132</v>
      </c>
      <c r="F126" s="174" t="s">
        <v>133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P127+P131+P167+P173</f>
        <v>0</v>
      </c>
      <c r="Q126" s="179"/>
      <c r="R126" s="180">
        <f>R127+R131+R167+R173</f>
        <v>2.4165029799999997</v>
      </c>
      <c r="S126" s="179"/>
      <c r="T126" s="181">
        <f>T127+T131+T167+T173</f>
        <v>1.6843200000000003</v>
      </c>
      <c r="AR126" s="182" t="s">
        <v>84</v>
      </c>
      <c r="AT126" s="183" t="s">
        <v>75</v>
      </c>
      <c r="AU126" s="183" t="s">
        <v>76</v>
      </c>
      <c r="AY126" s="182" t="s">
        <v>134</v>
      </c>
      <c r="BK126" s="184">
        <f>BK127+BK131+BK167+BK173</f>
        <v>0</v>
      </c>
    </row>
    <row r="127" spans="1:65" s="12" customFormat="1" ht="22.9" customHeight="1">
      <c r="B127" s="171"/>
      <c r="C127" s="172"/>
      <c r="D127" s="173" t="s">
        <v>75</v>
      </c>
      <c r="E127" s="185" t="s">
        <v>167</v>
      </c>
      <c r="F127" s="185" t="s">
        <v>226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SUM(P128:P130)</f>
        <v>0</v>
      </c>
      <c r="Q127" s="179"/>
      <c r="R127" s="180">
        <f>SUM(R128:R130)</f>
        <v>0.68053599999999992</v>
      </c>
      <c r="S127" s="179"/>
      <c r="T127" s="181">
        <f>SUM(T128:T130)</f>
        <v>0</v>
      </c>
      <c r="AR127" s="182" t="s">
        <v>84</v>
      </c>
      <c r="AT127" s="183" t="s">
        <v>75</v>
      </c>
      <c r="AU127" s="183" t="s">
        <v>84</v>
      </c>
      <c r="AY127" s="182" t="s">
        <v>134</v>
      </c>
      <c r="BK127" s="184">
        <f>SUM(BK128:BK130)</f>
        <v>0</v>
      </c>
    </row>
    <row r="128" spans="1:65" s="2" customFormat="1" ht="24.2" customHeight="1">
      <c r="A128" s="34"/>
      <c r="B128" s="35"/>
      <c r="C128" s="187" t="s">
        <v>84</v>
      </c>
      <c r="D128" s="187" t="s">
        <v>137</v>
      </c>
      <c r="E128" s="188" t="s">
        <v>227</v>
      </c>
      <c r="F128" s="189" t="s">
        <v>228</v>
      </c>
      <c r="G128" s="190" t="s">
        <v>140</v>
      </c>
      <c r="H128" s="191">
        <v>85.066999999999993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41</v>
      </c>
      <c r="O128" s="71"/>
      <c r="P128" s="197">
        <f>O128*H128</f>
        <v>0</v>
      </c>
      <c r="Q128" s="197">
        <v>8.0000000000000002E-3</v>
      </c>
      <c r="R128" s="197">
        <f>Q128*H128</f>
        <v>0.68053599999999992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141</v>
      </c>
      <c r="AT128" s="199" t="s">
        <v>137</v>
      </c>
      <c r="AU128" s="199" t="s">
        <v>86</v>
      </c>
      <c r="AY128" s="17" t="s">
        <v>134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84</v>
      </c>
      <c r="BK128" s="200">
        <f>ROUND(I128*H128,2)</f>
        <v>0</v>
      </c>
      <c r="BL128" s="17" t="s">
        <v>141</v>
      </c>
      <c r="BM128" s="199" t="s">
        <v>229</v>
      </c>
    </row>
    <row r="129" spans="1:65" s="13" customFormat="1" ht="11.25">
      <c r="B129" s="201"/>
      <c r="C129" s="202"/>
      <c r="D129" s="203" t="s">
        <v>143</v>
      </c>
      <c r="E129" s="204" t="s">
        <v>1</v>
      </c>
      <c r="F129" s="205" t="s">
        <v>230</v>
      </c>
      <c r="G129" s="202"/>
      <c r="H129" s="204" t="s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143</v>
      </c>
      <c r="AU129" s="211" t="s">
        <v>86</v>
      </c>
      <c r="AV129" s="13" t="s">
        <v>84</v>
      </c>
      <c r="AW129" s="13" t="s">
        <v>32</v>
      </c>
      <c r="AX129" s="13" t="s">
        <v>76</v>
      </c>
      <c r="AY129" s="211" t="s">
        <v>134</v>
      </c>
    </row>
    <row r="130" spans="1:65" s="14" customFormat="1" ht="11.25">
      <c r="B130" s="212"/>
      <c r="C130" s="213"/>
      <c r="D130" s="203" t="s">
        <v>143</v>
      </c>
      <c r="E130" s="214" t="s">
        <v>1</v>
      </c>
      <c r="F130" s="215" t="s">
        <v>231</v>
      </c>
      <c r="G130" s="213"/>
      <c r="H130" s="216">
        <v>85.066999999999993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143</v>
      </c>
      <c r="AU130" s="222" t="s">
        <v>86</v>
      </c>
      <c r="AV130" s="14" t="s">
        <v>86</v>
      </c>
      <c r="AW130" s="14" t="s">
        <v>32</v>
      </c>
      <c r="AX130" s="14" t="s">
        <v>84</v>
      </c>
      <c r="AY130" s="222" t="s">
        <v>134</v>
      </c>
    </row>
    <row r="131" spans="1:65" s="12" customFormat="1" ht="22.9" customHeight="1">
      <c r="B131" s="171"/>
      <c r="C131" s="172"/>
      <c r="D131" s="173" t="s">
        <v>75</v>
      </c>
      <c r="E131" s="185" t="s">
        <v>135</v>
      </c>
      <c r="F131" s="185" t="s">
        <v>136</v>
      </c>
      <c r="G131" s="172"/>
      <c r="H131" s="172"/>
      <c r="I131" s="175"/>
      <c r="J131" s="186">
        <f>BK131</f>
        <v>0</v>
      </c>
      <c r="K131" s="172"/>
      <c r="L131" s="177"/>
      <c r="M131" s="178"/>
      <c r="N131" s="179"/>
      <c r="O131" s="179"/>
      <c r="P131" s="180">
        <f>SUM(P132:P166)</f>
        <v>0</v>
      </c>
      <c r="Q131" s="179"/>
      <c r="R131" s="180">
        <f>SUM(R132:R166)</f>
        <v>1.7359669799999999</v>
      </c>
      <c r="S131" s="179"/>
      <c r="T131" s="181">
        <f>SUM(T132:T166)</f>
        <v>1.6843200000000003</v>
      </c>
      <c r="AR131" s="182" t="s">
        <v>84</v>
      </c>
      <c r="AT131" s="183" t="s">
        <v>75</v>
      </c>
      <c r="AU131" s="183" t="s">
        <v>84</v>
      </c>
      <c r="AY131" s="182" t="s">
        <v>134</v>
      </c>
      <c r="BK131" s="184">
        <f>SUM(BK132:BK166)</f>
        <v>0</v>
      </c>
    </row>
    <row r="132" spans="1:65" s="2" customFormat="1" ht="24.2" customHeight="1">
      <c r="A132" s="34"/>
      <c r="B132" s="35"/>
      <c r="C132" s="187" t="s">
        <v>232</v>
      </c>
      <c r="D132" s="187" t="s">
        <v>137</v>
      </c>
      <c r="E132" s="188" t="s">
        <v>233</v>
      </c>
      <c r="F132" s="189" t="s">
        <v>234</v>
      </c>
      <c r="G132" s="190" t="s">
        <v>235</v>
      </c>
      <c r="H132" s="191">
        <v>5.4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41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141</v>
      </c>
      <c r="AT132" s="199" t="s">
        <v>137</v>
      </c>
      <c r="AU132" s="199" t="s">
        <v>86</v>
      </c>
      <c r="AY132" s="17" t="s">
        <v>134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84</v>
      </c>
      <c r="BK132" s="200">
        <f>ROUND(I132*H132,2)</f>
        <v>0</v>
      </c>
      <c r="BL132" s="17" t="s">
        <v>141</v>
      </c>
      <c r="BM132" s="199" t="s">
        <v>236</v>
      </c>
    </row>
    <row r="133" spans="1:65" s="14" customFormat="1" ht="11.25">
      <c r="B133" s="212"/>
      <c r="C133" s="213"/>
      <c r="D133" s="203" t="s">
        <v>143</v>
      </c>
      <c r="E133" s="214" t="s">
        <v>1</v>
      </c>
      <c r="F133" s="215" t="s">
        <v>237</v>
      </c>
      <c r="G133" s="213"/>
      <c r="H133" s="216">
        <v>5.4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143</v>
      </c>
      <c r="AU133" s="222" t="s">
        <v>86</v>
      </c>
      <c r="AV133" s="14" t="s">
        <v>86</v>
      </c>
      <c r="AW133" s="14" t="s">
        <v>32</v>
      </c>
      <c r="AX133" s="14" t="s">
        <v>84</v>
      </c>
      <c r="AY133" s="222" t="s">
        <v>134</v>
      </c>
    </row>
    <row r="134" spans="1:65" s="2" customFormat="1" ht="33" customHeight="1">
      <c r="A134" s="34"/>
      <c r="B134" s="35"/>
      <c r="C134" s="187" t="s">
        <v>238</v>
      </c>
      <c r="D134" s="187" t="s">
        <v>137</v>
      </c>
      <c r="E134" s="188" t="s">
        <v>239</v>
      </c>
      <c r="F134" s="189" t="s">
        <v>240</v>
      </c>
      <c r="G134" s="190" t="s">
        <v>235</v>
      </c>
      <c r="H134" s="191">
        <v>2.7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41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141</v>
      </c>
      <c r="AT134" s="199" t="s">
        <v>137</v>
      </c>
      <c r="AU134" s="199" t="s">
        <v>86</v>
      </c>
      <c r="AY134" s="17" t="s">
        <v>134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84</v>
      </c>
      <c r="BK134" s="200">
        <f>ROUND(I134*H134,2)</f>
        <v>0</v>
      </c>
      <c r="BL134" s="17" t="s">
        <v>141</v>
      </c>
      <c r="BM134" s="199" t="s">
        <v>241</v>
      </c>
    </row>
    <row r="135" spans="1:65" s="14" customFormat="1" ht="11.25">
      <c r="B135" s="212"/>
      <c r="C135" s="213"/>
      <c r="D135" s="203" t="s">
        <v>143</v>
      </c>
      <c r="E135" s="214" t="s">
        <v>1</v>
      </c>
      <c r="F135" s="215" t="s">
        <v>242</v>
      </c>
      <c r="G135" s="213"/>
      <c r="H135" s="216">
        <v>2.7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143</v>
      </c>
      <c r="AU135" s="222" t="s">
        <v>86</v>
      </c>
      <c r="AV135" s="14" t="s">
        <v>86</v>
      </c>
      <c r="AW135" s="14" t="s">
        <v>32</v>
      </c>
      <c r="AX135" s="14" t="s">
        <v>84</v>
      </c>
      <c r="AY135" s="222" t="s">
        <v>134</v>
      </c>
    </row>
    <row r="136" spans="1:65" s="2" customFormat="1" ht="33" customHeight="1">
      <c r="A136" s="34"/>
      <c r="B136" s="35"/>
      <c r="C136" s="187" t="s">
        <v>243</v>
      </c>
      <c r="D136" s="187" t="s">
        <v>137</v>
      </c>
      <c r="E136" s="188" t="s">
        <v>244</v>
      </c>
      <c r="F136" s="189" t="s">
        <v>245</v>
      </c>
      <c r="G136" s="190" t="s">
        <v>235</v>
      </c>
      <c r="H136" s="191">
        <v>162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41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141</v>
      </c>
      <c r="AT136" s="199" t="s">
        <v>137</v>
      </c>
      <c r="AU136" s="199" t="s">
        <v>86</v>
      </c>
      <c r="AY136" s="17" t="s">
        <v>134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84</v>
      </c>
      <c r="BK136" s="200">
        <f>ROUND(I136*H136,2)</f>
        <v>0</v>
      </c>
      <c r="BL136" s="17" t="s">
        <v>141</v>
      </c>
      <c r="BM136" s="199" t="s">
        <v>246</v>
      </c>
    </row>
    <row r="137" spans="1:65" s="14" customFormat="1" ht="11.25">
      <c r="B137" s="212"/>
      <c r="C137" s="213"/>
      <c r="D137" s="203" t="s">
        <v>143</v>
      </c>
      <c r="E137" s="214" t="s">
        <v>1</v>
      </c>
      <c r="F137" s="215" t="s">
        <v>247</v>
      </c>
      <c r="G137" s="213"/>
      <c r="H137" s="216">
        <v>162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143</v>
      </c>
      <c r="AU137" s="222" t="s">
        <v>86</v>
      </c>
      <c r="AV137" s="14" t="s">
        <v>86</v>
      </c>
      <c r="AW137" s="14" t="s">
        <v>32</v>
      </c>
      <c r="AX137" s="14" t="s">
        <v>84</v>
      </c>
      <c r="AY137" s="222" t="s">
        <v>134</v>
      </c>
    </row>
    <row r="138" spans="1:65" s="2" customFormat="1" ht="24.2" customHeight="1">
      <c r="A138" s="34"/>
      <c r="B138" s="35"/>
      <c r="C138" s="187" t="s">
        <v>86</v>
      </c>
      <c r="D138" s="187" t="s">
        <v>137</v>
      </c>
      <c r="E138" s="188" t="s">
        <v>248</v>
      </c>
      <c r="F138" s="189" t="s">
        <v>249</v>
      </c>
      <c r="G138" s="190" t="s">
        <v>140</v>
      </c>
      <c r="H138" s="191">
        <v>21.626000000000001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41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6.6000000000000003E-2</v>
      </c>
      <c r="T138" s="198">
        <f>S138*H138</f>
        <v>1.4273160000000003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141</v>
      </c>
      <c r="AT138" s="199" t="s">
        <v>137</v>
      </c>
      <c r="AU138" s="199" t="s">
        <v>86</v>
      </c>
      <c r="AY138" s="17" t="s">
        <v>134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84</v>
      </c>
      <c r="BK138" s="200">
        <f>ROUND(I138*H138,2)</f>
        <v>0</v>
      </c>
      <c r="BL138" s="17" t="s">
        <v>141</v>
      </c>
      <c r="BM138" s="199" t="s">
        <v>250</v>
      </c>
    </row>
    <row r="139" spans="1:65" s="14" customFormat="1" ht="22.5">
      <c r="B139" s="212"/>
      <c r="C139" s="213"/>
      <c r="D139" s="203" t="s">
        <v>143</v>
      </c>
      <c r="E139" s="214" t="s">
        <v>1</v>
      </c>
      <c r="F139" s="215" t="s">
        <v>251</v>
      </c>
      <c r="G139" s="213"/>
      <c r="H139" s="216">
        <v>56.588999999999999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143</v>
      </c>
      <c r="AU139" s="222" t="s">
        <v>86</v>
      </c>
      <c r="AV139" s="14" t="s">
        <v>86</v>
      </c>
      <c r="AW139" s="14" t="s">
        <v>32</v>
      </c>
      <c r="AX139" s="14" t="s">
        <v>76</v>
      </c>
      <c r="AY139" s="222" t="s">
        <v>134</v>
      </c>
    </row>
    <row r="140" spans="1:65" s="14" customFormat="1" ht="11.25">
      <c r="B140" s="212"/>
      <c r="C140" s="213"/>
      <c r="D140" s="203" t="s">
        <v>143</v>
      </c>
      <c r="E140" s="214" t="s">
        <v>1</v>
      </c>
      <c r="F140" s="215" t="s">
        <v>252</v>
      </c>
      <c r="G140" s="213"/>
      <c r="H140" s="216">
        <v>15.497999999999999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143</v>
      </c>
      <c r="AU140" s="222" t="s">
        <v>86</v>
      </c>
      <c r="AV140" s="14" t="s">
        <v>86</v>
      </c>
      <c r="AW140" s="14" t="s">
        <v>32</v>
      </c>
      <c r="AX140" s="14" t="s">
        <v>76</v>
      </c>
      <c r="AY140" s="222" t="s">
        <v>134</v>
      </c>
    </row>
    <row r="141" spans="1:65" s="15" customFormat="1" ht="11.25">
      <c r="B141" s="223"/>
      <c r="C141" s="224"/>
      <c r="D141" s="203" t="s">
        <v>143</v>
      </c>
      <c r="E141" s="225" t="s">
        <v>214</v>
      </c>
      <c r="F141" s="226" t="s">
        <v>147</v>
      </c>
      <c r="G141" s="224"/>
      <c r="H141" s="227">
        <v>72.087000000000003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143</v>
      </c>
      <c r="AU141" s="233" t="s">
        <v>86</v>
      </c>
      <c r="AV141" s="15" t="s">
        <v>141</v>
      </c>
      <c r="AW141" s="15" t="s">
        <v>32</v>
      </c>
      <c r="AX141" s="15" t="s">
        <v>76</v>
      </c>
      <c r="AY141" s="233" t="s">
        <v>134</v>
      </c>
    </row>
    <row r="142" spans="1:65" s="13" customFormat="1" ht="11.25">
      <c r="B142" s="201"/>
      <c r="C142" s="202"/>
      <c r="D142" s="203" t="s">
        <v>143</v>
      </c>
      <c r="E142" s="204" t="s">
        <v>1</v>
      </c>
      <c r="F142" s="205" t="s">
        <v>253</v>
      </c>
      <c r="G142" s="202"/>
      <c r="H142" s="204" t="s">
        <v>1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143</v>
      </c>
      <c r="AU142" s="211" t="s">
        <v>86</v>
      </c>
      <c r="AV142" s="13" t="s">
        <v>84</v>
      </c>
      <c r="AW142" s="13" t="s">
        <v>32</v>
      </c>
      <c r="AX142" s="13" t="s">
        <v>76</v>
      </c>
      <c r="AY142" s="211" t="s">
        <v>134</v>
      </c>
    </row>
    <row r="143" spans="1:65" s="14" customFormat="1" ht="11.25">
      <c r="B143" s="212"/>
      <c r="C143" s="213"/>
      <c r="D143" s="203" t="s">
        <v>143</v>
      </c>
      <c r="E143" s="214" t="s">
        <v>1</v>
      </c>
      <c r="F143" s="215" t="s">
        <v>254</v>
      </c>
      <c r="G143" s="213"/>
      <c r="H143" s="216">
        <v>21.626000000000001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143</v>
      </c>
      <c r="AU143" s="222" t="s">
        <v>86</v>
      </c>
      <c r="AV143" s="14" t="s">
        <v>86</v>
      </c>
      <c r="AW143" s="14" t="s">
        <v>32</v>
      </c>
      <c r="AX143" s="14" t="s">
        <v>84</v>
      </c>
      <c r="AY143" s="222" t="s">
        <v>134</v>
      </c>
    </row>
    <row r="144" spans="1:65" s="2" customFormat="1" ht="24.2" customHeight="1">
      <c r="A144" s="34"/>
      <c r="B144" s="35"/>
      <c r="C144" s="187" t="s">
        <v>154</v>
      </c>
      <c r="D144" s="187" t="s">
        <v>137</v>
      </c>
      <c r="E144" s="188" t="s">
        <v>255</v>
      </c>
      <c r="F144" s="189" t="s">
        <v>256</v>
      </c>
      <c r="G144" s="190" t="s">
        <v>140</v>
      </c>
      <c r="H144" s="191">
        <v>3.8940000000000001</v>
      </c>
      <c r="I144" s="192"/>
      <c r="J144" s="193">
        <f>ROUND(I144*H144,2)</f>
        <v>0</v>
      </c>
      <c r="K144" s="194"/>
      <c r="L144" s="39"/>
      <c r="M144" s="195" t="s">
        <v>1</v>
      </c>
      <c r="N144" s="196" t="s">
        <v>41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6.6000000000000003E-2</v>
      </c>
      <c r="T144" s="198">
        <f>S144*H144</f>
        <v>0.25700400000000001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141</v>
      </c>
      <c r="AT144" s="199" t="s">
        <v>137</v>
      </c>
      <c r="AU144" s="199" t="s">
        <v>86</v>
      </c>
      <c r="AY144" s="17" t="s">
        <v>134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7" t="s">
        <v>84</v>
      </c>
      <c r="BK144" s="200">
        <f>ROUND(I144*H144,2)</f>
        <v>0</v>
      </c>
      <c r="BL144" s="17" t="s">
        <v>141</v>
      </c>
      <c r="BM144" s="199" t="s">
        <v>257</v>
      </c>
    </row>
    <row r="145" spans="1:65" s="14" customFormat="1" ht="11.25">
      <c r="B145" s="212"/>
      <c r="C145" s="213"/>
      <c r="D145" s="203" t="s">
        <v>143</v>
      </c>
      <c r="E145" s="214" t="s">
        <v>217</v>
      </c>
      <c r="F145" s="215" t="s">
        <v>258</v>
      </c>
      <c r="G145" s="213"/>
      <c r="H145" s="216">
        <v>12.98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143</v>
      </c>
      <c r="AU145" s="222" t="s">
        <v>86</v>
      </c>
      <c r="AV145" s="14" t="s">
        <v>86</v>
      </c>
      <c r="AW145" s="14" t="s">
        <v>32</v>
      </c>
      <c r="AX145" s="14" t="s">
        <v>76</v>
      </c>
      <c r="AY145" s="222" t="s">
        <v>134</v>
      </c>
    </row>
    <row r="146" spans="1:65" s="13" customFormat="1" ht="11.25">
      <c r="B146" s="201"/>
      <c r="C146" s="202"/>
      <c r="D146" s="203" t="s">
        <v>143</v>
      </c>
      <c r="E146" s="204" t="s">
        <v>1</v>
      </c>
      <c r="F146" s="205" t="s">
        <v>253</v>
      </c>
      <c r="G146" s="202"/>
      <c r="H146" s="204" t="s">
        <v>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143</v>
      </c>
      <c r="AU146" s="211" t="s">
        <v>86</v>
      </c>
      <c r="AV146" s="13" t="s">
        <v>84</v>
      </c>
      <c r="AW146" s="13" t="s">
        <v>32</v>
      </c>
      <c r="AX146" s="13" t="s">
        <v>76</v>
      </c>
      <c r="AY146" s="211" t="s">
        <v>134</v>
      </c>
    </row>
    <row r="147" spans="1:65" s="14" customFormat="1" ht="11.25">
      <c r="B147" s="212"/>
      <c r="C147" s="213"/>
      <c r="D147" s="203" t="s">
        <v>143</v>
      </c>
      <c r="E147" s="214" t="s">
        <v>1</v>
      </c>
      <c r="F147" s="215" t="s">
        <v>259</v>
      </c>
      <c r="G147" s="213"/>
      <c r="H147" s="216">
        <v>3.8940000000000001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143</v>
      </c>
      <c r="AU147" s="222" t="s">
        <v>86</v>
      </c>
      <c r="AV147" s="14" t="s">
        <v>86</v>
      </c>
      <c r="AW147" s="14" t="s">
        <v>32</v>
      </c>
      <c r="AX147" s="14" t="s">
        <v>84</v>
      </c>
      <c r="AY147" s="222" t="s">
        <v>134</v>
      </c>
    </row>
    <row r="148" spans="1:65" s="2" customFormat="1" ht="24.2" customHeight="1">
      <c r="A148" s="34"/>
      <c r="B148" s="35"/>
      <c r="C148" s="187" t="s">
        <v>141</v>
      </c>
      <c r="D148" s="187" t="s">
        <v>137</v>
      </c>
      <c r="E148" s="188" t="s">
        <v>260</v>
      </c>
      <c r="F148" s="189" t="s">
        <v>261</v>
      </c>
      <c r="G148" s="190" t="s">
        <v>140</v>
      </c>
      <c r="H148" s="191">
        <v>25.52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41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141</v>
      </c>
      <c r="AT148" s="199" t="s">
        <v>137</v>
      </c>
      <c r="AU148" s="199" t="s">
        <v>86</v>
      </c>
      <c r="AY148" s="17" t="s">
        <v>134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84</v>
      </c>
      <c r="BK148" s="200">
        <f>ROUND(I148*H148,2)</f>
        <v>0</v>
      </c>
      <c r="BL148" s="17" t="s">
        <v>141</v>
      </c>
      <c r="BM148" s="199" t="s">
        <v>262</v>
      </c>
    </row>
    <row r="149" spans="1:65" s="14" customFormat="1" ht="11.25">
      <c r="B149" s="212"/>
      <c r="C149" s="213"/>
      <c r="D149" s="203" t="s">
        <v>143</v>
      </c>
      <c r="E149" s="214" t="s">
        <v>1</v>
      </c>
      <c r="F149" s="215" t="s">
        <v>263</v>
      </c>
      <c r="G149" s="213"/>
      <c r="H149" s="216">
        <v>25.52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143</v>
      </c>
      <c r="AU149" s="222" t="s">
        <v>86</v>
      </c>
      <c r="AV149" s="14" t="s">
        <v>86</v>
      </c>
      <c r="AW149" s="14" t="s">
        <v>32</v>
      </c>
      <c r="AX149" s="14" t="s">
        <v>84</v>
      </c>
      <c r="AY149" s="222" t="s">
        <v>134</v>
      </c>
    </row>
    <row r="150" spans="1:65" s="2" customFormat="1" ht="24.2" customHeight="1">
      <c r="A150" s="34"/>
      <c r="B150" s="35"/>
      <c r="C150" s="187" t="s">
        <v>162</v>
      </c>
      <c r="D150" s="187" t="s">
        <v>137</v>
      </c>
      <c r="E150" s="188" t="s">
        <v>264</v>
      </c>
      <c r="F150" s="189" t="s">
        <v>265</v>
      </c>
      <c r="G150" s="190" t="s">
        <v>140</v>
      </c>
      <c r="H150" s="191">
        <v>12.98</v>
      </c>
      <c r="I150" s="192"/>
      <c r="J150" s="193">
        <f>ROUND(I150*H150,2)</f>
        <v>0</v>
      </c>
      <c r="K150" s="194"/>
      <c r="L150" s="39"/>
      <c r="M150" s="195" t="s">
        <v>1</v>
      </c>
      <c r="N150" s="196" t="s">
        <v>41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141</v>
      </c>
      <c r="AT150" s="199" t="s">
        <v>137</v>
      </c>
      <c r="AU150" s="199" t="s">
        <v>86</v>
      </c>
      <c r="AY150" s="17" t="s">
        <v>134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84</v>
      </c>
      <c r="BK150" s="200">
        <f>ROUND(I150*H150,2)</f>
        <v>0</v>
      </c>
      <c r="BL150" s="17" t="s">
        <v>141</v>
      </c>
      <c r="BM150" s="199" t="s">
        <v>266</v>
      </c>
    </row>
    <row r="151" spans="1:65" s="13" customFormat="1" ht="11.25">
      <c r="B151" s="201"/>
      <c r="C151" s="202"/>
      <c r="D151" s="203" t="s">
        <v>143</v>
      </c>
      <c r="E151" s="204" t="s">
        <v>1</v>
      </c>
      <c r="F151" s="205" t="s">
        <v>267</v>
      </c>
      <c r="G151" s="202"/>
      <c r="H151" s="204" t="s">
        <v>1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143</v>
      </c>
      <c r="AU151" s="211" t="s">
        <v>86</v>
      </c>
      <c r="AV151" s="13" t="s">
        <v>84</v>
      </c>
      <c r="AW151" s="13" t="s">
        <v>32</v>
      </c>
      <c r="AX151" s="13" t="s">
        <v>76</v>
      </c>
      <c r="AY151" s="211" t="s">
        <v>134</v>
      </c>
    </row>
    <row r="152" spans="1:65" s="14" customFormat="1" ht="11.25">
      <c r="B152" s="212"/>
      <c r="C152" s="213"/>
      <c r="D152" s="203" t="s">
        <v>143</v>
      </c>
      <c r="E152" s="214" t="s">
        <v>1</v>
      </c>
      <c r="F152" s="215" t="s">
        <v>217</v>
      </c>
      <c r="G152" s="213"/>
      <c r="H152" s="216">
        <v>12.98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143</v>
      </c>
      <c r="AU152" s="222" t="s">
        <v>86</v>
      </c>
      <c r="AV152" s="14" t="s">
        <v>86</v>
      </c>
      <c r="AW152" s="14" t="s">
        <v>32</v>
      </c>
      <c r="AX152" s="14" t="s">
        <v>84</v>
      </c>
      <c r="AY152" s="222" t="s">
        <v>134</v>
      </c>
    </row>
    <row r="153" spans="1:65" s="2" customFormat="1" ht="24.2" customHeight="1">
      <c r="A153" s="34"/>
      <c r="B153" s="35"/>
      <c r="C153" s="187" t="s">
        <v>167</v>
      </c>
      <c r="D153" s="187" t="s">
        <v>137</v>
      </c>
      <c r="E153" s="188" t="s">
        <v>268</v>
      </c>
      <c r="F153" s="189" t="s">
        <v>269</v>
      </c>
      <c r="G153" s="190" t="s">
        <v>140</v>
      </c>
      <c r="H153" s="191">
        <v>21.626000000000001</v>
      </c>
      <c r="I153" s="192"/>
      <c r="J153" s="193">
        <f>ROUND(I153*H153,2)</f>
        <v>0</v>
      </c>
      <c r="K153" s="194"/>
      <c r="L153" s="39"/>
      <c r="M153" s="195" t="s">
        <v>1</v>
      </c>
      <c r="N153" s="196" t="s">
        <v>41</v>
      </c>
      <c r="O153" s="71"/>
      <c r="P153" s="197">
        <f>O153*H153</f>
        <v>0</v>
      </c>
      <c r="Q153" s="197">
        <v>6.0429999999999998E-2</v>
      </c>
      <c r="R153" s="197">
        <f>Q153*H153</f>
        <v>1.30685918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141</v>
      </c>
      <c r="AT153" s="199" t="s">
        <v>137</v>
      </c>
      <c r="AU153" s="199" t="s">
        <v>86</v>
      </c>
      <c r="AY153" s="17" t="s">
        <v>134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84</v>
      </c>
      <c r="BK153" s="200">
        <f>ROUND(I153*H153,2)</f>
        <v>0</v>
      </c>
      <c r="BL153" s="17" t="s">
        <v>141</v>
      </c>
      <c r="BM153" s="199" t="s">
        <v>270</v>
      </c>
    </row>
    <row r="154" spans="1:65" s="14" customFormat="1" ht="11.25">
      <c r="B154" s="212"/>
      <c r="C154" s="213"/>
      <c r="D154" s="203" t="s">
        <v>143</v>
      </c>
      <c r="E154" s="214" t="s">
        <v>1</v>
      </c>
      <c r="F154" s="215" t="s">
        <v>254</v>
      </c>
      <c r="G154" s="213"/>
      <c r="H154" s="216">
        <v>21.626000000000001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143</v>
      </c>
      <c r="AU154" s="222" t="s">
        <v>86</v>
      </c>
      <c r="AV154" s="14" t="s">
        <v>86</v>
      </c>
      <c r="AW154" s="14" t="s">
        <v>32</v>
      </c>
      <c r="AX154" s="14" t="s">
        <v>84</v>
      </c>
      <c r="AY154" s="222" t="s">
        <v>134</v>
      </c>
    </row>
    <row r="155" spans="1:65" s="2" customFormat="1" ht="24.2" customHeight="1">
      <c r="A155" s="34"/>
      <c r="B155" s="35"/>
      <c r="C155" s="187" t="s">
        <v>175</v>
      </c>
      <c r="D155" s="187" t="s">
        <v>137</v>
      </c>
      <c r="E155" s="188" t="s">
        <v>271</v>
      </c>
      <c r="F155" s="189" t="s">
        <v>272</v>
      </c>
      <c r="G155" s="190" t="s">
        <v>140</v>
      </c>
      <c r="H155" s="191">
        <v>3.8940000000000001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41</v>
      </c>
      <c r="O155" s="71"/>
      <c r="P155" s="197">
        <f>O155*H155</f>
        <v>0</v>
      </c>
      <c r="Q155" s="197">
        <v>7.3300000000000004E-2</v>
      </c>
      <c r="R155" s="197">
        <f>Q155*H155</f>
        <v>0.28543020000000002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141</v>
      </c>
      <c r="AT155" s="199" t="s">
        <v>137</v>
      </c>
      <c r="AU155" s="199" t="s">
        <v>86</v>
      </c>
      <c r="AY155" s="17" t="s">
        <v>134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84</v>
      </c>
      <c r="BK155" s="200">
        <f>ROUND(I155*H155,2)</f>
        <v>0</v>
      </c>
      <c r="BL155" s="17" t="s">
        <v>141</v>
      </c>
      <c r="BM155" s="199" t="s">
        <v>273</v>
      </c>
    </row>
    <row r="156" spans="1:65" s="14" customFormat="1" ht="11.25">
      <c r="B156" s="212"/>
      <c r="C156" s="213"/>
      <c r="D156" s="203" t="s">
        <v>143</v>
      </c>
      <c r="E156" s="214" t="s">
        <v>1</v>
      </c>
      <c r="F156" s="215" t="s">
        <v>259</v>
      </c>
      <c r="G156" s="213"/>
      <c r="H156" s="216">
        <v>3.8940000000000001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143</v>
      </c>
      <c r="AU156" s="222" t="s">
        <v>86</v>
      </c>
      <c r="AV156" s="14" t="s">
        <v>86</v>
      </c>
      <c r="AW156" s="14" t="s">
        <v>32</v>
      </c>
      <c r="AX156" s="14" t="s">
        <v>84</v>
      </c>
      <c r="AY156" s="222" t="s">
        <v>134</v>
      </c>
    </row>
    <row r="157" spans="1:65" s="2" customFormat="1" ht="24.2" customHeight="1">
      <c r="A157" s="34"/>
      <c r="B157" s="35"/>
      <c r="C157" s="187" t="s">
        <v>182</v>
      </c>
      <c r="D157" s="187" t="s">
        <v>137</v>
      </c>
      <c r="E157" s="188" t="s">
        <v>274</v>
      </c>
      <c r="F157" s="189" t="s">
        <v>275</v>
      </c>
      <c r="G157" s="190" t="s">
        <v>140</v>
      </c>
      <c r="H157" s="191">
        <v>25.52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41</v>
      </c>
      <c r="O157" s="71"/>
      <c r="P157" s="197">
        <f>O157*H157</f>
        <v>0</v>
      </c>
      <c r="Q157" s="197">
        <v>1.5299999999999999E-3</v>
      </c>
      <c r="R157" s="197">
        <f>Q157*H157</f>
        <v>3.90456E-2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141</v>
      </c>
      <c r="AT157" s="199" t="s">
        <v>137</v>
      </c>
      <c r="AU157" s="199" t="s">
        <v>86</v>
      </c>
      <c r="AY157" s="17" t="s">
        <v>134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84</v>
      </c>
      <c r="BK157" s="200">
        <f>ROUND(I157*H157,2)</f>
        <v>0</v>
      </c>
      <c r="BL157" s="17" t="s">
        <v>141</v>
      </c>
      <c r="BM157" s="199" t="s">
        <v>276</v>
      </c>
    </row>
    <row r="158" spans="1:65" s="13" customFormat="1" ht="11.25">
      <c r="B158" s="201"/>
      <c r="C158" s="202"/>
      <c r="D158" s="203" t="s">
        <v>143</v>
      </c>
      <c r="E158" s="204" t="s">
        <v>1</v>
      </c>
      <c r="F158" s="205" t="s">
        <v>277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143</v>
      </c>
      <c r="AU158" s="211" t="s">
        <v>86</v>
      </c>
      <c r="AV158" s="13" t="s">
        <v>84</v>
      </c>
      <c r="AW158" s="13" t="s">
        <v>32</v>
      </c>
      <c r="AX158" s="13" t="s">
        <v>76</v>
      </c>
      <c r="AY158" s="211" t="s">
        <v>134</v>
      </c>
    </row>
    <row r="159" spans="1:65" s="14" customFormat="1" ht="11.25">
      <c r="B159" s="212"/>
      <c r="C159" s="213"/>
      <c r="D159" s="203" t="s">
        <v>143</v>
      </c>
      <c r="E159" s="214" t="s">
        <v>1</v>
      </c>
      <c r="F159" s="215" t="s">
        <v>278</v>
      </c>
      <c r="G159" s="213"/>
      <c r="H159" s="216">
        <v>25.52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143</v>
      </c>
      <c r="AU159" s="222" t="s">
        <v>86</v>
      </c>
      <c r="AV159" s="14" t="s">
        <v>86</v>
      </c>
      <c r="AW159" s="14" t="s">
        <v>32</v>
      </c>
      <c r="AX159" s="14" t="s">
        <v>84</v>
      </c>
      <c r="AY159" s="222" t="s">
        <v>134</v>
      </c>
    </row>
    <row r="160" spans="1:65" s="2" customFormat="1" ht="24.2" customHeight="1">
      <c r="A160" s="34"/>
      <c r="B160" s="35"/>
      <c r="C160" s="187" t="s">
        <v>135</v>
      </c>
      <c r="D160" s="187" t="s">
        <v>137</v>
      </c>
      <c r="E160" s="188" t="s">
        <v>279</v>
      </c>
      <c r="F160" s="189" t="s">
        <v>280</v>
      </c>
      <c r="G160" s="190" t="s">
        <v>140</v>
      </c>
      <c r="H160" s="191">
        <v>25.52</v>
      </c>
      <c r="I160" s="192"/>
      <c r="J160" s="193">
        <f>ROUND(I160*H160,2)</f>
        <v>0</v>
      </c>
      <c r="K160" s="194"/>
      <c r="L160" s="39"/>
      <c r="M160" s="195" t="s">
        <v>1</v>
      </c>
      <c r="N160" s="196" t="s">
        <v>41</v>
      </c>
      <c r="O160" s="71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141</v>
      </c>
      <c r="AT160" s="199" t="s">
        <v>137</v>
      </c>
      <c r="AU160" s="199" t="s">
        <v>86</v>
      </c>
      <c r="AY160" s="17" t="s">
        <v>134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7" t="s">
        <v>84</v>
      </c>
      <c r="BK160" s="200">
        <f>ROUND(I160*H160,2)</f>
        <v>0</v>
      </c>
      <c r="BL160" s="17" t="s">
        <v>141</v>
      </c>
      <c r="BM160" s="199" t="s">
        <v>281</v>
      </c>
    </row>
    <row r="161" spans="1:65" s="14" customFormat="1" ht="11.25">
      <c r="B161" s="212"/>
      <c r="C161" s="213"/>
      <c r="D161" s="203" t="s">
        <v>143</v>
      </c>
      <c r="E161" s="214" t="s">
        <v>1</v>
      </c>
      <c r="F161" s="215" t="s">
        <v>278</v>
      </c>
      <c r="G161" s="213"/>
      <c r="H161" s="216">
        <v>25.52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143</v>
      </c>
      <c r="AU161" s="222" t="s">
        <v>86</v>
      </c>
      <c r="AV161" s="14" t="s">
        <v>86</v>
      </c>
      <c r="AW161" s="14" t="s">
        <v>32</v>
      </c>
      <c r="AX161" s="14" t="s">
        <v>84</v>
      </c>
      <c r="AY161" s="222" t="s">
        <v>134</v>
      </c>
    </row>
    <row r="162" spans="1:65" s="2" customFormat="1" ht="24.2" customHeight="1">
      <c r="A162" s="34"/>
      <c r="B162" s="35"/>
      <c r="C162" s="187" t="s">
        <v>195</v>
      </c>
      <c r="D162" s="187" t="s">
        <v>137</v>
      </c>
      <c r="E162" s="188" t="s">
        <v>282</v>
      </c>
      <c r="F162" s="189" t="s">
        <v>283</v>
      </c>
      <c r="G162" s="190" t="s">
        <v>140</v>
      </c>
      <c r="H162" s="191">
        <v>25.52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41</v>
      </c>
      <c r="O162" s="71"/>
      <c r="P162" s="197">
        <f>O162*H162</f>
        <v>0</v>
      </c>
      <c r="Q162" s="197">
        <v>4.1000000000000003E-3</v>
      </c>
      <c r="R162" s="197">
        <f>Q162*H162</f>
        <v>0.104632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141</v>
      </c>
      <c r="AT162" s="199" t="s">
        <v>137</v>
      </c>
      <c r="AU162" s="199" t="s">
        <v>86</v>
      </c>
      <c r="AY162" s="17" t="s">
        <v>134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84</v>
      </c>
      <c r="BK162" s="200">
        <f>ROUND(I162*H162,2)</f>
        <v>0</v>
      </c>
      <c r="BL162" s="17" t="s">
        <v>141</v>
      </c>
      <c r="BM162" s="199" t="s">
        <v>284</v>
      </c>
    </row>
    <row r="163" spans="1:65" s="13" customFormat="1" ht="11.25">
      <c r="B163" s="201"/>
      <c r="C163" s="202"/>
      <c r="D163" s="203" t="s">
        <v>143</v>
      </c>
      <c r="E163" s="204" t="s">
        <v>1</v>
      </c>
      <c r="F163" s="205" t="s">
        <v>285</v>
      </c>
      <c r="G163" s="202"/>
      <c r="H163" s="204" t="s">
        <v>1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143</v>
      </c>
      <c r="AU163" s="211" t="s">
        <v>86</v>
      </c>
      <c r="AV163" s="13" t="s">
        <v>84</v>
      </c>
      <c r="AW163" s="13" t="s">
        <v>32</v>
      </c>
      <c r="AX163" s="13" t="s">
        <v>76</v>
      </c>
      <c r="AY163" s="211" t="s">
        <v>134</v>
      </c>
    </row>
    <row r="164" spans="1:65" s="14" customFormat="1" ht="11.25">
      <c r="B164" s="212"/>
      <c r="C164" s="213"/>
      <c r="D164" s="203" t="s">
        <v>143</v>
      </c>
      <c r="E164" s="214" t="s">
        <v>1</v>
      </c>
      <c r="F164" s="215" t="s">
        <v>278</v>
      </c>
      <c r="G164" s="213"/>
      <c r="H164" s="216">
        <v>25.52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143</v>
      </c>
      <c r="AU164" s="222" t="s">
        <v>86</v>
      </c>
      <c r="AV164" s="14" t="s">
        <v>86</v>
      </c>
      <c r="AW164" s="14" t="s">
        <v>32</v>
      </c>
      <c r="AX164" s="14" t="s">
        <v>84</v>
      </c>
      <c r="AY164" s="222" t="s">
        <v>134</v>
      </c>
    </row>
    <row r="165" spans="1:65" s="2" customFormat="1" ht="24.2" customHeight="1">
      <c r="A165" s="34"/>
      <c r="B165" s="35"/>
      <c r="C165" s="187" t="s">
        <v>200</v>
      </c>
      <c r="D165" s="187" t="s">
        <v>137</v>
      </c>
      <c r="E165" s="188" t="s">
        <v>286</v>
      </c>
      <c r="F165" s="189" t="s">
        <v>287</v>
      </c>
      <c r="G165" s="190" t="s">
        <v>140</v>
      </c>
      <c r="H165" s="191">
        <v>25.52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41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141</v>
      </c>
      <c r="AT165" s="199" t="s">
        <v>137</v>
      </c>
      <c r="AU165" s="199" t="s">
        <v>86</v>
      </c>
      <c r="AY165" s="17" t="s">
        <v>134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84</v>
      </c>
      <c r="BK165" s="200">
        <f>ROUND(I165*H165,2)</f>
        <v>0</v>
      </c>
      <c r="BL165" s="17" t="s">
        <v>141</v>
      </c>
      <c r="BM165" s="199" t="s">
        <v>288</v>
      </c>
    </row>
    <row r="166" spans="1:65" s="14" customFormat="1" ht="11.25">
      <c r="B166" s="212"/>
      <c r="C166" s="213"/>
      <c r="D166" s="203" t="s">
        <v>143</v>
      </c>
      <c r="E166" s="214" t="s">
        <v>1</v>
      </c>
      <c r="F166" s="215" t="s">
        <v>278</v>
      </c>
      <c r="G166" s="213"/>
      <c r="H166" s="216">
        <v>25.52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143</v>
      </c>
      <c r="AU166" s="222" t="s">
        <v>86</v>
      </c>
      <c r="AV166" s="14" t="s">
        <v>86</v>
      </c>
      <c r="AW166" s="14" t="s">
        <v>32</v>
      </c>
      <c r="AX166" s="14" t="s">
        <v>84</v>
      </c>
      <c r="AY166" s="222" t="s">
        <v>134</v>
      </c>
    </row>
    <row r="167" spans="1:65" s="12" customFormat="1" ht="22.9" customHeight="1">
      <c r="B167" s="171"/>
      <c r="C167" s="172"/>
      <c r="D167" s="173" t="s">
        <v>75</v>
      </c>
      <c r="E167" s="185" t="s">
        <v>152</v>
      </c>
      <c r="F167" s="185" t="s">
        <v>153</v>
      </c>
      <c r="G167" s="172"/>
      <c r="H167" s="172"/>
      <c r="I167" s="175"/>
      <c r="J167" s="186">
        <f>BK167</f>
        <v>0</v>
      </c>
      <c r="K167" s="172"/>
      <c r="L167" s="177"/>
      <c r="M167" s="178"/>
      <c r="N167" s="179"/>
      <c r="O167" s="179"/>
      <c r="P167" s="180">
        <f>SUM(P168:P172)</f>
        <v>0</v>
      </c>
      <c r="Q167" s="179"/>
      <c r="R167" s="180">
        <f>SUM(R168:R172)</f>
        <v>0</v>
      </c>
      <c r="S167" s="179"/>
      <c r="T167" s="181">
        <f>SUM(T168:T172)</f>
        <v>0</v>
      </c>
      <c r="AR167" s="182" t="s">
        <v>84</v>
      </c>
      <c r="AT167" s="183" t="s">
        <v>75</v>
      </c>
      <c r="AU167" s="183" t="s">
        <v>84</v>
      </c>
      <c r="AY167" s="182" t="s">
        <v>134</v>
      </c>
      <c r="BK167" s="184">
        <f>SUM(BK168:BK172)</f>
        <v>0</v>
      </c>
    </row>
    <row r="168" spans="1:65" s="2" customFormat="1" ht="24.2" customHeight="1">
      <c r="A168" s="34"/>
      <c r="B168" s="35"/>
      <c r="C168" s="187" t="s">
        <v>8</v>
      </c>
      <c r="D168" s="187" t="s">
        <v>137</v>
      </c>
      <c r="E168" s="188" t="s">
        <v>155</v>
      </c>
      <c r="F168" s="189" t="s">
        <v>156</v>
      </c>
      <c r="G168" s="190" t="s">
        <v>157</v>
      </c>
      <c r="H168" s="191">
        <v>1.6839999999999999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41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141</v>
      </c>
      <c r="AT168" s="199" t="s">
        <v>137</v>
      </c>
      <c r="AU168" s="199" t="s">
        <v>86</v>
      </c>
      <c r="AY168" s="17" t="s">
        <v>134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84</v>
      </c>
      <c r="BK168" s="200">
        <f>ROUND(I168*H168,2)</f>
        <v>0</v>
      </c>
      <c r="BL168" s="17" t="s">
        <v>141</v>
      </c>
      <c r="BM168" s="199" t="s">
        <v>289</v>
      </c>
    </row>
    <row r="169" spans="1:65" s="2" customFormat="1" ht="24.2" customHeight="1">
      <c r="A169" s="34"/>
      <c r="B169" s="35"/>
      <c r="C169" s="187" t="s">
        <v>209</v>
      </c>
      <c r="D169" s="187" t="s">
        <v>137</v>
      </c>
      <c r="E169" s="188" t="s">
        <v>159</v>
      </c>
      <c r="F169" s="189" t="s">
        <v>160</v>
      </c>
      <c r="G169" s="190" t="s">
        <v>157</v>
      </c>
      <c r="H169" s="191">
        <v>1.6839999999999999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41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141</v>
      </c>
      <c r="AT169" s="199" t="s">
        <v>137</v>
      </c>
      <c r="AU169" s="199" t="s">
        <v>86</v>
      </c>
      <c r="AY169" s="17" t="s">
        <v>134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84</v>
      </c>
      <c r="BK169" s="200">
        <f>ROUND(I169*H169,2)</f>
        <v>0</v>
      </c>
      <c r="BL169" s="17" t="s">
        <v>141</v>
      </c>
      <c r="BM169" s="199" t="s">
        <v>290</v>
      </c>
    </row>
    <row r="170" spans="1:65" s="2" customFormat="1" ht="24.2" customHeight="1">
      <c r="A170" s="34"/>
      <c r="B170" s="35"/>
      <c r="C170" s="187" t="s">
        <v>291</v>
      </c>
      <c r="D170" s="187" t="s">
        <v>137</v>
      </c>
      <c r="E170" s="188" t="s">
        <v>163</v>
      </c>
      <c r="F170" s="189" t="s">
        <v>164</v>
      </c>
      <c r="G170" s="190" t="s">
        <v>157</v>
      </c>
      <c r="H170" s="191">
        <v>31.995999999999999</v>
      </c>
      <c r="I170" s="192"/>
      <c r="J170" s="193">
        <f>ROUND(I170*H170,2)</f>
        <v>0</v>
      </c>
      <c r="K170" s="194"/>
      <c r="L170" s="39"/>
      <c r="M170" s="195" t="s">
        <v>1</v>
      </c>
      <c r="N170" s="196" t="s">
        <v>41</v>
      </c>
      <c r="O170" s="71"/>
      <c r="P170" s="197">
        <f>O170*H170</f>
        <v>0</v>
      </c>
      <c r="Q170" s="197">
        <v>0</v>
      </c>
      <c r="R170" s="197">
        <f>Q170*H170</f>
        <v>0</v>
      </c>
      <c r="S170" s="197">
        <v>0</v>
      </c>
      <c r="T170" s="19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9" t="s">
        <v>141</v>
      </c>
      <c r="AT170" s="199" t="s">
        <v>137</v>
      </c>
      <c r="AU170" s="199" t="s">
        <v>86</v>
      </c>
      <c r="AY170" s="17" t="s">
        <v>134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84</v>
      </c>
      <c r="BK170" s="200">
        <f>ROUND(I170*H170,2)</f>
        <v>0</v>
      </c>
      <c r="BL170" s="17" t="s">
        <v>141</v>
      </c>
      <c r="BM170" s="199" t="s">
        <v>292</v>
      </c>
    </row>
    <row r="171" spans="1:65" s="14" customFormat="1" ht="11.25">
      <c r="B171" s="212"/>
      <c r="C171" s="213"/>
      <c r="D171" s="203" t="s">
        <v>143</v>
      </c>
      <c r="E171" s="213"/>
      <c r="F171" s="215" t="s">
        <v>293</v>
      </c>
      <c r="G171" s="213"/>
      <c r="H171" s="216">
        <v>31.995999999999999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143</v>
      </c>
      <c r="AU171" s="222" t="s">
        <v>86</v>
      </c>
      <c r="AV171" s="14" t="s">
        <v>86</v>
      </c>
      <c r="AW171" s="14" t="s">
        <v>4</v>
      </c>
      <c r="AX171" s="14" t="s">
        <v>84</v>
      </c>
      <c r="AY171" s="222" t="s">
        <v>134</v>
      </c>
    </row>
    <row r="172" spans="1:65" s="2" customFormat="1" ht="33" customHeight="1">
      <c r="A172" s="34"/>
      <c r="B172" s="35"/>
      <c r="C172" s="187" t="s">
        <v>294</v>
      </c>
      <c r="D172" s="187" t="s">
        <v>137</v>
      </c>
      <c r="E172" s="188" t="s">
        <v>168</v>
      </c>
      <c r="F172" s="189" t="s">
        <v>169</v>
      </c>
      <c r="G172" s="190" t="s">
        <v>157</v>
      </c>
      <c r="H172" s="191">
        <v>1.6839999999999999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41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141</v>
      </c>
      <c r="AT172" s="199" t="s">
        <v>137</v>
      </c>
      <c r="AU172" s="199" t="s">
        <v>86</v>
      </c>
      <c r="AY172" s="17" t="s">
        <v>134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84</v>
      </c>
      <c r="BK172" s="200">
        <f>ROUND(I172*H172,2)</f>
        <v>0</v>
      </c>
      <c r="BL172" s="17" t="s">
        <v>141</v>
      </c>
      <c r="BM172" s="199" t="s">
        <v>295</v>
      </c>
    </row>
    <row r="173" spans="1:65" s="12" customFormat="1" ht="22.9" customHeight="1">
      <c r="B173" s="171"/>
      <c r="C173" s="172"/>
      <c r="D173" s="173" t="s">
        <v>75</v>
      </c>
      <c r="E173" s="185" t="s">
        <v>296</v>
      </c>
      <c r="F173" s="185" t="s">
        <v>297</v>
      </c>
      <c r="G173" s="172"/>
      <c r="H173" s="172"/>
      <c r="I173" s="175"/>
      <c r="J173" s="186">
        <f>BK173</f>
        <v>0</v>
      </c>
      <c r="K173" s="172"/>
      <c r="L173" s="177"/>
      <c r="M173" s="178"/>
      <c r="N173" s="179"/>
      <c r="O173" s="179"/>
      <c r="P173" s="180">
        <f>P174</f>
        <v>0</v>
      </c>
      <c r="Q173" s="179"/>
      <c r="R173" s="180">
        <f>R174</f>
        <v>0</v>
      </c>
      <c r="S173" s="179"/>
      <c r="T173" s="181">
        <f>T174</f>
        <v>0</v>
      </c>
      <c r="AR173" s="182" t="s">
        <v>84</v>
      </c>
      <c r="AT173" s="183" t="s">
        <v>75</v>
      </c>
      <c r="AU173" s="183" t="s">
        <v>84</v>
      </c>
      <c r="AY173" s="182" t="s">
        <v>134</v>
      </c>
      <c r="BK173" s="184">
        <f>BK174</f>
        <v>0</v>
      </c>
    </row>
    <row r="174" spans="1:65" s="2" customFormat="1" ht="24.2" customHeight="1">
      <c r="A174" s="34"/>
      <c r="B174" s="35"/>
      <c r="C174" s="187" t="s">
        <v>179</v>
      </c>
      <c r="D174" s="187" t="s">
        <v>137</v>
      </c>
      <c r="E174" s="188" t="s">
        <v>298</v>
      </c>
      <c r="F174" s="189" t="s">
        <v>299</v>
      </c>
      <c r="G174" s="190" t="s">
        <v>157</v>
      </c>
      <c r="H174" s="191">
        <v>2.4169999999999998</v>
      </c>
      <c r="I174" s="192"/>
      <c r="J174" s="193">
        <f>ROUND(I174*H174,2)</f>
        <v>0</v>
      </c>
      <c r="K174" s="194"/>
      <c r="L174" s="39"/>
      <c r="M174" s="195" t="s">
        <v>1</v>
      </c>
      <c r="N174" s="196" t="s">
        <v>41</v>
      </c>
      <c r="O174" s="71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141</v>
      </c>
      <c r="AT174" s="199" t="s">
        <v>137</v>
      </c>
      <c r="AU174" s="199" t="s">
        <v>86</v>
      </c>
      <c r="AY174" s="17" t="s">
        <v>134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7" t="s">
        <v>84</v>
      </c>
      <c r="BK174" s="200">
        <f>ROUND(I174*H174,2)</f>
        <v>0</v>
      </c>
      <c r="BL174" s="17" t="s">
        <v>141</v>
      </c>
      <c r="BM174" s="199" t="s">
        <v>300</v>
      </c>
    </row>
    <row r="175" spans="1:65" s="12" customFormat="1" ht="25.9" customHeight="1">
      <c r="B175" s="171"/>
      <c r="C175" s="172"/>
      <c r="D175" s="173" t="s">
        <v>75</v>
      </c>
      <c r="E175" s="174" t="s">
        <v>171</v>
      </c>
      <c r="F175" s="174" t="s">
        <v>172</v>
      </c>
      <c r="G175" s="172"/>
      <c r="H175" s="172"/>
      <c r="I175" s="175"/>
      <c r="J175" s="176">
        <f>BK175</f>
        <v>0</v>
      </c>
      <c r="K175" s="172"/>
      <c r="L175" s="177"/>
      <c r="M175" s="178"/>
      <c r="N175" s="179"/>
      <c r="O175" s="179"/>
      <c r="P175" s="180">
        <f>P176+P186+P190</f>
        <v>0</v>
      </c>
      <c r="Q175" s="179"/>
      <c r="R175" s="180">
        <f>R176+R186+R190</f>
        <v>0.27075099999999996</v>
      </c>
      <c r="S175" s="179"/>
      <c r="T175" s="181">
        <f>T176+T186+T190</f>
        <v>0</v>
      </c>
      <c r="AR175" s="182" t="s">
        <v>86</v>
      </c>
      <c r="AT175" s="183" t="s">
        <v>75</v>
      </c>
      <c r="AU175" s="183" t="s">
        <v>76</v>
      </c>
      <c r="AY175" s="182" t="s">
        <v>134</v>
      </c>
      <c r="BK175" s="184">
        <f>BK176+BK186+BK190</f>
        <v>0</v>
      </c>
    </row>
    <row r="176" spans="1:65" s="12" customFormat="1" ht="22.9" customHeight="1">
      <c r="B176" s="171"/>
      <c r="C176" s="172"/>
      <c r="D176" s="173" t="s">
        <v>75</v>
      </c>
      <c r="E176" s="185" t="s">
        <v>301</v>
      </c>
      <c r="F176" s="185" t="s">
        <v>302</v>
      </c>
      <c r="G176" s="172"/>
      <c r="H176" s="172"/>
      <c r="I176" s="175"/>
      <c r="J176" s="186">
        <f>BK176</f>
        <v>0</v>
      </c>
      <c r="K176" s="172"/>
      <c r="L176" s="177"/>
      <c r="M176" s="178"/>
      <c r="N176" s="179"/>
      <c r="O176" s="179"/>
      <c r="P176" s="180">
        <f>SUM(P177:P185)</f>
        <v>0</v>
      </c>
      <c r="Q176" s="179"/>
      <c r="R176" s="180">
        <f>SUM(R177:R185)</f>
        <v>0.12760099999999999</v>
      </c>
      <c r="S176" s="179"/>
      <c r="T176" s="181">
        <f>SUM(T177:T185)</f>
        <v>0</v>
      </c>
      <c r="AR176" s="182" t="s">
        <v>86</v>
      </c>
      <c r="AT176" s="183" t="s">
        <v>75</v>
      </c>
      <c r="AU176" s="183" t="s">
        <v>84</v>
      </c>
      <c r="AY176" s="182" t="s">
        <v>134</v>
      </c>
      <c r="BK176" s="184">
        <f>SUM(BK177:BK185)</f>
        <v>0</v>
      </c>
    </row>
    <row r="177" spans="1:65" s="2" customFormat="1" ht="33" customHeight="1">
      <c r="A177" s="34"/>
      <c r="B177" s="35"/>
      <c r="C177" s="187" t="s">
        <v>303</v>
      </c>
      <c r="D177" s="187" t="s">
        <v>137</v>
      </c>
      <c r="E177" s="188" t="s">
        <v>304</v>
      </c>
      <c r="F177" s="189" t="s">
        <v>305</v>
      </c>
      <c r="G177" s="190" t="s">
        <v>140</v>
      </c>
      <c r="H177" s="191">
        <v>12.98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41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179</v>
      </c>
      <c r="AT177" s="199" t="s">
        <v>137</v>
      </c>
      <c r="AU177" s="199" t="s">
        <v>86</v>
      </c>
      <c r="AY177" s="17" t="s">
        <v>134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84</v>
      </c>
      <c r="BK177" s="200">
        <f>ROUND(I177*H177,2)</f>
        <v>0</v>
      </c>
      <c r="BL177" s="17" t="s">
        <v>179</v>
      </c>
      <c r="BM177" s="199" t="s">
        <v>306</v>
      </c>
    </row>
    <row r="178" spans="1:65" s="13" customFormat="1" ht="11.25">
      <c r="B178" s="201"/>
      <c r="C178" s="202"/>
      <c r="D178" s="203" t="s">
        <v>143</v>
      </c>
      <c r="E178" s="204" t="s">
        <v>1</v>
      </c>
      <c r="F178" s="205" t="s">
        <v>307</v>
      </c>
      <c r="G178" s="202"/>
      <c r="H178" s="204" t="s">
        <v>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143</v>
      </c>
      <c r="AU178" s="211" t="s">
        <v>86</v>
      </c>
      <c r="AV178" s="13" t="s">
        <v>84</v>
      </c>
      <c r="AW178" s="13" t="s">
        <v>32</v>
      </c>
      <c r="AX178" s="13" t="s">
        <v>76</v>
      </c>
      <c r="AY178" s="211" t="s">
        <v>134</v>
      </c>
    </row>
    <row r="179" spans="1:65" s="14" customFormat="1" ht="11.25">
      <c r="B179" s="212"/>
      <c r="C179" s="213"/>
      <c r="D179" s="203" t="s">
        <v>143</v>
      </c>
      <c r="E179" s="214" t="s">
        <v>1</v>
      </c>
      <c r="F179" s="215" t="s">
        <v>217</v>
      </c>
      <c r="G179" s="213"/>
      <c r="H179" s="216">
        <v>12.98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143</v>
      </c>
      <c r="AU179" s="222" t="s">
        <v>86</v>
      </c>
      <c r="AV179" s="14" t="s">
        <v>86</v>
      </c>
      <c r="AW179" s="14" t="s">
        <v>32</v>
      </c>
      <c r="AX179" s="14" t="s">
        <v>84</v>
      </c>
      <c r="AY179" s="222" t="s">
        <v>134</v>
      </c>
    </row>
    <row r="180" spans="1:65" s="2" customFormat="1" ht="24.2" customHeight="1">
      <c r="A180" s="34"/>
      <c r="B180" s="35"/>
      <c r="C180" s="238" t="s">
        <v>308</v>
      </c>
      <c r="D180" s="238" t="s">
        <v>309</v>
      </c>
      <c r="E180" s="239" t="s">
        <v>310</v>
      </c>
      <c r="F180" s="240" t="s">
        <v>311</v>
      </c>
      <c r="G180" s="241" t="s">
        <v>312</v>
      </c>
      <c r="H180" s="242">
        <v>127.601</v>
      </c>
      <c r="I180" s="243"/>
      <c r="J180" s="244">
        <f>ROUND(I180*H180,2)</f>
        <v>0</v>
      </c>
      <c r="K180" s="245"/>
      <c r="L180" s="246"/>
      <c r="M180" s="247" t="s">
        <v>1</v>
      </c>
      <c r="N180" s="248" t="s">
        <v>41</v>
      </c>
      <c r="O180" s="71"/>
      <c r="P180" s="197">
        <f>O180*H180</f>
        <v>0</v>
      </c>
      <c r="Q180" s="197">
        <v>1E-3</v>
      </c>
      <c r="R180" s="197">
        <f>Q180*H180</f>
        <v>0.12760099999999999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313</v>
      </c>
      <c r="AT180" s="199" t="s">
        <v>309</v>
      </c>
      <c r="AU180" s="199" t="s">
        <v>86</v>
      </c>
      <c r="AY180" s="17" t="s">
        <v>134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7" t="s">
        <v>84</v>
      </c>
      <c r="BK180" s="200">
        <f>ROUND(I180*H180,2)</f>
        <v>0</v>
      </c>
      <c r="BL180" s="17" t="s">
        <v>179</v>
      </c>
      <c r="BM180" s="199" t="s">
        <v>314</v>
      </c>
    </row>
    <row r="181" spans="1:65" s="2" customFormat="1" ht="19.5">
      <c r="A181" s="34"/>
      <c r="B181" s="35"/>
      <c r="C181" s="36"/>
      <c r="D181" s="203" t="s">
        <v>315</v>
      </c>
      <c r="E181" s="36"/>
      <c r="F181" s="249" t="s">
        <v>316</v>
      </c>
      <c r="G181" s="36"/>
      <c r="H181" s="36"/>
      <c r="I181" s="250"/>
      <c r="J181" s="36"/>
      <c r="K181" s="36"/>
      <c r="L181" s="39"/>
      <c r="M181" s="251"/>
      <c r="N181" s="252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315</v>
      </c>
      <c r="AU181" s="17" t="s">
        <v>86</v>
      </c>
    </row>
    <row r="182" spans="1:65" s="14" customFormat="1" ht="11.25">
      <c r="B182" s="212"/>
      <c r="C182" s="213"/>
      <c r="D182" s="203" t="s">
        <v>143</v>
      </c>
      <c r="E182" s="214" t="s">
        <v>1</v>
      </c>
      <c r="F182" s="215" t="s">
        <v>317</v>
      </c>
      <c r="G182" s="213"/>
      <c r="H182" s="216">
        <v>127.601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143</v>
      </c>
      <c r="AU182" s="222" t="s">
        <v>86</v>
      </c>
      <c r="AV182" s="14" t="s">
        <v>86</v>
      </c>
      <c r="AW182" s="14" t="s">
        <v>32</v>
      </c>
      <c r="AX182" s="14" t="s">
        <v>84</v>
      </c>
      <c r="AY182" s="222" t="s">
        <v>134</v>
      </c>
    </row>
    <row r="183" spans="1:65" s="2" customFormat="1" ht="33" customHeight="1">
      <c r="A183" s="34"/>
      <c r="B183" s="35"/>
      <c r="C183" s="187" t="s">
        <v>318</v>
      </c>
      <c r="D183" s="187" t="s">
        <v>137</v>
      </c>
      <c r="E183" s="188" t="s">
        <v>319</v>
      </c>
      <c r="F183" s="189" t="s">
        <v>320</v>
      </c>
      <c r="G183" s="190" t="s">
        <v>140</v>
      </c>
      <c r="H183" s="191">
        <v>72.087000000000003</v>
      </c>
      <c r="I183" s="192"/>
      <c r="J183" s="193">
        <f>ROUND(I183*H183,2)</f>
        <v>0</v>
      </c>
      <c r="K183" s="194"/>
      <c r="L183" s="39"/>
      <c r="M183" s="195" t="s">
        <v>1</v>
      </c>
      <c r="N183" s="196" t="s">
        <v>41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179</v>
      </c>
      <c r="AT183" s="199" t="s">
        <v>137</v>
      </c>
      <c r="AU183" s="199" t="s">
        <v>86</v>
      </c>
      <c r="AY183" s="17" t="s">
        <v>134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84</v>
      </c>
      <c r="BK183" s="200">
        <f>ROUND(I183*H183,2)</f>
        <v>0</v>
      </c>
      <c r="BL183" s="17" t="s">
        <v>179</v>
      </c>
      <c r="BM183" s="199" t="s">
        <v>321</v>
      </c>
    </row>
    <row r="184" spans="1:65" s="13" customFormat="1" ht="11.25">
      <c r="B184" s="201"/>
      <c r="C184" s="202"/>
      <c r="D184" s="203" t="s">
        <v>143</v>
      </c>
      <c r="E184" s="204" t="s">
        <v>1</v>
      </c>
      <c r="F184" s="205" t="s">
        <v>322</v>
      </c>
      <c r="G184" s="202"/>
      <c r="H184" s="204" t="s">
        <v>1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143</v>
      </c>
      <c r="AU184" s="211" t="s">
        <v>86</v>
      </c>
      <c r="AV184" s="13" t="s">
        <v>84</v>
      </c>
      <c r="AW184" s="13" t="s">
        <v>32</v>
      </c>
      <c r="AX184" s="13" t="s">
        <v>76</v>
      </c>
      <c r="AY184" s="211" t="s">
        <v>134</v>
      </c>
    </row>
    <row r="185" spans="1:65" s="14" customFormat="1" ht="11.25">
      <c r="B185" s="212"/>
      <c r="C185" s="213"/>
      <c r="D185" s="203" t="s">
        <v>143</v>
      </c>
      <c r="E185" s="214" t="s">
        <v>1</v>
      </c>
      <c r="F185" s="215" t="s">
        <v>214</v>
      </c>
      <c r="G185" s="213"/>
      <c r="H185" s="216">
        <v>72.087000000000003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143</v>
      </c>
      <c r="AU185" s="222" t="s">
        <v>86</v>
      </c>
      <c r="AV185" s="14" t="s">
        <v>86</v>
      </c>
      <c r="AW185" s="14" t="s">
        <v>32</v>
      </c>
      <c r="AX185" s="14" t="s">
        <v>84</v>
      </c>
      <c r="AY185" s="222" t="s">
        <v>134</v>
      </c>
    </row>
    <row r="186" spans="1:65" s="12" customFormat="1" ht="22.9" customHeight="1">
      <c r="B186" s="171"/>
      <c r="C186" s="172"/>
      <c r="D186" s="173" t="s">
        <v>75</v>
      </c>
      <c r="E186" s="185" t="s">
        <v>323</v>
      </c>
      <c r="F186" s="185" t="s">
        <v>324</v>
      </c>
      <c r="G186" s="172"/>
      <c r="H186" s="172"/>
      <c r="I186" s="175"/>
      <c r="J186" s="186">
        <f>BK186</f>
        <v>0</v>
      </c>
      <c r="K186" s="172"/>
      <c r="L186" s="177"/>
      <c r="M186" s="178"/>
      <c r="N186" s="179"/>
      <c r="O186" s="179"/>
      <c r="P186" s="180">
        <f>SUM(P187:P189)</f>
        <v>0</v>
      </c>
      <c r="Q186" s="179"/>
      <c r="R186" s="180">
        <f>SUM(R187:R189)</f>
        <v>2.6329999999999999E-2</v>
      </c>
      <c r="S186" s="179"/>
      <c r="T186" s="181">
        <f>SUM(T187:T189)</f>
        <v>0</v>
      </c>
      <c r="AR186" s="182" t="s">
        <v>86</v>
      </c>
      <c r="AT186" s="183" t="s">
        <v>75</v>
      </c>
      <c r="AU186" s="183" t="s">
        <v>84</v>
      </c>
      <c r="AY186" s="182" t="s">
        <v>134</v>
      </c>
      <c r="BK186" s="184">
        <f>SUM(BK187:BK189)</f>
        <v>0</v>
      </c>
    </row>
    <row r="187" spans="1:65" s="2" customFormat="1" ht="24.2" customHeight="1">
      <c r="A187" s="34"/>
      <c r="B187" s="35"/>
      <c r="C187" s="187" t="s">
        <v>325</v>
      </c>
      <c r="D187" s="187" t="s">
        <v>137</v>
      </c>
      <c r="E187" s="188" t="s">
        <v>326</v>
      </c>
      <c r="F187" s="189" t="s">
        <v>327</v>
      </c>
      <c r="G187" s="190" t="s">
        <v>185</v>
      </c>
      <c r="H187" s="191">
        <v>1</v>
      </c>
      <c r="I187" s="192"/>
      <c r="J187" s="193">
        <f>ROUND(I187*H187,2)</f>
        <v>0</v>
      </c>
      <c r="K187" s="194"/>
      <c r="L187" s="39"/>
      <c r="M187" s="195" t="s">
        <v>1</v>
      </c>
      <c r="N187" s="196" t="s">
        <v>41</v>
      </c>
      <c r="O187" s="71"/>
      <c r="P187" s="197">
        <f>O187*H187</f>
        <v>0</v>
      </c>
      <c r="Q187" s="197">
        <v>8.8999999999999995E-4</v>
      </c>
      <c r="R187" s="197">
        <f>Q187*H187</f>
        <v>8.8999999999999995E-4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179</v>
      </c>
      <c r="AT187" s="199" t="s">
        <v>137</v>
      </c>
      <c r="AU187" s="199" t="s">
        <v>86</v>
      </c>
      <c r="AY187" s="17" t="s">
        <v>134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84</v>
      </c>
      <c r="BK187" s="200">
        <f>ROUND(I187*H187,2)</f>
        <v>0</v>
      </c>
      <c r="BL187" s="17" t="s">
        <v>179</v>
      </c>
      <c r="BM187" s="199" t="s">
        <v>328</v>
      </c>
    </row>
    <row r="188" spans="1:65" s="2" customFormat="1" ht="33" customHeight="1">
      <c r="A188" s="34"/>
      <c r="B188" s="35"/>
      <c r="C188" s="238" t="s">
        <v>7</v>
      </c>
      <c r="D188" s="238" t="s">
        <v>309</v>
      </c>
      <c r="E188" s="239" t="s">
        <v>329</v>
      </c>
      <c r="F188" s="240" t="s">
        <v>330</v>
      </c>
      <c r="G188" s="241" t="s">
        <v>140</v>
      </c>
      <c r="H188" s="242">
        <v>1</v>
      </c>
      <c r="I188" s="243"/>
      <c r="J188" s="244">
        <f>ROUND(I188*H188,2)</f>
        <v>0</v>
      </c>
      <c r="K188" s="245"/>
      <c r="L188" s="246"/>
      <c r="M188" s="247" t="s">
        <v>1</v>
      </c>
      <c r="N188" s="248" t="s">
        <v>41</v>
      </c>
      <c r="O188" s="71"/>
      <c r="P188" s="197">
        <f>O188*H188</f>
        <v>0</v>
      </c>
      <c r="Q188" s="197">
        <v>2.5440000000000001E-2</v>
      </c>
      <c r="R188" s="197">
        <f>Q188*H188</f>
        <v>2.5440000000000001E-2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313</v>
      </c>
      <c r="AT188" s="199" t="s">
        <v>309</v>
      </c>
      <c r="AU188" s="199" t="s">
        <v>86</v>
      </c>
      <c r="AY188" s="17" t="s">
        <v>134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7" t="s">
        <v>84</v>
      </c>
      <c r="BK188" s="200">
        <f>ROUND(I188*H188,2)</f>
        <v>0</v>
      </c>
      <c r="BL188" s="17" t="s">
        <v>179</v>
      </c>
      <c r="BM188" s="199" t="s">
        <v>331</v>
      </c>
    </row>
    <row r="189" spans="1:65" s="2" customFormat="1" ht="19.5">
      <c r="A189" s="34"/>
      <c r="B189" s="35"/>
      <c r="C189" s="36"/>
      <c r="D189" s="203" t="s">
        <v>315</v>
      </c>
      <c r="E189" s="36"/>
      <c r="F189" s="249" t="s">
        <v>332</v>
      </c>
      <c r="G189" s="36"/>
      <c r="H189" s="36"/>
      <c r="I189" s="250"/>
      <c r="J189" s="36"/>
      <c r="K189" s="36"/>
      <c r="L189" s="39"/>
      <c r="M189" s="251"/>
      <c r="N189" s="252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315</v>
      </c>
      <c r="AU189" s="17" t="s">
        <v>86</v>
      </c>
    </row>
    <row r="190" spans="1:65" s="12" customFormat="1" ht="22.9" customHeight="1">
      <c r="B190" s="171"/>
      <c r="C190" s="172"/>
      <c r="D190" s="173" t="s">
        <v>75</v>
      </c>
      <c r="E190" s="185" t="s">
        <v>333</v>
      </c>
      <c r="F190" s="185" t="s">
        <v>334</v>
      </c>
      <c r="G190" s="172"/>
      <c r="H190" s="172"/>
      <c r="I190" s="175"/>
      <c r="J190" s="186">
        <f>BK190</f>
        <v>0</v>
      </c>
      <c r="K190" s="172"/>
      <c r="L190" s="177"/>
      <c r="M190" s="178"/>
      <c r="N190" s="179"/>
      <c r="O190" s="179"/>
      <c r="P190" s="180">
        <f>SUM(P191:P193)</f>
        <v>0</v>
      </c>
      <c r="Q190" s="179"/>
      <c r="R190" s="180">
        <f>SUM(R191:R193)</f>
        <v>0.11681999999999999</v>
      </c>
      <c r="S190" s="179"/>
      <c r="T190" s="181">
        <f>SUM(T191:T193)</f>
        <v>0</v>
      </c>
      <c r="AR190" s="182" t="s">
        <v>86</v>
      </c>
      <c r="AT190" s="183" t="s">
        <v>75</v>
      </c>
      <c r="AU190" s="183" t="s">
        <v>84</v>
      </c>
      <c r="AY190" s="182" t="s">
        <v>134</v>
      </c>
      <c r="BK190" s="184">
        <f>SUM(BK191:BK193)</f>
        <v>0</v>
      </c>
    </row>
    <row r="191" spans="1:65" s="2" customFormat="1" ht="24.2" customHeight="1">
      <c r="A191" s="34"/>
      <c r="B191" s="35"/>
      <c r="C191" s="187" t="s">
        <v>335</v>
      </c>
      <c r="D191" s="187" t="s">
        <v>137</v>
      </c>
      <c r="E191" s="188" t="s">
        <v>336</v>
      </c>
      <c r="F191" s="189" t="s">
        <v>337</v>
      </c>
      <c r="G191" s="190" t="s">
        <v>140</v>
      </c>
      <c r="H191" s="191">
        <v>12.98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41</v>
      </c>
      <c r="O191" s="71"/>
      <c r="P191" s="197">
        <f>O191*H191</f>
        <v>0</v>
      </c>
      <c r="Q191" s="197">
        <v>8.9999999999999993E-3</v>
      </c>
      <c r="R191" s="197">
        <f>Q191*H191</f>
        <v>0.11681999999999999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179</v>
      </c>
      <c r="AT191" s="199" t="s">
        <v>137</v>
      </c>
      <c r="AU191" s="199" t="s">
        <v>86</v>
      </c>
      <c r="AY191" s="17" t="s">
        <v>134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84</v>
      </c>
      <c r="BK191" s="200">
        <f>ROUND(I191*H191,2)</f>
        <v>0</v>
      </c>
      <c r="BL191" s="17" t="s">
        <v>179</v>
      </c>
      <c r="BM191" s="199" t="s">
        <v>338</v>
      </c>
    </row>
    <row r="192" spans="1:65" s="13" customFormat="1" ht="11.25">
      <c r="B192" s="201"/>
      <c r="C192" s="202"/>
      <c r="D192" s="203" t="s">
        <v>143</v>
      </c>
      <c r="E192" s="204" t="s">
        <v>1</v>
      </c>
      <c r="F192" s="205" t="s">
        <v>339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143</v>
      </c>
      <c r="AU192" s="211" t="s">
        <v>86</v>
      </c>
      <c r="AV192" s="13" t="s">
        <v>84</v>
      </c>
      <c r="AW192" s="13" t="s">
        <v>32</v>
      </c>
      <c r="AX192" s="13" t="s">
        <v>76</v>
      </c>
      <c r="AY192" s="211" t="s">
        <v>134</v>
      </c>
    </row>
    <row r="193" spans="1:51" s="14" customFormat="1" ht="11.25">
      <c r="B193" s="212"/>
      <c r="C193" s="213"/>
      <c r="D193" s="203" t="s">
        <v>143</v>
      </c>
      <c r="E193" s="214" t="s">
        <v>1</v>
      </c>
      <c r="F193" s="215" t="s">
        <v>217</v>
      </c>
      <c r="G193" s="213"/>
      <c r="H193" s="216">
        <v>12.98</v>
      </c>
      <c r="I193" s="217"/>
      <c r="J193" s="213"/>
      <c r="K193" s="213"/>
      <c r="L193" s="218"/>
      <c r="M193" s="234"/>
      <c r="N193" s="235"/>
      <c r="O193" s="235"/>
      <c r="P193" s="235"/>
      <c r="Q193" s="235"/>
      <c r="R193" s="235"/>
      <c r="S193" s="235"/>
      <c r="T193" s="236"/>
      <c r="AT193" s="222" t="s">
        <v>143</v>
      </c>
      <c r="AU193" s="222" t="s">
        <v>86</v>
      </c>
      <c r="AV193" s="14" t="s">
        <v>86</v>
      </c>
      <c r="AW193" s="14" t="s">
        <v>32</v>
      </c>
      <c r="AX193" s="14" t="s">
        <v>84</v>
      </c>
      <c r="AY193" s="222" t="s">
        <v>134</v>
      </c>
    </row>
    <row r="194" spans="1:51" s="2" customFormat="1" ht="6.95" customHeight="1">
      <c r="A194" s="34"/>
      <c r="B194" s="54"/>
      <c r="C194" s="55"/>
      <c r="D194" s="55"/>
      <c r="E194" s="55"/>
      <c r="F194" s="55"/>
      <c r="G194" s="55"/>
      <c r="H194" s="55"/>
      <c r="I194" s="55"/>
      <c r="J194" s="55"/>
      <c r="K194" s="55"/>
      <c r="L194" s="39"/>
      <c r="M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</row>
  </sheetData>
  <sheetProtection algorithmName="SHA-512" hashValue="QLKQyFIeYhjLmr4rJps9PRqlg3HmVsjrI6GlJoWm3oElloUATuusCAtWJ5lje+9kScY9K9t0Grp4mjm1F1fljA==" saltValue="6VFisKdzU/254t2SApoSfm2tC3QFyeqOjGNvue4PYW8lfyTCskWi43bkx65m61pezYnLLob5gdq/pSCaknqvSw==" spinCount="100000" sheet="1" objects="1" scenarios="1" formatColumns="0" formatRows="0" autoFilter="0"/>
  <autoFilter ref="C124:K19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340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ROUND((SUM(BE125:BE173)),  2)</f>
        <v>0</v>
      </c>
      <c r="G33" s="34"/>
      <c r="H33" s="34"/>
      <c r="I33" s="124">
        <v>0.21</v>
      </c>
      <c r="J33" s="123">
        <f>ROUND(((SUM(BE125:BE173))*I33),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ROUND((SUM(BF125:BF173)),  2)</f>
        <v>0</v>
      </c>
      <c r="G34" s="34"/>
      <c r="H34" s="34"/>
      <c r="I34" s="124">
        <v>0.12</v>
      </c>
      <c r="J34" s="123">
        <f>ROUND(((SUM(BF125:BF173))*I34),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ROUND((SUM(BG125:BG173)),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ROUND((SUM(BH125:BH173)),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ROUND((SUM(BI125:BI173)),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TE - Montáže nové technologie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113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341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342</v>
      </c>
      <c r="E99" s="156"/>
      <c r="F99" s="156"/>
      <c r="G99" s="156"/>
      <c r="H99" s="156"/>
      <c r="I99" s="156"/>
      <c r="J99" s="157">
        <f>J131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343</v>
      </c>
      <c r="E100" s="156"/>
      <c r="F100" s="156"/>
      <c r="G100" s="156"/>
      <c r="H100" s="156"/>
      <c r="I100" s="156"/>
      <c r="J100" s="157">
        <f>J134</f>
        <v>0</v>
      </c>
      <c r="K100" s="154"/>
      <c r="L100" s="158"/>
    </row>
    <row r="101" spans="1:31" s="9" customFormat="1" ht="24.95" customHeight="1">
      <c r="B101" s="147"/>
      <c r="C101" s="148"/>
      <c r="D101" s="149" t="s">
        <v>116</v>
      </c>
      <c r="E101" s="150"/>
      <c r="F101" s="150"/>
      <c r="G101" s="150"/>
      <c r="H101" s="150"/>
      <c r="I101" s="150"/>
      <c r="J101" s="151">
        <f>J140</f>
        <v>0</v>
      </c>
      <c r="K101" s="148"/>
      <c r="L101" s="152"/>
    </row>
    <row r="102" spans="1:31" s="10" customFormat="1" ht="19.899999999999999" customHeight="1">
      <c r="B102" s="153"/>
      <c r="C102" s="154"/>
      <c r="D102" s="155" t="s">
        <v>344</v>
      </c>
      <c r="E102" s="156"/>
      <c r="F102" s="156"/>
      <c r="G102" s="156"/>
      <c r="H102" s="156"/>
      <c r="I102" s="156"/>
      <c r="J102" s="157">
        <f>J141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117</v>
      </c>
      <c r="E103" s="156"/>
      <c r="F103" s="156"/>
      <c r="G103" s="156"/>
      <c r="H103" s="156"/>
      <c r="I103" s="156"/>
      <c r="J103" s="157">
        <f>J150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118</v>
      </c>
      <c r="E104" s="156"/>
      <c r="F104" s="156"/>
      <c r="G104" s="156"/>
      <c r="H104" s="156"/>
      <c r="I104" s="156"/>
      <c r="J104" s="157">
        <f>J153</f>
        <v>0</v>
      </c>
      <c r="K104" s="154"/>
      <c r="L104" s="158"/>
    </row>
    <row r="105" spans="1:31" s="10" customFormat="1" ht="19.899999999999999" customHeight="1">
      <c r="B105" s="153"/>
      <c r="C105" s="154"/>
      <c r="D105" s="155" t="s">
        <v>345</v>
      </c>
      <c r="E105" s="156"/>
      <c r="F105" s="156"/>
      <c r="G105" s="156"/>
      <c r="H105" s="156"/>
      <c r="I105" s="156"/>
      <c r="J105" s="157">
        <f>J168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119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323" t="str">
        <f>E7</f>
        <v>ČOV pro areál staveb ÚFA AV ČR a OPS - Milešovka</v>
      </c>
      <c r="F115" s="324"/>
      <c r="G115" s="324"/>
      <c r="H115" s="324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106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75" t="str">
        <f>E9</f>
        <v>TE - Montáže nové technologie</v>
      </c>
      <c r="F117" s="325"/>
      <c r="G117" s="325"/>
      <c r="H117" s="325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20</v>
      </c>
      <c r="D119" s="36"/>
      <c r="E119" s="36"/>
      <c r="F119" s="27" t="str">
        <f>F12</f>
        <v>Mlešov u Lovosic</v>
      </c>
      <c r="G119" s="36"/>
      <c r="H119" s="36"/>
      <c r="I119" s="29" t="s">
        <v>22</v>
      </c>
      <c r="J119" s="66" t="str">
        <f>IF(J12="","",J12)</f>
        <v>29. 6. 2022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24</v>
      </c>
      <c r="D121" s="36"/>
      <c r="E121" s="36"/>
      <c r="F121" s="27" t="str">
        <f>E15</f>
        <v>Ústav fyziky atmosféry AV ČR, v. v. i.</v>
      </c>
      <c r="G121" s="36"/>
      <c r="H121" s="36"/>
      <c r="I121" s="29" t="s">
        <v>30</v>
      </c>
      <c r="J121" s="32" t="str">
        <f>E21</f>
        <v>HRprojekt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28</v>
      </c>
      <c r="D122" s="36"/>
      <c r="E122" s="36"/>
      <c r="F122" s="27" t="str">
        <f>IF(E18="","",E18)</f>
        <v>Vyplň údaj</v>
      </c>
      <c r="G122" s="36"/>
      <c r="H122" s="36"/>
      <c r="I122" s="29" t="s">
        <v>33</v>
      </c>
      <c r="J122" s="32" t="str">
        <f>E24</f>
        <v xml:space="preserve"> 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120</v>
      </c>
      <c r="D124" s="162" t="s">
        <v>61</v>
      </c>
      <c r="E124" s="162" t="s">
        <v>57</v>
      </c>
      <c r="F124" s="162" t="s">
        <v>58</v>
      </c>
      <c r="G124" s="162" t="s">
        <v>121</v>
      </c>
      <c r="H124" s="162" t="s">
        <v>122</v>
      </c>
      <c r="I124" s="162" t="s">
        <v>123</v>
      </c>
      <c r="J124" s="163" t="s">
        <v>110</v>
      </c>
      <c r="K124" s="164" t="s">
        <v>124</v>
      </c>
      <c r="L124" s="165"/>
      <c r="M124" s="75" t="s">
        <v>1</v>
      </c>
      <c r="N124" s="76" t="s">
        <v>40</v>
      </c>
      <c r="O124" s="76" t="s">
        <v>125</v>
      </c>
      <c r="P124" s="76" t="s">
        <v>126</v>
      </c>
      <c r="Q124" s="76" t="s">
        <v>127</v>
      </c>
      <c r="R124" s="76" t="s">
        <v>128</v>
      </c>
      <c r="S124" s="76" t="s">
        <v>129</v>
      </c>
      <c r="T124" s="77" t="s">
        <v>130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131</v>
      </c>
      <c r="D125" s="36"/>
      <c r="E125" s="36"/>
      <c r="F125" s="36"/>
      <c r="G125" s="36"/>
      <c r="H125" s="36"/>
      <c r="I125" s="36"/>
      <c r="J125" s="166">
        <f>BK125</f>
        <v>0</v>
      </c>
      <c r="K125" s="36"/>
      <c r="L125" s="39"/>
      <c r="M125" s="78"/>
      <c r="N125" s="167"/>
      <c r="O125" s="79"/>
      <c r="P125" s="168">
        <f>P126+P140</f>
        <v>0</v>
      </c>
      <c r="Q125" s="79"/>
      <c r="R125" s="168">
        <f>R126+R140</f>
        <v>1.2844</v>
      </c>
      <c r="S125" s="79"/>
      <c r="T125" s="169">
        <f>T126+T140</f>
        <v>1.618E-2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75</v>
      </c>
      <c r="AU125" s="17" t="s">
        <v>112</v>
      </c>
      <c r="BK125" s="170">
        <f>BK126+BK140</f>
        <v>0</v>
      </c>
    </row>
    <row r="126" spans="1:65" s="12" customFormat="1" ht="25.9" customHeight="1">
      <c r="B126" s="171"/>
      <c r="C126" s="172"/>
      <c r="D126" s="173" t="s">
        <v>75</v>
      </c>
      <c r="E126" s="174" t="s">
        <v>132</v>
      </c>
      <c r="F126" s="174" t="s">
        <v>133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P127+P131+P134</f>
        <v>0</v>
      </c>
      <c r="Q126" s="179"/>
      <c r="R126" s="180">
        <f>R127+R131+R134</f>
        <v>0.90238000000000007</v>
      </c>
      <c r="S126" s="179"/>
      <c r="T126" s="181">
        <f>T127+T131+T134</f>
        <v>1.618E-2</v>
      </c>
      <c r="AR126" s="182" t="s">
        <v>84</v>
      </c>
      <c r="AT126" s="183" t="s">
        <v>75</v>
      </c>
      <c r="AU126" s="183" t="s">
        <v>76</v>
      </c>
      <c r="AY126" s="182" t="s">
        <v>134</v>
      </c>
      <c r="BK126" s="184">
        <f>BK127+BK131+BK134</f>
        <v>0</v>
      </c>
    </row>
    <row r="127" spans="1:65" s="12" customFormat="1" ht="22.9" customHeight="1">
      <c r="B127" s="171"/>
      <c r="C127" s="172"/>
      <c r="D127" s="173" t="s">
        <v>75</v>
      </c>
      <c r="E127" s="185" t="s">
        <v>154</v>
      </c>
      <c r="F127" s="185" t="s">
        <v>346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SUM(P128:P130)</f>
        <v>0</v>
      </c>
      <c r="Q127" s="179"/>
      <c r="R127" s="180">
        <f>SUM(R128:R130)</f>
        <v>0.83550000000000002</v>
      </c>
      <c r="S127" s="179"/>
      <c r="T127" s="181">
        <f>SUM(T128:T130)</f>
        <v>0</v>
      </c>
      <c r="AR127" s="182" t="s">
        <v>84</v>
      </c>
      <c r="AT127" s="183" t="s">
        <v>75</v>
      </c>
      <c r="AU127" s="183" t="s">
        <v>84</v>
      </c>
      <c r="AY127" s="182" t="s">
        <v>134</v>
      </c>
      <c r="BK127" s="184">
        <f>SUM(BK128:BK130)</f>
        <v>0</v>
      </c>
    </row>
    <row r="128" spans="1:65" s="2" customFormat="1" ht="24.2" customHeight="1">
      <c r="A128" s="34"/>
      <c r="B128" s="35"/>
      <c r="C128" s="187" t="s">
        <v>84</v>
      </c>
      <c r="D128" s="187" t="s">
        <v>137</v>
      </c>
      <c r="E128" s="188" t="s">
        <v>347</v>
      </c>
      <c r="F128" s="189" t="s">
        <v>348</v>
      </c>
      <c r="G128" s="190" t="s">
        <v>185</v>
      </c>
      <c r="H128" s="191">
        <v>1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41</v>
      </c>
      <c r="O128" s="71"/>
      <c r="P128" s="197">
        <f>O128*H128</f>
        <v>0</v>
      </c>
      <c r="Q128" s="197">
        <v>0.83550000000000002</v>
      </c>
      <c r="R128" s="197">
        <f>Q128*H128</f>
        <v>0.83550000000000002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141</v>
      </c>
      <c r="AT128" s="199" t="s">
        <v>137</v>
      </c>
      <c r="AU128" s="199" t="s">
        <v>86</v>
      </c>
      <c r="AY128" s="17" t="s">
        <v>134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84</v>
      </c>
      <c r="BK128" s="200">
        <f>ROUND(I128*H128,2)</f>
        <v>0</v>
      </c>
      <c r="BL128" s="17" t="s">
        <v>141</v>
      </c>
      <c r="BM128" s="199" t="s">
        <v>349</v>
      </c>
    </row>
    <row r="129" spans="1:65" s="13" customFormat="1" ht="22.5">
      <c r="B129" s="201"/>
      <c r="C129" s="202"/>
      <c r="D129" s="203" t="s">
        <v>143</v>
      </c>
      <c r="E129" s="204" t="s">
        <v>1</v>
      </c>
      <c r="F129" s="205" t="s">
        <v>350</v>
      </c>
      <c r="G129" s="202"/>
      <c r="H129" s="204" t="s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143</v>
      </c>
      <c r="AU129" s="211" t="s">
        <v>86</v>
      </c>
      <c r="AV129" s="13" t="s">
        <v>84</v>
      </c>
      <c r="AW129" s="13" t="s">
        <v>32</v>
      </c>
      <c r="AX129" s="13" t="s">
        <v>76</v>
      </c>
      <c r="AY129" s="211" t="s">
        <v>134</v>
      </c>
    </row>
    <row r="130" spans="1:65" s="14" customFormat="1" ht="11.25">
      <c r="B130" s="212"/>
      <c r="C130" s="213"/>
      <c r="D130" s="203" t="s">
        <v>143</v>
      </c>
      <c r="E130" s="214" t="s">
        <v>1</v>
      </c>
      <c r="F130" s="215" t="s">
        <v>84</v>
      </c>
      <c r="G130" s="213"/>
      <c r="H130" s="216">
        <v>1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143</v>
      </c>
      <c r="AU130" s="222" t="s">
        <v>86</v>
      </c>
      <c r="AV130" s="14" t="s">
        <v>86</v>
      </c>
      <c r="AW130" s="14" t="s">
        <v>32</v>
      </c>
      <c r="AX130" s="14" t="s">
        <v>84</v>
      </c>
      <c r="AY130" s="222" t="s">
        <v>134</v>
      </c>
    </row>
    <row r="131" spans="1:65" s="12" customFormat="1" ht="22.9" customHeight="1">
      <c r="B131" s="171"/>
      <c r="C131" s="172"/>
      <c r="D131" s="173" t="s">
        <v>75</v>
      </c>
      <c r="E131" s="185" t="s">
        <v>162</v>
      </c>
      <c r="F131" s="185" t="s">
        <v>351</v>
      </c>
      <c r="G131" s="172"/>
      <c r="H131" s="172"/>
      <c r="I131" s="175"/>
      <c r="J131" s="186">
        <f>BK131</f>
        <v>0</v>
      </c>
      <c r="K131" s="172"/>
      <c r="L131" s="177"/>
      <c r="M131" s="178"/>
      <c r="N131" s="179"/>
      <c r="O131" s="179"/>
      <c r="P131" s="180">
        <f>SUM(P132:P133)</f>
        <v>0</v>
      </c>
      <c r="Q131" s="179"/>
      <c r="R131" s="180">
        <f>SUM(R132:R133)</f>
        <v>6.5000000000000002E-2</v>
      </c>
      <c r="S131" s="179"/>
      <c r="T131" s="181">
        <f>SUM(T132:T133)</f>
        <v>0</v>
      </c>
      <c r="AR131" s="182" t="s">
        <v>84</v>
      </c>
      <c r="AT131" s="183" t="s">
        <v>75</v>
      </c>
      <c r="AU131" s="183" t="s">
        <v>84</v>
      </c>
      <c r="AY131" s="182" t="s">
        <v>134</v>
      </c>
      <c r="BK131" s="184">
        <f>SUM(BK132:BK133)</f>
        <v>0</v>
      </c>
    </row>
    <row r="132" spans="1:65" s="2" customFormat="1" ht="16.5" customHeight="1">
      <c r="A132" s="34"/>
      <c r="B132" s="35"/>
      <c r="C132" s="187" t="s">
        <v>86</v>
      </c>
      <c r="D132" s="187" t="s">
        <v>137</v>
      </c>
      <c r="E132" s="188" t="s">
        <v>352</v>
      </c>
      <c r="F132" s="189" t="s">
        <v>353</v>
      </c>
      <c r="G132" s="190" t="s">
        <v>140</v>
      </c>
      <c r="H132" s="191">
        <v>1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41</v>
      </c>
      <c r="O132" s="71"/>
      <c r="P132" s="197">
        <f>O132*H132</f>
        <v>0</v>
      </c>
      <c r="Q132" s="197">
        <v>6.5000000000000002E-2</v>
      </c>
      <c r="R132" s="197">
        <f>Q132*H132</f>
        <v>6.5000000000000002E-2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141</v>
      </c>
      <c r="AT132" s="199" t="s">
        <v>137</v>
      </c>
      <c r="AU132" s="199" t="s">
        <v>86</v>
      </c>
      <c r="AY132" s="17" t="s">
        <v>134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84</v>
      </c>
      <c r="BK132" s="200">
        <f>ROUND(I132*H132,2)</f>
        <v>0</v>
      </c>
      <c r="BL132" s="17" t="s">
        <v>141</v>
      </c>
      <c r="BM132" s="199" t="s">
        <v>354</v>
      </c>
    </row>
    <row r="133" spans="1:65" s="14" customFormat="1" ht="11.25">
      <c r="B133" s="212"/>
      <c r="C133" s="213"/>
      <c r="D133" s="203" t="s">
        <v>143</v>
      </c>
      <c r="E133" s="214" t="s">
        <v>1</v>
      </c>
      <c r="F133" s="215" t="s">
        <v>355</v>
      </c>
      <c r="G133" s="213"/>
      <c r="H133" s="216">
        <v>1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143</v>
      </c>
      <c r="AU133" s="222" t="s">
        <v>86</v>
      </c>
      <c r="AV133" s="14" t="s">
        <v>86</v>
      </c>
      <c r="AW133" s="14" t="s">
        <v>32</v>
      </c>
      <c r="AX133" s="14" t="s">
        <v>84</v>
      </c>
      <c r="AY133" s="222" t="s">
        <v>134</v>
      </c>
    </row>
    <row r="134" spans="1:65" s="12" customFormat="1" ht="22.9" customHeight="1">
      <c r="B134" s="171"/>
      <c r="C134" s="172"/>
      <c r="D134" s="173" t="s">
        <v>75</v>
      </c>
      <c r="E134" s="185" t="s">
        <v>182</v>
      </c>
      <c r="F134" s="185" t="s">
        <v>356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SUM(P135:P139)</f>
        <v>0</v>
      </c>
      <c r="Q134" s="179"/>
      <c r="R134" s="180">
        <f>SUM(R135:R139)</f>
        <v>1.8799999999999999E-3</v>
      </c>
      <c r="S134" s="179"/>
      <c r="T134" s="181">
        <f>SUM(T135:T139)</f>
        <v>1.618E-2</v>
      </c>
      <c r="AR134" s="182" t="s">
        <v>84</v>
      </c>
      <c r="AT134" s="183" t="s">
        <v>75</v>
      </c>
      <c r="AU134" s="183" t="s">
        <v>84</v>
      </c>
      <c r="AY134" s="182" t="s">
        <v>134</v>
      </c>
      <c r="BK134" s="184">
        <f>SUM(BK135:BK139)</f>
        <v>0</v>
      </c>
    </row>
    <row r="135" spans="1:65" s="2" customFormat="1" ht="21.75" customHeight="1">
      <c r="A135" s="34"/>
      <c r="B135" s="35"/>
      <c r="C135" s="187" t="s">
        <v>154</v>
      </c>
      <c r="D135" s="187" t="s">
        <v>137</v>
      </c>
      <c r="E135" s="188" t="s">
        <v>357</v>
      </c>
      <c r="F135" s="189" t="s">
        <v>358</v>
      </c>
      <c r="G135" s="190" t="s">
        <v>185</v>
      </c>
      <c r="H135" s="191">
        <v>1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41</v>
      </c>
      <c r="O135" s="71"/>
      <c r="P135" s="197">
        <f>O135*H135</f>
        <v>0</v>
      </c>
      <c r="Q135" s="197">
        <v>1.8E-3</v>
      </c>
      <c r="R135" s="197">
        <f>Q135*H135</f>
        <v>1.8E-3</v>
      </c>
      <c r="S135" s="197">
        <v>1.618E-2</v>
      </c>
      <c r="T135" s="198">
        <f>S135*H135</f>
        <v>1.618E-2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141</v>
      </c>
      <c r="AT135" s="199" t="s">
        <v>137</v>
      </c>
      <c r="AU135" s="199" t="s">
        <v>86</v>
      </c>
      <c r="AY135" s="17" t="s">
        <v>134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84</v>
      </c>
      <c r="BK135" s="200">
        <f>ROUND(I135*H135,2)</f>
        <v>0</v>
      </c>
      <c r="BL135" s="17" t="s">
        <v>141</v>
      </c>
      <c r="BM135" s="199" t="s">
        <v>359</v>
      </c>
    </row>
    <row r="136" spans="1:65" s="2" customFormat="1" ht="16.5" customHeight="1">
      <c r="A136" s="34"/>
      <c r="B136" s="35"/>
      <c r="C136" s="238" t="s">
        <v>141</v>
      </c>
      <c r="D136" s="238" t="s">
        <v>309</v>
      </c>
      <c r="E136" s="239" t="s">
        <v>360</v>
      </c>
      <c r="F136" s="240" t="s">
        <v>361</v>
      </c>
      <c r="G136" s="241" t="s">
        <v>185</v>
      </c>
      <c r="H136" s="242">
        <v>1</v>
      </c>
      <c r="I136" s="243"/>
      <c r="J136" s="244">
        <f>ROUND(I136*H136,2)</f>
        <v>0</v>
      </c>
      <c r="K136" s="245"/>
      <c r="L136" s="246"/>
      <c r="M136" s="247" t="s">
        <v>1</v>
      </c>
      <c r="N136" s="248" t="s">
        <v>41</v>
      </c>
      <c r="O136" s="71"/>
      <c r="P136" s="197">
        <f>O136*H136</f>
        <v>0</v>
      </c>
      <c r="Q136" s="197">
        <v>8.0000000000000007E-5</v>
      </c>
      <c r="R136" s="197">
        <f>Q136*H136</f>
        <v>8.0000000000000007E-5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182</v>
      </c>
      <c r="AT136" s="199" t="s">
        <v>309</v>
      </c>
      <c r="AU136" s="199" t="s">
        <v>86</v>
      </c>
      <c r="AY136" s="17" t="s">
        <v>134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84</v>
      </c>
      <c r="BK136" s="200">
        <f>ROUND(I136*H136,2)</f>
        <v>0</v>
      </c>
      <c r="BL136" s="17" t="s">
        <v>141</v>
      </c>
      <c r="BM136" s="199" t="s">
        <v>362</v>
      </c>
    </row>
    <row r="137" spans="1:65" s="2" customFormat="1" ht="24.2" customHeight="1">
      <c r="A137" s="34"/>
      <c r="B137" s="35"/>
      <c r="C137" s="187" t="s">
        <v>162</v>
      </c>
      <c r="D137" s="187" t="s">
        <v>137</v>
      </c>
      <c r="E137" s="188" t="s">
        <v>363</v>
      </c>
      <c r="F137" s="189" t="s">
        <v>364</v>
      </c>
      <c r="G137" s="190" t="s">
        <v>185</v>
      </c>
      <c r="H137" s="191">
        <v>1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41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141</v>
      </c>
      <c r="AT137" s="199" t="s">
        <v>137</v>
      </c>
      <c r="AU137" s="199" t="s">
        <v>86</v>
      </c>
      <c r="AY137" s="17" t="s">
        <v>134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84</v>
      </c>
      <c r="BK137" s="200">
        <f>ROUND(I137*H137,2)</f>
        <v>0</v>
      </c>
      <c r="BL137" s="17" t="s">
        <v>141</v>
      </c>
      <c r="BM137" s="199" t="s">
        <v>365</v>
      </c>
    </row>
    <row r="138" spans="1:65" s="13" customFormat="1" ht="11.25">
      <c r="B138" s="201"/>
      <c r="C138" s="202"/>
      <c r="D138" s="203" t="s">
        <v>143</v>
      </c>
      <c r="E138" s="204" t="s">
        <v>1</v>
      </c>
      <c r="F138" s="205" t="s">
        <v>366</v>
      </c>
      <c r="G138" s="202"/>
      <c r="H138" s="204" t="s">
        <v>1</v>
      </c>
      <c r="I138" s="206"/>
      <c r="J138" s="202"/>
      <c r="K138" s="202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143</v>
      </c>
      <c r="AU138" s="211" t="s">
        <v>86</v>
      </c>
      <c r="AV138" s="13" t="s">
        <v>84</v>
      </c>
      <c r="AW138" s="13" t="s">
        <v>32</v>
      </c>
      <c r="AX138" s="13" t="s">
        <v>76</v>
      </c>
      <c r="AY138" s="211" t="s">
        <v>134</v>
      </c>
    </row>
    <row r="139" spans="1:65" s="14" customFormat="1" ht="11.25">
      <c r="B139" s="212"/>
      <c r="C139" s="213"/>
      <c r="D139" s="203" t="s">
        <v>143</v>
      </c>
      <c r="E139" s="214" t="s">
        <v>1</v>
      </c>
      <c r="F139" s="215" t="s">
        <v>84</v>
      </c>
      <c r="G139" s="213"/>
      <c r="H139" s="216">
        <v>1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143</v>
      </c>
      <c r="AU139" s="222" t="s">
        <v>86</v>
      </c>
      <c r="AV139" s="14" t="s">
        <v>86</v>
      </c>
      <c r="AW139" s="14" t="s">
        <v>32</v>
      </c>
      <c r="AX139" s="14" t="s">
        <v>84</v>
      </c>
      <c r="AY139" s="222" t="s">
        <v>134</v>
      </c>
    </row>
    <row r="140" spans="1:65" s="12" customFormat="1" ht="25.9" customHeight="1">
      <c r="B140" s="171"/>
      <c r="C140" s="172"/>
      <c r="D140" s="173" t="s">
        <v>75</v>
      </c>
      <c r="E140" s="174" t="s">
        <v>171</v>
      </c>
      <c r="F140" s="174" t="s">
        <v>172</v>
      </c>
      <c r="G140" s="172"/>
      <c r="H140" s="172"/>
      <c r="I140" s="175"/>
      <c r="J140" s="176">
        <f>BK140</f>
        <v>0</v>
      </c>
      <c r="K140" s="172"/>
      <c r="L140" s="177"/>
      <c r="M140" s="178"/>
      <c r="N140" s="179"/>
      <c r="O140" s="179"/>
      <c r="P140" s="180">
        <f>P141+P150+P153+P168</f>
        <v>0</v>
      </c>
      <c r="Q140" s="179"/>
      <c r="R140" s="180">
        <f>R141+R150+R153+R168</f>
        <v>0.38201999999999997</v>
      </c>
      <c r="S140" s="179"/>
      <c r="T140" s="181">
        <f>T141+T150+T153+T168</f>
        <v>0</v>
      </c>
      <c r="AR140" s="182" t="s">
        <v>86</v>
      </c>
      <c r="AT140" s="183" t="s">
        <v>75</v>
      </c>
      <c r="AU140" s="183" t="s">
        <v>76</v>
      </c>
      <c r="AY140" s="182" t="s">
        <v>134</v>
      </c>
      <c r="BK140" s="184">
        <f>BK141+BK150+BK153+BK168</f>
        <v>0</v>
      </c>
    </row>
    <row r="141" spans="1:65" s="12" customFormat="1" ht="22.9" customHeight="1">
      <c r="B141" s="171"/>
      <c r="C141" s="172"/>
      <c r="D141" s="173" t="s">
        <v>75</v>
      </c>
      <c r="E141" s="185" t="s">
        <v>367</v>
      </c>
      <c r="F141" s="185" t="s">
        <v>368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SUM(P142:P149)</f>
        <v>0</v>
      </c>
      <c r="Q141" s="179"/>
      <c r="R141" s="180">
        <f>SUM(R142:R149)</f>
        <v>1.2060000000000001E-2</v>
      </c>
      <c r="S141" s="179"/>
      <c r="T141" s="181">
        <f>SUM(T142:T149)</f>
        <v>0</v>
      </c>
      <c r="AR141" s="182" t="s">
        <v>86</v>
      </c>
      <c r="AT141" s="183" t="s">
        <v>75</v>
      </c>
      <c r="AU141" s="183" t="s">
        <v>84</v>
      </c>
      <c r="AY141" s="182" t="s">
        <v>134</v>
      </c>
      <c r="BK141" s="184">
        <f>SUM(BK142:BK149)</f>
        <v>0</v>
      </c>
    </row>
    <row r="142" spans="1:65" s="2" customFormat="1" ht="21.75" customHeight="1">
      <c r="A142" s="34"/>
      <c r="B142" s="35"/>
      <c r="C142" s="187" t="s">
        <v>167</v>
      </c>
      <c r="D142" s="187" t="s">
        <v>137</v>
      </c>
      <c r="E142" s="188" t="s">
        <v>369</v>
      </c>
      <c r="F142" s="189" t="s">
        <v>370</v>
      </c>
      <c r="G142" s="190" t="s">
        <v>178</v>
      </c>
      <c r="H142" s="191">
        <v>6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41</v>
      </c>
      <c r="O142" s="71"/>
      <c r="P142" s="197">
        <f>O142*H142</f>
        <v>0</v>
      </c>
      <c r="Q142" s="197">
        <v>2.0100000000000001E-3</v>
      </c>
      <c r="R142" s="197">
        <f>Q142*H142</f>
        <v>1.2060000000000001E-2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179</v>
      </c>
      <c r="AT142" s="199" t="s">
        <v>137</v>
      </c>
      <c r="AU142" s="199" t="s">
        <v>86</v>
      </c>
      <c r="AY142" s="17" t="s">
        <v>134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84</v>
      </c>
      <c r="BK142" s="200">
        <f>ROUND(I142*H142,2)</f>
        <v>0</v>
      </c>
      <c r="BL142" s="17" t="s">
        <v>179</v>
      </c>
      <c r="BM142" s="199" t="s">
        <v>371</v>
      </c>
    </row>
    <row r="143" spans="1:65" s="13" customFormat="1" ht="11.25">
      <c r="B143" s="201"/>
      <c r="C143" s="202"/>
      <c r="D143" s="203" t="s">
        <v>143</v>
      </c>
      <c r="E143" s="204" t="s">
        <v>1</v>
      </c>
      <c r="F143" s="205" t="s">
        <v>372</v>
      </c>
      <c r="G143" s="202"/>
      <c r="H143" s="204" t="s">
        <v>1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143</v>
      </c>
      <c r="AU143" s="211" t="s">
        <v>86</v>
      </c>
      <c r="AV143" s="13" t="s">
        <v>84</v>
      </c>
      <c r="AW143" s="13" t="s">
        <v>32</v>
      </c>
      <c r="AX143" s="13" t="s">
        <v>76</v>
      </c>
      <c r="AY143" s="211" t="s">
        <v>134</v>
      </c>
    </row>
    <row r="144" spans="1:65" s="14" customFormat="1" ht="11.25">
      <c r="B144" s="212"/>
      <c r="C144" s="213"/>
      <c r="D144" s="203" t="s">
        <v>143</v>
      </c>
      <c r="E144" s="214" t="s">
        <v>1</v>
      </c>
      <c r="F144" s="215" t="s">
        <v>84</v>
      </c>
      <c r="G144" s="213"/>
      <c r="H144" s="216">
        <v>1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143</v>
      </c>
      <c r="AU144" s="222" t="s">
        <v>86</v>
      </c>
      <c r="AV144" s="14" t="s">
        <v>86</v>
      </c>
      <c r="AW144" s="14" t="s">
        <v>32</v>
      </c>
      <c r="AX144" s="14" t="s">
        <v>76</v>
      </c>
      <c r="AY144" s="222" t="s">
        <v>134</v>
      </c>
    </row>
    <row r="145" spans="1:65" s="13" customFormat="1" ht="11.25">
      <c r="B145" s="201"/>
      <c r="C145" s="202"/>
      <c r="D145" s="203" t="s">
        <v>143</v>
      </c>
      <c r="E145" s="204" t="s">
        <v>1</v>
      </c>
      <c r="F145" s="205" t="s">
        <v>373</v>
      </c>
      <c r="G145" s="202"/>
      <c r="H145" s="204" t="s">
        <v>1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143</v>
      </c>
      <c r="AU145" s="211" t="s">
        <v>86</v>
      </c>
      <c r="AV145" s="13" t="s">
        <v>84</v>
      </c>
      <c r="AW145" s="13" t="s">
        <v>32</v>
      </c>
      <c r="AX145" s="13" t="s">
        <v>76</v>
      </c>
      <c r="AY145" s="211" t="s">
        <v>134</v>
      </c>
    </row>
    <row r="146" spans="1:65" s="14" customFormat="1" ht="11.25">
      <c r="B146" s="212"/>
      <c r="C146" s="213"/>
      <c r="D146" s="203" t="s">
        <v>143</v>
      </c>
      <c r="E146" s="214" t="s">
        <v>1</v>
      </c>
      <c r="F146" s="215" t="s">
        <v>162</v>
      </c>
      <c r="G146" s="213"/>
      <c r="H146" s="216">
        <v>5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143</v>
      </c>
      <c r="AU146" s="222" t="s">
        <v>86</v>
      </c>
      <c r="AV146" s="14" t="s">
        <v>86</v>
      </c>
      <c r="AW146" s="14" t="s">
        <v>32</v>
      </c>
      <c r="AX146" s="14" t="s">
        <v>76</v>
      </c>
      <c r="AY146" s="222" t="s">
        <v>134</v>
      </c>
    </row>
    <row r="147" spans="1:65" s="15" customFormat="1" ht="11.25">
      <c r="B147" s="223"/>
      <c r="C147" s="224"/>
      <c r="D147" s="203" t="s">
        <v>143</v>
      </c>
      <c r="E147" s="225" t="s">
        <v>1</v>
      </c>
      <c r="F147" s="226" t="s">
        <v>147</v>
      </c>
      <c r="G147" s="224"/>
      <c r="H147" s="227">
        <v>6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143</v>
      </c>
      <c r="AU147" s="233" t="s">
        <v>86</v>
      </c>
      <c r="AV147" s="15" t="s">
        <v>141</v>
      </c>
      <c r="AW147" s="15" t="s">
        <v>32</v>
      </c>
      <c r="AX147" s="15" t="s">
        <v>84</v>
      </c>
      <c r="AY147" s="233" t="s">
        <v>134</v>
      </c>
    </row>
    <row r="148" spans="1:65" s="2" customFormat="1" ht="24.2" customHeight="1">
      <c r="A148" s="34"/>
      <c r="B148" s="35"/>
      <c r="C148" s="187" t="s">
        <v>175</v>
      </c>
      <c r="D148" s="187" t="s">
        <v>137</v>
      </c>
      <c r="E148" s="188" t="s">
        <v>374</v>
      </c>
      <c r="F148" s="189" t="s">
        <v>375</v>
      </c>
      <c r="G148" s="190" t="s">
        <v>157</v>
      </c>
      <c r="H148" s="191">
        <v>0.90100000000000002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41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179</v>
      </c>
      <c r="AT148" s="199" t="s">
        <v>137</v>
      </c>
      <c r="AU148" s="199" t="s">
        <v>86</v>
      </c>
      <c r="AY148" s="17" t="s">
        <v>134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84</v>
      </c>
      <c r="BK148" s="200">
        <f>ROUND(I148*H148,2)</f>
        <v>0</v>
      </c>
      <c r="BL148" s="17" t="s">
        <v>179</v>
      </c>
      <c r="BM148" s="199" t="s">
        <v>376</v>
      </c>
    </row>
    <row r="149" spans="1:65" s="14" customFormat="1" ht="11.25">
      <c r="B149" s="212"/>
      <c r="C149" s="213"/>
      <c r="D149" s="203" t="s">
        <v>143</v>
      </c>
      <c r="E149" s="214" t="s">
        <v>1</v>
      </c>
      <c r="F149" s="215" t="s">
        <v>377</v>
      </c>
      <c r="G149" s="213"/>
      <c r="H149" s="216">
        <v>0.90100000000000002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143</v>
      </c>
      <c r="AU149" s="222" t="s">
        <v>86</v>
      </c>
      <c r="AV149" s="14" t="s">
        <v>86</v>
      </c>
      <c r="AW149" s="14" t="s">
        <v>32</v>
      </c>
      <c r="AX149" s="14" t="s">
        <v>84</v>
      </c>
      <c r="AY149" s="222" t="s">
        <v>134</v>
      </c>
    </row>
    <row r="150" spans="1:65" s="12" customFormat="1" ht="22.9" customHeight="1">
      <c r="B150" s="171"/>
      <c r="C150" s="172"/>
      <c r="D150" s="173" t="s">
        <v>75</v>
      </c>
      <c r="E150" s="185" t="s">
        <v>173</v>
      </c>
      <c r="F150" s="185" t="s">
        <v>174</v>
      </c>
      <c r="G150" s="172"/>
      <c r="H150" s="172"/>
      <c r="I150" s="175"/>
      <c r="J150" s="186">
        <f>BK150</f>
        <v>0</v>
      </c>
      <c r="K150" s="172"/>
      <c r="L150" s="177"/>
      <c r="M150" s="178"/>
      <c r="N150" s="179"/>
      <c r="O150" s="179"/>
      <c r="P150" s="180">
        <f>SUM(P151:P152)</f>
        <v>0</v>
      </c>
      <c r="Q150" s="179"/>
      <c r="R150" s="180">
        <f>SUM(R151:R152)</f>
        <v>3.372E-2</v>
      </c>
      <c r="S150" s="179"/>
      <c r="T150" s="181">
        <f>SUM(T151:T152)</f>
        <v>0</v>
      </c>
      <c r="AR150" s="182" t="s">
        <v>86</v>
      </c>
      <c r="AT150" s="183" t="s">
        <v>75</v>
      </c>
      <c r="AU150" s="183" t="s">
        <v>84</v>
      </c>
      <c r="AY150" s="182" t="s">
        <v>134</v>
      </c>
      <c r="BK150" s="184">
        <f>SUM(BK151:BK152)</f>
        <v>0</v>
      </c>
    </row>
    <row r="151" spans="1:65" s="2" customFormat="1" ht="24.2" customHeight="1">
      <c r="A151" s="34"/>
      <c r="B151" s="35"/>
      <c r="C151" s="187" t="s">
        <v>182</v>
      </c>
      <c r="D151" s="187" t="s">
        <v>137</v>
      </c>
      <c r="E151" s="188" t="s">
        <v>378</v>
      </c>
      <c r="F151" s="189" t="s">
        <v>379</v>
      </c>
      <c r="G151" s="190" t="s">
        <v>178</v>
      </c>
      <c r="H151" s="191">
        <v>12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41</v>
      </c>
      <c r="O151" s="71"/>
      <c r="P151" s="197">
        <f>O151*H151</f>
        <v>0</v>
      </c>
      <c r="Q151" s="197">
        <v>2.81E-3</v>
      </c>
      <c r="R151" s="197">
        <f>Q151*H151</f>
        <v>3.372E-2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179</v>
      </c>
      <c r="AT151" s="199" t="s">
        <v>137</v>
      </c>
      <c r="AU151" s="199" t="s">
        <v>86</v>
      </c>
      <c r="AY151" s="17" t="s">
        <v>134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84</v>
      </c>
      <c r="BK151" s="200">
        <f>ROUND(I151*H151,2)</f>
        <v>0</v>
      </c>
      <c r="BL151" s="17" t="s">
        <v>179</v>
      </c>
      <c r="BM151" s="199" t="s">
        <v>380</v>
      </c>
    </row>
    <row r="152" spans="1:65" s="14" customFormat="1" ht="11.25">
      <c r="B152" s="212"/>
      <c r="C152" s="213"/>
      <c r="D152" s="203" t="s">
        <v>143</v>
      </c>
      <c r="E152" s="214" t="s">
        <v>1</v>
      </c>
      <c r="F152" s="215" t="s">
        <v>8</v>
      </c>
      <c r="G152" s="213"/>
      <c r="H152" s="216">
        <v>12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143</v>
      </c>
      <c r="AU152" s="222" t="s">
        <v>86</v>
      </c>
      <c r="AV152" s="14" t="s">
        <v>86</v>
      </c>
      <c r="AW152" s="14" t="s">
        <v>32</v>
      </c>
      <c r="AX152" s="14" t="s">
        <v>84</v>
      </c>
      <c r="AY152" s="222" t="s">
        <v>134</v>
      </c>
    </row>
    <row r="153" spans="1:65" s="12" customFormat="1" ht="22.9" customHeight="1">
      <c r="B153" s="171"/>
      <c r="C153" s="172"/>
      <c r="D153" s="173" t="s">
        <v>75</v>
      </c>
      <c r="E153" s="185" t="s">
        <v>188</v>
      </c>
      <c r="F153" s="185" t="s">
        <v>189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SUM(P154:P167)</f>
        <v>0</v>
      </c>
      <c r="Q153" s="179"/>
      <c r="R153" s="180">
        <f>SUM(R154:R167)</f>
        <v>0.33173999999999998</v>
      </c>
      <c r="S153" s="179"/>
      <c r="T153" s="181">
        <f>SUM(T154:T167)</f>
        <v>0</v>
      </c>
      <c r="AR153" s="182" t="s">
        <v>86</v>
      </c>
      <c r="AT153" s="183" t="s">
        <v>75</v>
      </c>
      <c r="AU153" s="183" t="s">
        <v>84</v>
      </c>
      <c r="AY153" s="182" t="s">
        <v>134</v>
      </c>
      <c r="BK153" s="184">
        <f>SUM(BK154:BK167)</f>
        <v>0</v>
      </c>
    </row>
    <row r="154" spans="1:65" s="2" customFormat="1" ht="16.5" customHeight="1">
      <c r="A154" s="34"/>
      <c r="B154" s="35"/>
      <c r="C154" s="187" t="s">
        <v>135</v>
      </c>
      <c r="D154" s="187" t="s">
        <v>137</v>
      </c>
      <c r="E154" s="188" t="s">
        <v>381</v>
      </c>
      <c r="F154" s="189" t="s">
        <v>382</v>
      </c>
      <c r="G154" s="190" t="s">
        <v>185</v>
      </c>
      <c r="H154" s="191">
        <v>2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41</v>
      </c>
      <c r="O154" s="71"/>
      <c r="P154" s="197">
        <f>O154*H154</f>
        <v>0</v>
      </c>
      <c r="Q154" s="197">
        <v>6.6180000000000003E-2</v>
      </c>
      <c r="R154" s="197">
        <f>Q154*H154</f>
        <v>0.13236000000000001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179</v>
      </c>
      <c r="AT154" s="199" t="s">
        <v>137</v>
      </c>
      <c r="AU154" s="199" t="s">
        <v>86</v>
      </c>
      <c r="AY154" s="17" t="s">
        <v>134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84</v>
      </c>
      <c r="BK154" s="200">
        <f>ROUND(I154*H154,2)</f>
        <v>0</v>
      </c>
      <c r="BL154" s="17" t="s">
        <v>179</v>
      </c>
      <c r="BM154" s="199" t="s">
        <v>383</v>
      </c>
    </row>
    <row r="155" spans="1:65" s="13" customFormat="1" ht="22.5">
      <c r="B155" s="201"/>
      <c r="C155" s="202"/>
      <c r="D155" s="203" t="s">
        <v>143</v>
      </c>
      <c r="E155" s="204" t="s">
        <v>1</v>
      </c>
      <c r="F155" s="205" t="s">
        <v>384</v>
      </c>
      <c r="G155" s="202"/>
      <c r="H155" s="204" t="s">
        <v>1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143</v>
      </c>
      <c r="AU155" s="211" t="s">
        <v>86</v>
      </c>
      <c r="AV155" s="13" t="s">
        <v>84</v>
      </c>
      <c r="AW155" s="13" t="s">
        <v>32</v>
      </c>
      <c r="AX155" s="13" t="s">
        <v>76</v>
      </c>
      <c r="AY155" s="211" t="s">
        <v>134</v>
      </c>
    </row>
    <row r="156" spans="1:65" s="14" customFormat="1" ht="11.25">
      <c r="B156" s="212"/>
      <c r="C156" s="213"/>
      <c r="D156" s="203" t="s">
        <v>143</v>
      </c>
      <c r="E156" s="214" t="s">
        <v>1</v>
      </c>
      <c r="F156" s="215" t="s">
        <v>86</v>
      </c>
      <c r="G156" s="213"/>
      <c r="H156" s="216">
        <v>2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143</v>
      </c>
      <c r="AU156" s="222" t="s">
        <v>86</v>
      </c>
      <c r="AV156" s="14" t="s">
        <v>86</v>
      </c>
      <c r="AW156" s="14" t="s">
        <v>32</v>
      </c>
      <c r="AX156" s="14" t="s">
        <v>84</v>
      </c>
      <c r="AY156" s="222" t="s">
        <v>134</v>
      </c>
    </row>
    <row r="157" spans="1:65" s="2" customFormat="1" ht="16.5" customHeight="1">
      <c r="A157" s="34"/>
      <c r="B157" s="35"/>
      <c r="C157" s="187" t="s">
        <v>195</v>
      </c>
      <c r="D157" s="187" t="s">
        <v>137</v>
      </c>
      <c r="E157" s="188" t="s">
        <v>385</v>
      </c>
      <c r="F157" s="189" t="s">
        <v>386</v>
      </c>
      <c r="G157" s="190" t="s">
        <v>185</v>
      </c>
      <c r="H157" s="191">
        <v>1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41</v>
      </c>
      <c r="O157" s="71"/>
      <c r="P157" s="197">
        <f>O157*H157</f>
        <v>0</v>
      </c>
      <c r="Q157" s="197">
        <v>6.6180000000000003E-2</v>
      </c>
      <c r="R157" s="197">
        <f>Q157*H157</f>
        <v>6.6180000000000003E-2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179</v>
      </c>
      <c r="AT157" s="199" t="s">
        <v>137</v>
      </c>
      <c r="AU157" s="199" t="s">
        <v>86</v>
      </c>
      <c r="AY157" s="17" t="s">
        <v>134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84</v>
      </c>
      <c r="BK157" s="200">
        <f>ROUND(I157*H157,2)</f>
        <v>0</v>
      </c>
      <c r="BL157" s="17" t="s">
        <v>179</v>
      </c>
      <c r="BM157" s="199" t="s">
        <v>387</v>
      </c>
    </row>
    <row r="158" spans="1:65" s="13" customFormat="1" ht="11.25">
      <c r="B158" s="201"/>
      <c r="C158" s="202"/>
      <c r="D158" s="203" t="s">
        <v>143</v>
      </c>
      <c r="E158" s="204" t="s">
        <v>1</v>
      </c>
      <c r="F158" s="205" t="s">
        <v>388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143</v>
      </c>
      <c r="AU158" s="211" t="s">
        <v>86</v>
      </c>
      <c r="AV158" s="13" t="s">
        <v>84</v>
      </c>
      <c r="AW158" s="13" t="s">
        <v>32</v>
      </c>
      <c r="AX158" s="13" t="s">
        <v>76</v>
      </c>
      <c r="AY158" s="211" t="s">
        <v>134</v>
      </c>
    </row>
    <row r="159" spans="1:65" s="14" customFormat="1" ht="11.25">
      <c r="B159" s="212"/>
      <c r="C159" s="213"/>
      <c r="D159" s="203" t="s">
        <v>143</v>
      </c>
      <c r="E159" s="214" t="s">
        <v>1</v>
      </c>
      <c r="F159" s="215" t="s">
        <v>84</v>
      </c>
      <c r="G159" s="213"/>
      <c r="H159" s="216">
        <v>1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143</v>
      </c>
      <c r="AU159" s="222" t="s">
        <v>86</v>
      </c>
      <c r="AV159" s="14" t="s">
        <v>86</v>
      </c>
      <c r="AW159" s="14" t="s">
        <v>32</v>
      </c>
      <c r="AX159" s="14" t="s">
        <v>84</v>
      </c>
      <c r="AY159" s="222" t="s">
        <v>134</v>
      </c>
    </row>
    <row r="160" spans="1:65" s="2" customFormat="1" ht="16.5" customHeight="1">
      <c r="A160" s="34"/>
      <c r="B160" s="35"/>
      <c r="C160" s="187" t="s">
        <v>200</v>
      </c>
      <c r="D160" s="187" t="s">
        <v>137</v>
      </c>
      <c r="E160" s="188" t="s">
        <v>389</v>
      </c>
      <c r="F160" s="189" t="s">
        <v>390</v>
      </c>
      <c r="G160" s="190" t="s">
        <v>391</v>
      </c>
      <c r="H160" s="191">
        <v>2</v>
      </c>
      <c r="I160" s="192"/>
      <c r="J160" s="193">
        <f>ROUND(I160*H160,2)</f>
        <v>0</v>
      </c>
      <c r="K160" s="194"/>
      <c r="L160" s="39"/>
      <c r="M160" s="195" t="s">
        <v>1</v>
      </c>
      <c r="N160" s="196" t="s">
        <v>41</v>
      </c>
      <c r="O160" s="71"/>
      <c r="P160" s="197">
        <f>O160*H160</f>
        <v>0</v>
      </c>
      <c r="Q160" s="197">
        <v>6.6180000000000003E-2</v>
      </c>
      <c r="R160" s="197">
        <f>Q160*H160</f>
        <v>0.13236000000000001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179</v>
      </c>
      <c r="AT160" s="199" t="s">
        <v>137</v>
      </c>
      <c r="AU160" s="199" t="s">
        <v>86</v>
      </c>
      <c r="AY160" s="17" t="s">
        <v>134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7" t="s">
        <v>84</v>
      </c>
      <c r="BK160" s="200">
        <f>ROUND(I160*H160,2)</f>
        <v>0</v>
      </c>
      <c r="BL160" s="17" t="s">
        <v>179</v>
      </c>
      <c r="BM160" s="199" t="s">
        <v>392</v>
      </c>
    </row>
    <row r="161" spans="1:65" s="13" customFormat="1" ht="11.25">
      <c r="B161" s="201"/>
      <c r="C161" s="202"/>
      <c r="D161" s="203" t="s">
        <v>143</v>
      </c>
      <c r="E161" s="204" t="s">
        <v>1</v>
      </c>
      <c r="F161" s="205" t="s">
        <v>393</v>
      </c>
      <c r="G161" s="202"/>
      <c r="H161" s="204" t="s">
        <v>1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143</v>
      </c>
      <c r="AU161" s="211" t="s">
        <v>86</v>
      </c>
      <c r="AV161" s="13" t="s">
        <v>84</v>
      </c>
      <c r="AW161" s="13" t="s">
        <v>32</v>
      </c>
      <c r="AX161" s="13" t="s">
        <v>76</v>
      </c>
      <c r="AY161" s="211" t="s">
        <v>134</v>
      </c>
    </row>
    <row r="162" spans="1:65" s="14" customFormat="1" ht="11.25">
      <c r="B162" s="212"/>
      <c r="C162" s="213"/>
      <c r="D162" s="203" t="s">
        <v>143</v>
      </c>
      <c r="E162" s="214" t="s">
        <v>1</v>
      </c>
      <c r="F162" s="215" t="s">
        <v>86</v>
      </c>
      <c r="G162" s="213"/>
      <c r="H162" s="216">
        <v>2</v>
      </c>
      <c r="I162" s="217"/>
      <c r="J162" s="213"/>
      <c r="K162" s="213"/>
      <c r="L162" s="218"/>
      <c r="M162" s="219"/>
      <c r="N162" s="220"/>
      <c r="O162" s="220"/>
      <c r="P162" s="220"/>
      <c r="Q162" s="220"/>
      <c r="R162" s="220"/>
      <c r="S162" s="220"/>
      <c r="T162" s="221"/>
      <c r="AT162" s="222" t="s">
        <v>143</v>
      </c>
      <c r="AU162" s="222" t="s">
        <v>86</v>
      </c>
      <c r="AV162" s="14" t="s">
        <v>86</v>
      </c>
      <c r="AW162" s="14" t="s">
        <v>32</v>
      </c>
      <c r="AX162" s="14" t="s">
        <v>84</v>
      </c>
      <c r="AY162" s="222" t="s">
        <v>134</v>
      </c>
    </row>
    <row r="163" spans="1:65" s="2" customFormat="1" ht="16.5" customHeight="1">
      <c r="A163" s="34"/>
      <c r="B163" s="35"/>
      <c r="C163" s="187" t="s">
        <v>8</v>
      </c>
      <c r="D163" s="187" t="s">
        <v>137</v>
      </c>
      <c r="E163" s="188" t="s">
        <v>394</v>
      </c>
      <c r="F163" s="189" t="s">
        <v>395</v>
      </c>
      <c r="G163" s="190" t="s">
        <v>391</v>
      </c>
      <c r="H163" s="191">
        <v>1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41</v>
      </c>
      <c r="O163" s="71"/>
      <c r="P163" s="197">
        <f>O163*H163</f>
        <v>0</v>
      </c>
      <c r="Q163" s="197">
        <v>8.4000000000000003E-4</v>
      </c>
      <c r="R163" s="197">
        <f>Q163*H163</f>
        <v>8.4000000000000003E-4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179</v>
      </c>
      <c r="AT163" s="199" t="s">
        <v>137</v>
      </c>
      <c r="AU163" s="199" t="s">
        <v>86</v>
      </c>
      <c r="AY163" s="17" t="s">
        <v>134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84</v>
      </c>
      <c r="BK163" s="200">
        <f>ROUND(I163*H163,2)</f>
        <v>0</v>
      </c>
      <c r="BL163" s="17" t="s">
        <v>179</v>
      </c>
      <c r="BM163" s="199" t="s">
        <v>396</v>
      </c>
    </row>
    <row r="164" spans="1:65" s="14" customFormat="1" ht="11.25">
      <c r="B164" s="212"/>
      <c r="C164" s="213"/>
      <c r="D164" s="203" t="s">
        <v>143</v>
      </c>
      <c r="E164" s="214" t="s">
        <v>1</v>
      </c>
      <c r="F164" s="215" t="s">
        <v>84</v>
      </c>
      <c r="G164" s="213"/>
      <c r="H164" s="216">
        <v>1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143</v>
      </c>
      <c r="AU164" s="222" t="s">
        <v>86</v>
      </c>
      <c r="AV164" s="14" t="s">
        <v>86</v>
      </c>
      <c r="AW164" s="14" t="s">
        <v>32</v>
      </c>
      <c r="AX164" s="14" t="s">
        <v>84</v>
      </c>
      <c r="AY164" s="222" t="s">
        <v>134</v>
      </c>
    </row>
    <row r="165" spans="1:65" s="2" customFormat="1" ht="16.5" customHeight="1">
      <c r="A165" s="34"/>
      <c r="B165" s="35"/>
      <c r="C165" s="238" t="s">
        <v>209</v>
      </c>
      <c r="D165" s="238" t="s">
        <v>309</v>
      </c>
      <c r="E165" s="239" t="s">
        <v>397</v>
      </c>
      <c r="F165" s="240" t="s">
        <v>398</v>
      </c>
      <c r="G165" s="241" t="s">
        <v>185</v>
      </c>
      <c r="H165" s="242">
        <v>1</v>
      </c>
      <c r="I165" s="243"/>
      <c r="J165" s="244">
        <f>ROUND(I165*H165,2)</f>
        <v>0</v>
      </c>
      <c r="K165" s="245"/>
      <c r="L165" s="246"/>
      <c r="M165" s="247" t="s">
        <v>1</v>
      </c>
      <c r="N165" s="248" t="s">
        <v>41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313</v>
      </c>
      <c r="AT165" s="199" t="s">
        <v>309</v>
      </c>
      <c r="AU165" s="199" t="s">
        <v>86</v>
      </c>
      <c r="AY165" s="17" t="s">
        <v>134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84</v>
      </c>
      <c r="BK165" s="200">
        <f>ROUND(I165*H165,2)</f>
        <v>0</v>
      </c>
      <c r="BL165" s="17" t="s">
        <v>179</v>
      </c>
      <c r="BM165" s="199" t="s">
        <v>399</v>
      </c>
    </row>
    <row r="166" spans="1:65" s="13" customFormat="1" ht="11.25">
      <c r="B166" s="201"/>
      <c r="C166" s="202"/>
      <c r="D166" s="203" t="s">
        <v>143</v>
      </c>
      <c r="E166" s="204" t="s">
        <v>1</v>
      </c>
      <c r="F166" s="205" t="s">
        <v>400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143</v>
      </c>
      <c r="AU166" s="211" t="s">
        <v>86</v>
      </c>
      <c r="AV166" s="13" t="s">
        <v>84</v>
      </c>
      <c r="AW166" s="13" t="s">
        <v>32</v>
      </c>
      <c r="AX166" s="13" t="s">
        <v>76</v>
      </c>
      <c r="AY166" s="211" t="s">
        <v>134</v>
      </c>
    </row>
    <row r="167" spans="1:65" s="14" customFormat="1" ht="11.25">
      <c r="B167" s="212"/>
      <c r="C167" s="213"/>
      <c r="D167" s="203" t="s">
        <v>143</v>
      </c>
      <c r="E167" s="214" t="s">
        <v>1</v>
      </c>
      <c r="F167" s="215" t="s">
        <v>84</v>
      </c>
      <c r="G167" s="213"/>
      <c r="H167" s="216">
        <v>1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143</v>
      </c>
      <c r="AU167" s="222" t="s">
        <v>86</v>
      </c>
      <c r="AV167" s="14" t="s">
        <v>86</v>
      </c>
      <c r="AW167" s="14" t="s">
        <v>32</v>
      </c>
      <c r="AX167" s="14" t="s">
        <v>84</v>
      </c>
      <c r="AY167" s="222" t="s">
        <v>134</v>
      </c>
    </row>
    <row r="168" spans="1:65" s="12" customFormat="1" ht="22.9" customHeight="1">
      <c r="B168" s="171"/>
      <c r="C168" s="172"/>
      <c r="D168" s="173" t="s">
        <v>75</v>
      </c>
      <c r="E168" s="185" t="s">
        <v>401</v>
      </c>
      <c r="F168" s="185" t="s">
        <v>402</v>
      </c>
      <c r="G168" s="172"/>
      <c r="H168" s="172"/>
      <c r="I168" s="175"/>
      <c r="J168" s="186">
        <f>BK168</f>
        <v>0</v>
      </c>
      <c r="K168" s="172"/>
      <c r="L168" s="177"/>
      <c r="M168" s="178"/>
      <c r="N168" s="179"/>
      <c r="O168" s="179"/>
      <c r="P168" s="180">
        <f>SUM(P169:P173)</f>
        <v>0</v>
      </c>
      <c r="Q168" s="179"/>
      <c r="R168" s="180">
        <f>SUM(R169:R173)</f>
        <v>4.4999999999999997E-3</v>
      </c>
      <c r="S168" s="179"/>
      <c r="T168" s="181">
        <f>SUM(T169:T173)</f>
        <v>0</v>
      </c>
      <c r="AR168" s="182" t="s">
        <v>86</v>
      </c>
      <c r="AT168" s="183" t="s">
        <v>75</v>
      </c>
      <c r="AU168" s="183" t="s">
        <v>84</v>
      </c>
      <c r="AY168" s="182" t="s">
        <v>134</v>
      </c>
      <c r="BK168" s="184">
        <f>SUM(BK169:BK173)</f>
        <v>0</v>
      </c>
    </row>
    <row r="169" spans="1:65" s="2" customFormat="1" ht="24.2" customHeight="1">
      <c r="A169" s="34"/>
      <c r="B169" s="35"/>
      <c r="C169" s="187" t="s">
        <v>291</v>
      </c>
      <c r="D169" s="187" t="s">
        <v>137</v>
      </c>
      <c r="E169" s="188" t="s">
        <v>403</v>
      </c>
      <c r="F169" s="189" t="s">
        <v>404</v>
      </c>
      <c r="G169" s="190" t="s">
        <v>185</v>
      </c>
      <c r="H169" s="191">
        <v>1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41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179</v>
      </c>
      <c r="AT169" s="199" t="s">
        <v>137</v>
      </c>
      <c r="AU169" s="199" t="s">
        <v>86</v>
      </c>
      <c r="AY169" s="17" t="s">
        <v>134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84</v>
      </c>
      <c r="BK169" s="200">
        <f>ROUND(I169*H169,2)</f>
        <v>0</v>
      </c>
      <c r="BL169" s="17" t="s">
        <v>179</v>
      </c>
      <c r="BM169" s="199" t="s">
        <v>405</v>
      </c>
    </row>
    <row r="170" spans="1:65" s="13" customFormat="1" ht="11.25">
      <c r="B170" s="201"/>
      <c r="C170" s="202"/>
      <c r="D170" s="203" t="s">
        <v>143</v>
      </c>
      <c r="E170" s="204" t="s">
        <v>1</v>
      </c>
      <c r="F170" s="205" t="s">
        <v>406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143</v>
      </c>
      <c r="AU170" s="211" t="s">
        <v>86</v>
      </c>
      <c r="AV170" s="13" t="s">
        <v>84</v>
      </c>
      <c r="AW170" s="13" t="s">
        <v>32</v>
      </c>
      <c r="AX170" s="13" t="s">
        <v>76</v>
      </c>
      <c r="AY170" s="211" t="s">
        <v>134</v>
      </c>
    </row>
    <row r="171" spans="1:65" s="14" customFormat="1" ht="11.25">
      <c r="B171" s="212"/>
      <c r="C171" s="213"/>
      <c r="D171" s="203" t="s">
        <v>143</v>
      </c>
      <c r="E171" s="214" t="s">
        <v>1</v>
      </c>
      <c r="F171" s="215" t="s">
        <v>84</v>
      </c>
      <c r="G171" s="213"/>
      <c r="H171" s="216">
        <v>1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143</v>
      </c>
      <c r="AU171" s="222" t="s">
        <v>86</v>
      </c>
      <c r="AV171" s="14" t="s">
        <v>86</v>
      </c>
      <c r="AW171" s="14" t="s">
        <v>32</v>
      </c>
      <c r="AX171" s="14" t="s">
        <v>84</v>
      </c>
      <c r="AY171" s="222" t="s">
        <v>134</v>
      </c>
    </row>
    <row r="172" spans="1:65" s="2" customFormat="1" ht="21.75" customHeight="1">
      <c r="A172" s="34"/>
      <c r="B172" s="35"/>
      <c r="C172" s="238" t="s">
        <v>294</v>
      </c>
      <c r="D172" s="238" t="s">
        <v>309</v>
      </c>
      <c r="E172" s="239" t="s">
        <v>407</v>
      </c>
      <c r="F172" s="240" t="s">
        <v>408</v>
      </c>
      <c r="G172" s="241" t="s">
        <v>185</v>
      </c>
      <c r="H172" s="242">
        <v>1</v>
      </c>
      <c r="I172" s="243"/>
      <c r="J172" s="244">
        <f>ROUND(I172*H172,2)</f>
        <v>0</v>
      </c>
      <c r="K172" s="245"/>
      <c r="L172" s="246"/>
      <c r="M172" s="247" t="s">
        <v>1</v>
      </c>
      <c r="N172" s="248" t="s">
        <v>41</v>
      </c>
      <c r="O172" s="71"/>
      <c r="P172" s="197">
        <f>O172*H172</f>
        <v>0</v>
      </c>
      <c r="Q172" s="197">
        <v>4.4999999999999997E-3</v>
      </c>
      <c r="R172" s="197">
        <f>Q172*H172</f>
        <v>4.4999999999999997E-3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313</v>
      </c>
      <c r="AT172" s="199" t="s">
        <v>309</v>
      </c>
      <c r="AU172" s="199" t="s">
        <v>86</v>
      </c>
      <c r="AY172" s="17" t="s">
        <v>134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84</v>
      </c>
      <c r="BK172" s="200">
        <f>ROUND(I172*H172,2)</f>
        <v>0</v>
      </c>
      <c r="BL172" s="17" t="s">
        <v>179</v>
      </c>
      <c r="BM172" s="199" t="s">
        <v>409</v>
      </c>
    </row>
    <row r="173" spans="1:65" s="2" customFormat="1" ht="58.5">
      <c r="A173" s="34"/>
      <c r="B173" s="35"/>
      <c r="C173" s="36"/>
      <c r="D173" s="203" t="s">
        <v>315</v>
      </c>
      <c r="E173" s="36"/>
      <c r="F173" s="249" t="s">
        <v>410</v>
      </c>
      <c r="G173" s="36"/>
      <c r="H173" s="36"/>
      <c r="I173" s="250"/>
      <c r="J173" s="36"/>
      <c r="K173" s="36"/>
      <c r="L173" s="39"/>
      <c r="M173" s="253"/>
      <c r="N173" s="254"/>
      <c r="O173" s="255"/>
      <c r="P173" s="255"/>
      <c r="Q173" s="255"/>
      <c r="R173" s="255"/>
      <c r="S173" s="255"/>
      <c r="T173" s="256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315</v>
      </c>
      <c r="AU173" s="17" t="s">
        <v>86</v>
      </c>
    </row>
    <row r="174" spans="1:65" s="2" customFormat="1" ht="6.95" customHeight="1">
      <c r="A174" s="34"/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39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sheetProtection algorithmName="SHA-512" hashValue="CZl2kOjJcghd7w51A585u730lWmAOk+KbghtqqgVNLpsyj6Irkw1MsEKcK9TJop/knjciL+1EBiKzBSxM0M0Vg==" saltValue="PzdngYRRxvByFXSfn2Z6TapioN+WDHucf1BMp4gscjyrAQfUr5VrdYIguevsZfXkZEA7CdRDz7PzpmwtIisZTA==" spinCount="100000" sheet="1" objects="1" scenarios="1" formatColumns="0" formatRows="0" autoFilter="0"/>
  <autoFilter ref="C124:K17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95</v>
      </c>
      <c r="AZ2" s="237" t="s">
        <v>411</v>
      </c>
      <c r="BA2" s="237" t="s">
        <v>412</v>
      </c>
      <c r="BB2" s="237" t="s">
        <v>1</v>
      </c>
      <c r="BC2" s="237" t="s">
        <v>7</v>
      </c>
      <c r="BD2" s="237" t="s">
        <v>86</v>
      </c>
    </row>
    <row r="3" spans="1:5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  <c r="AZ3" s="237" t="s">
        <v>413</v>
      </c>
      <c r="BA3" s="237" t="s">
        <v>414</v>
      </c>
      <c r="BB3" s="237" t="s">
        <v>1</v>
      </c>
      <c r="BC3" s="237" t="s">
        <v>141</v>
      </c>
      <c r="BD3" s="237" t="s">
        <v>86</v>
      </c>
    </row>
    <row r="4" spans="1:5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  <c r="AZ4" s="237" t="s">
        <v>415</v>
      </c>
      <c r="BA4" s="237" t="s">
        <v>416</v>
      </c>
      <c r="BB4" s="237" t="s">
        <v>1</v>
      </c>
      <c r="BC4" s="237" t="s">
        <v>417</v>
      </c>
      <c r="BD4" s="237" t="s">
        <v>86</v>
      </c>
    </row>
    <row r="5" spans="1:56" s="1" customFormat="1" ht="6.95" customHeight="1">
      <c r="B5" s="20"/>
      <c r="L5" s="20"/>
      <c r="AZ5" s="237" t="s">
        <v>418</v>
      </c>
      <c r="BA5" s="237" t="s">
        <v>419</v>
      </c>
      <c r="BB5" s="237" t="s">
        <v>1</v>
      </c>
      <c r="BC5" s="237" t="s">
        <v>420</v>
      </c>
      <c r="BD5" s="237" t="s">
        <v>86</v>
      </c>
    </row>
    <row r="6" spans="1:56" s="1" customFormat="1" ht="12" customHeight="1">
      <c r="B6" s="20"/>
      <c r="D6" s="112" t="s">
        <v>16</v>
      </c>
      <c r="L6" s="20"/>
      <c r="AZ6" s="237" t="s">
        <v>421</v>
      </c>
      <c r="BA6" s="237" t="s">
        <v>422</v>
      </c>
      <c r="BB6" s="237" t="s">
        <v>1</v>
      </c>
      <c r="BC6" s="237" t="s">
        <v>423</v>
      </c>
      <c r="BD6" s="237" t="s">
        <v>86</v>
      </c>
    </row>
    <row r="7" spans="1:5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  <c r="AZ7" s="237" t="s">
        <v>424</v>
      </c>
      <c r="BA7" s="237" t="s">
        <v>425</v>
      </c>
      <c r="BB7" s="237" t="s">
        <v>1</v>
      </c>
      <c r="BC7" s="237" t="s">
        <v>426</v>
      </c>
      <c r="BD7" s="237" t="s">
        <v>86</v>
      </c>
    </row>
    <row r="8" spans="1:5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Z8" s="237" t="s">
        <v>427</v>
      </c>
      <c r="BA8" s="237" t="s">
        <v>428</v>
      </c>
      <c r="BB8" s="237" t="s">
        <v>1</v>
      </c>
      <c r="BC8" s="237" t="s">
        <v>429</v>
      </c>
      <c r="BD8" s="237" t="s">
        <v>86</v>
      </c>
    </row>
    <row r="9" spans="1:56" s="2" customFormat="1" ht="16.5" customHeight="1">
      <c r="A9" s="34"/>
      <c r="B9" s="39"/>
      <c r="C9" s="34"/>
      <c r="D9" s="34"/>
      <c r="E9" s="318" t="s">
        <v>430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Z9" s="237" t="s">
        <v>431</v>
      </c>
      <c r="BA9" s="237" t="s">
        <v>432</v>
      </c>
      <c r="BB9" s="237" t="s">
        <v>1</v>
      </c>
      <c r="BC9" s="237" t="s">
        <v>433</v>
      </c>
      <c r="BD9" s="237" t="s">
        <v>86</v>
      </c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Z10" s="237" t="s">
        <v>434</v>
      </c>
      <c r="BA10" s="237" t="s">
        <v>435</v>
      </c>
      <c r="BB10" s="237" t="s">
        <v>1</v>
      </c>
      <c r="BC10" s="237" t="s">
        <v>436</v>
      </c>
      <c r="BD10" s="237" t="s">
        <v>86</v>
      </c>
    </row>
    <row r="11" spans="1:5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Z11" s="237" t="s">
        <v>437</v>
      </c>
      <c r="BA11" s="237" t="s">
        <v>438</v>
      </c>
      <c r="BB11" s="237" t="s">
        <v>1</v>
      </c>
      <c r="BC11" s="237" t="s">
        <v>7</v>
      </c>
      <c r="BD11" s="237" t="s">
        <v>86</v>
      </c>
    </row>
    <row r="12" spans="1:5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Z12" s="237" t="s">
        <v>439</v>
      </c>
      <c r="BA12" s="237" t="s">
        <v>440</v>
      </c>
      <c r="BB12" s="237" t="s">
        <v>1</v>
      </c>
      <c r="BC12" s="237" t="s">
        <v>308</v>
      </c>
      <c r="BD12" s="237" t="s">
        <v>86</v>
      </c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ROUND((SUM(BE126:BE232)),  2)</f>
        <v>0</v>
      </c>
      <c r="G33" s="34"/>
      <c r="H33" s="34"/>
      <c r="I33" s="124">
        <v>0.21</v>
      </c>
      <c r="J33" s="123">
        <f>ROUND(((SUM(BE126:BE232))*I33),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ROUND((SUM(BF126:BF232)),  2)</f>
        <v>0</v>
      </c>
      <c r="G34" s="34"/>
      <c r="H34" s="34"/>
      <c r="I34" s="124">
        <v>0.12</v>
      </c>
      <c r="J34" s="123">
        <f>ROUND(((SUM(BF126:BF232))*I34),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ROUND((SUM(BG126:BG232)),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ROUND((SUM(BH126:BH232)),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ROUND((SUM(BI126:BI232)),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VK - Vnější kanalizace, filtrace a vsakování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J126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113</v>
      </c>
      <c r="E97" s="150"/>
      <c r="F97" s="150"/>
      <c r="G97" s="150"/>
      <c r="H97" s="150"/>
      <c r="I97" s="150"/>
      <c r="J97" s="151">
        <f>J127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441</v>
      </c>
      <c r="E98" s="156"/>
      <c r="F98" s="156"/>
      <c r="G98" s="156"/>
      <c r="H98" s="156"/>
      <c r="I98" s="156"/>
      <c r="J98" s="157">
        <f>J128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442</v>
      </c>
      <c r="E99" s="156"/>
      <c r="F99" s="156"/>
      <c r="G99" s="156"/>
      <c r="H99" s="156"/>
      <c r="I99" s="156"/>
      <c r="J99" s="157">
        <f>J171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443</v>
      </c>
      <c r="E100" s="156"/>
      <c r="F100" s="156"/>
      <c r="G100" s="156"/>
      <c r="H100" s="156"/>
      <c r="I100" s="156"/>
      <c r="J100" s="157">
        <f>J188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343</v>
      </c>
      <c r="E101" s="156"/>
      <c r="F101" s="156"/>
      <c r="G101" s="156"/>
      <c r="H101" s="156"/>
      <c r="I101" s="156"/>
      <c r="J101" s="157">
        <f>J194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114</v>
      </c>
      <c r="E102" s="156"/>
      <c r="F102" s="156"/>
      <c r="G102" s="156"/>
      <c r="H102" s="156"/>
      <c r="I102" s="156"/>
      <c r="J102" s="157">
        <f>J221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222</v>
      </c>
      <c r="E103" s="156"/>
      <c r="F103" s="156"/>
      <c r="G103" s="156"/>
      <c r="H103" s="156"/>
      <c r="I103" s="156"/>
      <c r="J103" s="157">
        <f>J224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444</v>
      </c>
      <c r="E104" s="150"/>
      <c r="F104" s="150"/>
      <c r="G104" s="150"/>
      <c r="H104" s="150"/>
      <c r="I104" s="150"/>
      <c r="J104" s="151">
        <f>J226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445</v>
      </c>
      <c r="E105" s="156"/>
      <c r="F105" s="156"/>
      <c r="G105" s="156"/>
      <c r="H105" s="156"/>
      <c r="I105" s="156"/>
      <c r="J105" s="157">
        <f>J227</f>
        <v>0</v>
      </c>
      <c r="K105" s="154"/>
      <c r="L105" s="158"/>
    </row>
    <row r="106" spans="1:31" s="10" customFormat="1" ht="19.899999999999999" customHeight="1">
      <c r="B106" s="153"/>
      <c r="C106" s="154"/>
      <c r="D106" s="155" t="s">
        <v>446</v>
      </c>
      <c r="E106" s="156"/>
      <c r="F106" s="156"/>
      <c r="G106" s="156"/>
      <c r="H106" s="156"/>
      <c r="I106" s="156"/>
      <c r="J106" s="157">
        <f>J230</f>
        <v>0</v>
      </c>
      <c r="K106" s="154"/>
      <c r="L106" s="158"/>
    </row>
    <row r="107" spans="1:31" s="2" customFormat="1" ht="21.7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2" customFormat="1" ht="6.95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2" customFormat="1" ht="24.95" customHeight="1">
      <c r="A113" s="34"/>
      <c r="B113" s="35"/>
      <c r="C113" s="23" t="s">
        <v>119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12" customHeight="1">
      <c r="A115" s="34"/>
      <c r="B115" s="35"/>
      <c r="C115" s="29" t="s">
        <v>16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6.5" customHeight="1">
      <c r="A116" s="34"/>
      <c r="B116" s="35"/>
      <c r="C116" s="36"/>
      <c r="D116" s="36"/>
      <c r="E116" s="323" t="str">
        <f>E7</f>
        <v>ČOV pro areál staveb ÚFA AV ČR a OPS - Milešovka</v>
      </c>
      <c r="F116" s="324"/>
      <c r="G116" s="324"/>
      <c r="H116" s="324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106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275" t="str">
        <f>E9</f>
        <v>VK - Vnější kanalizace, filtrace a vsakování</v>
      </c>
      <c r="F118" s="325"/>
      <c r="G118" s="325"/>
      <c r="H118" s="325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>
      <c r="A120" s="34"/>
      <c r="B120" s="35"/>
      <c r="C120" s="29" t="s">
        <v>20</v>
      </c>
      <c r="D120" s="36"/>
      <c r="E120" s="36"/>
      <c r="F120" s="27" t="str">
        <f>F12</f>
        <v>Mlešov u Lovosic</v>
      </c>
      <c r="G120" s="36"/>
      <c r="H120" s="36"/>
      <c r="I120" s="29" t="s">
        <v>22</v>
      </c>
      <c r="J120" s="66" t="str">
        <f>IF(J12="","",J12)</f>
        <v>29. 6. 2022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5.2" customHeight="1">
      <c r="A122" s="34"/>
      <c r="B122" s="35"/>
      <c r="C122" s="29" t="s">
        <v>24</v>
      </c>
      <c r="D122" s="36"/>
      <c r="E122" s="36"/>
      <c r="F122" s="27" t="str">
        <f>E15</f>
        <v>Ústav fyziky atmosféry AV ČR, v. v. i.</v>
      </c>
      <c r="G122" s="36"/>
      <c r="H122" s="36"/>
      <c r="I122" s="29" t="s">
        <v>30</v>
      </c>
      <c r="J122" s="32" t="str">
        <f>E21</f>
        <v>HRprojekt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9" t="s">
        <v>28</v>
      </c>
      <c r="D123" s="36"/>
      <c r="E123" s="36"/>
      <c r="F123" s="27" t="str">
        <f>IF(E18="","",E18)</f>
        <v>Vyplň údaj</v>
      </c>
      <c r="G123" s="36"/>
      <c r="H123" s="36"/>
      <c r="I123" s="29" t="s">
        <v>33</v>
      </c>
      <c r="J123" s="32" t="str">
        <f>E24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3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>
      <c r="A125" s="159"/>
      <c r="B125" s="160"/>
      <c r="C125" s="161" t="s">
        <v>120</v>
      </c>
      <c r="D125" s="162" t="s">
        <v>61</v>
      </c>
      <c r="E125" s="162" t="s">
        <v>57</v>
      </c>
      <c r="F125" s="162" t="s">
        <v>58</v>
      </c>
      <c r="G125" s="162" t="s">
        <v>121</v>
      </c>
      <c r="H125" s="162" t="s">
        <v>122</v>
      </c>
      <c r="I125" s="162" t="s">
        <v>123</v>
      </c>
      <c r="J125" s="163" t="s">
        <v>110</v>
      </c>
      <c r="K125" s="164" t="s">
        <v>124</v>
      </c>
      <c r="L125" s="165"/>
      <c r="M125" s="75" t="s">
        <v>1</v>
      </c>
      <c r="N125" s="76" t="s">
        <v>40</v>
      </c>
      <c r="O125" s="76" t="s">
        <v>125</v>
      </c>
      <c r="P125" s="76" t="s">
        <v>126</v>
      </c>
      <c r="Q125" s="76" t="s">
        <v>127</v>
      </c>
      <c r="R125" s="76" t="s">
        <v>128</v>
      </c>
      <c r="S125" s="76" t="s">
        <v>129</v>
      </c>
      <c r="T125" s="77" t="s">
        <v>130</v>
      </c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</row>
    <row r="126" spans="1:63" s="2" customFormat="1" ht="22.9" customHeight="1">
      <c r="A126" s="34"/>
      <c r="B126" s="35"/>
      <c r="C126" s="82" t="s">
        <v>131</v>
      </c>
      <c r="D126" s="36"/>
      <c r="E126" s="36"/>
      <c r="F126" s="36"/>
      <c r="G126" s="36"/>
      <c r="H126" s="36"/>
      <c r="I126" s="36"/>
      <c r="J126" s="166">
        <f>BK126</f>
        <v>0</v>
      </c>
      <c r="K126" s="36"/>
      <c r="L126" s="39"/>
      <c r="M126" s="78"/>
      <c r="N126" s="167"/>
      <c r="O126" s="79"/>
      <c r="P126" s="168">
        <f>P127+P226</f>
        <v>0</v>
      </c>
      <c r="Q126" s="79"/>
      <c r="R126" s="168">
        <f>R127+R226</f>
        <v>31.1973105</v>
      </c>
      <c r="S126" s="79"/>
      <c r="T126" s="169">
        <f>T127+T226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75</v>
      </c>
      <c r="AU126" s="17" t="s">
        <v>112</v>
      </c>
      <c r="BK126" s="170">
        <f>BK127+BK226</f>
        <v>0</v>
      </c>
    </row>
    <row r="127" spans="1:63" s="12" customFormat="1" ht="25.9" customHeight="1">
      <c r="B127" s="171"/>
      <c r="C127" s="172"/>
      <c r="D127" s="173" t="s">
        <v>75</v>
      </c>
      <c r="E127" s="174" t="s">
        <v>132</v>
      </c>
      <c r="F127" s="174" t="s">
        <v>133</v>
      </c>
      <c r="G127" s="172"/>
      <c r="H127" s="172"/>
      <c r="I127" s="175"/>
      <c r="J127" s="176">
        <f>BK127</f>
        <v>0</v>
      </c>
      <c r="K127" s="172"/>
      <c r="L127" s="177"/>
      <c r="M127" s="178"/>
      <c r="N127" s="179"/>
      <c r="O127" s="179"/>
      <c r="P127" s="180">
        <f>P128+P171+P188+P194+P221+P224</f>
        <v>0</v>
      </c>
      <c r="Q127" s="179"/>
      <c r="R127" s="180">
        <f>R128+R171+R188+R194+R221+R224</f>
        <v>31.1948556</v>
      </c>
      <c r="S127" s="179"/>
      <c r="T127" s="181">
        <f>T128+T171+T188+T194+T221+T224</f>
        <v>0</v>
      </c>
      <c r="AR127" s="182" t="s">
        <v>84</v>
      </c>
      <c r="AT127" s="183" t="s">
        <v>75</v>
      </c>
      <c r="AU127" s="183" t="s">
        <v>76</v>
      </c>
      <c r="AY127" s="182" t="s">
        <v>134</v>
      </c>
      <c r="BK127" s="184">
        <f>BK128+BK171+BK188+BK194+BK221+BK224</f>
        <v>0</v>
      </c>
    </row>
    <row r="128" spans="1:63" s="12" customFormat="1" ht="22.9" customHeight="1">
      <c r="B128" s="171"/>
      <c r="C128" s="172"/>
      <c r="D128" s="173" t="s">
        <v>75</v>
      </c>
      <c r="E128" s="185" t="s">
        <v>84</v>
      </c>
      <c r="F128" s="185" t="s">
        <v>447</v>
      </c>
      <c r="G128" s="172"/>
      <c r="H128" s="172"/>
      <c r="I128" s="175"/>
      <c r="J128" s="186">
        <f>BK128</f>
        <v>0</v>
      </c>
      <c r="K128" s="172"/>
      <c r="L128" s="177"/>
      <c r="M128" s="178"/>
      <c r="N128" s="179"/>
      <c r="O128" s="179"/>
      <c r="P128" s="180">
        <f>SUM(P129:P170)</f>
        <v>0</v>
      </c>
      <c r="Q128" s="179"/>
      <c r="R128" s="180">
        <f>SUM(R129:R170)</f>
        <v>29.164507</v>
      </c>
      <c r="S128" s="179"/>
      <c r="T128" s="181">
        <f>SUM(T129:T170)</f>
        <v>0</v>
      </c>
      <c r="AR128" s="182" t="s">
        <v>84</v>
      </c>
      <c r="AT128" s="183" t="s">
        <v>75</v>
      </c>
      <c r="AU128" s="183" t="s">
        <v>84</v>
      </c>
      <c r="AY128" s="182" t="s">
        <v>134</v>
      </c>
      <c r="BK128" s="184">
        <f>SUM(BK129:BK170)</f>
        <v>0</v>
      </c>
    </row>
    <row r="129" spans="1:65" s="2" customFormat="1" ht="24.2" customHeight="1">
      <c r="A129" s="34"/>
      <c r="B129" s="35"/>
      <c r="C129" s="187" t="s">
        <v>84</v>
      </c>
      <c r="D129" s="187" t="s">
        <v>137</v>
      </c>
      <c r="E129" s="188" t="s">
        <v>448</v>
      </c>
      <c r="F129" s="189" t="s">
        <v>449</v>
      </c>
      <c r="G129" s="190" t="s">
        <v>140</v>
      </c>
      <c r="H129" s="191">
        <v>101.355</v>
      </c>
      <c r="I129" s="192"/>
      <c r="J129" s="193">
        <f>ROUND(I129*H129,2)</f>
        <v>0</v>
      </c>
      <c r="K129" s="194"/>
      <c r="L129" s="39"/>
      <c r="M129" s="195" t="s">
        <v>1</v>
      </c>
      <c r="N129" s="196" t="s">
        <v>41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141</v>
      </c>
      <c r="AT129" s="199" t="s">
        <v>137</v>
      </c>
      <c r="AU129" s="199" t="s">
        <v>86</v>
      </c>
      <c r="AY129" s="17" t="s">
        <v>134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7" t="s">
        <v>84</v>
      </c>
      <c r="BK129" s="200">
        <f>ROUND(I129*H129,2)</f>
        <v>0</v>
      </c>
      <c r="BL129" s="17" t="s">
        <v>141</v>
      </c>
      <c r="BM129" s="199" t="s">
        <v>450</v>
      </c>
    </row>
    <row r="130" spans="1:65" s="14" customFormat="1" ht="11.25">
      <c r="B130" s="212"/>
      <c r="C130" s="213"/>
      <c r="D130" s="203" t="s">
        <v>143</v>
      </c>
      <c r="E130" s="214" t="s">
        <v>1</v>
      </c>
      <c r="F130" s="215" t="s">
        <v>451</v>
      </c>
      <c r="G130" s="213"/>
      <c r="H130" s="216">
        <v>68.355000000000004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143</v>
      </c>
      <c r="AU130" s="222" t="s">
        <v>86</v>
      </c>
      <c r="AV130" s="14" t="s">
        <v>86</v>
      </c>
      <c r="AW130" s="14" t="s">
        <v>32</v>
      </c>
      <c r="AX130" s="14" t="s">
        <v>76</v>
      </c>
      <c r="AY130" s="222" t="s">
        <v>134</v>
      </c>
    </row>
    <row r="131" spans="1:65" s="14" customFormat="1" ht="11.25">
      <c r="B131" s="212"/>
      <c r="C131" s="213"/>
      <c r="D131" s="203" t="s">
        <v>143</v>
      </c>
      <c r="E131" s="214" t="s">
        <v>1</v>
      </c>
      <c r="F131" s="215" t="s">
        <v>452</v>
      </c>
      <c r="G131" s="213"/>
      <c r="H131" s="216">
        <v>33</v>
      </c>
      <c r="I131" s="217"/>
      <c r="J131" s="213"/>
      <c r="K131" s="213"/>
      <c r="L131" s="218"/>
      <c r="M131" s="219"/>
      <c r="N131" s="220"/>
      <c r="O131" s="220"/>
      <c r="P131" s="220"/>
      <c r="Q131" s="220"/>
      <c r="R131" s="220"/>
      <c r="S131" s="220"/>
      <c r="T131" s="221"/>
      <c r="AT131" s="222" t="s">
        <v>143</v>
      </c>
      <c r="AU131" s="222" t="s">
        <v>86</v>
      </c>
      <c r="AV131" s="14" t="s">
        <v>86</v>
      </c>
      <c r="AW131" s="14" t="s">
        <v>32</v>
      </c>
      <c r="AX131" s="14" t="s">
        <v>76</v>
      </c>
      <c r="AY131" s="222" t="s">
        <v>134</v>
      </c>
    </row>
    <row r="132" spans="1:65" s="15" customFormat="1" ht="11.25">
      <c r="B132" s="223"/>
      <c r="C132" s="224"/>
      <c r="D132" s="203" t="s">
        <v>143</v>
      </c>
      <c r="E132" s="225" t="s">
        <v>427</v>
      </c>
      <c r="F132" s="226" t="s">
        <v>147</v>
      </c>
      <c r="G132" s="224"/>
      <c r="H132" s="227">
        <v>101.355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AT132" s="233" t="s">
        <v>143</v>
      </c>
      <c r="AU132" s="233" t="s">
        <v>86</v>
      </c>
      <c r="AV132" s="15" t="s">
        <v>141</v>
      </c>
      <c r="AW132" s="15" t="s">
        <v>32</v>
      </c>
      <c r="AX132" s="15" t="s">
        <v>84</v>
      </c>
      <c r="AY132" s="233" t="s">
        <v>134</v>
      </c>
    </row>
    <row r="133" spans="1:65" s="2" customFormat="1" ht="37.9" customHeight="1">
      <c r="A133" s="34"/>
      <c r="B133" s="35"/>
      <c r="C133" s="187" t="s">
        <v>86</v>
      </c>
      <c r="D133" s="187" t="s">
        <v>137</v>
      </c>
      <c r="E133" s="188" t="s">
        <v>453</v>
      </c>
      <c r="F133" s="189" t="s">
        <v>454</v>
      </c>
      <c r="G133" s="190" t="s">
        <v>235</v>
      </c>
      <c r="H133" s="191">
        <v>64.25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41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141</v>
      </c>
      <c r="AT133" s="199" t="s">
        <v>137</v>
      </c>
      <c r="AU133" s="199" t="s">
        <v>86</v>
      </c>
      <c r="AY133" s="17" t="s">
        <v>134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84</v>
      </c>
      <c r="BK133" s="200">
        <f>ROUND(I133*H133,2)</f>
        <v>0</v>
      </c>
      <c r="BL133" s="17" t="s">
        <v>141</v>
      </c>
      <c r="BM133" s="199" t="s">
        <v>455</v>
      </c>
    </row>
    <row r="134" spans="1:65" s="13" customFormat="1" ht="11.25">
      <c r="B134" s="201"/>
      <c r="C134" s="202"/>
      <c r="D134" s="203" t="s">
        <v>143</v>
      </c>
      <c r="E134" s="204" t="s">
        <v>1</v>
      </c>
      <c r="F134" s="205" t="s">
        <v>456</v>
      </c>
      <c r="G134" s="202"/>
      <c r="H134" s="204" t="s">
        <v>1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143</v>
      </c>
      <c r="AU134" s="211" t="s">
        <v>86</v>
      </c>
      <c r="AV134" s="13" t="s">
        <v>84</v>
      </c>
      <c r="AW134" s="13" t="s">
        <v>32</v>
      </c>
      <c r="AX134" s="13" t="s">
        <v>76</v>
      </c>
      <c r="AY134" s="211" t="s">
        <v>134</v>
      </c>
    </row>
    <row r="135" spans="1:65" s="14" customFormat="1" ht="11.25">
      <c r="B135" s="212"/>
      <c r="C135" s="213"/>
      <c r="D135" s="203" t="s">
        <v>143</v>
      </c>
      <c r="E135" s="214" t="s">
        <v>1</v>
      </c>
      <c r="F135" s="215" t="s">
        <v>457</v>
      </c>
      <c r="G135" s="213"/>
      <c r="H135" s="216">
        <v>25.25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143</v>
      </c>
      <c r="AU135" s="222" t="s">
        <v>86</v>
      </c>
      <c r="AV135" s="14" t="s">
        <v>86</v>
      </c>
      <c r="AW135" s="14" t="s">
        <v>32</v>
      </c>
      <c r="AX135" s="14" t="s">
        <v>76</v>
      </c>
      <c r="AY135" s="222" t="s">
        <v>134</v>
      </c>
    </row>
    <row r="136" spans="1:65" s="13" customFormat="1" ht="11.25">
      <c r="B136" s="201"/>
      <c r="C136" s="202"/>
      <c r="D136" s="203" t="s">
        <v>143</v>
      </c>
      <c r="E136" s="204" t="s">
        <v>1</v>
      </c>
      <c r="F136" s="205" t="s">
        <v>458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143</v>
      </c>
      <c r="AU136" s="211" t="s">
        <v>86</v>
      </c>
      <c r="AV136" s="13" t="s">
        <v>84</v>
      </c>
      <c r="AW136" s="13" t="s">
        <v>32</v>
      </c>
      <c r="AX136" s="13" t="s">
        <v>76</v>
      </c>
      <c r="AY136" s="211" t="s">
        <v>134</v>
      </c>
    </row>
    <row r="137" spans="1:65" s="14" customFormat="1" ht="11.25">
      <c r="B137" s="212"/>
      <c r="C137" s="213"/>
      <c r="D137" s="203" t="s">
        <v>143</v>
      </c>
      <c r="E137" s="214" t="s">
        <v>437</v>
      </c>
      <c r="F137" s="215" t="s">
        <v>459</v>
      </c>
      <c r="G137" s="213"/>
      <c r="H137" s="216">
        <v>21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143</v>
      </c>
      <c r="AU137" s="222" t="s">
        <v>86</v>
      </c>
      <c r="AV137" s="14" t="s">
        <v>86</v>
      </c>
      <c r="AW137" s="14" t="s">
        <v>32</v>
      </c>
      <c r="AX137" s="14" t="s">
        <v>76</v>
      </c>
      <c r="AY137" s="222" t="s">
        <v>134</v>
      </c>
    </row>
    <row r="138" spans="1:65" s="13" customFormat="1" ht="11.25">
      <c r="B138" s="201"/>
      <c r="C138" s="202"/>
      <c r="D138" s="203" t="s">
        <v>143</v>
      </c>
      <c r="E138" s="204" t="s">
        <v>1</v>
      </c>
      <c r="F138" s="205" t="s">
        <v>460</v>
      </c>
      <c r="G138" s="202"/>
      <c r="H138" s="204" t="s">
        <v>1</v>
      </c>
      <c r="I138" s="206"/>
      <c r="J138" s="202"/>
      <c r="K138" s="202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143</v>
      </c>
      <c r="AU138" s="211" t="s">
        <v>86</v>
      </c>
      <c r="AV138" s="13" t="s">
        <v>84</v>
      </c>
      <c r="AW138" s="13" t="s">
        <v>32</v>
      </c>
      <c r="AX138" s="13" t="s">
        <v>76</v>
      </c>
      <c r="AY138" s="211" t="s">
        <v>134</v>
      </c>
    </row>
    <row r="139" spans="1:65" s="14" customFormat="1" ht="11.25">
      <c r="B139" s="212"/>
      <c r="C139" s="213"/>
      <c r="D139" s="203" t="s">
        <v>143</v>
      </c>
      <c r="E139" s="214" t="s">
        <v>439</v>
      </c>
      <c r="F139" s="215" t="s">
        <v>461</v>
      </c>
      <c r="G139" s="213"/>
      <c r="H139" s="216">
        <v>18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143</v>
      </c>
      <c r="AU139" s="222" t="s">
        <v>86</v>
      </c>
      <c r="AV139" s="14" t="s">
        <v>86</v>
      </c>
      <c r="AW139" s="14" t="s">
        <v>32</v>
      </c>
      <c r="AX139" s="14" t="s">
        <v>76</v>
      </c>
      <c r="AY139" s="222" t="s">
        <v>134</v>
      </c>
    </row>
    <row r="140" spans="1:65" s="15" customFormat="1" ht="11.25">
      <c r="B140" s="223"/>
      <c r="C140" s="224"/>
      <c r="D140" s="203" t="s">
        <v>143</v>
      </c>
      <c r="E140" s="225" t="s">
        <v>434</v>
      </c>
      <c r="F140" s="226" t="s">
        <v>147</v>
      </c>
      <c r="G140" s="224"/>
      <c r="H140" s="227">
        <v>64.25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AT140" s="233" t="s">
        <v>143</v>
      </c>
      <c r="AU140" s="233" t="s">
        <v>86</v>
      </c>
      <c r="AV140" s="15" t="s">
        <v>141</v>
      </c>
      <c r="AW140" s="15" t="s">
        <v>32</v>
      </c>
      <c r="AX140" s="15" t="s">
        <v>84</v>
      </c>
      <c r="AY140" s="233" t="s">
        <v>134</v>
      </c>
    </row>
    <row r="141" spans="1:65" s="2" customFormat="1" ht="37.9" customHeight="1">
      <c r="A141" s="34"/>
      <c r="B141" s="35"/>
      <c r="C141" s="187" t="s">
        <v>154</v>
      </c>
      <c r="D141" s="187" t="s">
        <v>137</v>
      </c>
      <c r="E141" s="188" t="s">
        <v>462</v>
      </c>
      <c r="F141" s="189" t="s">
        <v>463</v>
      </c>
      <c r="G141" s="190" t="s">
        <v>235</v>
      </c>
      <c r="H141" s="191">
        <v>66.888000000000005</v>
      </c>
      <c r="I141" s="192"/>
      <c r="J141" s="193">
        <f>ROUND(I141*H141,2)</f>
        <v>0</v>
      </c>
      <c r="K141" s="194"/>
      <c r="L141" s="39"/>
      <c r="M141" s="195" t="s">
        <v>1</v>
      </c>
      <c r="N141" s="196" t="s">
        <v>41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141</v>
      </c>
      <c r="AT141" s="199" t="s">
        <v>137</v>
      </c>
      <c r="AU141" s="199" t="s">
        <v>86</v>
      </c>
      <c r="AY141" s="17" t="s">
        <v>134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7" t="s">
        <v>84</v>
      </c>
      <c r="BK141" s="200">
        <f>ROUND(I141*H141,2)</f>
        <v>0</v>
      </c>
      <c r="BL141" s="17" t="s">
        <v>141</v>
      </c>
      <c r="BM141" s="199" t="s">
        <v>464</v>
      </c>
    </row>
    <row r="142" spans="1:65" s="13" customFormat="1" ht="11.25">
      <c r="B142" s="201"/>
      <c r="C142" s="202"/>
      <c r="D142" s="203" t="s">
        <v>143</v>
      </c>
      <c r="E142" s="204" t="s">
        <v>1</v>
      </c>
      <c r="F142" s="205" t="s">
        <v>465</v>
      </c>
      <c r="G142" s="202"/>
      <c r="H142" s="204" t="s">
        <v>1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143</v>
      </c>
      <c r="AU142" s="211" t="s">
        <v>86</v>
      </c>
      <c r="AV142" s="13" t="s">
        <v>84</v>
      </c>
      <c r="AW142" s="13" t="s">
        <v>32</v>
      </c>
      <c r="AX142" s="13" t="s">
        <v>76</v>
      </c>
      <c r="AY142" s="211" t="s">
        <v>134</v>
      </c>
    </row>
    <row r="143" spans="1:65" s="14" customFormat="1" ht="11.25">
      <c r="B143" s="212"/>
      <c r="C143" s="213"/>
      <c r="D143" s="203" t="s">
        <v>143</v>
      </c>
      <c r="E143" s="214" t="s">
        <v>1</v>
      </c>
      <c r="F143" s="215" t="s">
        <v>466</v>
      </c>
      <c r="G143" s="213"/>
      <c r="H143" s="216">
        <v>39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143</v>
      </c>
      <c r="AU143" s="222" t="s">
        <v>86</v>
      </c>
      <c r="AV143" s="14" t="s">
        <v>86</v>
      </c>
      <c r="AW143" s="14" t="s">
        <v>32</v>
      </c>
      <c r="AX143" s="14" t="s">
        <v>76</v>
      </c>
      <c r="AY143" s="222" t="s">
        <v>134</v>
      </c>
    </row>
    <row r="144" spans="1:65" s="13" customFormat="1" ht="11.25">
      <c r="B144" s="201"/>
      <c r="C144" s="202"/>
      <c r="D144" s="203" t="s">
        <v>143</v>
      </c>
      <c r="E144" s="204" t="s">
        <v>1</v>
      </c>
      <c r="F144" s="205" t="s">
        <v>467</v>
      </c>
      <c r="G144" s="202"/>
      <c r="H144" s="204" t="s">
        <v>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143</v>
      </c>
      <c r="AU144" s="211" t="s">
        <v>86</v>
      </c>
      <c r="AV144" s="13" t="s">
        <v>84</v>
      </c>
      <c r="AW144" s="13" t="s">
        <v>32</v>
      </c>
      <c r="AX144" s="13" t="s">
        <v>76</v>
      </c>
      <c r="AY144" s="211" t="s">
        <v>134</v>
      </c>
    </row>
    <row r="145" spans="1:65" s="14" customFormat="1" ht="11.25">
      <c r="B145" s="212"/>
      <c r="C145" s="213"/>
      <c r="D145" s="203" t="s">
        <v>143</v>
      </c>
      <c r="E145" s="214" t="s">
        <v>1</v>
      </c>
      <c r="F145" s="215" t="s">
        <v>468</v>
      </c>
      <c r="G145" s="213"/>
      <c r="H145" s="216">
        <v>27.888000000000002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143</v>
      </c>
      <c r="AU145" s="222" t="s">
        <v>86</v>
      </c>
      <c r="AV145" s="14" t="s">
        <v>86</v>
      </c>
      <c r="AW145" s="14" t="s">
        <v>32</v>
      </c>
      <c r="AX145" s="14" t="s">
        <v>76</v>
      </c>
      <c r="AY145" s="222" t="s">
        <v>134</v>
      </c>
    </row>
    <row r="146" spans="1:65" s="15" customFormat="1" ht="11.25">
      <c r="B146" s="223"/>
      <c r="C146" s="224"/>
      <c r="D146" s="203" t="s">
        <v>143</v>
      </c>
      <c r="E146" s="225" t="s">
        <v>431</v>
      </c>
      <c r="F146" s="226" t="s">
        <v>147</v>
      </c>
      <c r="G146" s="224"/>
      <c r="H146" s="227">
        <v>66.888000000000005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AT146" s="233" t="s">
        <v>143</v>
      </c>
      <c r="AU146" s="233" t="s">
        <v>86</v>
      </c>
      <c r="AV146" s="15" t="s">
        <v>141</v>
      </c>
      <c r="AW146" s="15" t="s">
        <v>32</v>
      </c>
      <c r="AX146" s="15" t="s">
        <v>84</v>
      </c>
      <c r="AY146" s="233" t="s">
        <v>134</v>
      </c>
    </row>
    <row r="147" spans="1:65" s="2" customFormat="1" ht="37.9" customHeight="1">
      <c r="A147" s="34"/>
      <c r="B147" s="35"/>
      <c r="C147" s="187" t="s">
        <v>141</v>
      </c>
      <c r="D147" s="187" t="s">
        <v>137</v>
      </c>
      <c r="E147" s="188" t="s">
        <v>469</v>
      </c>
      <c r="F147" s="189" t="s">
        <v>470</v>
      </c>
      <c r="G147" s="190" t="s">
        <v>235</v>
      </c>
      <c r="H147" s="191">
        <v>334.44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41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141</v>
      </c>
      <c r="AT147" s="199" t="s">
        <v>137</v>
      </c>
      <c r="AU147" s="199" t="s">
        <v>86</v>
      </c>
      <c r="AY147" s="17" t="s">
        <v>134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84</v>
      </c>
      <c r="BK147" s="200">
        <f>ROUND(I147*H147,2)</f>
        <v>0</v>
      </c>
      <c r="BL147" s="17" t="s">
        <v>141</v>
      </c>
      <c r="BM147" s="199" t="s">
        <v>471</v>
      </c>
    </row>
    <row r="148" spans="1:65" s="14" customFormat="1" ht="11.25">
      <c r="B148" s="212"/>
      <c r="C148" s="213"/>
      <c r="D148" s="203" t="s">
        <v>143</v>
      </c>
      <c r="E148" s="214" t="s">
        <v>1</v>
      </c>
      <c r="F148" s="215" t="s">
        <v>472</v>
      </c>
      <c r="G148" s="213"/>
      <c r="H148" s="216">
        <v>334.44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143</v>
      </c>
      <c r="AU148" s="222" t="s">
        <v>86</v>
      </c>
      <c r="AV148" s="14" t="s">
        <v>86</v>
      </c>
      <c r="AW148" s="14" t="s">
        <v>32</v>
      </c>
      <c r="AX148" s="14" t="s">
        <v>84</v>
      </c>
      <c r="AY148" s="222" t="s">
        <v>134</v>
      </c>
    </row>
    <row r="149" spans="1:65" s="2" customFormat="1" ht="37.9" customHeight="1">
      <c r="A149" s="34"/>
      <c r="B149" s="35"/>
      <c r="C149" s="187" t="s">
        <v>162</v>
      </c>
      <c r="D149" s="187" t="s">
        <v>137</v>
      </c>
      <c r="E149" s="188" t="s">
        <v>473</v>
      </c>
      <c r="F149" s="189" t="s">
        <v>474</v>
      </c>
      <c r="G149" s="190" t="s">
        <v>235</v>
      </c>
      <c r="H149" s="191">
        <v>27.888000000000002</v>
      </c>
      <c r="I149" s="192"/>
      <c r="J149" s="193">
        <f>ROUND(I149*H149,2)</f>
        <v>0</v>
      </c>
      <c r="K149" s="194"/>
      <c r="L149" s="39"/>
      <c r="M149" s="195" t="s">
        <v>1</v>
      </c>
      <c r="N149" s="196" t="s">
        <v>41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141</v>
      </c>
      <c r="AT149" s="199" t="s">
        <v>137</v>
      </c>
      <c r="AU149" s="199" t="s">
        <v>86</v>
      </c>
      <c r="AY149" s="17" t="s">
        <v>134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84</v>
      </c>
      <c r="BK149" s="200">
        <f>ROUND(I149*H149,2)</f>
        <v>0</v>
      </c>
      <c r="BL149" s="17" t="s">
        <v>141</v>
      </c>
      <c r="BM149" s="199" t="s">
        <v>475</v>
      </c>
    </row>
    <row r="150" spans="1:65" s="13" customFormat="1" ht="11.25">
      <c r="B150" s="201"/>
      <c r="C150" s="202"/>
      <c r="D150" s="203" t="s">
        <v>143</v>
      </c>
      <c r="E150" s="204" t="s">
        <v>1</v>
      </c>
      <c r="F150" s="205" t="s">
        <v>476</v>
      </c>
      <c r="G150" s="202"/>
      <c r="H150" s="204" t="s">
        <v>1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143</v>
      </c>
      <c r="AU150" s="211" t="s">
        <v>86</v>
      </c>
      <c r="AV150" s="13" t="s">
        <v>84</v>
      </c>
      <c r="AW150" s="13" t="s">
        <v>32</v>
      </c>
      <c r="AX150" s="13" t="s">
        <v>76</v>
      </c>
      <c r="AY150" s="211" t="s">
        <v>134</v>
      </c>
    </row>
    <row r="151" spans="1:65" s="14" customFormat="1" ht="11.25">
      <c r="B151" s="212"/>
      <c r="C151" s="213"/>
      <c r="D151" s="203" t="s">
        <v>143</v>
      </c>
      <c r="E151" s="214" t="s">
        <v>1</v>
      </c>
      <c r="F151" s="215" t="s">
        <v>477</v>
      </c>
      <c r="G151" s="213"/>
      <c r="H151" s="216">
        <v>27.888000000000002</v>
      </c>
      <c r="I151" s="217"/>
      <c r="J151" s="213"/>
      <c r="K151" s="213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143</v>
      </c>
      <c r="AU151" s="222" t="s">
        <v>86</v>
      </c>
      <c r="AV151" s="14" t="s">
        <v>86</v>
      </c>
      <c r="AW151" s="14" t="s">
        <v>32</v>
      </c>
      <c r="AX151" s="14" t="s">
        <v>84</v>
      </c>
      <c r="AY151" s="222" t="s">
        <v>134</v>
      </c>
    </row>
    <row r="152" spans="1:65" s="2" customFormat="1" ht="37.9" customHeight="1">
      <c r="A152" s="34"/>
      <c r="B152" s="35"/>
      <c r="C152" s="187" t="s">
        <v>167</v>
      </c>
      <c r="D152" s="187" t="s">
        <v>137</v>
      </c>
      <c r="E152" s="188" t="s">
        <v>478</v>
      </c>
      <c r="F152" s="189" t="s">
        <v>479</v>
      </c>
      <c r="G152" s="190" t="s">
        <v>235</v>
      </c>
      <c r="H152" s="191">
        <v>139.44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41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141</v>
      </c>
      <c r="AT152" s="199" t="s">
        <v>137</v>
      </c>
      <c r="AU152" s="199" t="s">
        <v>86</v>
      </c>
      <c r="AY152" s="17" t="s">
        <v>134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84</v>
      </c>
      <c r="BK152" s="200">
        <f>ROUND(I152*H152,2)</f>
        <v>0</v>
      </c>
      <c r="BL152" s="17" t="s">
        <v>141</v>
      </c>
      <c r="BM152" s="199" t="s">
        <v>480</v>
      </c>
    </row>
    <row r="153" spans="1:65" s="13" customFormat="1" ht="11.25">
      <c r="B153" s="201"/>
      <c r="C153" s="202"/>
      <c r="D153" s="203" t="s">
        <v>143</v>
      </c>
      <c r="E153" s="204" t="s">
        <v>1</v>
      </c>
      <c r="F153" s="205" t="s">
        <v>476</v>
      </c>
      <c r="G153" s="202"/>
      <c r="H153" s="204" t="s">
        <v>1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143</v>
      </c>
      <c r="AU153" s="211" t="s">
        <v>86</v>
      </c>
      <c r="AV153" s="13" t="s">
        <v>84</v>
      </c>
      <c r="AW153" s="13" t="s">
        <v>32</v>
      </c>
      <c r="AX153" s="13" t="s">
        <v>76</v>
      </c>
      <c r="AY153" s="211" t="s">
        <v>134</v>
      </c>
    </row>
    <row r="154" spans="1:65" s="14" customFormat="1" ht="11.25">
      <c r="B154" s="212"/>
      <c r="C154" s="213"/>
      <c r="D154" s="203" t="s">
        <v>143</v>
      </c>
      <c r="E154" s="214" t="s">
        <v>1</v>
      </c>
      <c r="F154" s="215" t="s">
        <v>481</v>
      </c>
      <c r="G154" s="213"/>
      <c r="H154" s="216">
        <v>139.44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143</v>
      </c>
      <c r="AU154" s="222" t="s">
        <v>86</v>
      </c>
      <c r="AV154" s="14" t="s">
        <v>86</v>
      </c>
      <c r="AW154" s="14" t="s">
        <v>32</v>
      </c>
      <c r="AX154" s="14" t="s">
        <v>84</v>
      </c>
      <c r="AY154" s="222" t="s">
        <v>134</v>
      </c>
    </row>
    <row r="155" spans="1:65" s="2" customFormat="1" ht="24.2" customHeight="1">
      <c r="A155" s="34"/>
      <c r="B155" s="35"/>
      <c r="C155" s="187" t="s">
        <v>175</v>
      </c>
      <c r="D155" s="187" t="s">
        <v>137</v>
      </c>
      <c r="E155" s="188" t="s">
        <v>482</v>
      </c>
      <c r="F155" s="189" t="s">
        <v>483</v>
      </c>
      <c r="G155" s="190" t="s">
        <v>235</v>
      </c>
      <c r="H155" s="191">
        <v>48.887999999999998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41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141</v>
      </c>
      <c r="AT155" s="199" t="s">
        <v>137</v>
      </c>
      <c r="AU155" s="199" t="s">
        <v>86</v>
      </c>
      <c r="AY155" s="17" t="s">
        <v>134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84</v>
      </c>
      <c r="BK155" s="200">
        <f>ROUND(I155*H155,2)</f>
        <v>0</v>
      </c>
      <c r="BL155" s="17" t="s">
        <v>141</v>
      </c>
      <c r="BM155" s="199" t="s">
        <v>484</v>
      </c>
    </row>
    <row r="156" spans="1:65" s="14" customFormat="1" ht="11.25">
      <c r="B156" s="212"/>
      <c r="C156" s="213"/>
      <c r="D156" s="203" t="s">
        <v>143</v>
      </c>
      <c r="E156" s="214" t="s">
        <v>1</v>
      </c>
      <c r="F156" s="215" t="s">
        <v>485</v>
      </c>
      <c r="G156" s="213"/>
      <c r="H156" s="216">
        <v>48.887999999999998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143</v>
      </c>
      <c r="AU156" s="222" t="s">
        <v>86</v>
      </c>
      <c r="AV156" s="14" t="s">
        <v>86</v>
      </c>
      <c r="AW156" s="14" t="s">
        <v>32</v>
      </c>
      <c r="AX156" s="14" t="s">
        <v>84</v>
      </c>
      <c r="AY156" s="222" t="s">
        <v>134</v>
      </c>
    </row>
    <row r="157" spans="1:65" s="2" customFormat="1" ht="33" customHeight="1">
      <c r="A157" s="34"/>
      <c r="B157" s="35"/>
      <c r="C157" s="187" t="s">
        <v>182</v>
      </c>
      <c r="D157" s="187" t="s">
        <v>137</v>
      </c>
      <c r="E157" s="188" t="s">
        <v>486</v>
      </c>
      <c r="F157" s="189" t="s">
        <v>487</v>
      </c>
      <c r="G157" s="190" t="s">
        <v>235</v>
      </c>
      <c r="H157" s="191">
        <v>15.362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41</v>
      </c>
      <c r="O157" s="71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141</v>
      </c>
      <c r="AT157" s="199" t="s">
        <v>137</v>
      </c>
      <c r="AU157" s="199" t="s">
        <v>86</v>
      </c>
      <c r="AY157" s="17" t="s">
        <v>134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84</v>
      </c>
      <c r="BK157" s="200">
        <f>ROUND(I157*H157,2)</f>
        <v>0</v>
      </c>
      <c r="BL157" s="17" t="s">
        <v>141</v>
      </c>
      <c r="BM157" s="199" t="s">
        <v>488</v>
      </c>
    </row>
    <row r="158" spans="1:65" s="14" customFormat="1" ht="11.25">
      <c r="B158" s="212"/>
      <c r="C158" s="213"/>
      <c r="D158" s="203" t="s">
        <v>143</v>
      </c>
      <c r="E158" s="214" t="s">
        <v>1</v>
      </c>
      <c r="F158" s="215" t="s">
        <v>489</v>
      </c>
      <c r="G158" s="213"/>
      <c r="H158" s="216">
        <v>15.362</v>
      </c>
      <c r="I158" s="217"/>
      <c r="J158" s="213"/>
      <c r="K158" s="213"/>
      <c r="L158" s="218"/>
      <c r="M158" s="219"/>
      <c r="N158" s="220"/>
      <c r="O158" s="220"/>
      <c r="P158" s="220"/>
      <c r="Q158" s="220"/>
      <c r="R158" s="220"/>
      <c r="S158" s="220"/>
      <c r="T158" s="221"/>
      <c r="AT158" s="222" t="s">
        <v>143</v>
      </c>
      <c r="AU158" s="222" t="s">
        <v>86</v>
      </c>
      <c r="AV158" s="14" t="s">
        <v>86</v>
      </c>
      <c r="AW158" s="14" t="s">
        <v>32</v>
      </c>
      <c r="AX158" s="14" t="s">
        <v>84</v>
      </c>
      <c r="AY158" s="222" t="s">
        <v>134</v>
      </c>
    </row>
    <row r="159" spans="1:65" s="2" customFormat="1" ht="24.2" customHeight="1">
      <c r="A159" s="34"/>
      <c r="B159" s="35"/>
      <c r="C159" s="187" t="s">
        <v>135</v>
      </c>
      <c r="D159" s="187" t="s">
        <v>137</v>
      </c>
      <c r="E159" s="188" t="s">
        <v>490</v>
      </c>
      <c r="F159" s="189" t="s">
        <v>491</v>
      </c>
      <c r="G159" s="190" t="s">
        <v>235</v>
      </c>
      <c r="H159" s="191">
        <v>14.582000000000001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41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141</v>
      </c>
      <c r="AT159" s="199" t="s">
        <v>137</v>
      </c>
      <c r="AU159" s="199" t="s">
        <v>86</v>
      </c>
      <c r="AY159" s="17" t="s">
        <v>134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84</v>
      </c>
      <c r="BK159" s="200">
        <f>ROUND(I159*H159,2)</f>
        <v>0</v>
      </c>
      <c r="BL159" s="17" t="s">
        <v>141</v>
      </c>
      <c r="BM159" s="199" t="s">
        <v>492</v>
      </c>
    </row>
    <row r="160" spans="1:65" s="13" customFormat="1" ht="11.25">
      <c r="B160" s="201"/>
      <c r="C160" s="202"/>
      <c r="D160" s="203" t="s">
        <v>143</v>
      </c>
      <c r="E160" s="204" t="s">
        <v>1</v>
      </c>
      <c r="F160" s="205" t="s">
        <v>425</v>
      </c>
      <c r="G160" s="202"/>
      <c r="H160" s="204" t="s">
        <v>1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143</v>
      </c>
      <c r="AU160" s="211" t="s">
        <v>86</v>
      </c>
      <c r="AV160" s="13" t="s">
        <v>84</v>
      </c>
      <c r="AW160" s="13" t="s">
        <v>32</v>
      </c>
      <c r="AX160" s="13" t="s">
        <v>76</v>
      </c>
      <c r="AY160" s="211" t="s">
        <v>134</v>
      </c>
    </row>
    <row r="161" spans="1:65" s="14" customFormat="1" ht="11.25">
      <c r="B161" s="212"/>
      <c r="C161" s="213"/>
      <c r="D161" s="203" t="s">
        <v>143</v>
      </c>
      <c r="E161" s="214" t="s">
        <v>424</v>
      </c>
      <c r="F161" s="215" t="s">
        <v>493</v>
      </c>
      <c r="G161" s="213"/>
      <c r="H161" s="216">
        <v>14.582000000000001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143</v>
      </c>
      <c r="AU161" s="222" t="s">
        <v>86</v>
      </c>
      <c r="AV161" s="14" t="s">
        <v>86</v>
      </c>
      <c r="AW161" s="14" t="s">
        <v>32</v>
      </c>
      <c r="AX161" s="14" t="s">
        <v>84</v>
      </c>
      <c r="AY161" s="222" t="s">
        <v>134</v>
      </c>
    </row>
    <row r="162" spans="1:65" s="2" customFormat="1" ht="16.5" customHeight="1">
      <c r="A162" s="34"/>
      <c r="B162" s="35"/>
      <c r="C162" s="238" t="s">
        <v>195</v>
      </c>
      <c r="D162" s="238" t="s">
        <v>309</v>
      </c>
      <c r="E162" s="239" t="s">
        <v>494</v>
      </c>
      <c r="F162" s="240" t="s">
        <v>495</v>
      </c>
      <c r="G162" s="241" t="s">
        <v>157</v>
      </c>
      <c r="H162" s="242">
        <v>29.164000000000001</v>
      </c>
      <c r="I162" s="243"/>
      <c r="J162" s="244">
        <f>ROUND(I162*H162,2)</f>
        <v>0</v>
      </c>
      <c r="K162" s="245"/>
      <c r="L162" s="246"/>
      <c r="M162" s="247" t="s">
        <v>1</v>
      </c>
      <c r="N162" s="248" t="s">
        <v>41</v>
      </c>
      <c r="O162" s="71"/>
      <c r="P162" s="197">
        <f>O162*H162</f>
        <v>0</v>
      </c>
      <c r="Q162" s="197">
        <v>1</v>
      </c>
      <c r="R162" s="197">
        <f>Q162*H162</f>
        <v>29.164000000000001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182</v>
      </c>
      <c r="AT162" s="199" t="s">
        <v>309</v>
      </c>
      <c r="AU162" s="199" t="s">
        <v>86</v>
      </c>
      <c r="AY162" s="17" t="s">
        <v>134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84</v>
      </c>
      <c r="BK162" s="200">
        <f>ROUND(I162*H162,2)</f>
        <v>0</v>
      </c>
      <c r="BL162" s="17" t="s">
        <v>141</v>
      </c>
      <c r="BM162" s="199" t="s">
        <v>496</v>
      </c>
    </row>
    <row r="163" spans="1:65" s="14" customFormat="1" ht="11.25">
      <c r="B163" s="212"/>
      <c r="C163" s="213"/>
      <c r="D163" s="203" t="s">
        <v>143</v>
      </c>
      <c r="E163" s="214" t="s">
        <v>1</v>
      </c>
      <c r="F163" s="215" t="s">
        <v>424</v>
      </c>
      <c r="G163" s="213"/>
      <c r="H163" s="216">
        <v>14.582000000000001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143</v>
      </c>
      <c r="AU163" s="222" t="s">
        <v>86</v>
      </c>
      <c r="AV163" s="14" t="s">
        <v>86</v>
      </c>
      <c r="AW163" s="14" t="s">
        <v>32</v>
      </c>
      <c r="AX163" s="14" t="s">
        <v>84</v>
      </c>
      <c r="AY163" s="222" t="s">
        <v>134</v>
      </c>
    </row>
    <row r="164" spans="1:65" s="14" customFormat="1" ht="11.25">
      <c r="B164" s="212"/>
      <c r="C164" s="213"/>
      <c r="D164" s="203" t="s">
        <v>143</v>
      </c>
      <c r="E164" s="213"/>
      <c r="F164" s="215" t="s">
        <v>497</v>
      </c>
      <c r="G164" s="213"/>
      <c r="H164" s="216">
        <v>29.164000000000001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143</v>
      </c>
      <c r="AU164" s="222" t="s">
        <v>86</v>
      </c>
      <c r="AV164" s="14" t="s">
        <v>86</v>
      </c>
      <c r="AW164" s="14" t="s">
        <v>4</v>
      </c>
      <c r="AX164" s="14" t="s">
        <v>84</v>
      </c>
      <c r="AY164" s="222" t="s">
        <v>134</v>
      </c>
    </row>
    <row r="165" spans="1:65" s="2" customFormat="1" ht="24.2" customHeight="1">
      <c r="A165" s="34"/>
      <c r="B165" s="35"/>
      <c r="C165" s="187" t="s">
        <v>200</v>
      </c>
      <c r="D165" s="187" t="s">
        <v>137</v>
      </c>
      <c r="E165" s="188" t="s">
        <v>498</v>
      </c>
      <c r="F165" s="189" t="s">
        <v>499</v>
      </c>
      <c r="G165" s="190" t="s">
        <v>140</v>
      </c>
      <c r="H165" s="191">
        <v>101.355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41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141</v>
      </c>
      <c r="AT165" s="199" t="s">
        <v>137</v>
      </c>
      <c r="AU165" s="199" t="s">
        <v>86</v>
      </c>
      <c r="AY165" s="17" t="s">
        <v>134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84</v>
      </c>
      <c r="BK165" s="200">
        <f>ROUND(I165*H165,2)</f>
        <v>0</v>
      </c>
      <c r="BL165" s="17" t="s">
        <v>141</v>
      </c>
      <c r="BM165" s="199" t="s">
        <v>500</v>
      </c>
    </row>
    <row r="166" spans="1:65" s="14" customFormat="1" ht="11.25">
      <c r="B166" s="212"/>
      <c r="C166" s="213"/>
      <c r="D166" s="203" t="s">
        <v>143</v>
      </c>
      <c r="E166" s="214" t="s">
        <v>1</v>
      </c>
      <c r="F166" s="215" t="s">
        <v>427</v>
      </c>
      <c r="G166" s="213"/>
      <c r="H166" s="216">
        <v>101.355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143</v>
      </c>
      <c r="AU166" s="222" t="s">
        <v>86</v>
      </c>
      <c r="AV166" s="14" t="s">
        <v>86</v>
      </c>
      <c r="AW166" s="14" t="s">
        <v>32</v>
      </c>
      <c r="AX166" s="14" t="s">
        <v>84</v>
      </c>
      <c r="AY166" s="222" t="s">
        <v>134</v>
      </c>
    </row>
    <row r="167" spans="1:65" s="2" customFormat="1" ht="24.2" customHeight="1">
      <c r="A167" s="34"/>
      <c r="B167" s="35"/>
      <c r="C167" s="187" t="s">
        <v>8</v>
      </c>
      <c r="D167" s="187" t="s">
        <v>137</v>
      </c>
      <c r="E167" s="188" t="s">
        <v>501</v>
      </c>
      <c r="F167" s="189" t="s">
        <v>502</v>
      </c>
      <c r="G167" s="190" t="s">
        <v>140</v>
      </c>
      <c r="H167" s="191">
        <v>101.355</v>
      </c>
      <c r="I167" s="192"/>
      <c r="J167" s="193">
        <f>ROUND(I167*H167,2)</f>
        <v>0</v>
      </c>
      <c r="K167" s="194"/>
      <c r="L167" s="39"/>
      <c r="M167" s="195" t="s">
        <v>1</v>
      </c>
      <c r="N167" s="196" t="s">
        <v>41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141</v>
      </c>
      <c r="AT167" s="199" t="s">
        <v>137</v>
      </c>
      <c r="AU167" s="199" t="s">
        <v>86</v>
      </c>
      <c r="AY167" s="17" t="s">
        <v>134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84</v>
      </c>
      <c r="BK167" s="200">
        <f>ROUND(I167*H167,2)</f>
        <v>0</v>
      </c>
      <c r="BL167" s="17" t="s">
        <v>141</v>
      </c>
      <c r="BM167" s="199" t="s">
        <v>503</v>
      </c>
    </row>
    <row r="168" spans="1:65" s="14" customFormat="1" ht="11.25">
      <c r="B168" s="212"/>
      <c r="C168" s="213"/>
      <c r="D168" s="203" t="s">
        <v>143</v>
      </c>
      <c r="E168" s="214" t="s">
        <v>1</v>
      </c>
      <c r="F168" s="215" t="s">
        <v>427</v>
      </c>
      <c r="G168" s="213"/>
      <c r="H168" s="216">
        <v>101.355</v>
      </c>
      <c r="I168" s="217"/>
      <c r="J168" s="213"/>
      <c r="K168" s="213"/>
      <c r="L168" s="218"/>
      <c r="M168" s="219"/>
      <c r="N168" s="220"/>
      <c r="O168" s="220"/>
      <c r="P168" s="220"/>
      <c r="Q168" s="220"/>
      <c r="R168" s="220"/>
      <c r="S168" s="220"/>
      <c r="T168" s="221"/>
      <c r="AT168" s="222" t="s">
        <v>143</v>
      </c>
      <c r="AU168" s="222" t="s">
        <v>86</v>
      </c>
      <c r="AV168" s="14" t="s">
        <v>86</v>
      </c>
      <c r="AW168" s="14" t="s">
        <v>32</v>
      </c>
      <c r="AX168" s="14" t="s">
        <v>84</v>
      </c>
      <c r="AY168" s="222" t="s">
        <v>134</v>
      </c>
    </row>
    <row r="169" spans="1:65" s="2" customFormat="1" ht="16.5" customHeight="1">
      <c r="A169" s="34"/>
      <c r="B169" s="35"/>
      <c r="C169" s="238" t="s">
        <v>209</v>
      </c>
      <c r="D169" s="238" t="s">
        <v>309</v>
      </c>
      <c r="E169" s="239" t="s">
        <v>504</v>
      </c>
      <c r="F169" s="240" t="s">
        <v>505</v>
      </c>
      <c r="G169" s="241" t="s">
        <v>312</v>
      </c>
      <c r="H169" s="242">
        <v>0.50700000000000001</v>
      </c>
      <c r="I169" s="243"/>
      <c r="J169" s="244">
        <f>ROUND(I169*H169,2)</f>
        <v>0</v>
      </c>
      <c r="K169" s="245"/>
      <c r="L169" s="246"/>
      <c r="M169" s="247" t="s">
        <v>1</v>
      </c>
      <c r="N169" s="248" t="s">
        <v>41</v>
      </c>
      <c r="O169" s="71"/>
      <c r="P169" s="197">
        <f>O169*H169</f>
        <v>0</v>
      </c>
      <c r="Q169" s="197">
        <v>1E-3</v>
      </c>
      <c r="R169" s="197">
        <f>Q169*H169</f>
        <v>5.0699999999999996E-4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182</v>
      </c>
      <c r="AT169" s="199" t="s">
        <v>309</v>
      </c>
      <c r="AU169" s="199" t="s">
        <v>86</v>
      </c>
      <c r="AY169" s="17" t="s">
        <v>134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84</v>
      </c>
      <c r="BK169" s="200">
        <f>ROUND(I169*H169,2)</f>
        <v>0</v>
      </c>
      <c r="BL169" s="17" t="s">
        <v>141</v>
      </c>
      <c r="BM169" s="199" t="s">
        <v>506</v>
      </c>
    </row>
    <row r="170" spans="1:65" s="14" customFormat="1" ht="11.25">
      <c r="B170" s="212"/>
      <c r="C170" s="213"/>
      <c r="D170" s="203" t="s">
        <v>143</v>
      </c>
      <c r="E170" s="214" t="s">
        <v>1</v>
      </c>
      <c r="F170" s="215" t="s">
        <v>507</v>
      </c>
      <c r="G170" s="213"/>
      <c r="H170" s="216">
        <v>0.50700000000000001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143</v>
      </c>
      <c r="AU170" s="222" t="s">
        <v>86</v>
      </c>
      <c r="AV170" s="14" t="s">
        <v>86</v>
      </c>
      <c r="AW170" s="14" t="s">
        <v>32</v>
      </c>
      <c r="AX170" s="14" t="s">
        <v>84</v>
      </c>
      <c r="AY170" s="222" t="s">
        <v>134</v>
      </c>
    </row>
    <row r="171" spans="1:65" s="12" customFormat="1" ht="22.9" customHeight="1">
      <c r="B171" s="171"/>
      <c r="C171" s="172"/>
      <c r="D171" s="173" t="s">
        <v>75</v>
      </c>
      <c r="E171" s="185" t="s">
        <v>86</v>
      </c>
      <c r="F171" s="185" t="s">
        <v>508</v>
      </c>
      <c r="G171" s="172"/>
      <c r="H171" s="172"/>
      <c r="I171" s="175"/>
      <c r="J171" s="186">
        <f>BK171</f>
        <v>0</v>
      </c>
      <c r="K171" s="172"/>
      <c r="L171" s="177"/>
      <c r="M171" s="178"/>
      <c r="N171" s="179"/>
      <c r="O171" s="179"/>
      <c r="P171" s="180">
        <f>SUM(P172:P187)</f>
        <v>0</v>
      </c>
      <c r="Q171" s="179"/>
      <c r="R171" s="180">
        <f>SUM(R172:R187)</f>
        <v>3.9186900000000004E-2</v>
      </c>
      <c r="S171" s="179"/>
      <c r="T171" s="181">
        <f>SUM(T172:T187)</f>
        <v>0</v>
      </c>
      <c r="AR171" s="182" t="s">
        <v>84</v>
      </c>
      <c r="AT171" s="183" t="s">
        <v>75</v>
      </c>
      <c r="AU171" s="183" t="s">
        <v>84</v>
      </c>
      <c r="AY171" s="182" t="s">
        <v>134</v>
      </c>
      <c r="BK171" s="184">
        <f>SUM(BK172:BK187)</f>
        <v>0</v>
      </c>
    </row>
    <row r="172" spans="1:65" s="2" customFormat="1" ht="33" customHeight="1">
      <c r="A172" s="34"/>
      <c r="B172" s="35"/>
      <c r="C172" s="187" t="s">
        <v>291</v>
      </c>
      <c r="D172" s="187" t="s">
        <v>137</v>
      </c>
      <c r="E172" s="188" t="s">
        <v>509</v>
      </c>
      <c r="F172" s="189" t="s">
        <v>510</v>
      </c>
      <c r="G172" s="190" t="s">
        <v>235</v>
      </c>
      <c r="H172" s="191">
        <v>4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41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141</v>
      </c>
      <c r="AT172" s="199" t="s">
        <v>137</v>
      </c>
      <c r="AU172" s="199" t="s">
        <v>86</v>
      </c>
      <c r="AY172" s="17" t="s">
        <v>134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84</v>
      </c>
      <c r="BK172" s="200">
        <f>ROUND(I172*H172,2)</f>
        <v>0</v>
      </c>
      <c r="BL172" s="17" t="s">
        <v>141</v>
      </c>
      <c r="BM172" s="199" t="s">
        <v>511</v>
      </c>
    </row>
    <row r="173" spans="1:65" s="13" customFormat="1" ht="11.25">
      <c r="B173" s="201"/>
      <c r="C173" s="202"/>
      <c r="D173" s="203" t="s">
        <v>143</v>
      </c>
      <c r="E173" s="204" t="s">
        <v>1</v>
      </c>
      <c r="F173" s="205" t="s">
        <v>512</v>
      </c>
      <c r="G173" s="202"/>
      <c r="H173" s="204" t="s">
        <v>1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143</v>
      </c>
      <c r="AU173" s="211" t="s">
        <v>86</v>
      </c>
      <c r="AV173" s="13" t="s">
        <v>84</v>
      </c>
      <c r="AW173" s="13" t="s">
        <v>32</v>
      </c>
      <c r="AX173" s="13" t="s">
        <v>76</v>
      </c>
      <c r="AY173" s="211" t="s">
        <v>134</v>
      </c>
    </row>
    <row r="174" spans="1:65" s="14" customFormat="1" ht="11.25">
      <c r="B174" s="212"/>
      <c r="C174" s="213"/>
      <c r="D174" s="203" t="s">
        <v>143</v>
      </c>
      <c r="E174" s="214" t="s">
        <v>413</v>
      </c>
      <c r="F174" s="215" t="s">
        <v>513</v>
      </c>
      <c r="G174" s="213"/>
      <c r="H174" s="216">
        <v>4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143</v>
      </c>
      <c r="AU174" s="222" t="s">
        <v>86</v>
      </c>
      <c r="AV174" s="14" t="s">
        <v>86</v>
      </c>
      <c r="AW174" s="14" t="s">
        <v>32</v>
      </c>
      <c r="AX174" s="14" t="s">
        <v>84</v>
      </c>
      <c r="AY174" s="222" t="s">
        <v>134</v>
      </c>
    </row>
    <row r="175" spans="1:65" s="2" customFormat="1" ht="33" customHeight="1">
      <c r="A175" s="34"/>
      <c r="B175" s="35"/>
      <c r="C175" s="187" t="s">
        <v>294</v>
      </c>
      <c r="D175" s="187" t="s">
        <v>137</v>
      </c>
      <c r="E175" s="188" t="s">
        <v>514</v>
      </c>
      <c r="F175" s="189" t="s">
        <v>515</v>
      </c>
      <c r="G175" s="190" t="s">
        <v>235</v>
      </c>
      <c r="H175" s="191">
        <v>6.5</v>
      </c>
      <c r="I175" s="192"/>
      <c r="J175" s="193">
        <f>ROUND(I175*H175,2)</f>
        <v>0</v>
      </c>
      <c r="K175" s="194"/>
      <c r="L175" s="39"/>
      <c r="M175" s="195" t="s">
        <v>1</v>
      </c>
      <c r="N175" s="196" t="s">
        <v>41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141</v>
      </c>
      <c r="AT175" s="199" t="s">
        <v>137</v>
      </c>
      <c r="AU175" s="199" t="s">
        <v>86</v>
      </c>
      <c r="AY175" s="17" t="s">
        <v>134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84</v>
      </c>
      <c r="BK175" s="200">
        <f>ROUND(I175*H175,2)</f>
        <v>0</v>
      </c>
      <c r="BL175" s="17" t="s">
        <v>141</v>
      </c>
      <c r="BM175" s="199" t="s">
        <v>516</v>
      </c>
    </row>
    <row r="176" spans="1:65" s="13" customFormat="1" ht="11.25">
      <c r="B176" s="201"/>
      <c r="C176" s="202"/>
      <c r="D176" s="203" t="s">
        <v>143</v>
      </c>
      <c r="E176" s="204" t="s">
        <v>1</v>
      </c>
      <c r="F176" s="205" t="s">
        <v>517</v>
      </c>
      <c r="G176" s="202"/>
      <c r="H176" s="204" t="s">
        <v>1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143</v>
      </c>
      <c r="AU176" s="211" t="s">
        <v>86</v>
      </c>
      <c r="AV176" s="13" t="s">
        <v>84</v>
      </c>
      <c r="AW176" s="13" t="s">
        <v>32</v>
      </c>
      <c r="AX176" s="13" t="s">
        <v>76</v>
      </c>
      <c r="AY176" s="211" t="s">
        <v>134</v>
      </c>
    </row>
    <row r="177" spans="1:65" s="14" customFormat="1" ht="11.25">
      <c r="B177" s="212"/>
      <c r="C177" s="213"/>
      <c r="D177" s="203" t="s">
        <v>143</v>
      </c>
      <c r="E177" s="214" t="s">
        <v>415</v>
      </c>
      <c r="F177" s="215" t="s">
        <v>518</v>
      </c>
      <c r="G177" s="213"/>
      <c r="H177" s="216">
        <v>6.5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143</v>
      </c>
      <c r="AU177" s="222" t="s">
        <v>86</v>
      </c>
      <c r="AV177" s="14" t="s">
        <v>86</v>
      </c>
      <c r="AW177" s="14" t="s">
        <v>32</v>
      </c>
      <c r="AX177" s="14" t="s">
        <v>84</v>
      </c>
      <c r="AY177" s="222" t="s">
        <v>134</v>
      </c>
    </row>
    <row r="178" spans="1:65" s="2" customFormat="1" ht="33" customHeight="1">
      <c r="A178" s="34"/>
      <c r="B178" s="35"/>
      <c r="C178" s="187" t="s">
        <v>179</v>
      </c>
      <c r="D178" s="187" t="s">
        <v>137</v>
      </c>
      <c r="E178" s="188" t="s">
        <v>519</v>
      </c>
      <c r="F178" s="189" t="s">
        <v>520</v>
      </c>
      <c r="G178" s="190" t="s">
        <v>140</v>
      </c>
      <c r="H178" s="191">
        <v>34.700000000000003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41</v>
      </c>
      <c r="O178" s="71"/>
      <c r="P178" s="197">
        <f>O178*H178</f>
        <v>0</v>
      </c>
      <c r="Q178" s="197">
        <v>3.1E-4</v>
      </c>
      <c r="R178" s="197">
        <f>Q178*H178</f>
        <v>1.0757000000000001E-2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141</v>
      </c>
      <c r="AT178" s="199" t="s">
        <v>137</v>
      </c>
      <c r="AU178" s="199" t="s">
        <v>86</v>
      </c>
      <c r="AY178" s="17" t="s">
        <v>134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84</v>
      </c>
      <c r="BK178" s="200">
        <f>ROUND(I178*H178,2)</f>
        <v>0</v>
      </c>
      <c r="BL178" s="17" t="s">
        <v>141</v>
      </c>
      <c r="BM178" s="199" t="s">
        <v>521</v>
      </c>
    </row>
    <row r="179" spans="1:65" s="13" customFormat="1" ht="11.25">
      <c r="B179" s="201"/>
      <c r="C179" s="202"/>
      <c r="D179" s="203" t="s">
        <v>143</v>
      </c>
      <c r="E179" s="204" t="s">
        <v>1</v>
      </c>
      <c r="F179" s="205" t="s">
        <v>522</v>
      </c>
      <c r="G179" s="202"/>
      <c r="H179" s="204" t="s">
        <v>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143</v>
      </c>
      <c r="AU179" s="211" t="s">
        <v>86</v>
      </c>
      <c r="AV179" s="13" t="s">
        <v>84</v>
      </c>
      <c r="AW179" s="13" t="s">
        <v>32</v>
      </c>
      <c r="AX179" s="13" t="s">
        <v>76</v>
      </c>
      <c r="AY179" s="211" t="s">
        <v>134</v>
      </c>
    </row>
    <row r="180" spans="1:65" s="14" customFormat="1" ht="11.25">
      <c r="B180" s="212"/>
      <c r="C180" s="213"/>
      <c r="D180" s="203" t="s">
        <v>143</v>
      </c>
      <c r="E180" s="214" t="s">
        <v>418</v>
      </c>
      <c r="F180" s="215" t="s">
        <v>523</v>
      </c>
      <c r="G180" s="213"/>
      <c r="H180" s="216">
        <v>34.700000000000003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143</v>
      </c>
      <c r="AU180" s="222" t="s">
        <v>86</v>
      </c>
      <c r="AV180" s="14" t="s">
        <v>86</v>
      </c>
      <c r="AW180" s="14" t="s">
        <v>32</v>
      </c>
      <c r="AX180" s="14" t="s">
        <v>84</v>
      </c>
      <c r="AY180" s="222" t="s">
        <v>134</v>
      </c>
    </row>
    <row r="181" spans="1:65" s="2" customFormat="1" ht="24.2" customHeight="1">
      <c r="A181" s="34"/>
      <c r="B181" s="35"/>
      <c r="C181" s="238" t="s">
        <v>303</v>
      </c>
      <c r="D181" s="238" t="s">
        <v>309</v>
      </c>
      <c r="E181" s="239" t="s">
        <v>524</v>
      </c>
      <c r="F181" s="240" t="s">
        <v>525</v>
      </c>
      <c r="G181" s="241" t="s">
        <v>140</v>
      </c>
      <c r="H181" s="242">
        <v>41.101999999999997</v>
      </c>
      <c r="I181" s="243"/>
      <c r="J181" s="244">
        <f>ROUND(I181*H181,2)</f>
        <v>0</v>
      </c>
      <c r="K181" s="245"/>
      <c r="L181" s="246"/>
      <c r="M181" s="247" t="s">
        <v>1</v>
      </c>
      <c r="N181" s="248" t="s">
        <v>41</v>
      </c>
      <c r="O181" s="71"/>
      <c r="P181" s="197">
        <f>O181*H181</f>
        <v>0</v>
      </c>
      <c r="Q181" s="197">
        <v>1E-4</v>
      </c>
      <c r="R181" s="197">
        <f>Q181*H181</f>
        <v>4.1101999999999996E-3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182</v>
      </c>
      <c r="AT181" s="199" t="s">
        <v>309</v>
      </c>
      <c r="AU181" s="199" t="s">
        <v>86</v>
      </c>
      <c r="AY181" s="17" t="s">
        <v>134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7" t="s">
        <v>84</v>
      </c>
      <c r="BK181" s="200">
        <f>ROUND(I181*H181,2)</f>
        <v>0</v>
      </c>
      <c r="BL181" s="17" t="s">
        <v>141</v>
      </c>
      <c r="BM181" s="199" t="s">
        <v>526</v>
      </c>
    </row>
    <row r="182" spans="1:65" s="14" customFormat="1" ht="11.25">
      <c r="B182" s="212"/>
      <c r="C182" s="213"/>
      <c r="D182" s="203" t="s">
        <v>143</v>
      </c>
      <c r="E182" s="214" t="s">
        <v>1</v>
      </c>
      <c r="F182" s="215" t="s">
        <v>418</v>
      </c>
      <c r="G182" s="213"/>
      <c r="H182" s="216">
        <v>34.700000000000003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143</v>
      </c>
      <c r="AU182" s="222" t="s">
        <v>86</v>
      </c>
      <c r="AV182" s="14" t="s">
        <v>86</v>
      </c>
      <c r="AW182" s="14" t="s">
        <v>32</v>
      </c>
      <c r="AX182" s="14" t="s">
        <v>84</v>
      </c>
      <c r="AY182" s="222" t="s">
        <v>134</v>
      </c>
    </row>
    <row r="183" spans="1:65" s="14" customFormat="1" ht="11.25">
      <c r="B183" s="212"/>
      <c r="C183" s="213"/>
      <c r="D183" s="203" t="s">
        <v>143</v>
      </c>
      <c r="E183" s="213"/>
      <c r="F183" s="215" t="s">
        <v>527</v>
      </c>
      <c r="G183" s="213"/>
      <c r="H183" s="216">
        <v>41.101999999999997</v>
      </c>
      <c r="I183" s="217"/>
      <c r="J183" s="213"/>
      <c r="K183" s="213"/>
      <c r="L183" s="218"/>
      <c r="M183" s="219"/>
      <c r="N183" s="220"/>
      <c r="O183" s="220"/>
      <c r="P183" s="220"/>
      <c r="Q183" s="220"/>
      <c r="R183" s="220"/>
      <c r="S183" s="220"/>
      <c r="T183" s="221"/>
      <c r="AT183" s="222" t="s">
        <v>143</v>
      </c>
      <c r="AU183" s="222" t="s">
        <v>86</v>
      </c>
      <c r="AV183" s="14" t="s">
        <v>86</v>
      </c>
      <c r="AW183" s="14" t="s">
        <v>4</v>
      </c>
      <c r="AX183" s="14" t="s">
        <v>84</v>
      </c>
      <c r="AY183" s="222" t="s">
        <v>134</v>
      </c>
    </row>
    <row r="184" spans="1:65" s="2" customFormat="1" ht="24.2" customHeight="1">
      <c r="A184" s="34"/>
      <c r="B184" s="35"/>
      <c r="C184" s="187" t="s">
        <v>308</v>
      </c>
      <c r="D184" s="187" t="s">
        <v>137</v>
      </c>
      <c r="E184" s="188" t="s">
        <v>528</v>
      </c>
      <c r="F184" s="189" t="s">
        <v>529</v>
      </c>
      <c r="G184" s="190" t="s">
        <v>178</v>
      </c>
      <c r="H184" s="191">
        <v>35.090000000000003</v>
      </c>
      <c r="I184" s="192"/>
      <c r="J184" s="193">
        <f>ROUND(I184*H184,2)</f>
        <v>0</v>
      </c>
      <c r="K184" s="194"/>
      <c r="L184" s="39"/>
      <c r="M184" s="195" t="s">
        <v>1</v>
      </c>
      <c r="N184" s="196" t="s">
        <v>41</v>
      </c>
      <c r="O184" s="71"/>
      <c r="P184" s="197">
        <f>O184*H184</f>
        <v>0</v>
      </c>
      <c r="Q184" s="197">
        <v>3.3E-4</v>
      </c>
      <c r="R184" s="197">
        <f>Q184*H184</f>
        <v>1.1579700000000002E-2</v>
      </c>
      <c r="S184" s="197">
        <v>0</v>
      </c>
      <c r="T184" s="19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141</v>
      </c>
      <c r="AT184" s="199" t="s">
        <v>137</v>
      </c>
      <c r="AU184" s="199" t="s">
        <v>86</v>
      </c>
      <c r="AY184" s="17" t="s">
        <v>134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7" t="s">
        <v>84</v>
      </c>
      <c r="BK184" s="200">
        <f>ROUND(I184*H184,2)</f>
        <v>0</v>
      </c>
      <c r="BL184" s="17" t="s">
        <v>141</v>
      </c>
      <c r="BM184" s="199" t="s">
        <v>530</v>
      </c>
    </row>
    <row r="185" spans="1:65" s="14" customFormat="1" ht="11.25">
      <c r="B185" s="212"/>
      <c r="C185" s="213"/>
      <c r="D185" s="203" t="s">
        <v>143</v>
      </c>
      <c r="E185" s="214" t="s">
        <v>1</v>
      </c>
      <c r="F185" s="215" t="s">
        <v>531</v>
      </c>
      <c r="G185" s="213"/>
      <c r="H185" s="216">
        <v>35.090000000000003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143</v>
      </c>
      <c r="AU185" s="222" t="s">
        <v>86</v>
      </c>
      <c r="AV185" s="14" t="s">
        <v>86</v>
      </c>
      <c r="AW185" s="14" t="s">
        <v>32</v>
      </c>
      <c r="AX185" s="14" t="s">
        <v>84</v>
      </c>
      <c r="AY185" s="222" t="s">
        <v>134</v>
      </c>
    </row>
    <row r="186" spans="1:65" s="2" customFormat="1" ht="16.5" customHeight="1">
      <c r="A186" s="34"/>
      <c r="B186" s="35"/>
      <c r="C186" s="187" t="s">
        <v>318</v>
      </c>
      <c r="D186" s="187" t="s">
        <v>137</v>
      </c>
      <c r="E186" s="188" t="s">
        <v>532</v>
      </c>
      <c r="F186" s="189" t="s">
        <v>533</v>
      </c>
      <c r="G186" s="190" t="s">
        <v>178</v>
      </c>
      <c r="H186" s="191">
        <v>26</v>
      </c>
      <c r="I186" s="192"/>
      <c r="J186" s="193">
        <f>ROUND(I186*H186,2)</f>
        <v>0</v>
      </c>
      <c r="K186" s="194"/>
      <c r="L186" s="39"/>
      <c r="M186" s="195" t="s">
        <v>1</v>
      </c>
      <c r="N186" s="196" t="s">
        <v>41</v>
      </c>
      <c r="O186" s="71"/>
      <c r="P186" s="197">
        <f>O186*H186</f>
        <v>0</v>
      </c>
      <c r="Q186" s="197">
        <v>4.8999999999999998E-4</v>
      </c>
      <c r="R186" s="197">
        <f>Q186*H186</f>
        <v>1.274E-2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141</v>
      </c>
      <c r="AT186" s="199" t="s">
        <v>137</v>
      </c>
      <c r="AU186" s="199" t="s">
        <v>86</v>
      </c>
      <c r="AY186" s="17" t="s">
        <v>134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7" t="s">
        <v>84</v>
      </c>
      <c r="BK186" s="200">
        <f>ROUND(I186*H186,2)</f>
        <v>0</v>
      </c>
      <c r="BL186" s="17" t="s">
        <v>141</v>
      </c>
      <c r="BM186" s="199" t="s">
        <v>534</v>
      </c>
    </row>
    <row r="187" spans="1:65" s="14" customFormat="1" ht="11.25">
      <c r="B187" s="212"/>
      <c r="C187" s="213"/>
      <c r="D187" s="203" t="s">
        <v>143</v>
      </c>
      <c r="E187" s="214" t="s">
        <v>1</v>
      </c>
      <c r="F187" s="215" t="s">
        <v>535</v>
      </c>
      <c r="G187" s="213"/>
      <c r="H187" s="216">
        <v>26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143</v>
      </c>
      <c r="AU187" s="222" t="s">
        <v>86</v>
      </c>
      <c r="AV187" s="14" t="s">
        <v>86</v>
      </c>
      <c r="AW187" s="14" t="s">
        <v>32</v>
      </c>
      <c r="AX187" s="14" t="s">
        <v>84</v>
      </c>
      <c r="AY187" s="222" t="s">
        <v>134</v>
      </c>
    </row>
    <row r="188" spans="1:65" s="12" customFormat="1" ht="22.9" customHeight="1">
      <c r="B188" s="171"/>
      <c r="C188" s="172"/>
      <c r="D188" s="173" t="s">
        <v>75</v>
      </c>
      <c r="E188" s="185" t="s">
        <v>141</v>
      </c>
      <c r="F188" s="185" t="s">
        <v>536</v>
      </c>
      <c r="G188" s="172"/>
      <c r="H188" s="172"/>
      <c r="I188" s="175"/>
      <c r="J188" s="186">
        <f>BK188</f>
        <v>0</v>
      </c>
      <c r="K188" s="172"/>
      <c r="L188" s="177"/>
      <c r="M188" s="178"/>
      <c r="N188" s="179"/>
      <c r="O188" s="179"/>
      <c r="P188" s="180">
        <f>SUM(P189:P193)</f>
        <v>0</v>
      </c>
      <c r="Q188" s="179"/>
      <c r="R188" s="180">
        <f>SUM(R189:R193)</f>
        <v>0</v>
      </c>
      <c r="S188" s="179"/>
      <c r="T188" s="181">
        <f>SUM(T189:T193)</f>
        <v>0</v>
      </c>
      <c r="AR188" s="182" t="s">
        <v>84</v>
      </c>
      <c r="AT188" s="183" t="s">
        <v>75</v>
      </c>
      <c r="AU188" s="183" t="s">
        <v>84</v>
      </c>
      <c r="AY188" s="182" t="s">
        <v>134</v>
      </c>
      <c r="BK188" s="184">
        <f>SUM(BK189:BK193)</f>
        <v>0</v>
      </c>
    </row>
    <row r="189" spans="1:65" s="2" customFormat="1" ht="24.2" customHeight="1">
      <c r="A189" s="34"/>
      <c r="B189" s="35"/>
      <c r="C189" s="187" t="s">
        <v>325</v>
      </c>
      <c r="D189" s="187" t="s">
        <v>137</v>
      </c>
      <c r="E189" s="188" t="s">
        <v>537</v>
      </c>
      <c r="F189" s="189" t="s">
        <v>538</v>
      </c>
      <c r="G189" s="190" t="s">
        <v>235</v>
      </c>
      <c r="H189" s="191">
        <v>2.806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41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141</v>
      </c>
      <c r="AT189" s="199" t="s">
        <v>137</v>
      </c>
      <c r="AU189" s="199" t="s">
        <v>86</v>
      </c>
      <c r="AY189" s="17" t="s">
        <v>134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84</v>
      </c>
      <c r="BK189" s="200">
        <f>ROUND(I189*H189,2)</f>
        <v>0</v>
      </c>
      <c r="BL189" s="17" t="s">
        <v>141</v>
      </c>
      <c r="BM189" s="199" t="s">
        <v>539</v>
      </c>
    </row>
    <row r="190" spans="1:65" s="13" customFormat="1" ht="11.25">
      <c r="B190" s="201"/>
      <c r="C190" s="202"/>
      <c r="D190" s="203" t="s">
        <v>143</v>
      </c>
      <c r="E190" s="204" t="s">
        <v>1</v>
      </c>
      <c r="F190" s="205" t="s">
        <v>540</v>
      </c>
      <c r="G190" s="202"/>
      <c r="H190" s="204" t="s">
        <v>1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143</v>
      </c>
      <c r="AU190" s="211" t="s">
        <v>86</v>
      </c>
      <c r="AV190" s="13" t="s">
        <v>84</v>
      </c>
      <c r="AW190" s="13" t="s">
        <v>32</v>
      </c>
      <c r="AX190" s="13" t="s">
        <v>76</v>
      </c>
      <c r="AY190" s="211" t="s">
        <v>134</v>
      </c>
    </row>
    <row r="191" spans="1:65" s="14" customFormat="1" ht="11.25">
      <c r="B191" s="212"/>
      <c r="C191" s="213"/>
      <c r="D191" s="203" t="s">
        <v>143</v>
      </c>
      <c r="E191" s="214" t="s">
        <v>1</v>
      </c>
      <c r="F191" s="215" t="s">
        <v>541</v>
      </c>
      <c r="G191" s="213"/>
      <c r="H191" s="216">
        <v>3.15</v>
      </c>
      <c r="I191" s="217"/>
      <c r="J191" s="213"/>
      <c r="K191" s="213"/>
      <c r="L191" s="218"/>
      <c r="M191" s="219"/>
      <c r="N191" s="220"/>
      <c r="O191" s="220"/>
      <c r="P191" s="220"/>
      <c r="Q191" s="220"/>
      <c r="R191" s="220"/>
      <c r="S191" s="220"/>
      <c r="T191" s="221"/>
      <c r="AT191" s="222" t="s">
        <v>143</v>
      </c>
      <c r="AU191" s="222" t="s">
        <v>86</v>
      </c>
      <c r="AV191" s="14" t="s">
        <v>86</v>
      </c>
      <c r="AW191" s="14" t="s">
        <v>32</v>
      </c>
      <c r="AX191" s="14" t="s">
        <v>76</v>
      </c>
      <c r="AY191" s="222" t="s">
        <v>134</v>
      </c>
    </row>
    <row r="192" spans="1:65" s="13" customFormat="1" ht="11.25">
      <c r="B192" s="201"/>
      <c r="C192" s="202"/>
      <c r="D192" s="203" t="s">
        <v>143</v>
      </c>
      <c r="E192" s="204" t="s">
        <v>1</v>
      </c>
      <c r="F192" s="205" t="s">
        <v>542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143</v>
      </c>
      <c r="AU192" s="211" t="s">
        <v>86</v>
      </c>
      <c r="AV192" s="13" t="s">
        <v>84</v>
      </c>
      <c r="AW192" s="13" t="s">
        <v>32</v>
      </c>
      <c r="AX192" s="13" t="s">
        <v>76</v>
      </c>
      <c r="AY192" s="211" t="s">
        <v>134</v>
      </c>
    </row>
    <row r="193" spans="1:65" s="14" customFormat="1" ht="11.25">
      <c r="B193" s="212"/>
      <c r="C193" s="213"/>
      <c r="D193" s="203" t="s">
        <v>143</v>
      </c>
      <c r="E193" s="214" t="s">
        <v>421</v>
      </c>
      <c r="F193" s="215" t="s">
        <v>543</v>
      </c>
      <c r="G193" s="213"/>
      <c r="H193" s="216">
        <v>2.806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143</v>
      </c>
      <c r="AU193" s="222" t="s">
        <v>86</v>
      </c>
      <c r="AV193" s="14" t="s">
        <v>86</v>
      </c>
      <c r="AW193" s="14" t="s">
        <v>32</v>
      </c>
      <c r="AX193" s="14" t="s">
        <v>84</v>
      </c>
      <c r="AY193" s="222" t="s">
        <v>134</v>
      </c>
    </row>
    <row r="194" spans="1:65" s="12" customFormat="1" ht="22.9" customHeight="1">
      <c r="B194" s="171"/>
      <c r="C194" s="172"/>
      <c r="D194" s="173" t="s">
        <v>75</v>
      </c>
      <c r="E194" s="185" t="s">
        <v>182</v>
      </c>
      <c r="F194" s="185" t="s">
        <v>356</v>
      </c>
      <c r="G194" s="172"/>
      <c r="H194" s="172"/>
      <c r="I194" s="175"/>
      <c r="J194" s="186">
        <f>BK194</f>
        <v>0</v>
      </c>
      <c r="K194" s="172"/>
      <c r="L194" s="177"/>
      <c r="M194" s="178"/>
      <c r="N194" s="179"/>
      <c r="O194" s="179"/>
      <c r="P194" s="180">
        <f>SUM(P195:P220)</f>
        <v>0</v>
      </c>
      <c r="Q194" s="179"/>
      <c r="R194" s="180">
        <f>SUM(R195:R220)</f>
        <v>1.9901217</v>
      </c>
      <c r="S194" s="179"/>
      <c r="T194" s="181">
        <f>SUM(T195:T220)</f>
        <v>0</v>
      </c>
      <c r="AR194" s="182" t="s">
        <v>84</v>
      </c>
      <c r="AT194" s="183" t="s">
        <v>75</v>
      </c>
      <c r="AU194" s="183" t="s">
        <v>84</v>
      </c>
      <c r="AY194" s="182" t="s">
        <v>134</v>
      </c>
      <c r="BK194" s="184">
        <f>SUM(BK195:BK220)</f>
        <v>0</v>
      </c>
    </row>
    <row r="195" spans="1:65" s="2" customFormat="1" ht="24.2" customHeight="1">
      <c r="A195" s="34"/>
      <c r="B195" s="35"/>
      <c r="C195" s="187" t="s">
        <v>7</v>
      </c>
      <c r="D195" s="187" t="s">
        <v>137</v>
      </c>
      <c r="E195" s="188" t="s">
        <v>544</v>
      </c>
      <c r="F195" s="189" t="s">
        <v>545</v>
      </c>
      <c r="G195" s="190" t="s">
        <v>178</v>
      </c>
      <c r="H195" s="191">
        <v>20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41</v>
      </c>
      <c r="O195" s="71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141</v>
      </c>
      <c r="AT195" s="199" t="s">
        <v>137</v>
      </c>
      <c r="AU195" s="199" t="s">
        <v>86</v>
      </c>
      <c r="AY195" s="17" t="s">
        <v>134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84</v>
      </c>
      <c r="BK195" s="200">
        <f>ROUND(I195*H195,2)</f>
        <v>0</v>
      </c>
      <c r="BL195" s="17" t="s">
        <v>141</v>
      </c>
      <c r="BM195" s="199" t="s">
        <v>546</v>
      </c>
    </row>
    <row r="196" spans="1:65" s="13" customFormat="1" ht="11.25">
      <c r="B196" s="201"/>
      <c r="C196" s="202"/>
      <c r="D196" s="203" t="s">
        <v>143</v>
      </c>
      <c r="E196" s="204" t="s">
        <v>1</v>
      </c>
      <c r="F196" s="205" t="s">
        <v>547</v>
      </c>
      <c r="G196" s="202"/>
      <c r="H196" s="204" t="s">
        <v>1</v>
      </c>
      <c r="I196" s="206"/>
      <c r="J196" s="202"/>
      <c r="K196" s="202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143</v>
      </c>
      <c r="AU196" s="211" t="s">
        <v>86</v>
      </c>
      <c r="AV196" s="13" t="s">
        <v>84</v>
      </c>
      <c r="AW196" s="13" t="s">
        <v>32</v>
      </c>
      <c r="AX196" s="13" t="s">
        <v>76</v>
      </c>
      <c r="AY196" s="211" t="s">
        <v>134</v>
      </c>
    </row>
    <row r="197" spans="1:65" s="14" customFormat="1" ht="11.25">
      <c r="B197" s="212"/>
      <c r="C197" s="213"/>
      <c r="D197" s="203" t="s">
        <v>143</v>
      </c>
      <c r="E197" s="214" t="s">
        <v>1</v>
      </c>
      <c r="F197" s="215" t="s">
        <v>548</v>
      </c>
      <c r="G197" s="213"/>
      <c r="H197" s="216">
        <v>20</v>
      </c>
      <c r="I197" s="217"/>
      <c r="J197" s="213"/>
      <c r="K197" s="213"/>
      <c r="L197" s="218"/>
      <c r="M197" s="219"/>
      <c r="N197" s="220"/>
      <c r="O197" s="220"/>
      <c r="P197" s="220"/>
      <c r="Q197" s="220"/>
      <c r="R197" s="220"/>
      <c r="S197" s="220"/>
      <c r="T197" s="221"/>
      <c r="AT197" s="222" t="s">
        <v>143</v>
      </c>
      <c r="AU197" s="222" t="s">
        <v>86</v>
      </c>
      <c r="AV197" s="14" t="s">
        <v>86</v>
      </c>
      <c r="AW197" s="14" t="s">
        <v>32</v>
      </c>
      <c r="AX197" s="14" t="s">
        <v>84</v>
      </c>
      <c r="AY197" s="222" t="s">
        <v>134</v>
      </c>
    </row>
    <row r="198" spans="1:65" s="2" customFormat="1" ht="24.2" customHeight="1">
      <c r="A198" s="34"/>
      <c r="B198" s="35"/>
      <c r="C198" s="238" t="s">
        <v>335</v>
      </c>
      <c r="D198" s="238" t="s">
        <v>309</v>
      </c>
      <c r="E198" s="239" t="s">
        <v>549</v>
      </c>
      <c r="F198" s="240" t="s">
        <v>550</v>
      </c>
      <c r="G198" s="241" t="s">
        <v>178</v>
      </c>
      <c r="H198" s="242">
        <v>20.2</v>
      </c>
      <c r="I198" s="243"/>
      <c r="J198" s="244">
        <f>ROUND(I198*H198,2)</f>
        <v>0</v>
      </c>
      <c r="K198" s="245"/>
      <c r="L198" s="246"/>
      <c r="M198" s="247" t="s">
        <v>1</v>
      </c>
      <c r="N198" s="248" t="s">
        <v>41</v>
      </c>
      <c r="O198" s="71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182</v>
      </c>
      <c r="AT198" s="199" t="s">
        <v>309</v>
      </c>
      <c r="AU198" s="199" t="s">
        <v>86</v>
      </c>
      <c r="AY198" s="17" t="s">
        <v>134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7" t="s">
        <v>84</v>
      </c>
      <c r="BK198" s="200">
        <f>ROUND(I198*H198,2)</f>
        <v>0</v>
      </c>
      <c r="BL198" s="17" t="s">
        <v>141</v>
      </c>
      <c r="BM198" s="199" t="s">
        <v>551</v>
      </c>
    </row>
    <row r="199" spans="1:65" s="14" customFormat="1" ht="11.25">
      <c r="B199" s="212"/>
      <c r="C199" s="213"/>
      <c r="D199" s="203" t="s">
        <v>143</v>
      </c>
      <c r="E199" s="214" t="s">
        <v>1</v>
      </c>
      <c r="F199" s="215" t="s">
        <v>548</v>
      </c>
      <c r="G199" s="213"/>
      <c r="H199" s="216">
        <v>20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143</v>
      </c>
      <c r="AU199" s="222" t="s">
        <v>86</v>
      </c>
      <c r="AV199" s="14" t="s">
        <v>86</v>
      </c>
      <c r="AW199" s="14" t="s">
        <v>32</v>
      </c>
      <c r="AX199" s="14" t="s">
        <v>84</v>
      </c>
      <c r="AY199" s="222" t="s">
        <v>134</v>
      </c>
    </row>
    <row r="200" spans="1:65" s="14" customFormat="1" ht="11.25">
      <c r="B200" s="212"/>
      <c r="C200" s="213"/>
      <c r="D200" s="203" t="s">
        <v>143</v>
      </c>
      <c r="E200" s="213"/>
      <c r="F200" s="215" t="s">
        <v>552</v>
      </c>
      <c r="G200" s="213"/>
      <c r="H200" s="216">
        <v>20.2</v>
      </c>
      <c r="I200" s="217"/>
      <c r="J200" s="213"/>
      <c r="K200" s="213"/>
      <c r="L200" s="218"/>
      <c r="M200" s="219"/>
      <c r="N200" s="220"/>
      <c r="O200" s="220"/>
      <c r="P200" s="220"/>
      <c r="Q200" s="220"/>
      <c r="R200" s="220"/>
      <c r="S200" s="220"/>
      <c r="T200" s="221"/>
      <c r="AT200" s="222" t="s">
        <v>143</v>
      </c>
      <c r="AU200" s="222" t="s">
        <v>86</v>
      </c>
      <c r="AV200" s="14" t="s">
        <v>86</v>
      </c>
      <c r="AW200" s="14" t="s">
        <v>4</v>
      </c>
      <c r="AX200" s="14" t="s">
        <v>84</v>
      </c>
      <c r="AY200" s="222" t="s">
        <v>134</v>
      </c>
    </row>
    <row r="201" spans="1:65" s="2" customFormat="1" ht="24.2" customHeight="1">
      <c r="A201" s="34"/>
      <c r="B201" s="35"/>
      <c r="C201" s="187" t="s">
        <v>232</v>
      </c>
      <c r="D201" s="187" t="s">
        <v>137</v>
      </c>
      <c r="E201" s="188" t="s">
        <v>553</v>
      </c>
      <c r="F201" s="189" t="s">
        <v>554</v>
      </c>
      <c r="G201" s="190" t="s">
        <v>178</v>
      </c>
      <c r="H201" s="191">
        <v>35.07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41</v>
      </c>
      <c r="O201" s="71"/>
      <c r="P201" s="197">
        <f>O201*H201</f>
        <v>0</v>
      </c>
      <c r="Q201" s="197">
        <v>1.31E-3</v>
      </c>
      <c r="R201" s="197">
        <f>Q201*H201</f>
        <v>4.5941700000000002E-2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141</v>
      </c>
      <c r="AT201" s="199" t="s">
        <v>137</v>
      </c>
      <c r="AU201" s="199" t="s">
        <v>86</v>
      </c>
      <c r="AY201" s="17" t="s">
        <v>134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84</v>
      </c>
      <c r="BK201" s="200">
        <f>ROUND(I201*H201,2)</f>
        <v>0</v>
      </c>
      <c r="BL201" s="17" t="s">
        <v>141</v>
      </c>
      <c r="BM201" s="199" t="s">
        <v>555</v>
      </c>
    </row>
    <row r="202" spans="1:65" s="14" customFormat="1" ht="11.25">
      <c r="B202" s="212"/>
      <c r="C202" s="213"/>
      <c r="D202" s="203" t="s">
        <v>143</v>
      </c>
      <c r="E202" s="214" t="s">
        <v>1</v>
      </c>
      <c r="F202" s="215" t="s">
        <v>556</v>
      </c>
      <c r="G202" s="213"/>
      <c r="H202" s="216">
        <v>35.07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143</v>
      </c>
      <c r="AU202" s="222" t="s">
        <v>86</v>
      </c>
      <c r="AV202" s="14" t="s">
        <v>86</v>
      </c>
      <c r="AW202" s="14" t="s">
        <v>32</v>
      </c>
      <c r="AX202" s="14" t="s">
        <v>84</v>
      </c>
      <c r="AY202" s="222" t="s">
        <v>134</v>
      </c>
    </row>
    <row r="203" spans="1:65" s="2" customFormat="1" ht="24.2" customHeight="1">
      <c r="A203" s="34"/>
      <c r="B203" s="35"/>
      <c r="C203" s="187" t="s">
        <v>238</v>
      </c>
      <c r="D203" s="187" t="s">
        <v>137</v>
      </c>
      <c r="E203" s="188" t="s">
        <v>557</v>
      </c>
      <c r="F203" s="189" t="s">
        <v>558</v>
      </c>
      <c r="G203" s="190" t="s">
        <v>185</v>
      </c>
      <c r="H203" s="191">
        <v>2</v>
      </c>
      <c r="I203" s="192"/>
      <c r="J203" s="193">
        <f>ROUND(I203*H203,2)</f>
        <v>0</v>
      </c>
      <c r="K203" s="194"/>
      <c r="L203" s="39"/>
      <c r="M203" s="195" t="s">
        <v>1</v>
      </c>
      <c r="N203" s="196" t="s">
        <v>41</v>
      </c>
      <c r="O203" s="71"/>
      <c r="P203" s="197">
        <f>O203*H203</f>
        <v>0</v>
      </c>
      <c r="Q203" s="197">
        <v>1.65E-3</v>
      </c>
      <c r="R203" s="197">
        <f>Q203*H203</f>
        <v>3.3E-3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141</v>
      </c>
      <c r="AT203" s="199" t="s">
        <v>137</v>
      </c>
      <c r="AU203" s="199" t="s">
        <v>86</v>
      </c>
      <c r="AY203" s="17" t="s">
        <v>134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7" t="s">
        <v>84</v>
      </c>
      <c r="BK203" s="200">
        <f>ROUND(I203*H203,2)</f>
        <v>0</v>
      </c>
      <c r="BL203" s="17" t="s">
        <v>141</v>
      </c>
      <c r="BM203" s="199" t="s">
        <v>559</v>
      </c>
    </row>
    <row r="204" spans="1:65" s="13" customFormat="1" ht="11.25">
      <c r="B204" s="201"/>
      <c r="C204" s="202"/>
      <c r="D204" s="203" t="s">
        <v>143</v>
      </c>
      <c r="E204" s="204" t="s">
        <v>1</v>
      </c>
      <c r="F204" s="205" t="s">
        <v>560</v>
      </c>
      <c r="G204" s="202"/>
      <c r="H204" s="204" t="s">
        <v>1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143</v>
      </c>
      <c r="AU204" s="211" t="s">
        <v>86</v>
      </c>
      <c r="AV204" s="13" t="s">
        <v>84</v>
      </c>
      <c r="AW204" s="13" t="s">
        <v>32</v>
      </c>
      <c r="AX204" s="13" t="s">
        <v>76</v>
      </c>
      <c r="AY204" s="211" t="s">
        <v>134</v>
      </c>
    </row>
    <row r="205" spans="1:65" s="14" customFormat="1" ht="11.25">
      <c r="B205" s="212"/>
      <c r="C205" s="213"/>
      <c r="D205" s="203" t="s">
        <v>143</v>
      </c>
      <c r="E205" s="214" t="s">
        <v>1</v>
      </c>
      <c r="F205" s="215" t="s">
        <v>86</v>
      </c>
      <c r="G205" s="213"/>
      <c r="H205" s="216">
        <v>2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143</v>
      </c>
      <c r="AU205" s="222" t="s">
        <v>86</v>
      </c>
      <c r="AV205" s="14" t="s">
        <v>86</v>
      </c>
      <c r="AW205" s="14" t="s">
        <v>32</v>
      </c>
      <c r="AX205" s="14" t="s">
        <v>84</v>
      </c>
      <c r="AY205" s="222" t="s">
        <v>134</v>
      </c>
    </row>
    <row r="206" spans="1:65" s="2" customFormat="1" ht="16.5" customHeight="1">
      <c r="A206" s="34"/>
      <c r="B206" s="35"/>
      <c r="C206" s="238" t="s">
        <v>243</v>
      </c>
      <c r="D206" s="238" t="s">
        <v>309</v>
      </c>
      <c r="E206" s="239" t="s">
        <v>561</v>
      </c>
      <c r="F206" s="240" t="s">
        <v>562</v>
      </c>
      <c r="G206" s="241" t="s">
        <v>185</v>
      </c>
      <c r="H206" s="242">
        <v>2</v>
      </c>
      <c r="I206" s="243"/>
      <c r="J206" s="244">
        <f>ROUND(I206*H206,2)</f>
        <v>0</v>
      </c>
      <c r="K206" s="245"/>
      <c r="L206" s="246"/>
      <c r="M206" s="247" t="s">
        <v>1</v>
      </c>
      <c r="N206" s="248" t="s">
        <v>41</v>
      </c>
      <c r="O206" s="71"/>
      <c r="P206" s="197">
        <f>O206*H206</f>
        <v>0</v>
      </c>
      <c r="Q206" s="197">
        <v>2.7050000000000001E-2</v>
      </c>
      <c r="R206" s="197">
        <f>Q206*H206</f>
        <v>5.4100000000000002E-2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182</v>
      </c>
      <c r="AT206" s="199" t="s">
        <v>309</v>
      </c>
      <c r="AU206" s="199" t="s">
        <v>86</v>
      </c>
      <c r="AY206" s="17" t="s">
        <v>134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7" t="s">
        <v>84</v>
      </c>
      <c r="BK206" s="200">
        <f>ROUND(I206*H206,2)</f>
        <v>0</v>
      </c>
      <c r="BL206" s="17" t="s">
        <v>141</v>
      </c>
      <c r="BM206" s="199" t="s">
        <v>563</v>
      </c>
    </row>
    <row r="207" spans="1:65" s="13" customFormat="1" ht="11.25">
      <c r="B207" s="201"/>
      <c r="C207" s="202"/>
      <c r="D207" s="203" t="s">
        <v>143</v>
      </c>
      <c r="E207" s="204" t="s">
        <v>1</v>
      </c>
      <c r="F207" s="205" t="s">
        <v>560</v>
      </c>
      <c r="G207" s="202"/>
      <c r="H207" s="204" t="s">
        <v>1</v>
      </c>
      <c r="I207" s="206"/>
      <c r="J207" s="202"/>
      <c r="K207" s="202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143</v>
      </c>
      <c r="AU207" s="211" t="s">
        <v>86</v>
      </c>
      <c r="AV207" s="13" t="s">
        <v>84</v>
      </c>
      <c r="AW207" s="13" t="s">
        <v>32</v>
      </c>
      <c r="AX207" s="13" t="s">
        <v>76</v>
      </c>
      <c r="AY207" s="211" t="s">
        <v>134</v>
      </c>
    </row>
    <row r="208" spans="1:65" s="14" customFormat="1" ht="11.25">
      <c r="B208" s="212"/>
      <c r="C208" s="213"/>
      <c r="D208" s="203" t="s">
        <v>143</v>
      </c>
      <c r="E208" s="214" t="s">
        <v>1</v>
      </c>
      <c r="F208" s="215" t="s">
        <v>86</v>
      </c>
      <c r="G208" s="213"/>
      <c r="H208" s="216">
        <v>2</v>
      </c>
      <c r="I208" s="217"/>
      <c r="J208" s="213"/>
      <c r="K208" s="213"/>
      <c r="L208" s="218"/>
      <c r="M208" s="219"/>
      <c r="N208" s="220"/>
      <c r="O208" s="220"/>
      <c r="P208" s="220"/>
      <c r="Q208" s="220"/>
      <c r="R208" s="220"/>
      <c r="S208" s="220"/>
      <c r="T208" s="221"/>
      <c r="AT208" s="222" t="s">
        <v>143</v>
      </c>
      <c r="AU208" s="222" t="s">
        <v>86</v>
      </c>
      <c r="AV208" s="14" t="s">
        <v>86</v>
      </c>
      <c r="AW208" s="14" t="s">
        <v>32</v>
      </c>
      <c r="AX208" s="14" t="s">
        <v>84</v>
      </c>
      <c r="AY208" s="222" t="s">
        <v>134</v>
      </c>
    </row>
    <row r="209" spans="1:65" s="2" customFormat="1" ht="24.2" customHeight="1">
      <c r="A209" s="34"/>
      <c r="B209" s="35"/>
      <c r="C209" s="187" t="s">
        <v>535</v>
      </c>
      <c r="D209" s="187" t="s">
        <v>137</v>
      </c>
      <c r="E209" s="188" t="s">
        <v>564</v>
      </c>
      <c r="F209" s="189" t="s">
        <v>565</v>
      </c>
      <c r="G209" s="190" t="s">
        <v>566</v>
      </c>
      <c r="H209" s="191">
        <v>2</v>
      </c>
      <c r="I209" s="192"/>
      <c r="J209" s="193">
        <f>ROUND(I209*H209,2)</f>
        <v>0</v>
      </c>
      <c r="K209" s="194"/>
      <c r="L209" s="39"/>
      <c r="M209" s="195" t="s">
        <v>1</v>
      </c>
      <c r="N209" s="196" t="s">
        <v>41</v>
      </c>
      <c r="O209" s="71"/>
      <c r="P209" s="197">
        <f>O209*H209</f>
        <v>0</v>
      </c>
      <c r="Q209" s="197">
        <v>1E-4</v>
      </c>
      <c r="R209" s="197">
        <f>Q209*H209</f>
        <v>2.0000000000000001E-4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141</v>
      </c>
      <c r="AT209" s="199" t="s">
        <v>137</v>
      </c>
      <c r="AU209" s="199" t="s">
        <v>86</v>
      </c>
      <c r="AY209" s="17" t="s">
        <v>134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84</v>
      </c>
      <c r="BK209" s="200">
        <f>ROUND(I209*H209,2)</f>
        <v>0</v>
      </c>
      <c r="BL209" s="17" t="s">
        <v>141</v>
      </c>
      <c r="BM209" s="199" t="s">
        <v>567</v>
      </c>
    </row>
    <row r="210" spans="1:65" s="2" customFormat="1" ht="33" customHeight="1">
      <c r="A210" s="34"/>
      <c r="B210" s="35"/>
      <c r="C210" s="187" t="s">
        <v>568</v>
      </c>
      <c r="D210" s="187" t="s">
        <v>137</v>
      </c>
      <c r="E210" s="188" t="s">
        <v>569</v>
      </c>
      <c r="F210" s="189" t="s">
        <v>570</v>
      </c>
      <c r="G210" s="190" t="s">
        <v>185</v>
      </c>
      <c r="H210" s="191">
        <v>6</v>
      </c>
      <c r="I210" s="192"/>
      <c r="J210" s="193">
        <f>ROUND(I210*H210,2)</f>
        <v>0</v>
      </c>
      <c r="K210" s="194"/>
      <c r="L210" s="39"/>
      <c r="M210" s="195" t="s">
        <v>1</v>
      </c>
      <c r="N210" s="196" t="s">
        <v>41</v>
      </c>
      <c r="O210" s="71"/>
      <c r="P210" s="197">
        <f>O210*H210</f>
        <v>0</v>
      </c>
      <c r="Q210" s="197">
        <v>0.15321000000000001</v>
      </c>
      <c r="R210" s="197">
        <f>Q210*H210</f>
        <v>0.91926000000000008</v>
      </c>
      <c r="S210" s="197">
        <v>0</v>
      </c>
      <c r="T210" s="19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9" t="s">
        <v>141</v>
      </c>
      <c r="AT210" s="199" t="s">
        <v>137</v>
      </c>
      <c r="AU210" s="199" t="s">
        <v>86</v>
      </c>
      <c r="AY210" s="17" t="s">
        <v>134</v>
      </c>
      <c r="BE210" s="200">
        <f>IF(N210="základní",J210,0)</f>
        <v>0</v>
      </c>
      <c r="BF210" s="200">
        <f>IF(N210="snížená",J210,0)</f>
        <v>0</v>
      </c>
      <c r="BG210" s="200">
        <f>IF(N210="zákl. přenesená",J210,0)</f>
        <v>0</v>
      </c>
      <c r="BH210" s="200">
        <f>IF(N210="sníž. přenesená",J210,0)</f>
        <v>0</v>
      </c>
      <c r="BI210" s="200">
        <f>IF(N210="nulová",J210,0)</f>
        <v>0</v>
      </c>
      <c r="BJ210" s="17" t="s">
        <v>84</v>
      </c>
      <c r="BK210" s="200">
        <f>ROUND(I210*H210,2)</f>
        <v>0</v>
      </c>
      <c r="BL210" s="17" t="s">
        <v>141</v>
      </c>
      <c r="BM210" s="199" t="s">
        <v>571</v>
      </c>
    </row>
    <row r="211" spans="1:65" s="14" customFormat="1" ht="11.25">
      <c r="B211" s="212"/>
      <c r="C211" s="213"/>
      <c r="D211" s="203" t="s">
        <v>143</v>
      </c>
      <c r="E211" s="214" t="s">
        <v>1</v>
      </c>
      <c r="F211" s="215" t="s">
        <v>167</v>
      </c>
      <c r="G211" s="213"/>
      <c r="H211" s="216">
        <v>6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143</v>
      </c>
      <c r="AU211" s="222" t="s">
        <v>86</v>
      </c>
      <c r="AV211" s="14" t="s">
        <v>86</v>
      </c>
      <c r="AW211" s="14" t="s">
        <v>32</v>
      </c>
      <c r="AX211" s="14" t="s">
        <v>84</v>
      </c>
      <c r="AY211" s="222" t="s">
        <v>134</v>
      </c>
    </row>
    <row r="212" spans="1:65" s="2" customFormat="1" ht="37.9" customHeight="1">
      <c r="A212" s="34"/>
      <c r="B212" s="35"/>
      <c r="C212" s="187" t="s">
        <v>572</v>
      </c>
      <c r="D212" s="187" t="s">
        <v>137</v>
      </c>
      <c r="E212" s="188" t="s">
        <v>573</v>
      </c>
      <c r="F212" s="189" t="s">
        <v>574</v>
      </c>
      <c r="G212" s="190" t="s">
        <v>185</v>
      </c>
      <c r="H212" s="191">
        <v>2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41</v>
      </c>
      <c r="O212" s="71"/>
      <c r="P212" s="197">
        <f>O212*H212</f>
        <v>0</v>
      </c>
      <c r="Q212" s="197">
        <v>1.1999999999999999E-3</v>
      </c>
      <c r="R212" s="197">
        <f>Q212*H212</f>
        <v>2.3999999999999998E-3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141</v>
      </c>
      <c r="AT212" s="199" t="s">
        <v>137</v>
      </c>
      <c r="AU212" s="199" t="s">
        <v>86</v>
      </c>
      <c r="AY212" s="17" t="s">
        <v>134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84</v>
      </c>
      <c r="BK212" s="200">
        <f>ROUND(I212*H212,2)</f>
        <v>0</v>
      </c>
      <c r="BL212" s="17" t="s">
        <v>141</v>
      </c>
      <c r="BM212" s="199" t="s">
        <v>575</v>
      </c>
    </row>
    <row r="213" spans="1:65" s="14" customFormat="1" ht="11.25">
      <c r="B213" s="212"/>
      <c r="C213" s="213"/>
      <c r="D213" s="203" t="s">
        <v>143</v>
      </c>
      <c r="E213" s="214" t="s">
        <v>1</v>
      </c>
      <c r="F213" s="215" t="s">
        <v>86</v>
      </c>
      <c r="G213" s="213"/>
      <c r="H213" s="216">
        <v>2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143</v>
      </c>
      <c r="AU213" s="222" t="s">
        <v>86</v>
      </c>
      <c r="AV213" s="14" t="s">
        <v>86</v>
      </c>
      <c r="AW213" s="14" t="s">
        <v>32</v>
      </c>
      <c r="AX213" s="14" t="s">
        <v>84</v>
      </c>
      <c r="AY213" s="222" t="s">
        <v>134</v>
      </c>
    </row>
    <row r="214" spans="1:65" s="2" customFormat="1" ht="37.9" customHeight="1">
      <c r="A214" s="34"/>
      <c r="B214" s="35"/>
      <c r="C214" s="187" t="s">
        <v>576</v>
      </c>
      <c r="D214" s="187" t="s">
        <v>137</v>
      </c>
      <c r="E214" s="188" t="s">
        <v>577</v>
      </c>
      <c r="F214" s="189" t="s">
        <v>578</v>
      </c>
      <c r="G214" s="190" t="s">
        <v>185</v>
      </c>
      <c r="H214" s="191">
        <v>6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41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141</v>
      </c>
      <c r="AT214" s="199" t="s">
        <v>137</v>
      </c>
      <c r="AU214" s="199" t="s">
        <v>86</v>
      </c>
      <c r="AY214" s="17" t="s">
        <v>134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84</v>
      </c>
      <c r="BK214" s="200">
        <f>ROUND(I214*H214,2)</f>
        <v>0</v>
      </c>
      <c r="BL214" s="17" t="s">
        <v>141</v>
      </c>
      <c r="BM214" s="199" t="s">
        <v>579</v>
      </c>
    </row>
    <row r="215" spans="1:65" s="14" customFormat="1" ht="11.25">
      <c r="B215" s="212"/>
      <c r="C215" s="213"/>
      <c r="D215" s="203" t="s">
        <v>143</v>
      </c>
      <c r="E215" s="214" t="s">
        <v>1</v>
      </c>
      <c r="F215" s="215" t="s">
        <v>167</v>
      </c>
      <c r="G215" s="213"/>
      <c r="H215" s="216">
        <v>6</v>
      </c>
      <c r="I215" s="217"/>
      <c r="J215" s="213"/>
      <c r="K215" s="213"/>
      <c r="L215" s="218"/>
      <c r="M215" s="219"/>
      <c r="N215" s="220"/>
      <c r="O215" s="220"/>
      <c r="P215" s="220"/>
      <c r="Q215" s="220"/>
      <c r="R215" s="220"/>
      <c r="S215" s="220"/>
      <c r="T215" s="221"/>
      <c r="AT215" s="222" t="s">
        <v>143</v>
      </c>
      <c r="AU215" s="222" t="s">
        <v>86</v>
      </c>
      <c r="AV215" s="14" t="s">
        <v>86</v>
      </c>
      <c r="AW215" s="14" t="s">
        <v>32</v>
      </c>
      <c r="AX215" s="14" t="s">
        <v>84</v>
      </c>
      <c r="AY215" s="222" t="s">
        <v>134</v>
      </c>
    </row>
    <row r="216" spans="1:65" s="2" customFormat="1" ht="37.9" customHeight="1">
      <c r="A216" s="34"/>
      <c r="B216" s="35"/>
      <c r="C216" s="187" t="s">
        <v>580</v>
      </c>
      <c r="D216" s="187" t="s">
        <v>137</v>
      </c>
      <c r="E216" s="188" t="s">
        <v>581</v>
      </c>
      <c r="F216" s="189" t="s">
        <v>582</v>
      </c>
      <c r="G216" s="190" t="s">
        <v>185</v>
      </c>
      <c r="H216" s="191">
        <v>6</v>
      </c>
      <c r="I216" s="192"/>
      <c r="J216" s="193">
        <f>ROUND(I216*H216,2)</f>
        <v>0</v>
      </c>
      <c r="K216" s="194"/>
      <c r="L216" s="39"/>
      <c r="M216" s="195" t="s">
        <v>1</v>
      </c>
      <c r="N216" s="196" t="s">
        <v>41</v>
      </c>
      <c r="O216" s="71"/>
      <c r="P216" s="197">
        <f>O216*H216</f>
        <v>0</v>
      </c>
      <c r="Q216" s="197">
        <v>2.8999999999999998E-3</v>
      </c>
      <c r="R216" s="197">
        <f>Q216*H216</f>
        <v>1.7399999999999999E-2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141</v>
      </c>
      <c r="AT216" s="199" t="s">
        <v>137</v>
      </c>
      <c r="AU216" s="199" t="s">
        <v>86</v>
      </c>
      <c r="AY216" s="17" t="s">
        <v>134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7" t="s">
        <v>84</v>
      </c>
      <c r="BK216" s="200">
        <f>ROUND(I216*H216,2)</f>
        <v>0</v>
      </c>
      <c r="BL216" s="17" t="s">
        <v>141</v>
      </c>
      <c r="BM216" s="199" t="s">
        <v>583</v>
      </c>
    </row>
    <row r="217" spans="1:65" s="14" customFormat="1" ht="11.25">
      <c r="B217" s="212"/>
      <c r="C217" s="213"/>
      <c r="D217" s="203" t="s">
        <v>143</v>
      </c>
      <c r="E217" s="214" t="s">
        <v>1</v>
      </c>
      <c r="F217" s="215" t="s">
        <v>167</v>
      </c>
      <c r="G217" s="213"/>
      <c r="H217" s="216">
        <v>6</v>
      </c>
      <c r="I217" s="217"/>
      <c r="J217" s="213"/>
      <c r="K217" s="213"/>
      <c r="L217" s="218"/>
      <c r="M217" s="219"/>
      <c r="N217" s="220"/>
      <c r="O217" s="220"/>
      <c r="P217" s="220"/>
      <c r="Q217" s="220"/>
      <c r="R217" s="220"/>
      <c r="S217" s="220"/>
      <c r="T217" s="221"/>
      <c r="AT217" s="222" t="s">
        <v>143</v>
      </c>
      <c r="AU217" s="222" t="s">
        <v>86</v>
      </c>
      <c r="AV217" s="14" t="s">
        <v>86</v>
      </c>
      <c r="AW217" s="14" t="s">
        <v>32</v>
      </c>
      <c r="AX217" s="14" t="s">
        <v>84</v>
      </c>
      <c r="AY217" s="222" t="s">
        <v>134</v>
      </c>
    </row>
    <row r="218" spans="1:65" s="2" customFormat="1" ht="37.9" customHeight="1">
      <c r="A218" s="34"/>
      <c r="B218" s="35"/>
      <c r="C218" s="187" t="s">
        <v>584</v>
      </c>
      <c r="D218" s="187" t="s">
        <v>137</v>
      </c>
      <c r="E218" s="188" t="s">
        <v>585</v>
      </c>
      <c r="F218" s="189" t="s">
        <v>586</v>
      </c>
      <c r="G218" s="190" t="s">
        <v>235</v>
      </c>
      <c r="H218" s="191">
        <v>21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41</v>
      </c>
      <c r="O218" s="71"/>
      <c r="P218" s="197">
        <f>O218*H218</f>
        <v>0</v>
      </c>
      <c r="Q218" s="197">
        <v>4.512E-2</v>
      </c>
      <c r="R218" s="197">
        <f>Q218*H218</f>
        <v>0.94752000000000003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141</v>
      </c>
      <c r="AT218" s="199" t="s">
        <v>137</v>
      </c>
      <c r="AU218" s="199" t="s">
        <v>86</v>
      </c>
      <c r="AY218" s="17" t="s">
        <v>134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84</v>
      </c>
      <c r="BK218" s="200">
        <f>ROUND(I218*H218,2)</f>
        <v>0</v>
      </c>
      <c r="BL218" s="17" t="s">
        <v>141</v>
      </c>
      <c r="BM218" s="199" t="s">
        <v>587</v>
      </c>
    </row>
    <row r="219" spans="1:65" s="13" customFormat="1" ht="11.25">
      <c r="B219" s="201"/>
      <c r="C219" s="202"/>
      <c r="D219" s="203" t="s">
        <v>143</v>
      </c>
      <c r="E219" s="204" t="s">
        <v>1</v>
      </c>
      <c r="F219" s="205" t="s">
        <v>588</v>
      </c>
      <c r="G219" s="202"/>
      <c r="H219" s="204" t="s">
        <v>1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143</v>
      </c>
      <c r="AU219" s="211" t="s">
        <v>86</v>
      </c>
      <c r="AV219" s="13" t="s">
        <v>84</v>
      </c>
      <c r="AW219" s="13" t="s">
        <v>32</v>
      </c>
      <c r="AX219" s="13" t="s">
        <v>76</v>
      </c>
      <c r="AY219" s="211" t="s">
        <v>134</v>
      </c>
    </row>
    <row r="220" spans="1:65" s="14" customFormat="1" ht="11.25">
      <c r="B220" s="212"/>
      <c r="C220" s="213"/>
      <c r="D220" s="203" t="s">
        <v>143</v>
      </c>
      <c r="E220" s="214" t="s">
        <v>411</v>
      </c>
      <c r="F220" s="215" t="s">
        <v>589</v>
      </c>
      <c r="G220" s="213"/>
      <c r="H220" s="216">
        <v>21</v>
      </c>
      <c r="I220" s="217"/>
      <c r="J220" s="213"/>
      <c r="K220" s="213"/>
      <c r="L220" s="218"/>
      <c r="M220" s="219"/>
      <c r="N220" s="220"/>
      <c r="O220" s="220"/>
      <c r="P220" s="220"/>
      <c r="Q220" s="220"/>
      <c r="R220" s="220"/>
      <c r="S220" s="220"/>
      <c r="T220" s="221"/>
      <c r="AT220" s="222" t="s">
        <v>143</v>
      </c>
      <c r="AU220" s="222" t="s">
        <v>86</v>
      </c>
      <c r="AV220" s="14" t="s">
        <v>86</v>
      </c>
      <c r="AW220" s="14" t="s">
        <v>32</v>
      </c>
      <c r="AX220" s="14" t="s">
        <v>84</v>
      </c>
      <c r="AY220" s="222" t="s">
        <v>134</v>
      </c>
    </row>
    <row r="221" spans="1:65" s="12" customFormat="1" ht="22.9" customHeight="1">
      <c r="B221" s="171"/>
      <c r="C221" s="172"/>
      <c r="D221" s="173" t="s">
        <v>75</v>
      </c>
      <c r="E221" s="185" t="s">
        <v>135</v>
      </c>
      <c r="F221" s="185" t="s">
        <v>136</v>
      </c>
      <c r="G221" s="172"/>
      <c r="H221" s="172"/>
      <c r="I221" s="175"/>
      <c r="J221" s="186">
        <f>BK221</f>
        <v>0</v>
      </c>
      <c r="K221" s="172"/>
      <c r="L221" s="177"/>
      <c r="M221" s="178"/>
      <c r="N221" s="179"/>
      <c r="O221" s="179"/>
      <c r="P221" s="180">
        <f>SUM(P222:P223)</f>
        <v>0</v>
      </c>
      <c r="Q221" s="179"/>
      <c r="R221" s="180">
        <f>SUM(R222:R223)</f>
        <v>1.0400000000000001E-3</v>
      </c>
      <c r="S221" s="179"/>
      <c r="T221" s="181">
        <f>SUM(T222:T223)</f>
        <v>0</v>
      </c>
      <c r="AR221" s="182" t="s">
        <v>84</v>
      </c>
      <c r="AT221" s="183" t="s">
        <v>75</v>
      </c>
      <c r="AU221" s="183" t="s">
        <v>84</v>
      </c>
      <c r="AY221" s="182" t="s">
        <v>134</v>
      </c>
      <c r="BK221" s="184">
        <f>SUM(BK222:BK223)</f>
        <v>0</v>
      </c>
    </row>
    <row r="222" spans="1:65" s="2" customFormat="1" ht="16.5" customHeight="1">
      <c r="A222" s="34"/>
      <c r="B222" s="35"/>
      <c r="C222" s="187" t="s">
        <v>313</v>
      </c>
      <c r="D222" s="187" t="s">
        <v>137</v>
      </c>
      <c r="E222" s="188" t="s">
        <v>590</v>
      </c>
      <c r="F222" s="189" t="s">
        <v>591</v>
      </c>
      <c r="G222" s="190" t="s">
        <v>178</v>
      </c>
      <c r="H222" s="191">
        <v>26</v>
      </c>
      <c r="I222" s="192"/>
      <c r="J222" s="193">
        <f>ROUND(I222*H222,2)</f>
        <v>0</v>
      </c>
      <c r="K222" s="194"/>
      <c r="L222" s="39"/>
      <c r="M222" s="195" t="s">
        <v>1</v>
      </c>
      <c r="N222" s="196" t="s">
        <v>41</v>
      </c>
      <c r="O222" s="71"/>
      <c r="P222" s="197">
        <f>O222*H222</f>
        <v>0</v>
      </c>
      <c r="Q222" s="197">
        <v>4.0000000000000003E-5</v>
      </c>
      <c r="R222" s="197">
        <f>Q222*H222</f>
        <v>1.0400000000000001E-3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141</v>
      </c>
      <c r="AT222" s="199" t="s">
        <v>137</v>
      </c>
      <c r="AU222" s="199" t="s">
        <v>86</v>
      </c>
      <c r="AY222" s="17" t="s">
        <v>134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84</v>
      </c>
      <c r="BK222" s="200">
        <f>ROUND(I222*H222,2)</f>
        <v>0</v>
      </c>
      <c r="BL222" s="17" t="s">
        <v>141</v>
      </c>
      <c r="BM222" s="199" t="s">
        <v>592</v>
      </c>
    </row>
    <row r="223" spans="1:65" s="14" customFormat="1" ht="11.25">
      <c r="B223" s="212"/>
      <c r="C223" s="213"/>
      <c r="D223" s="203" t="s">
        <v>143</v>
      </c>
      <c r="E223" s="214" t="s">
        <v>1</v>
      </c>
      <c r="F223" s="215" t="s">
        <v>593</v>
      </c>
      <c r="G223" s="213"/>
      <c r="H223" s="216">
        <v>26</v>
      </c>
      <c r="I223" s="217"/>
      <c r="J223" s="213"/>
      <c r="K223" s="213"/>
      <c r="L223" s="218"/>
      <c r="M223" s="219"/>
      <c r="N223" s="220"/>
      <c r="O223" s="220"/>
      <c r="P223" s="220"/>
      <c r="Q223" s="220"/>
      <c r="R223" s="220"/>
      <c r="S223" s="220"/>
      <c r="T223" s="221"/>
      <c r="AT223" s="222" t="s">
        <v>143</v>
      </c>
      <c r="AU223" s="222" t="s">
        <v>86</v>
      </c>
      <c r="AV223" s="14" t="s">
        <v>86</v>
      </c>
      <c r="AW223" s="14" t="s">
        <v>32</v>
      </c>
      <c r="AX223" s="14" t="s">
        <v>84</v>
      </c>
      <c r="AY223" s="222" t="s">
        <v>134</v>
      </c>
    </row>
    <row r="224" spans="1:65" s="12" customFormat="1" ht="22.9" customHeight="1">
      <c r="B224" s="171"/>
      <c r="C224" s="172"/>
      <c r="D224" s="173" t="s">
        <v>75</v>
      </c>
      <c r="E224" s="185" t="s">
        <v>296</v>
      </c>
      <c r="F224" s="185" t="s">
        <v>297</v>
      </c>
      <c r="G224" s="172"/>
      <c r="H224" s="172"/>
      <c r="I224" s="175"/>
      <c r="J224" s="186">
        <f>BK224</f>
        <v>0</v>
      </c>
      <c r="K224" s="172"/>
      <c r="L224" s="177"/>
      <c r="M224" s="178"/>
      <c r="N224" s="179"/>
      <c r="O224" s="179"/>
      <c r="P224" s="180">
        <f>P225</f>
        <v>0</v>
      </c>
      <c r="Q224" s="179"/>
      <c r="R224" s="180">
        <f>R225</f>
        <v>0</v>
      </c>
      <c r="S224" s="179"/>
      <c r="T224" s="181">
        <f>T225</f>
        <v>0</v>
      </c>
      <c r="AR224" s="182" t="s">
        <v>84</v>
      </c>
      <c r="AT224" s="183" t="s">
        <v>75</v>
      </c>
      <c r="AU224" s="183" t="s">
        <v>84</v>
      </c>
      <c r="AY224" s="182" t="s">
        <v>134</v>
      </c>
      <c r="BK224" s="184">
        <f>BK225</f>
        <v>0</v>
      </c>
    </row>
    <row r="225" spans="1:65" s="2" customFormat="1" ht="24.2" customHeight="1">
      <c r="A225" s="34"/>
      <c r="B225" s="35"/>
      <c r="C225" s="187" t="s">
        <v>594</v>
      </c>
      <c r="D225" s="187" t="s">
        <v>137</v>
      </c>
      <c r="E225" s="188" t="s">
        <v>595</v>
      </c>
      <c r="F225" s="189" t="s">
        <v>596</v>
      </c>
      <c r="G225" s="190" t="s">
        <v>157</v>
      </c>
      <c r="H225" s="191">
        <v>31.195</v>
      </c>
      <c r="I225" s="192"/>
      <c r="J225" s="193">
        <f>ROUND(I225*H225,2)</f>
        <v>0</v>
      </c>
      <c r="K225" s="194"/>
      <c r="L225" s="39"/>
      <c r="M225" s="195" t="s">
        <v>1</v>
      </c>
      <c r="N225" s="196" t="s">
        <v>41</v>
      </c>
      <c r="O225" s="71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141</v>
      </c>
      <c r="AT225" s="199" t="s">
        <v>137</v>
      </c>
      <c r="AU225" s="199" t="s">
        <v>86</v>
      </c>
      <c r="AY225" s="17" t="s">
        <v>134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84</v>
      </c>
      <c r="BK225" s="200">
        <f>ROUND(I225*H225,2)</f>
        <v>0</v>
      </c>
      <c r="BL225" s="17" t="s">
        <v>141</v>
      </c>
      <c r="BM225" s="199" t="s">
        <v>597</v>
      </c>
    </row>
    <row r="226" spans="1:65" s="12" customFormat="1" ht="25.9" customHeight="1">
      <c r="B226" s="171"/>
      <c r="C226" s="172"/>
      <c r="D226" s="173" t="s">
        <v>75</v>
      </c>
      <c r="E226" s="174" t="s">
        <v>309</v>
      </c>
      <c r="F226" s="174" t="s">
        <v>598</v>
      </c>
      <c r="G226" s="172"/>
      <c r="H226" s="172"/>
      <c r="I226" s="175"/>
      <c r="J226" s="176">
        <f>BK226</f>
        <v>0</v>
      </c>
      <c r="K226" s="172"/>
      <c r="L226" s="177"/>
      <c r="M226" s="178"/>
      <c r="N226" s="179"/>
      <c r="O226" s="179"/>
      <c r="P226" s="180">
        <f>P227+P230</f>
        <v>0</v>
      </c>
      <c r="Q226" s="179"/>
      <c r="R226" s="180">
        <f>R227+R230</f>
        <v>2.4548999999999999E-3</v>
      </c>
      <c r="S226" s="179"/>
      <c r="T226" s="181">
        <f>T227+T230</f>
        <v>0</v>
      </c>
      <c r="AR226" s="182" t="s">
        <v>154</v>
      </c>
      <c r="AT226" s="183" t="s">
        <v>75</v>
      </c>
      <c r="AU226" s="183" t="s">
        <v>76</v>
      </c>
      <c r="AY226" s="182" t="s">
        <v>134</v>
      </c>
      <c r="BK226" s="184">
        <f>BK227+BK230</f>
        <v>0</v>
      </c>
    </row>
    <row r="227" spans="1:65" s="12" customFormat="1" ht="22.9" customHeight="1">
      <c r="B227" s="171"/>
      <c r="C227" s="172"/>
      <c r="D227" s="173" t="s">
        <v>75</v>
      </c>
      <c r="E227" s="185" t="s">
        <v>599</v>
      </c>
      <c r="F227" s="185" t="s">
        <v>600</v>
      </c>
      <c r="G227" s="172"/>
      <c r="H227" s="172"/>
      <c r="I227" s="175"/>
      <c r="J227" s="186">
        <f>BK227</f>
        <v>0</v>
      </c>
      <c r="K227" s="172"/>
      <c r="L227" s="177"/>
      <c r="M227" s="178"/>
      <c r="N227" s="179"/>
      <c r="O227" s="179"/>
      <c r="P227" s="180">
        <f>SUM(P228:P229)</f>
        <v>0</v>
      </c>
      <c r="Q227" s="179"/>
      <c r="R227" s="180">
        <f>SUM(R228:R229)</f>
        <v>0</v>
      </c>
      <c r="S227" s="179"/>
      <c r="T227" s="181">
        <f>SUM(T228:T229)</f>
        <v>0</v>
      </c>
      <c r="AR227" s="182" t="s">
        <v>154</v>
      </c>
      <c r="AT227" s="183" t="s">
        <v>75</v>
      </c>
      <c r="AU227" s="183" t="s">
        <v>84</v>
      </c>
      <c r="AY227" s="182" t="s">
        <v>134</v>
      </c>
      <c r="BK227" s="184">
        <f>SUM(BK228:BK229)</f>
        <v>0</v>
      </c>
    </row>
    <row r="228" spans="1:65" s="2" customFormat="1" ht="24.2" customHeight="1">
      <c r="A228" s="34"/>
      <c r="B228" s="35"/>
      <c r="C228" s="187" t="s">
        <v>601</v>
      </c>
      <c r="D228" s="187" t="s">
        <v>137</v>
      </c>
      <c r="E228" s="188" t="s">
        <v>602</v>
      </c>
      <c r="F228" s="189" t="s">
        <v>603</v>
      </c>
      <c r="G228" s="190" t="s">
        <v>178</v>
      </c>
      <c r="H228" s="191">
        <v>70</v>
      </c>
      <c r="I228" s="192"/>
      <c r="J228" s="193">
        <f>ROUND(I228*H228,2)</f>
        <v>0</v>
      </c>
      <c r="K228" s="194"/>
      <c r="L228" s="39"/>
      <c r="M228" s="195" t="s">
        <v>1</v>
      </c>
      <c r="N228" s="196" t="s">
        <v>41</v>
      </c>
      <c r="O228" s="71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604</v>
      </c>
      <c r="AT228" s="199" t="s">
        <v>137</v>
      </c>
      <c r="AU228" s="199" t="s">
        <v>86</v>
      </c>
      <c r="AY228" s="17" t="s">
        <v>134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7" t="s">
        <v>84</v>
      </c>
      <c r="BK228" s="200">
        <f>ROUND(I228*H228,2)</f>
        <v>0</v>
      </c>
      <c r="BL228" s="17" t="s">
        <v>604</v>
      </c>
      <c r="BM228" s="199" t="s">
        <v>605</v>
      </c>
    </row>
    <row r="229" spans="1:65" s="14" customFormat="1" ht="11.25">
      <c r="B229" s="212"/>
      <c r="C229" s="213"/>
      <c r="D229" s="203" t="s">
        <v>143</v>
      </c>
      <c r="E229" s="214" t="s">
        <v>1</v>
      </c>
      <c r="F229" s="215" t="s">
        <v>606</v>
      </c>
      <c r="G229" s="213"/>
      <c r="H229" s="216">
        <v>70</v>
      </c>
      <c r="I229" s="217"/>
      <c r="J229" s="213"/>
      <c r="K229" s="213"/>
      <c r="L229" s="218"/>
      <c r="M229" s="219"/>
      <c r="N229" s="220"/>
      <c r="O229" s="220"/>
      <c r="P229" s="220"/>
      <c r="Q229" s="220"/>
      <c r="R229" s="220"/>
      <c r="S229" s="220"/>
      <c r="T229" s="221"/>
      <c r="AT229" s="222" t="s">
        <v>143</v>
      </c>
      <c r="AU229" s="222" t="s">
        <v>86</v>
      </c>
      <c r="AV229" s="14" t="s">
        <v>86</v>
      </c>
      <c r="AW229" s="14" t="s">
        <v>32</v>
      </c>
      <c r="AX229" s="14" t="s">
        <v>84</v>
      </c>
      <c r="AY229" s="222" t="s">
        <v>134</v>
      </c>
    </row>
    <row r="230" spans="1:65" s="12" customFormat="1" ht="22.9" customHeight="1">
      <c r="B230" s="171"/>
      <c r="C230" s="172"/>
      <c r="D230" s="173" t="s">
        <v>75</v>
      </c>
      <c r="E230" s="185" t="s">
        <v>607</v>
      </c>
      <c r="F230" s="185" t="s">
        <v>608</v>
      </c>
      <c r="G230" s="172"/>
      <c r="H230" s="172"/>
      <c r="I230" s="175"/>
      <c r="J230" s="186">
        <f>BK230</f>
        <v>0</v>
      </c>
      <c r="K230" s="172"/>
      <c r="L230" s="177"/>
      <c r="M230" s="178"/>
      <c r="N230" s="179"/>
      <c r="O230" s="179"/>
      <c r="P230" s="180">
        <f>SUM(P231:P232)</f>
        <v>0</v>
      </c>
      <c r="Q230" s="179"/>
      <c r="R230" s="180">
        <f>SUM(R231:R232)</f>
        <v>2.4548999999999999E-3</v>
      </c>
      <c r="S230" s="179"/>
      <c r="T230" s="181">
        <f>SUM(T231:T232)</f>
        <v>0</v>
      </c>
      <c r="AR230" s="182" t="s">
        <v>154</v>
      </c>
      <c r="AT230" s="183" t="s">
        <v>75</v>
      </c>
      <c r="AU230" s="183" t="s">
        <v>84</v>
      </c>
      <c r="AY230" s="182" t="s">
        <v>134</v>
      </c>
      <c r="BK230" s="184">
        <f>SUM(BK231:BK232)</f>
        <v>0</v>
      </c>
    </row>
    <row r="231" spans="1:65" s="2" customFormat="1" ht="16.5" customHeight="1">
      <c r="A231" s="34"/>
      <c r="B231" s="35"/>
      <c r="C231" s="187" t="s">
        <v>609</v>
      </c>
      <c r="D231" s="187" t="s">
        <v>137</v>
      </c>
      <c r="E231" s="188" t="s">
        <v>610</v>
      </c>
      <c r="F231" s="189" t="s">
        <v>611</v>
      </c>
      <c r="G231" s="190" t="s">
        <v>178</v>
      </c>
      <c r="H231" s="191">
        <v>35.07</v>
      </c>
      <c r="I231" s="192"/>
      <c r="J231" s="193">
        <f>ROUND(I231*H231,2)</f>
        <v>0</v>
      </c>
      <c r="K231" s="194"/>
      <c r="L231" s="39"/>
      <c r="M231" s="195" t="s">
        <v>1</v>
      </c>
      <c r="N231" s="196" t="s">
        <v>41</v>
      </c>
      <c r="O231" s="71"/>
      <c r="P231" s="197">
        <f>O231*H231</f>
        <v>0</v>
      </c>
      <c r="Q231" s="197">
        <v>6.9999999999999994E-5</v>
      </c>
      <c r="R231" s="197">
        <f>Q231*H231</f>
        <v>2.4548999999999999E-3</v>
      </c>
      <c r="S231" s="197">
        <v>0</v>
      </c>
      <c r="T231" s="19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604</v>
      </c>
      <c r="AT231" s="199" t="s">
        <v>137</v>
      </c>
      <c r="AU231" s="199" t="s">
        <v>86</v>
      </c>
      <c r="AY231" s="17" t="s">
        <v>134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84</v>
      </c>
      <c r="BK231" s="200">
        <f>ROUND(I231*H231,2)</f>
        <v>0</v>
      </c>
      <c r="BL231" s="17" t="s">
        <v>604</v>
      </c>
      <c r="BM231" s="199" t="s">
        <v>612</v>
      </c>
    </row>
    <row r="232" spans="1:65" s="14" customFormat="1" ht="11.25">
      <c r="B232" s="212"/>
      <c r="C232" s="213"/>
      <c r="D232" s="203" t="s">
        <v>143</v>
      </c>
      <c r="E232" s="214" t="s">
        <v>1</v>
      </c>
      <c r="F232" s="215" t="s">
        <v>556</v>
      </c>
      <c r="G232" s="213"/>
      <c r="H232" s="216">
        <v>35.07</v>
      </c>
      <c r="I232" s="217"/>
      <c r="J232" s="213"/>
      <c r="K232" s="213"/>
      <c r="L232" s="218"/>
      <c r="M232" s="234"/>
      <c r="N232" s="235"/>
      <c r="O232" s="235"/>
      <c r="P232" s="235"/>
      <c r="Q232" s="235"/>
      <c r="R232" s="235"/>
      <c r="S232" s="235"/>
      <c r="T232" s="236"/>
      <c r="AT232" s="222" t="s">
        <v>143</v>
      </c>
      <c r="AU232" s="222" t="s">
        <v>86</v>
      </c>
      <c r="AV232" s="14" t="s">
        <v>86</v>
      </c>
      <c r="AW232" s="14" t="s">
        <v>32</v>
      </c>
      <c r="AX232" s="14" t="s">
        <v>84</v>
      </c>
      <c r="AY232" s="222" t="s">
        <v>134</v>
      </c>
    </row>
    <row r="233" spans="1:65" s="2" customFormat="1" ht="6.95" customHeight="1">
      <c r="A233" s="34"/>
      <c r="B233" s="54"/>
      <c r="C233" s="55"/>
      <c r="D233" s="55"/>
      <c r="E233" s="55"/>
      <c r="F233" s="55"/>
      <c r="G233" s="55"/>
      <c r="H233" s="55"/>
      <c r="I233" s="55"/>
      <c r="J233" s="55"/>
      <c r="K233" s="55"/>
      <c r="L233" s="39"/>
      <c r="M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</row>
  </sheetData>
  <sheetProtection algorithmName="SHA-512" hashValue="JcdtC4cyH4/VNPEHVDWtSD71iYXd+hGurGyH01jsUaTT2zntyag+taCtzUI2ISswNDCTH+/2UUxbYnymG/dQhA==" saltValue="QRGln5m9D3ELVq/VbILWucKWPUPyZFC4m2j5rKr9eHFH8jo5GzbhuL89roy2AfOx9e8MOQpr91y/kpTjQqXf+A==" spinCount="100000" sheet="1" objects="1" scenarios="1" formatColumns="0" formatRows="0" autoFilter="0"/>
  <autoFilter ref="C125:K232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98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613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ROUND((SUM(BE118:BE122)),  2)</f>
        <v>0</v>
      </c>
      <c r="G33" s="34"/>
      <c r="H33" s="34"/>
      <c r="I33" s="124">
        <v>0.21</v>
      </c>
      <c r="J33" s="123">
        <f>ROUND(((SUM(BE118:BE122))*I33),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ROUND((SUM(BF118:BF122)),  2)</f>
        <v>0</v>
      </c>
      <c r="G34" s="34"/>
      <c r="H34" s="34"/>
      <c r="I34" s="124">
        <v>0.12</v>
      </c>
      <c r="J34" s="123">
        <f>ROUND(((SUM(BF118:BF122))*I34),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ROUND((SUM(BG118:BG122)),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ROUND((SUM(BH118:BH122)),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ROUND((SUM(BI118:BI122)),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EL - Stavební elektro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116</v>
      </c>
      <c r="E97" s="150"/>
      <c r="F97" s="150"/>
      <c r="G97" s="150"/>
      <c r="H97" s="150"/>
      <c r="I97" s="150"/>
      <c r="J97" s="151">
        <f>J119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345</v>
      </c>
      <c r="E98" s="156"/>
      <c r="F98" s="156"/>
      <c r="G98" s="156"/>
      <c r="H98" s="156"/>
      <c r="I98" s="156"/>
      <c r="J98" s="157">
        <f>J120</f>
        <v>0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3" t="s">
        <v>119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6.5" customHeight="1">
      <c r="A108" s="34"/>
      <c r="B108" s="35"/>
      <c r="C108" s="36"/>
      <c r="D108" s="36"/>
      <c r="E108" s="323" t="str">
        <f>E7</f>
        <v>ČOV pro areál staveb ÚFA AV ČR a OPS - Milešovka</v>
      </c>
      <c r="F108" s="324"/>
      <c r="G108" s="324"/>
      <c r="H108" s="324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106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75" t="str">
        <f>E9</f>
        <v>EL - Stavební elektro</v>
      </c>
      <c r="F110" s="325"/>
      <c r="G110" s="325"/>
      <c r="H110" s="325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20</v>
      </c>
      <c r="D112" s="36"/>
      <c r="E112" s="36"/>
      <c r="F112" s="27" t="str">
        <f>F12</f>
        <v>Mlešov u Lovosic</v>
      </c>
      <c r="G112" s="36"/>
      <c r="H112" s="36"/>
      <c r="I112" s="29" t="s">
        <v>22</v>
      </c>
      <c r="J112" s="66" t="str">
        <f>IF(J12="","",J12)</f>
        <v>29. 6. 2022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9" t="s">
        <v>24</v>
      </c>
      <c r="D114" s="36"/>
      <c r="E114" s="36"/>
      <c r="F114" s="27" t="str">
        <f>E15</f>
        <v>Ústav fyziky atmosféry AV ČR, v. v. i.</v>
      </c>
      <c r="G114" s="36"/>
      <c r="H114" s="36"/>
      <c r="I114" s="29" t="s">
        <v>30</v>
      </c>
      <c r="J114" s="32" t="str">
        <f>E21</f>
        <v>HRprojekt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9" t="s">
        <v>28</v>
      </c>
      <c r="D115" s="36"/>
      <c r="E115" s="36"/>
      <c r="F115" s="27" t="str">
        <f>IF(E18="","",E18)</f>
        <v>Vyplň údaj</v>
      </c>
      <c r="G115" s="36"/>
      <c r="H115" s="36"/>
      <c r="I115" s="29" t="s">
        <v>33</v>
      </c>
      <c r="J115" s="32" t="str">
        <f>E24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120</v>
      </c>
      <c r="D117" s="162" t="s">
        <v>61</v>
      </c>
      <c r="E117" s="162" t="s">
        <v>57</v>
      </c>
      <c r="F117" s="162" t="s">
        <v>58</v>
      </c>
      <c r="G117" s="162" t="s">
        <v>121</v>
      </c>
      <c r="H117" s="162" t="s">
        <v>122</v>
      </c>
      <c r="I117" s="162" t="s">
        <v>123</v>
      </c>
      <c r="J117" s="163" t="s">
        <v>110</v>
      </c>
      <c r="K117" s="164" t="s">
        <v>124</v>
      </c>
      <c r="L117" s="165"/>
      <c r="M117" s="75" t="s">
        <v>1</v>
      </c>
      <c r="N117" s="76" t="s">
        <v>40</v>
      </c>
      <c r="O117" s="76" t="s">
        <v>125</v>
      </c>
      <c r="P117" s="76" t="s">
        <v>126</v>
      </c>
      <c r="Q117" s="76" t="s">
        <v>127</v>
      </c>
      <c r="R117" s="76" t="s">
        <v>128</v>
      </c>
      <c r="S117" s="76" t="s">
        <v>129</v>
      </c>
      <c r="T117" s="77" t="s">
        <v>130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131</v>
      </c>
      <c r="D118" s="36"/>
      <c r="E118" s="36"/>
      <c r="F118" s="36"/>
      <c r="G118" s="36"/>
      <c r="H118" s="36"/>
      <c r="I118" s="36"/>
      <c r="J118" s="166">
        <f>BK118</f>
        <v>0</v>
      </c>
      <c r="K118" s="36"/>
      <c r="L118" s="39"/>
      <c r="M118" s="78"/>
      <c r="N118" s="167"/>
      <c r="O118" s="79"/>
      <c r="P118" s="168">
        <f>P119</f>
        <v>0</v>
      </c>
      <c r="Q118" s="79"/>
      <c r="R118" s="168">
        <f>R119</f>
        <v>0</v>
      </c>
      <c r="S118" s="79"/>
      <c r="T118" s="169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75</v>
      </c>
      <c r="AU118" s="17" t="s">
        <v>112</v>
      </c>
      <c r="BK118" s="170">
        <f>BK119</f>
        <v>0</v>
      </c>
    </row>
    <row r="119" spans="1:65" s="12" customFormat="1" ht="25.9" customHeight="1">
      <c r="B119" s="171"/>
      <c r="C119" s="172"/>
      <c r="D119" s="173" t="s">
        <v>75</v>
      </c>
      <c r="E119" s="174" t="s">
        <v>171</v>
      </c>
      <c r="F119" s="174" t="s">
        <v>172</v>
      </c>
      <c r="G119" s="172"/>
      <c r="H119" s="172"/>
      <c r="I119" s="175"/>
      <c r="J119" s="176">
        <f>BK119</f>
        <v>0</v>
      </c>
      <c r="K119" s="172"/>
      <c r="L119" s="177"/>
      <c r="M119" s="178"/>
      <c r="N119" s="179"/>
      <c r="O119" s="179"/>
      <c r="P119" s="180">
        <f>P120</f>
        <v>0</v>
      </c>
      <c r="Q119" s="179"/>
      <c r="R119" s="180">
        <f>R120</f>
        <v>0</v>
      </c>
      <c r="S119" s="179"/>
      <c r="T119" s="181">
        <f>T120</f>
        <v>0</v>
      </c>
      <c r="AR119" s="182" t="s">
        <v>86</v>
      </c>
      <c r="AT119" s="183" t="s">
        <v>75</v>
      </c>
      <c r="AU119" s="183" t="s">
        <v>76</v>
      </c>
      <c r="AY119" s="182" t="s">
        <v>134</v>
      </c>
      <c r="BK119" s="184">
        <f>BK120</f>
        <v>0</v>
      </c>
    </row>
    <row r="120" spans="1:65" s="12" customFormat="1" ht="22.9" customHeight="1">
      <c r="B120" s="171"/>
      <c r="C120" s="172"/>
      <c r="D120" s="173" t="s">
        <v>75</v>
      </c>
      <c r="E120" s="185" t="s">
        <v>401</v>
      </c>
      <c r="F120" s="185" t="s">
        <v>402</v>
      </c>
      <c r="G120" s="172"/>
      <c r="H120" s="172"/>
      <c r="I120" s="175"/>
      <c r="J120" s="186">
        <f>BK120</f>
        <v>0</v>
      </c>
      <c r="K120" s="172"/>
      <c r="L120" s="177"/>
      <c r="M120" s="178"/>
      <c r="N120" s="179"/>
      <c r="O120" s="179"/>
      <c r="P120" s="180">
        <f>SUM(P121:P122)</f>
        <v>0</v>
      </c>
      <c r="Q120" s="179"/>
      <c r="R120" s="180">
        <f>SUM(R121:R122)</f>
        <v>0</v>
      </c>
      <c r="S120" s="179"/>
      <c r="T120" s="181">
        <f>SUM(T121:T122)</f>
        <v>0</v>
      </c>
      <c r="AR120" s="182" t="s">
        <v>86</v>
      </c>
      <c r="AT120" s="183" t="s">
        <v>75</v>
      </c>
      <c r="AU120" s="183" t="s">
        <v>84</v>
      </c>
      <c r="AY120" s="182" t="s">
        <v>134</v>
      </c>
      <c r="BK120" s="184">
        <f>SUM(BK121:BK122)</f>
        <v>0</v>
      </c>
    </row>
    <row r="121" spans="1:65" s="2" customFormat="1" ht="16.5" customHeight="1">
      <c r="A121" s="34"/>
      <c r="B121" s="35"/>
      <c r="C121" s="187" t="s">
        <v>84</v>
      </c>
      <c r="D121" s="187" t="s">
        <v>137</v>
      </c>
      <c r="E121" s="188" t="s">
        <v>614</v>
      </c>
      <c r="F121" s="189" t="s">
        <v>615</v>
      </c>
      <c r="G121" s="190" t="s">
        <v>616</v>
      </c>
      <c r="H121" s="191">
        <v>1</v>
      </c>
      <c r="I121" s="192"/>
      <c r="J121" s="193">
        <f>ROUND(I121*H121,2)</f>
        <v>0</v>
      </c>
      <c r="K121" s="194"/>
      <c r="L121" s="39"/>
      <c r="M121" s="195" t="s">
        <v>1</v>
      </c>
      <c r="N121" s="196" t="s">
        <v>41</v>
      </c>
      <c r="O121" s="71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9" t="s">
        <v>179</v>
      </c>
      <c r="AT121" s="199" t="s">
        <v>137</v>
      </c>
      <c r="AU121" s="199" t="s">
        <v>86</v>
      </c>
      <c r="AY121" s="17" t="s">
        <v>134</v>
      </c>
      <c r="BE121" s="200">
        <f>IF(N121="základní",J121,0)</f>
        <v>0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7" t="s">
        <v>84</v>
      </c>
      <c r="BK121" s="200">
        <f>ROUND(I121*H121,2)</f>
        <v>0</v>
      </c>
      <c r="BL121" s="17" t="s">
        <v>179</v>
      </c>
      <c r="BM121" s="199" t="s">
        <v>617</v>
      </c>
    </row>
    <row r="122" spans="1:65" s="2" customFormat="1" ht="24.2" customHeight="1">
      <c r="A122" s="34"/>
      <c r="B122" s="35"/>
      <c r="C122" s="187" t="s">
        <v>86</v>
      </c>
      <c r="D122" s="187" t="s">
        <v>137</v>
      </c>
      <c r="E122" s="188" t="s">
        <v>618</v>
      </c>
      <c r="F122" s="189" t="s">
        <v>619</v>
      </c>
      <c r="G122" s="190" t="s">
        <v>185</v>
      </c>
      <c r="H122" s="191">
        <v>1</v>
      </c>
      <c r="I122" s="192"/>
      <c r="J122" s="193">
        <f>ROUND(I122*H122,2)</f>
        <v>0</v>
      </c>
      <c r="K122" s="194"/>
      <c r="L122" s="39"/>
      <c r="M122" s="257" t="s">
        <v>1</v>
      </c>
      <c r="N122" s="258" t="s">
        <v>41</v>
      </c>
      <c r="O122" s="255"/>
      <c r="P122" s="259">
        <f>O122*H122</f>
        <v>0</v>
      </c>
      <c r="Q122" s="259">
        <v>0</v>
      </c>
      <c r="R122" s="259">
        <f>Q122*H122</f>
        <v>0</v>
      </c>
      <c r="S122" s="259">
        <v>0</v>
      </c>
      <c r="T122" s="260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9" t="s">
        <v>179</v>
      </c>
      <c r="AT122" s="199" t="s">
        <v>137</v>
      </c>
      <c r="AU122" s="199" t="s">
        <v>86</v>
      </c>
      <c r="AY122" s="17" t="s">
        <v>134</v>
      </c>
      <c r="BE122" s="200">
        <f>IF(N122="základní",J122,0)</f>
        <v>0</v>
      </c>
      <c r="BF122" s="200">
        <f>IF(N122="snížená",J122,0)</f>
        <v>0</v>
      </c>
      <c r="BG122" s="200">
        <f>IF(N122="zákl. přenesená",J122,0)</f>
        <v>0</v>
      </c>
      <c r="BH122" s="200">
        <f>IF(N122="sníž. přenesená",J122,0)</f>
        <v>0</v>
      </c>
      <c r="BI122" s="200">
        <f>IF(N122="nulová",J122,0)</f>
        <v>0</v>
      </c>
      <c r="BJ122" s="17" t="s">
        <v>84</v>
      </c>
      <c r="BK122" s="200">
        <f>ROUND(I122*H122,2)</f>
        <v>0</v>
      </c>
      <c r="BL122" s="17" t="s">
        <v>179</v>
      </c>
      <c r="BM122" s="199" t="s">
        <v>620</v>
      </c>
    </row>
    <row r="123" spans="1:65" s="2" customFormat="1" ht="6.95" customHeight="1">
      <c r="A123" s="34"/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39"/>
      <c r="M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</sheetData>
  <sheetProtection algorithmName="SHA-512" hashValue="cx6512s6eT9mFx0SGTYbsyUe+kbbEv8MCH6JmfYrFWs8pi2f9ieCL+lH/cMHasy7FlHQFxvX271GAZcOsJCS7g==" saltValue="ElDsDTlYmZR7dAJJ9fuDcZ3s83tc15Tz22+aTE8rtd736hvxpLqBKqWbsPN9bi72eN+lnxJJ9RIc2jao64s7KQ==" spinCount="100000" sheet="1" objects="1" scenarios="1" formatColumns="0" formatRows="0" autoFilter="0"/>
  <autoFilter ref="C117:K12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abSelected="1" workbookViewId="0">
      <selection activeCell="I126" sqref="I12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101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621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ROUND(J118, 2)</f>
        <v>1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ROUND((SUM(BE118:BE121)),  2)</f>
        <v>1</v>
      </c>
      <c r="G33" s="34"/>
      <c r="H33" s="34"/>
      <c r="I33" s="124">
        <v>0.21</v>
      </c>
      <c r="J33" s="123">
        <f>ROUND(((SUM(BE118:BE121))*I33),  2)</f>
        <v>0.21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ROUND((SUM(BF118:BF121)),  2)</f>
        <v>0</v>
      </c>
      <c r="G34" s="34"/>
      <c r="H34" s="34"/>
      <c r="I34" s="124">
        <v>0.12</v>
      </c>
      <c r="J34" s="123">
        <f>ROUND(((SUM(BF118:BF121))*I34),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ROUND((SUM(BG118:BG121)),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ROUND((SUM(BH118:BH121)),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ROUND((SUM(BI118:BI121)),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1.21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ZP - Zkušební provoz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J118</f>
        <v>1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622</v>
      </c>
      <c r="E97" s="150"/>
      <c r="F97" s="150"/>
      <c r="G97" s="150"/>
      <c r="H97" s="150"/>
      <c r="I97" s="150"/>
      <c r="J97" s="151">
        <f>J119</f>
        <v>1</v>
      </c>
      <c r="K97" s="148"/>
      <c r="L97" s="152"/>
    </row>
    <row r="98" spans="1:31" s="10" customFormat="1" ht="19.899999999999999" customHeight="1">
      <c r="B98" s="153"/>
      <c r="C98" s="154"/>
      <c r="D98" s="155" t="s">
        <v>623</v>
      </c>
      <c r="E98" s="156"/>
      <c r="F98" s="156"/>
      <c r="G98" s="156"/>
      <c r="H98" s="156"/>
      <c r="I98" s="156"/>
      <c r="J98" s="157">
        <f>J120</f>
        <v>1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3" t="s">
        <v>119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6.5" customHeight="1">
      <c r="A108" s="34"/>
      <c r="B108" s="35"/>
      <c r="C108" s="36"/>
      <c r="D108" s="36"/>
      <c r="E108" s="323" t="str">
        <f>E7</f>
        <v>ČOV pro areál staveb ÚFA AV ČR a OPS - Milešovka</v>
      </c>
      <c r="F108" s="324"/>
      <c r="G108" s="324"/>
      <c r="H108" s="324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106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75" t="str">
        <f>E9</f>
        <v>ZP - Zkušební provoz</v>
      </c>
      <c r="F110" s="325"/>
      <c r="G110" s="325"/>
      <c r="H110" s="325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20</v>
      </c>
      <c r="D112" s="36"/>
      <c r="E112" s="36"/>
      <c r="F112" s="27" t="str">
        <f>F12</f>
        <v>Mlešov u Lovosic</v>
      </c>
      <c r="G112" s="36"/>
      <c r="H112" s="36"/>
      <c r="I112" s="29" t="s">
        <v>22</v>
      </c>
      <c r="J112" s="66" t="str">
        <f>IF(J12="","",J12)</f>
        <v>29. 6. 2022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9" t="s">
        <v>24</v>
      </c>
      <c r="D114" s="36"/>
      <c r="E114" s="36"/>
      <c r="F114" s="27" t="str">
        <f>E15</f>
        <v>Ústav fyziky atmosféry AV ČR, v. v. i.</v>
      </c>
      <c r="G114" s="36"/>
      <c r="H114" s="36"/>
      <c r="I114" s="29" t="s">
        <v>30</v>
      </c>
      <c r="J114" s="32" t="str">
        <f>E21</f>
        <v>HRprojekt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9" t="s">
        <v>28</v>
      </c>
      <c r="D115" s="36"/>
      <c r="E115" s="36"/>
      <c r="F115" s="27" t="str">
        <f>IF(E18="","",E18)</f>
        <v>Vyplň údaj</v>
      </c>
      <c r="G115" s="36"/>
      <c r="H115" s="36"/>
      <c r="I115" s="29" t="s">
        <v>33</v>
      </c>
      <c r="J115" s="32" t="str">
        <f>E24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120</v>
      </c>
      <c r="D117" s="162" t="s">
        <v>61</v>
      </c>
      <c r="E117" s="162" t="s">
        <v>57</v>
      </c>
      <c r="F117" s="162" t="s">
        <v>58</v>
      </c>
      <c r="G117" s="162" t="s">
        <v>121</v>
      </c>
      <c r="H117" s="162" t="s">
        <v>122</v>
      </c>
      <c r="I117" s="162" t="s">
        <v>123</v>
      </c>
      <c r="J117" s="163" t="s">
        <v>110</v>
      </c>
      <c r="K117" s="164" t="s">
        <v>124</v>
      </c>
      <c r="L117" s="165"/>
      <c r="M117" s="75" t="s">
        <v>1</v>
      </c>
      <c r="N117" s="76" t="s">
        <v>40</v>
      </c>
      <c r="O117" s="76" t="s">
        <v>125</v>
      </c>
      <c r="P117" s="76" t="s">
        <v>126</v>
      </c>
      <c r="Q117" s="76" t="s">
        <v>127</v>
      </c>
      <c r="R117" s="76" t="s">
        <v>128</v>
      </c>
      <c r="S117" s="76" t="s">
        <v>129</v>
      </c>
      <c r="T117" s="77" t="s">
        <v>130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131</v>
      </c>
      <c r="D118" s="36"/>
      <c r="E118" s="36"/>
      <c r="F118" s="36"/>
      <c r="G118" s="36"/>
      <c r="H118" s="36"/>
      <c r="I118" s="36"/>
      <c r="J118" s="166">
        <f>BK118</f>
        <v>1</v>
      </c>
      <c r="K118" s="36"/>
      <c r="L118" s="39"/>
      <c r="M118" s="78"/>
      <c r="N118" s="167"/>
      <c r="O118" s="79"/>
      <c r="P118" s="168">
        <f>P119</f>
        <v>0</v>
      </c>
      <c r="Q118" s="79"/>
      <c r="R118" s="168">
        <f>R119</f>
        <v>0</v>
      </c>
      <c r="S118" s="79"/>
      <c r="T118" s="169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75</v>
      </c>
      <c r="AU118" s="17" t="s">
        <v>112</v>
      </c>
      <c r="BK118" s="170">
        <f>BK119</f>
        <v>1</v>
      </c>
    </row>
    <row r="119" spans="1:65" s="12" customFormat="1" ht="25.9" customHeight="1">
      <c r="B119" s="171"/>
      <c r="C119" s="172"/>
      <c r="D119" s="173" t="s">
        <v>75</v>
      </c>
      <c r="E119" s="174" t="s">
        <v>102</v>
      </c>
      <c r="F119" s="174" t="s">
        <v>103</v>
      </c>
      <c r="G119" s="172"/>
      <c r="H119" s="172"/>
      <c r="I119" s="175"/>
      <c r="J119" s="176">
        <f>BK119</f>
        <v>1</v>
      </c>
      <c r="K119" s="172"/>
      <c r="L119" s="177"/>
      <c r="M119" s="178"/>
      <c r="N119" s="179"/>
      <c r="O119" s="179"/>
      <c r="P119" s="180">
        <f>P120</f>
        <v>0</v>
      </c>
      <c r="Q119" s="179"/>
      <c r="R119" s="180">
        <f>R120</f>
        <v>0</v>
      </c>
      <c r="S119" s="179"/>
      <c r="T119" s="181">
        <f>T120</f>
        <v>0</v>
      </c>
      <c r="AR119" s="182" t="s">
        <v>162</v>
      </c>
      <c r="AT119" s="183" t="s">
        <v>75</v>
      </c>
      <c r="AU119" s="183" t="s">
        <v>76</v>
      </c>
      <c r="AY119" s="182" t="s">
        <v>134</v>
      </c>
      <c r="BK119" s="184">
        <f>BK120</f>
        <v>1</v>
      </c>
    </row>
    <row r="120" spans="1:65" s="12" customFormat="1" ht="22.9" customHeight="1">
      <c r="B120" s="171"/>
      <c r="C120" s="172"/>
      <c r="D120" s="173" t="s">
        <v>75</v>
      </c>
      <c r="E120" s="185" t="s">
        <v>624</v>
      </c>
      <c r="F120" s="185" t="s">
        <v>625</v>
      </c>
      <c r="G120" s="172"/>
      <c r="H120" s="172"/>
      <c r="I120" s="175"/>
      <c r="J120" s="186">
        <f>BK120</f>
        <v>1</v>
      </c>
      <c r="K120" s="172"/>
      <c r="L120" s="177"/>
      <c r="M120" s="178"/>
      <c r="N120" s="179"/>
      <c r="O120" s="179"/>
      <c r="P120" s="180">
        <f>P121</f>
        <v>0</v>
      </c>
      <c r="Q120" s="179"/>
      <c r="R120" s="180">
        <f>R121</f>
        <v>0</v>
      </c>
      <c r="S120" s="179"/>
      <c r="T120" s="181">
        <f>T121</f>
        <v>0</v>
      </c>
      <c r="AR120" s="182" t="s">
        <v>162</v>
      </c>
      <c r="AT120" s="183" t="s">
        <v>75</v>
      </c>
      <c r="AU120" s="183" t="s">
        <v>84</v>
      </c>
      <c r="AY120" s="182" t="s">
        <v>134</v>
      </c>
      <c r="BK120" s="184">
        <f>BK121</f>
        <v>1</v>
      </c>
    </row>
    <row r="121" spans="1:65" s="2" customFormat="1" ht="16.5" customHeight="1">
      <c r="A121" s="34"/>
      <c r="B121" s="35"/>
      <c r="C121" s="187" t="s">
        <v>84</v>
      </c>
      <c r="D121" s="187" t="s">
        <v>137</v>
      </c>
      <c r="E121" s="188" t="s">
        <v>626</v>
      </c>
      <c r="F121" s="189" t="s">
        <v>627</v>
      </c>
      <c r="G121" s="190" t="s">
        <v>616</v>
      </c>
      <c r="H121" s="191">
        <v>1</v>
      </c>
      <c r="I121" s="192">
        <v>1</v>
      </c>
      <c r="J121" s="193">
        <f>ROUND(I121*H121,2)</f>
        <v>1</v>
      </c>
      <c r="K121" s="194"/>
      <c r="L121" s="39"/>
      <c r="M121" s="257" t="s">
        <v>1</v>
      </c>
      <c r="N121" s="258" t="s">
        <v>41</v>
      </c>
      <c r="O121" s="255"/>
      <c r="P121" s="259">
        <f>O121*H121</f>
        <v>0</v>
      </c>
      <c r="Q121" s="259">
        <v>0</v>
      </c>
      <c r="R121" s="259">
        <f>Q121*H121</f>
        <v>0</v>
      </c>
      <c r="S121" s="259">
        <v>0</v>
      </c>
      <c r="T121" s="260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9" t="s">
        <v>628</v>
      </c>
      <c r="AT121" s="199" t="s">
        <v>137</v>
      </c>
      <c r="AU121" s="199" t="s">
        <v>86</v>
      </c>
      <c r="AY121" s="17" t="s">
        <v>134</v>
      </c>
      <c r="BE121" s="200">
        <f>IF(N121="základní",J121,0)</f>
        <v>1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7" t="s">
        <v>84</v>
      </c>
      <c r="BK121" s="200">
        <f>ROUND(I121*H121,2)</f>
        <v>1</v>
      </c>
      <c r="BL121" s="17" t="s">
        <v>628</v>
      </c>
      <c r="BM121" s="199" t="s">
        <v>629</v>
      </c>
    </row>
    <row r="122" spans="1:65" s="2" customFormat="1" ht="6.95" customHeight="1">
      <c r="A122" s="34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algorithmName="SHA-512" hashValue="FYfOGuSU0xilzkm523F2coEBtAV9cLViAo7n5ZTE9kA0mvb/hoX4ppJvr4PEQ7ALdTaxB4MqLiRifD2EGSnvzQ==" saltValue="i96Qsibwvk3NWmmChlsoD2EP+VVBdT0Mg1lWks02zOhCE3vaxSpL2jnEXtE7SyBZR479l/ckqtmwiwpLn5yHpw==" spinCount="100000" sheet="1" objects="1" scenarios="1" formatColumns="0" formatRows="0" autoFilter="0"/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7" t="s">
        <v>104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105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16" t="str">
        <f>'Rekapitulace stavby'!K6</f>
        <v>ČOV pro areál staveb ÚFA AV ČR a OPS - Milešovka</v>
      </c>
      <c r="F7" s="317"/>
      <c r="G7" s="317"/>
      <c r="H7" s="317"/>
      <c r="L7" s="20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8" t="s">
        <v>622</v>
      </c>
      <c r="F9" s="319"/>
      <c r="G9" s="319"/>
      <c r="H9" s="31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29. 6. 2022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20" t="str">
        <f>'Rekapitulace stavby'!E14</f>
        <v>Vyplň údaj</v>
      </c>
      <c r="F18" s="321"/>
      <c r="G18" s="321"/>
      <c r="H18" s="321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31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33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22" t="s">
        <v>1</v>
      </c>
      <c r="F27" s="322"/>
      <c r="G27" s="322"/>
      <c r="H27" s="32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ROUND((SUM(BE121:BE130)),  2)</f>
        <v>0</v>
      </c>
      <c r="G33" s="34"/>
      <c r="H33" s="34"/>
      <c r="I33" s="124">
        <v>0.21</v>
      </c>
      <c r="J33" s="123">
        <f>ROUND(((SUM(BE121:BE130))*I33),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ROUND((SUM(BF121:BF130)),  2)</f>
        <v>0</v>
      </c>
      <c r="G34" s="34"/>
      <c r="H34" s="34"/>
      <c r="I34" s="124">
        <v>0.12</v>
      </c>
      <c r="J34" s="123">
        <f>ROUND(((SUM(BF121:BF130))*I34),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ROUND((SUM(BG121:BG130)),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ROUND((SUM(BH121:BH130)),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ROUND((SUM(BI121:BI130)),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23" t="str">
        <f>E7</f>
        <v>ČOV pro areál staveb ÚFA AV ČR a OPS - Milešovka</v>
      </c>
      <c r="F85" s="324"/>
      <c r="G85" s="324"/>
      <c r="H85" s="32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5" t="str">
        <f>E9</f>
        <v>VRN - Vedlejší rozpočtové náklady</v>
      </c>
      <c r="F87" s="325"/>
      <c r="G87" s="325"/>
      <c r="H87" s="32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Mlešov u Lovosic</v>
      </c>
      <c r="G89" s="36"/>
      <c r="H89" s="36"/>
      <c r="I89" s="29" t="s">
        <v>22</v>
      </c>
      <c r="J89" s="66" t="str">
        <f>IF(J12="","",J12)</f>
        <v>29. 6. 2022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Ústav fyziky atmosféry AV ČR, v. v. i.</v>
      </c>
      <c r="G91" s="36"/>
      <c r="H91" s="36"/>
      <c r="I91" s="29" t="s">
        <v>30</v>
      </c>
      <c r="J91" s="32" t="str">
        <f>E21</f>
        <v>HRprojekt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109</v>
      </c>
      <c r="D94" s="144"/>
      <c r="E94" s="144"/>
      <c r="F94" s="144"/>
      <c r="G94" s="144"/>
      <c r="H94" s="144"/>
      <c r="I94" s="144"/>
      <c r="J94" s="145" t="s">
        <v>110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111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112</v>
      </c>
    </row>
    <row r="97" spans="1:31" s="9" customFormat="1" ht="24.95" customHeight="1">
      <c r="B97" s="147"/>
      <c r="C97" s="148"/>
      <c r="D97" s="149" t="s">
        <v>622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630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631</v>
      </c>
      <c r="E99" s="156"/>
      <c r="F99" s="156"/>
      <c r="G99" s="156"/>
      <c r="H99" s="156"/>
      <c r="I99" s="156"/>
      <c r="J99" s="157">
        <f>J125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632</v>
      </c>
      <c r="E100" s="156"/>
      <c r="F100" s="156"/>
      <c r="G100" s="156"/>
      <c r="H100" s="156"/>
      <c r="I100" s="156"/>
      <c r="J100" s="157">
        <f>J127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633</v>
      </c>
      <c r="E101" s="156"/>
      <c r="F101" s="156"/>
      <c r="G101" s="156"/>
      <c r="H101" s="156"/>
      <c r="I101" s="156"/>
      <c r="J101" s="157">
        <f>J129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119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23" t="str">
        <f>E7</f>
        <v>ČOV pro areál staveb ÚFA AV ČR a OPS - Milešovka</v>
      </c>
      <c r="F111" s="324"/>
      <c r="G111" s="324"/>
      <c r="H111" s="324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106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5" t="str">
        <f>E9</f>
        <v>VRN - Vedlejší rozpočtové náklady</v>
      </c>
      <c r="F113" s="325"/>
      <c r="G113" s="325"/>
      <c r="H113" s="325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>Mlešov u Lovosic</v>
      </c>
      <c r="G115" s="36"/>
      <c r="H115" s="36"/>
      <c r="I115" s="29" t="s">
        <v>22</v>
      </c>
      <c r="J115" s="66" t="str">
        <f>IF(J12="","",J12)</f>
        <v>29. 6. 2022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24</v>
      </c>
      <c r="D117" s="36"/>
      <c r="E117" s="36"/>
      <c r="F117" s="27" t="str">
        <f>E15</f>
        <v>Ústav fyziky atmosféry AV ČR, v. v. i.</v>
      </c>
      <c r="G117" s="36"/>
      <c r="H117" s="36"/>
      <c r="I117" s="29" t="s">
        <v>30</v>
      </c>
      <c r="J117" s="32" t="str">
        <f>E21</f>
        <v>HRprojekt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28</v>
      </c>
      <c r="D118" s="36"/>
      <c r="E118" s="36"/>
      <c r="F118" s="27" t="str">
        <f>IF(E18="","",E18)</f>
        <v>Vyplň údaj</v>
      </c>
      <c r="G118" s="36"/>
      <c r="H118" s="36"/>
      <c r="I118" s="29" t="s">
        <v>33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120</v>
      </c>
      <c r="D120" s="162" t="s">
        <v>61</v>
      </c>
      <c r="E120" s="162" t="s">
        <v>57</v>
      </c>
      <c r="F120" s="162" t="s">
        <v>58</v>
      </c>
      <c r="G120" s="162" t="s">
        <v>121</v>
      </c>
      <c r="H120" s="162" t="s">
        <v>122</v>
      </c>
      <c r="I120" s="162" t="s">
        <v>123</v>
      </c>
      <c r="J120" s="163" t="s">
        <v>110</v>
      </c>
      <c r="K120" s="164" t="s">
        <v>124</v>
      </c>
      <c r="L120" s="165"/>
      <c r="M120" s="75" t="s">
        <v>1</v>
      </c>
      <c r="N120" s="76" t="s">
        <v>40</v>
      </c>
      <c r="O120" s="76" t="s">
        <v>125</v>
      </c>
      <c r="P120" s="76" t="s">
        <v>126</v>
      </c>
      <c r="Q120" s="76" t="s">
        <v>127</v>
      </c>
      <c r="R120" s="76" t="s">
        <v>128</v>
      </c>
      <c r="S120" s="76" t="s">
        <v>129</v>
      </c>
      <c r="T120" s="77" t="s">
        <v>130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131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</f>
        <v>0</v>
      </c>
      <c r="Q121" s="79"/>
      <c r="R121" s="168">
        <f>R122</f>
        <v>0</v>
      </c>
      <c r="S121" s="79"/>
      <c r="T121" s="16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75</v>
      </c>
      <c r="AU121" s="17" t="s">
        <v>112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75</v>
      </c>
      <c r="E122" s="174" t="s">
        <v>102</v>
      </c>
      <c r="F122" s="174" t="s">
        <v>103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P123+P125+P127+P129</f>
        <v>0</v>
      </c>
      <c r="Q122" s="179"/>
      <c r="R122" s="180">
        <f>R123+R125+R127+R129</f>
        <v>0</v>
      </c>
      <c r="S122" s="179"/>
      <c r="T122" s="181">
        <f>T123+T125+T127+T129</f>
        <v>0</v>
      </c>
      <c r="AR122" s="182" t="s">
        <v>162</v>
      </c>
      <c r="AT122" s="183" t="s">
        <v>75</v>
      </c>
      <c r="AU122" s="183" t="s">
        <v>76</v>
      </c>
      <c r="AY122" s="182" t="s">
        <v>134</v>
      </c>
      <c r="BK122" s="184">
        <f>BK123+BK125+BK127+BK129</f>
        <v>0</v>
      </c>
    </row>
    <row r="123" spans="1:65" s="12" customFormat="1" ht="22.9" customHeight="1">
      <c r="B123" s="171"/>
      <c r="C123" s="172"/>
      <c r="D123" s="173" t="s">
        <v>75</v>
      </c>
      <c r="E123" s="185" t="s">
        <v>634</v>
      </c>
      <c r="F123" s="185" t="s">
        <v>635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P124</f>
        <v>0</v>
      </c>
      <c r="Q123" s="179"/>
      <c r="R123" s="180">
        <f>R124</f>
        <v>0</v>
      </c>
      <c r="S123" s="179"/>
      <c r="T123" s="181">
        <f>T124</f>
        <v>0</v>
      </c>
      <c r="AR123" s="182" t="s">
        <v>162</v>
      </c>
      <c r="AT123" s="183" t="s">
        <v>75</v>
      </c>
      <c r="AU123" s="183" t="s">
        <v>84</v>
      </c>
      <c r="AY123" s="182" t="s">
        <v>134</v>
      </c>
      <c r="BK123" s="184">
        <f>BK124</f>
        <v>0</v>
      </c>
    </row>
    <row r="124" spans="1:65" s="2" customFormat="1" ht="16.5" customHeight="1">
      <c r="A124" s="34"/>
      <c r="B124" s="35"/>
      <c r="C124" s="187" t="s">
        <v>84</v>
      </c>
      <c r="D124" s="187" t="s">
        <v>137</v>
      </c>
      <c r="E124" s="188" t="s">
        <v>636</v>
      </c>
      <c r="F124" s="189" t="s">
        <v>637</v>
      </c>
      <c r="G124" s="190" t="s">
        <v>616</v>
      </c>
      <c r="H124" s="191">
        <v>1</v>
      </c>
      <c r="I124" s="192"/>
      <c r="J124" s="193">
        <f>ROUND(I124*H124,2)</f>
        <v>0</v>
      </c>
      <c r="K124" s="194"/>
      <c r="L124" s="39"/>
      <c r="M124" s="195" t="s">
        <v>1</v>
      </c>
      <c r="N124" s="196" t="s">
        <v>41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628</v>
      </c>
      <c r="AT124" s="199" t="s">
        <v>137</v>
      </c>
      <c r="AU124" s="199" t="s">
        <v>86</v>
      </c>
      <c r="AY124" s="17" t="s">
        <v>134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84</v>
      </c>
      <c r="BK124" s="200">
        <f>ROUND(I124*H124,2)</f>
        <v>0</v>
      </c>
      <c r="BL124" s="17" t="s">
        <v>628</v>
      </c>
      <c r="BM124" s="199" t="s">
        <v>638</v>
      </c>
    </row>
    <row r="125" spans="1:65" s="12" customFormat="1" ht="22.9" customHeight="1">
      <c r="B125" s="171"/>
      <c r="C125" s="172"/>
      <c r="D125" s="173" t="s">
        <v>75</v>
      </c>
      <c r="E125" s="185" t="s">
        <v>639</v>
      </c>
      <c r="F125" s="185" t="s">
        <v>640</v>
      </c>
      <c r="G125" s="172"/>
      <c r="H125" s="172"/>
      <c r="I125" s="175"/>
      <c r="J125" s="186">
        <f>BK125</f>
        <v>0</v>
      </c>
      <c r="K125" s="172"/>
      <c r="L125" s="177"/>
      <c r="M125" s="178"/>
      <c r="N125" s="179"/>
      <c r="O125" s="179"/>
      <c r="P125" s="180">
        <f>P126</f>
        <v>0</v>
      </c>
      <c r="Q125" s="179"/>
      <c r="R125" s="180">
        <f>R126</f>
        <v>0</v>
      </c>
      <c r="S125" s="179"/>
      <c r="T125" s="181">
        <f>T126</f>
        <v>0</v>
      </c>
      <c r="AR125" s="182" t="s">
        <v>162</v>
      </c>
      <c r="AT125" s="183" t="s">
        <v>75</v>
      </c>
      <c r="AU125" s="183" t="s">
        <v>84</v>
      </c>
      <c r="AY125" s="182" t="s">
        <v>134</v>
      </c>
      <c r="BK125" s="184">
        <f>BK126</f>
        <v>0</v>
      </c>
    </row>
    <row r="126" spans="1:65" s="2" customFormat="1" ht="16.5" customHeight="1">
      <c r="A126" s="34"/>
      <c r="B126" s="35"/>
      <c r="C126" s="187" t="s">
        <v>86</v>
      </c>
      <c r="D126" s="187" t="s">
        <v>137</v>
      </c>
      <c r="E126" s="188" t="s">
        <v>641</v>
      </c>
      <c r="F126" s="189" t="s">
        <v>640</v>
      </c>
      <c r="G126" s="190" t="s">
        <v>616</v>
      </c>
      <c r="H126" s="191">
        <v>1</v>
      </c>
      <c r="I126" s="192"/>
      <c r="J126" s="193">
        <f>ROUND(I126*H126,2)</f>
        <v>0</v>
      </c>
      <c r="K126" s="194"/>
      <c r="L126" s="39"/>
      <c r="M126" s="195" t="s">
        <v>1</v>
      </c>
      <c r="N126" s="196" t="s">
        <v>41</v>
      </c>
      <c r="O126" s="71"/>
      <c r="P126" s="197">
        <f>O126*H126</f>
        <v>0</v>
      </c>
      <c r="Q126" s="197">
        <v>0</v>
      </c>
      <c r="R126" s="197">
        <f>Q126*H126</f>
        <v>0</v>
      </c>
      <c r="S126" s="197">
        <v>0</v>
      </c>
      <c r="T126" s="19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9" t="s">
        <v>628</v>
      </c>
      <c r="AT126" s="199" t="s">
        <v>137</v>
      </c>
      <c r="AU126" s="199" t="s">
        <v>86</v>
      </c>
      <c r="AY126" s="17" t="s">
        <v>134</v>
      </c>
      <c r="BE126" s="200">
        <f>IF(N126="základní",J126,0)</f>
        <v>0</v>
      </c>
      <c r="BF126" s="200">
        <f>IF(N126="snížená",J126,0)</f>
        <v>0</v>
      </c>
      <c r="BG126" s="200">
        <f>IF(N126="zákl. přenesená",J126,0)</f>
        <v>0</v>
      </c>
      <c r="BH126" s="200">
        <f>IF(N126="sníž. přenesená",J126,0)</f>
        <v>0</v>
      </c>
      <c r="BI126" s="200">
        <f>IF(N126="nulová",J126,0)</f>
        <v>0</v>
      </c>
      <c r="BJ126" s="17" t="s">
        <v>84</v>
      </c>
      <c r="BK126" s="200">
        <f>ROUND(I126*H126,2)</f>
        <v>0</v>
      </c>
      <c r="BL126" s="17" t="s">
        <v>628</v>
      </c>
      <c r="BM126" s="199" t="s">
        <v>642</v>
      </c>
    </row>
    <row r="127" spans="1:65" s="12" customFormat="1" ht="22.9" customHeight="1">
      <c r="B127" s="171"/>
      <c r="C127" s="172"/>
      <c r="D127" s="173" t="s">
        <v>75</v>
      </c>
      <c r="E127" s="185" t="s">
        <v>643</v>
      </c>
      <c r="F127" s="185" t="s">
        <v>644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P128</f>
        <v>0</v>
      </c>
      <c r="Q127" s="179"/>
      <c r="R127" s="180">
        <f>R128</f>
        <v>0</v>
      </c>
      <c r="S127" s="179"/>
      <c r="T127" s="181">
        <f>T128</f>
        <v>0</v>
      </c>
      <c r="AR127" s="182" t="s">
        <v>162</v>
      </c>
      <c r="AT127" s="183" t="s">
        <v>75</v>
      </c>
      <c r="AU127" s="183" t="s">
        <v>84</v>
      </c>
      <c r="AY127" s="182" t="s">
        <v>134</v>
      </c>
      <c r="BK127" s="184">
        <f>BK128</f>
        <v>0</v>
      </c>
    </row>
    <row r="128" spans="1:65" s="2" customFormat="1" ht="16.5" customHeight="1">
      <c r="A128" s="34"/>
      <c r="B128" s="35"/>
      <c r="C128" s="187" t="s">
        <v>154</v>
      </c>
      <c r="D128" s="187" t="s">
        <v>137</v>
      </c>
      <c r="E128" s="188" t="s">
        <v>645</v>
      </c>
      <c r="F128" s="189" t="s">
        <v>646</v>
      </c>
      <c r="G128" s="190" t="s">
        <v>616</v>
      </c>
      <c r="H128" s="191">
        <v>1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41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628</v>
      </c>
      <c r="AT128" s="199" t="s">
        <v>137</v>
      </c>
      <c r="AU128" s="199" t="s">
        <v>86</v>
      </c>
      <c r="AY128" s="17" t="s">
        <v>134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84</v>
      </c>
      <c r="BK128" s="200">
        <f>ROUND(I128*H128,2)</f>
        <v>0</v>
      </c>
      <c r="BL128" s="17" t="s">
        <v>628</v>
      </c>
      <c r="BM128" s="199" t="s">
        <v>647</v>
      </c>
    </row>
    <row r="129" spans="1:65" s="12" customFormat="1" ht="22.9" customHeight="1">
      <c r="B129" s="171"/>
      <c r="C129" s="172"/>
      <c r="D129" s="173" t="s">
        <v>75</v>
      </c>
      <c r="E129" s="185" t="s">
        <v>648</v>
      </c>
      <c r="F129" s="185" t="s">
        <v>649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P130</f>
        <v>0</v>
      </c>
      <c r="Q129" s="179"/>
      <c r="R129" s="180">
        <f>R130</f>
        <v>0</v>
      </c>
      <c r="S129" s="179"/>
      <c r="T129" s="181">
        <f>T130</f>
        <v>0</v>
      </c>
      <c r="AR129" s="182" t="s">
        <v>162</v>
      </c>
      <c r="AT129" s="183" t="s">
        <v>75</v>
      </c>
      <c r="AU129" s="183" t="s">
        <v>84</v>
      </c>
      <c r="AY129" s="182" t="s">
        <v>134</v>
      </c>
      <c r="BK129" s="184">
        <f>BK130</f>
        <v>0</v>
      </c>
    </row>
    <row r="130" spans="1:65" s="2" customFormat="1" ht="16.5" customHeight="1">
      <c r="A130" s="34"/>
      <c r="B130" s="35"/>
      <c r="C130" s="187" t="s">
        <v>141</v>
      </c>
      <c r="D130" s="187" t="s">
        <v>137</v>
      </c>
      <c r="E130" s="188" t="s">
        <v>650</v>
      </c>
      <c r="F130" s="189" t="s">
        <v>651</v>
      </c>
      <c r="G130" s="190" t="s">
        <v>616</v>
      </c>
      <c r="H130" s="191">
        <v>1</v>
      </c>
      <c r="I130" s="192"/>
      <c r="J130" s="193">
        <f>ROUND(I130*H130,2)</f>
        <v>0</v>
      </c>
      <c r="K130" s="194"/>
      <c r="L130" s="39"/>
      <c r="M130" s="257" t="s">
        <v>1</v>
      </c>
      <c r="N130" s="258" t="s">
        <v>41</v>
      </c>
      <c r="O130" s="255"/>
      <c r="P130" s="259">
        <f>O130*H130</f>
        <v>0</v>
      </c>
      <c r="Q130" s="259">
        <v>0</v>
      </c>
      <c r="R130" s="259">
        <f>Q130*H130</f>
        <v>0</v>
      </c>
      <c r="S130" s="259">
        <v>0</v>
      </c>
      <c r="T130" s="260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628</v>
      </c>
      <c r="AT130" s="199" t="s">
        <v>137</v>
      </c>
      <c r="AU130" s="199" t="s">
        <v>86</v>
      </c>
      <c r="AY130" s="17" t="s">
        <v>134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84</v>
      </c>
      <c r="BK130" s="200">
        <f>ROUND(I130*H130,2)</f>
        <v>0</v>
      </c>
      <c r="BL130" s="17" t="s">
        <v>628</v>
      </c>
      <c r="BM130" s="199" t="s">
        <v>652</v>
      </c>
    </row>
    <row r="131" spans="1:65" s="2" customFormat="1" ht="6.95" customHeight="1">
      <c r="A131" s="34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39"/>
      <c r="M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</sheetData>
  <sheetProtection algorithmName="SHA-512" hashValue="TJTJTaFn3HfRwYolNVokDNvl/HZT4B5hHUEwkCLI9hgI2SLQl4mjDL6/w2S7jSA0VLDOKvLBzENPY7KQWt0SVg==" saltValue="aBJPHplgPQPWkn11mPQMDPSuYK9tMOqaDsnq4gzbB6F6gTwWCWuiBm0Pc9JjmGw1ud7RvBecH0zVDYE2LF7QuQ==" spinCount="100000" sheet="1" objects="1" scenarios="1" formatColumns="0" formatRows="0" autoFilter="0"/>
  <autoFilter ref="C120:K13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8"/>
      <c r="C3" s="109"/>
      <c r="D3" s="109"/>
      <c r="E3" s="109"/>
      <c r="F3" s="109"/>
      <c r="G3" s="109"/>
      <c r="H3" s="20"/>
    </row>
    <row r="4" spans="1:8" s="1" customFormat="1" ht="24.95" customHeight="1">
      <c r="B4" s="20"/>
      <c r="C4" s="110" t="s">
        <v>653</v>
      </c>
      <c r="H4" s="20"/>
    </row>
    <row r="5" spans="1:8" s="1" customFormat="1" ht="12" customHeight="1">
      <c r="B5" s="20"/>
      <c r="C5" s="261" t="s">
        <v>13</v>
      </c>
      <c r="D5" s="322" t="s">
        <v>14</v>
      </c>
      <c r="E5" s="315"/>
      <c r="F5" s="315"/>
      <c r="H5" s="20"/>
    </row>
    <row r="6" spans="1:8" s="1" customFormat="1" ht="36.950000000000003" customHeight="1">
      <c r="B6" s="20"/>
      <c r="C6" s="262" t="s">
        <v>16</v>
      </c>
      <c r="D6" s="326" t="s">
        <v>17</v>
      </c>
      <c r="E6" s="315"/>
      <c r="F6" s="315"/>
      <c r="H6" s="20"/>
    </row>
    <row r="7" spans="1:8" s="1" customFormat="1" ht="16.5" customHeight="1">
      <c r="B7" s="20"/>
      <c r="C7" s="112" t="s">
        <v>22</v>
      </c>
      <c r="D7" s="114" t="str">
        <f>'Rekapitulace stavby'!AN8</f>
        <v>29. 6. 2022</v>
      </c>
      <c r="H7" s="20"/>
    </row>
    <row r="8" spans="1:8" s="2" customFormat="1" ht="10.9" customHeight="1">
      <c r="A8" s="34"/>
      <c r="B8" s="39"/>
      <c r="C8" s="34"/>
      <c r="D8" s="34"/>
      <c r="E8" s="34"/>
      <c r="F8" s="34"/>
      <c r="G8" s="34"/>
      <c r="H8" s="39"/>
    </row>
    <row r="9" spans="1:8" s="11" customFormat="1" ht="29.25" customHeight="1">
      <c r="A9" s="159"/>
      <c r="B9" s="263"/>
      <c r="C9" s="264" t="s">
        <v>57</v>
      </c>
      <c r="D9" s="265" t="s">
        <v>58</v>
      </c>
      <c r="E9" s="265" t="s">
        <v>121</v>
      </c>
      <c r="F9" s="266" t="s">
        <v>654</v>
      </c>
      <c r="G9" s="159"/>
      <c r="H9" s="263"/>
    </row>
    <row r="10" spans="1:8" s="2" customFormat="1" ht="26.45" customHeight="1">
      <c r="A10" s="34"/>
      <c r="B10" s="39"/>
      <c r="C10" s="267" t="s">
        <v>655</v>
      </c>
      <c r="D10" s="267" t="s">
        <v>88</v>
      </c>
      <c r="E10" s="34"/>
      <c r="F10" s="34"/>
      <c r="G10" s="34"/>
      <c r="H10" s="39"/>
    </row>
    <row r="11" spans="1:8" s="2" customFormat="1" ht="16.899999999999999" customHeight="1">
      <c r="A11" s="34"/>
      <c r="B11" s="39"/>
      <c r="C11" s="268" t="s">
        <v>214</v>
      </c>
      <c r="D11" s="269" t="s">
        <v>215</v>
      </c>
      <c r="E11" s="270" t="s">
        <v>1</v>
      </c>
      <c r="F11" s="271">
        <v>72.087000000000003</v>
      </c>
      <c r="G11" s="34"/>
      <c r="H11" s="39"/>
    </row>
    <row r="12" spans="1:8" s="2" customFormat="1" ht="16.899999999999999" customHeight="1">
      <c r="A12" s="34"/>
      <c r="B12" s="39"/>
      <c r="C12" s="272" t="s">
        <v>1</v>
      </c>
      <c r="D12" s="272" t="s">
        <v>251</v>
      </c>
      <c r="E12" s="17" t="s">
        <v>1</v>
      </c>
      <c r="F12" s="273">
        <v>56.588999999999999</v>
      </c>
      <c r="G12" s="34"/>
      <c r="H12" s="39"/>
    </row>
    <row r="13" spans="1:8" s="2" customFormat="1" ht="16.899999999999999" customHeight="1">
      <c r="A13" s="34"/>
      <c r="B13" s="39"/>
      <c r="C13" s="272" t="s">
        <v>1</v>
      </c>
      <c r="D13" s="272" t="s">
        <v>252</v>
      </c>
      <c r="E13" s="17" t="s">
        <v>1</v>
      </c>
      <c r="F13" s="273">
        <v>15.497999999999999</v>
      </c>
      <c r="G13" s="34"/>
      <c r="H13" s="39"/>
    </row>
    <row r="14" spans="1:8" s="2" customFormat="1" ht="16.899999999999999" customHeight="1">
      <c r="A14" s="34"/>
      <c r="B14" s="39"/>
      <c r="C14" s="272" t="s">
        <v>214</v>
      </c>
      <c r="D14" s="272" t="s">
        <v>147</v>
      </c>
      <c r="E14" s="17" t="s">
        <v>1</v>
      </c>
      <c r="F14" s="273">
        <v>72.087000000000003</v>
      </c>
      <c r="G14" s="34"/>
      <c r="H14" s="39"/>
    </row>
    <row r="15" spans="1:8" s="2" customFormat="1" ht="16.899999999999999" customHeight="1">
      <c r="A15" s="34"/>
      <c r="B15" s="39"/>
      <c r="C15" s="274" t="s">
        <v>656</v>
      </c>
      <c r="D15" s="34"/>
      <c r="E15" s="34"/>
      <c r="F15" s="34"/>
      <c r="G15" s="34"/>
      <c r="H15" s="39"/>
    </row>
    <row r="16" spans="1:8" s="2" customFormat="1" ht="16.899999999999999" customHeight="1">
      <c r="A16" s="34"/>
      <c r="B16" s="39"/>
      <c r="C16" s="272" t="s">
        <v>248</v>
      </c>
      <c r="D16" s="272" t="s">
        <v>249</v>
      </c>
      <c r="E16" s="17" t="s">
        <v>140</v>
      </c>
      <c r="F16" s="273">
        <v>21.626000000000001</v>
      </c>
      <c r="G16" s="34"/>
      <c r="H16" s="39"/>
    </row>
    <row r="17" spans="1:8" s="2" customFormat="1" ht="16.899999999999999" customHeight="1">
      <c r="A17" s="34"/>
      <c r="B17" s="39"/>
      <c r="C17" s="272" t="s">
        <v>227</v>
      </c>
      <c r="D17" s="272" t="s">
        <v>228</v>
      </c>
      <c r="E17" s="17" t="s">
        <v>140</v>
      </c>
      <c r="F17" s="273">
        <v>85.066999999999993</v>
      </c>
      <c r="G17" s="34"/>
      <c r="H17" s="39"/>
    </row>
    <row r="18" spans="1:8" s="2" customFormat="1" ht="22.5">
      <c r="A18" s="34"/>
      <c r="B18" s="39"/>
      <c r="C18" s="272" t="s">
        <v>319</v>
      </c>
      <c r="D18" s="272" t="s">
        <v>320</v>
      </c>
      <c r="E18" s="17" t="s">
        <v>140</v>
      </c>
      <c r="F18" s="273">
        <v>72.087000000000003</v>
      </c>
      <c r="G18" s="34"/>
      <c r="H18" s="39"/>
    </row>
    <row r="19" spans="1:8" s="2" customFormat="1" ht="16.899999999999999" customHeight="1">
      <c r="A19" s="34"/>
      <c r="B19" s="39"/>
      <c r="C19" s="272" t="s">
        <v>260</v>
      </c>
      <c r="D19" s="272" t="s">
        <v>261</v>
      </c>
      <c r="E19" s="17" t="s">
        <v>140</v>
      </c>
      <c r="F19" s="273">
        <v>25.52</v>
      </c>
      <c r="G19" s="34"/>
      <c r="H19" s="39"/>
    </row>
    <row r="20" spans="1:8" s="2" customFormat="1" ht="16.899999999999999" customHeight="1">
      <c r="A20" s="34"/>
      <c r="B20" s="39"/>
      <c r="C20" s="272" t="s">
        <v>268</v>
      </c>
      <c r="D20" s="272" t="s">
        <v>269</v>
      </c>
      <c r="E20" s="17" t="s">
        <v>140</v>
      </c>
      <c r="F20" s="273">
        <v>21.626000000000001</v>
      </c>
      <c r="G20" s="34"/>
      <c r="H20" s="39"/>
    </row>
    <row r="21" spans="1:8" s="2" customFormat="1" ht="16.899999999999999" customHeight="1">
      <c r="A21" s="34"/>
      <c r="B21" s="39"/>
      <c r="C21" s="272" t="s">
        <v>274</v>
      </c>
      <c r="D21" s="272" t="s">
        <v>275</v>
      </c>
      <c r="E21" s="17" t="s">
        <v>140</v>
      </c>
      <c r="F21" s="273">
        <v>25.52</v>
      </c>
      <c r="G21" s="34"/>
      <c r="H21" s="39"/>
    </row>
    <row r="22" spans="1:8" s="2" customFormat="1" ht="16.899999999999999" customHeight="1">
      <c r="A22" s="34"/>
      <c r="B22" s="39"/>
      <c r="C22" s="272" t="s">
        <v>279</v>
      </c>
      <c r="D22" s="272" t="s">
        <v>280</v>
      </c>
      <c r="E22" s="17" t="s">
        <v>140</v>
      </c>
      <c r="F22" s="273">
        <v>25.52</v>
      </c>
      <c r="G22" s="34"/>
      <c r="H22" s="39"/>
    </row>
    <row r="23" spans="1:8" s="2" customFormat="1" ht="16.899999999999999" customHeight="1">
      <c r="A23" s="34"/>
      <c r="B23" s="39"/>
      <c r="C23" s="272" t="s">
        <v>282</v>
      </c>
      <c r="D23" s="272" t="s">
        <v>283</v>
      </c>
      <c r="E23" s="17" t="s">
        <v>140</v>
      </c>
      <c r="F23" s="273">
        <v>25.52</v>
      </c>
      <c r="G23" s="34"/>
      <c r="H23" s="39"/>
    </row>
    <row r="24" spans="1:8" s="2" customFormat="1" ht="16.899999999999999" customHeight="1">
      <c r="A24" s="34"/>
      <c r="B24" s="39"/>
      <c r="C24" s="272" t="s">
        <v>286</v>
      </c>
      <c r="D24" s="272" t="s">
        <v>287</v>
      </c>
      <c r="E24" s="17" t="s">
        <v>140</v>
      </c>
      <c r="F24" s="273">
        <v>25.52</v>
      </c>
      <c r="G24" s="34"/>
      <c r="H24" s="39"/>
    </row>
    <row r="25" spans="1:8" s="2" customFormat="1" ht="22.5">
      <c r="A25" s="34"/>
      <c r="B25" s="39"/>
      <c r="C25" s="272" t="s">
        <v>310</v>
      </c>
      <c r="D25" s="272" t="s">
        <v>311</v>
      </c>
      <c r="E25" s="17" t="s">
        <v>312</v>
      </c>
      <c r="F25" s="273">
        <v>127.601</v>
      </c>
      <c r="G25" s="34"/>
      <c r="H25" s="39"/>
    </row>
    <row r="26" spans="1:8" s="2" customFormat="1" ht="16.899999999999999" customHeight="1">
      <c r="A26" s="34"/>
      <c r="B26" s="39"/>
      <c r="C26" s="268" t="s">
        <v>217</v>
      </c>
      <c r="D26" s="269" t="s">
        <v>218</v>
      </c>
      <c r="E26" s="270" t="s">
        <v>1</v>
      </c>
      <c r="F26" s="271">
        <v>12.98</v>
      </c>
      <c r="G26" s="34"/>
      <c r="H26" s="39"/>
    </row>
    <row r="27" spans="1:8" s="2" customFormat="1" ht="16.899999999999999" customHeight="1">
      <c r="A27" s="34"/>
      <c r="B27" s="39"/>
      <c r="C27" s="272" t="s">
        <v>217</v>
      </c>
      <c r="D27" s="272" t="s">
        <v>258</v>
      </c>
      <c r="E27" s="17" t="s">
        <v>1</v>
      </c>
      <c r="F27" s="273">
        <v>12.98</v>
      </c>
      <c r="G27" s="34"/>
      <c r="H27" s="39"/>
    </row>
    <row r="28" spans="1:8" s="2" customFormat="1" ht="16.899999999999999" customHeight="1">
      <c r="A28" s="34"/>
      <c r="B28" s="39"/>
      <c r="C28" s="274" t="s">
        <v>656</v>
      </c>
      <c r="D28" s="34"/>
      <c r="E28" s="34"/>
      <c r="F28" s="34"/>
      <c r="G28" s="34"/>
      <c r="H28" s="39"/>
    </row>
    <row r="29" spans="1:8" s="2" customFormat="1" ht="16.899999999999999" customHeight="1">
      <c r="A29" s="34"/>
      <c r="B29" s="39"/>
      <c r="C29" s="272" t="s">
        <v>255</v>
      </c>
      <c r="D29" s="272" t="s">
        <v>256</v>
      </c>
      <c r="E29" s="17" t="s">
        <v>140</v>
      </c>
      <c r="F29" s="273">
        <v>3.8940000000000001</v>
      </c>
      <c r="G29" s="34"/>
      <c r="H29" s="39"/>
    </row>
    <row r="30" spans="1:8" s="2" customFormat="1" ht="16.899999999999999" customHeight="1">
      <c r="A30" s="34"/>
      <c r="B30" s="39"/>
      <c r="C30" s="272" t="s">
        <v>227</v>
      </c>
      <c r="D30" s="272" t="s">
        <v>228</v>
      </c>
      <c r="E30" s="17" t="s">
        <v>140</v>
      </c>
      <c r="F30" s="273">
        <v>85.066999999999993</v>
      </c>
      <c r="G30" s="34"/>
      <c r="H30" s="39"/>
    </row>
    <row r="31" spans="1:8" s="2" customFormat="1" ht="16.899999999999999" customHeight="1">
      <c r="A31" s="34"/>
      <c r="B31" s="39"/>
      <c r="C31" s="272" t="s">
        <v>304</v>
      </c>
      <c r="D31" s="272" t="s">
        <v>305</v>
      </c>
      <c r="E31" s="17" t="s">
        <v>140</v>
      </c>
      <c r="F31" s="273">
        <v>12.98</v>
      </c>
      <c r="G31" s="34"/>
      <c r="H31" s="39"/>
    </row>
    <row r="32" spans="1:8" s="2" customFormat="1" ht="16.899999999999999" customHeight="1">
      <c r="A32" s="34"/>
      <c r="B32" s="39"/>
      <c r="C32" s="272" t="s">
        <v>336</v>
      </c>
      <c r="D32" s="272" t="s">
        <v>337</v>
      </c>
      <c r="E32" s="17" t="s">
        <v>140</v>
      </c>
      <c r="F32" s="273">
        <v>12.98</v>
      </c>
      <c r="G32" s="34"/>
      <c r="H32" s="39"/>
    </row>
    <row r="33" spans="1:8" s="2" customFormat="1" ht="16.899999999999999" customHeight="1">
      <c r="A33" s="34"/>
      <c r="B33" s="39"/>
      <c r="C33" s="272" t="s">
        <v>260</v>
      </c>
      <c r="D33" s="272" t="s">
        <v>261</v>
      </c>
      <c r="E33" s="17" t="s">
        <v>140</v>
      </c>
      <c r="F33" s="273">
        <v>25.52</v>
      </c>
      <c r="G33" s="34"/>
      <c r="H33" s="39"/>
    </row>
    <row r="34" spans="1:8" s="2" customFormat="1" ht="16.899999999999999" customHeight="1">
      <c r="A34" s="34"/>
      <c r="B34" s="39"/>
      <c r="C34" s="272" t="s">
        <v>264</v>
      </c>
      <c r="D34" s="272" t="s">
        <v>265</v>
      </c>
      <c r="E34" s="17" t="s">
        <v>140</v>
      </c>
      <c r="F34" s="273">
        <v>12.98</v>
      </c>
      <c r="G34" s="34"/>
      <c r="H34" s="39"/>
    </row>
    <row r="35" spans="1:8" s="2" customFormat="1" ht="16.899999999999999" customHeight="1">
      <c r="A35" s="34"/>
      <c r="B35" s="39"/>
      <c r="C35" s="272" t="s">
        <v>271</v>
      </c>
      <c r="D35" s="272" t="s">
        <v>272</v>
      </c>
      <c r="E35" s="17" t="s">
        <v>140</v>
      </c>
      <c r="F35" s="273">
        <v>3.8940000000000001</v>
      </c>
      <c r="G35" s="34"/>
      <c r="H35" s="39"/>
    </row>
    <row r="36" spans="1:8" s="2" customFormat="1" ht="16.899999999999999" customHeight="1">
      <c r="A36" s="34"/>
      <c r="B36" s="39"/>
      <c r="C36" s="272" t="s">
        <v>274</v>
      </c>
      <c r="D36" s="272" t="s">
        <v>275</v>
      </c>
      <c r="E36" s="17" t="s">
        <v>140</v>
      </c>
      <c r="F36" s="273">
        <v>25.52</v>
      </c>
      <c r="G36" s="34"/>
      <c r="H36" s="39"/>
    </row>
    <row r="37" spans="1:8" s="2" customFormat="1" ht="16.899999999999999" customHeight="1">
      <c r="A37" s="34"/>
      <c r="B37" s="39"/>
      <c r="C37" s="272" t="s">
        <v>279</v>
      </c>
      <c r="D37" s="272" t="s">
        <v>280</v>
      </c>
      <c r="E37" s="17" t="s">
        <v>140</v>
      </c>
      <c r="F37" s="273">
        <v>25.52</v>
      </c>
      <c r="G37" s="34"/>
      <c r="H37" s="39"/>
    </row>
    <row r="38" spans="1:8" s="2" customFormat="1" ht="16.899999999999999" customHeight="1">
      <c r="A38" s="34"/>
      <c r="B38" s="39"/>
      <c r="C38" s="272" t="s">
        <v>282</v>
      </c>
      <c r="D38" s="272" t="s">
        <v>283</v>
      </c>
      <c r="E38" s="17" t="s">
        <v>140</v>
      </c>
      <c r="F38" s="273">
        <v>25.52</v>
      </c>
      <c r="G38" s="34"/>
      <c r="H38" s="39"/>
    </row>
    <row r="39" spans="1:8" s="2" customFormat="1" ht="16.899999999999999" customHeight="1">
      <c r="A39" s="34"/>
      <c r="B39" s="39"/>
      <c r="C39" s="272" t="s">
        <v>286</v>
      </c>
      <c r="D39" s="272" t="s">
        <v>287</v>
      </c>
      <c r="E39" s="17" t="s">
        <v>140</v>
      </c>
      <c r="F39" s="273">
        <v>25.52</v>
      </c>
      <c r="G39" s="34"/>
      <c r="H39" s="39"/>
    </row>
    <row r="40" spans="1:8" s="2" customFormat="1" ht="22.5">
      <c r="A40" s="34"/>
      <c r="B40" s="39"/>
      <c r="C40" s="272" t="s">
        <v>310</v>
      </c>
      <c r="D40" s="272" t="s">
        <v>311</v>
      </c>
      <c r="E40" s="17" t="s">
        <v>312</v>
      </c>
      <c r="F40" s="273">
        <v>127.601</v>
      </c>
      <c r="G40" s="34"/>
      <c r="H40" s="39"/>
    </row>
    <row r="41" spans="1:8" s="2" customFormat="1" ht="26.45" customHeight="1">
      <c r="A41" s="34"/>
      <c r="B41" s="39"/>
      <c r="C41" s="267" t="s">
        <v>657</v>
      </c>
      <c r="D41" s="267" t="s">
        <v>94</v>
      </c>
      <c r="E41" s="34"/>
      <c r="F41" s="34"/>
      <c r="G41" s="34"/>
      <c r="H41" s="39"/>
    </row>
    <row r="42" spans="1:8" s="2" customFormat="1" ht="16.899999999999999" customHeight="1">
      <c r="A42" s="34"/>
      <c r="B42" s="39"/>
      <c r="C42" s="268" t="s">
        <v>411</v>
      </c>
      <c r="D42" s="269" t="s">
        <v>412</v>
      </c>
      <c r="E42" s="270" t="s">
        <v>1</v>
      </c>
      <c r="F42" s="271">
        <v>21</v>
      </c>
      <c r="G42" s="34"/>
      <c r="H42" s="39"/>
    </row>
    <row r="43" spans="1:8" s="2" customFormat="1" ht="16.899999999999999" customHeight="1">
      <c r="A43" s="34"/>
      <c r="B43" s="39"/>
      <c r="C43" s="272" t="s">
        <v>1</v>
      </c>
      <c r="D43" s="272" t="s">
        <v>588</v>
      </c>
      <c r="E43" s="17" t="s">
        <v>1</v>
      </c>
      <c r="F43" s="273">
        <v>0</v>
      </c>
      <c r="G43" s="34"/>
      <c r="H43" s="39"/>
    </row>
    <row r="44" spans="1:8" s="2" customFormat="1" ht="16.899999999999999" customHeight="1">
      <c r="A44" s="34"/>
      <c r="B44" s="39"/>
      <c r="C44" s="272" t="s">
        <v>411</v>
      </c>
      <c r="D44" s="272" t="s">
        <v>589</v>
      </c>
      <c r="E44" s="17" t="s">
        <v>1</v>
      </c>
      <c r="F44" s="273">
        <v>21</v>
      </c>
      <c r="G44" s="34"/>
      <c r="H44" s="39"/>
    </row>
    <row r="45" spans="1:8" s="2" customFormat="1" ht="16.899999999999999" customHeight="1">
      <c r="A45" s="34"/>
      <c r="B45" s="39"/>
      <c r="C45" s="274" t="s">
        <v>656</v>
      </c>
      <c r="D45" s="34"/>
      <c r="E45" s="34"/>
      <c r="F45" s="34"/>
      <c r="G45" s="34"/>
      <c r="H45" s="39"/>
    </row>
    <row r="46" spans="1:8" s="2" customFormat="1" ht="22.5">
      <c r="A46" s="34"/>
      <c r="B46" s="39"/>
      <c r="C46" s="272" t="s">
        <v>585</v>
      </c>
      <c r="D46" s="272" t="s">
        <v>586</v>
      </c>
      <c r="E46" s="17" t="s">
        <v>235</v>
      </c>
      <c r="F46" s="273">
        <v>21</v>
      </c>
      <c r="G46" s="34"/>
      <c r="H46" s="39"/>
    </row>
    <row r="47" spans="1:8" s="2" customFormat="1" ht="16.899999999999999" customHeight="1">
      <c r="A47" s="34"/>
      <c r="B47" s="39"/>
      <c r="C47" s="272" t="s">
        <v>482</v>
      </c>
      <c r="D47" s="272" t="s">
        <v>483</v>
      </c>
      <c r="E47" s="17" t="s">
        <v>235</v>
      </c>
      <c r="F47" s="273">
        <v>48.887999999999998</v>
      </c>
      <c r="G47" s="34"/>
      <c r="H47" s="39"/>
    </row>
    <row r="48" spans="1:8" s="2" customFormat="1" ht="22.5">
      <c r="A48" s="34"/>
      <c r="B48" s="39"/>
      <c r="C48" s="272" t="s">
        <v>486</v>
      </c>
      <c r="D48" s="272" t="s">
        <v>487</v>
      </c>
      <c r="E48" s="17" t="s">
        <v>235</v>
      </c>
      <c r="F48" s="273">
        <v>15.362</v>
      </c>
      <c r="G48" s="34"/>
      <c r="H48" s="39"/>
    </row>
    <row r="49" spans="1:8" s="2" customFormat="1" ht="16.899999999999999" customHeight="1">
      <c r="A49" s="34"/>
      <c r="B49" s="39"/>
      <c r="C49" s="268" t="s">
        <v>413</v>
      </c>
      <c r="D49" s="269" t="s">
        <v>414</v>
      </c>
      <c r="E49" s="270" t="s">
        <v>1</v>
      </c>
      <c r="F49" s="271">
        <v>4</v>
      </c>
      <c r="G49" s="34"/>
      <c r="H49" s="39"/>
    </row>
    <row r="50" spans="1:8" s="2" customFormat="1" ht="16.899999999999999" customHeight="1">
      <c r="A50" s="34"/>
      <c r="B50" s="39"/>
      <c r="C50" s="272" t="s">
        <v>1</v>
      </c>
      <c r="D50" s="272" t="s">
        <v>512</v>
      </c>
      <c r="E50" s="17" t="s">
        <v>1</v>
      </c>
      <c r="F50" s="273">
        <v>0</v>
      </c>
      <c r="G50" s="34"/>
      <c r="H50" s="39"/>
    </row>
    <row r="51" spans="1:8" s="2" customFormat="1" ht="16.899999999999999" customHeight="1">
      <c r="A51" s="34"/>
      <c r="B51" s="39"/>
      <c r="C51" s="272" t="s">
        <v>413</v>
      </c>
      <c r="D51" s="272" t="s">
        <v>513</v>
      </c>
      <c r="E51" s="17" t="s">
        <v>1</v>
      </c>
      <c r="F51" s="273">
        <v>4</v>
      </c>
      <c r="G51" s="34"/>
      <c r="H51" s="39"/>
    </row>
    <row r="52" spans="1:8" s="2" customFormat="1" ht="16.899999999999999" customHeight="1">
      <c r="A52" s="34"/>
      <c r="B52" s="39"/>
      <c r="C52" s="274" t="s">
        <v>656</v>
      </c>
      <c r="D52" s="34"/>
      <c r="E52" s="34"/>
      <c r="F52" s="34"/>
      <c r="G52" s="34"/>
      <c r="H52" s="39"/>
    </row>
    <row r="53" spans="1:8" s="2" customFormat="1" ht="16.899999999999999" customHeight="1">
      <c r="A53" s="34"/>
      <c r="B53" s="39"/>
      <c r="C53" s="272" t="s">
        <v>509</v>
      </c>
      <c r="D53" s="272" t="s">
        <v>510</v>
      </c>
      <c r="E53" s="17" t="s">
        <v>235</v>
      </c>
      <c r="F53" s="273">
        <v>4</v>
      </c>
      <c r="G53" s="34"/>
      <c r="H53" s="39"/>
    </row>
    <row r="54" spans="1:8" s="2" customFormat="1" ht="22.5">
      <c r="A54" s="34"/>
      <c r="B54" s="39"/>
      <c r="C54" s="272" t="s">
        <v>462</v>
      </c>
      <c r="D54" s="272" t="s">
        <v>463</v>
      </c>
      <c r="E54" s="17" t="s">
        <v>235</v>
      </c>
      <c r="F54" s="273">
        <v>66.888000000000005</v>
      </c>
      <c r="G54" s="34"/>
      <c r="H54" s="39"/>
    </row>
    <row r="55" spans="1:8" s="2" customFormat="1" ht="22.5">
      <c r="A55" s="34"/>
      <c r="B55" s="39"/>
      <c r="C55" s="272" t="s">
        <v>473</v>
      </c>
      <c r="D55" s="272" t="s">
        <v>474</v>
      </c>
      <c r="E55" s="17" t="s">
        <v>235</v>
      </c>
      <c r="F55" s="273">
        <v>27.888000000000002</v>
      </c>
      <c r="G55" s="34"/>
      <c r="H55" s="39"/>
    </row>
    <row r="56" spans="1:8" s="2" customFormat="1" ht="22.5">
      <c r="A56" s="34"/>
      <c r="B56" s="39"/>
      <c r="C56" s="272" t="s">
        <v>478</v>
      </c>
      <c r="D56" s="272" t="s">
        <v>479</v>
      </c>
      <c r="E56" s="17" t="s">
        <v>235</v>
      </c>
      <c r="F56" s="273">
        <v>139.44</v>
      </c>
      <c r="G56" s="34"/>
      <c r="H56" s="39"/>
    </row>
    <row r="57" spans="1:8" s="2" customFormat="1" ht="16.899999999999999" customHeight="1">
      <c r="A57" s="34"/>
      <c r="B57" s="39"/>
      <c r="C57" s="272" t="s">
        <v>482</v>
      </c>
      <c r="D57" s="272" t="s">
        <v>483</v>
      </c>
      <c r="E57" s="17" t="s">
        <v>235</v>
      </c>
      <c r="F57" s="273">
        <v>48.887999999999998</v>
      </c>
      <c r="G57" s="34"/>
      <c r="H57" s="39"/>
    </row>
    <row r="58" spans="1:8" s="2" customFormat="1" ht="22.5">
      <c r="A58" s="34"/>
      <c r="B58" s="39"/>
      <c r="C58" s="272" t="s">
        <v>486</v>
      </c>
      <c r="D58" s="272" t="s">
        <v>487</v>
      </c>
      <c r="E58" s="17" t="s">
        <v>235</v>
      </c>
      <c r="F58" s="273">
        <v>15.362</v>
      </c>
      <c r="G58" s="34"/>
      <c r="H58" s="39"/>
    </row>
    <row r="59" spans="1:8" s="2" customFormat="1" ht="16.899999999999999" customHeight="1">
      <c r="A59" s="34"/>
      <c r="B59" s="39"/>
      <c r="C59" s="268" t="s">
        <v>415</v>
      </c>
      <c r="D59" s="269" t="s">
        <v>416</v>
      </c>
      <c r="E59" s="270" t="s">
        <v>1</v>
      </c>
      <c r="F59" s="271">
        <v>6.5</v>
      </c>
      <c r="G59" s="34"/>
      <c r="H59" s="39"/>
    </row>
    <row r="60" spans="1:8" s="2" customFormat="1" ht="16.899999999999999" customHeight="1">
      <c r="A60" s="34"/>
      <c r="B60" s="39"/>
      <c r="C60" s="272" t="s">
        <v>1</v>
      </c>
      <c r="D60" s="272" t="s">
        <v>517</v>
      </c>
      <c r="E60" s="17" t="s">
        <v>1</v>
      </c>
      <c r="F60" s="273">
        <v>0</v>
      </c>
      <c r="G60" s="34"/>
      <c r="H60" s="39"/>
    </row>
    <row r="61" spans="1:8" s="2" customFormat="1" ht="16.899999999999999" customHeight="1">
      <c r="A61" s="34"/>
      <c r="B61" s="39"/>
      <c r="C61" s="272" t="s">
        <v>415</v>
      </c>
      <c r="D61" s="272" t="s">
        <v>518</v>
      </c>
      <c r="E61" s="17" t="s">
        <v>1</v>
      </c>
      <c r="F61" s="273">
        <v>6.5</v>
      </c>
      <c r="G61" s="34"/>
      <c r="H61" s="39"/>
    </row>
    <row r="62" spans="1:8" s="2" customFormat="1" ht="16.899999999999999" customHeight="1">
      <c r="A62" s="34"/>
      <c r="B62" s="39"/>
      <c r="C62" s="274" t="s">
        <v>656</v>
      </c>
      <c r="D62" s="34"/>
      <c r="E62" s="34"/>
      <c r="F62" s="34"/>
      <c r="G62" s="34"/>
      <c r="H62" s="39"/>
    </row>
    <row r="63" spans="1:8" s="2" customFormat="1" ht="16.899999999999999" customHeight="1">
      <c r="A63" s="34"/>
      <c r="B63" s="39"/>
      <c r="C63" s="272" t="s">
        <v>514</v>
      </c>
      <c r="D63" s="272" t="s">
        <v>515</v>
      </c>
      <c r="E63" s="17" t="s">
        <v>235</v>
      </c>
      <c r="F63" s="273">
        <v>6.5</v>
      </c>
      <c r="G63" s="34"/>
      <c r="H63" s="39"/>
    </row>
    <row r="64" spans="1:8" s="2" customFormat="1" ht="22.5">
      <c r="A64" s="34"/>
      <c r="B64" s="39"/>
      <c r="C64" s="272" t="s">
        <v>462</v>
      </c>
      <c r="D64" s="272" t="s">
        <v>463</v>
      </c>
      <c r="E64" s="17" t="s">
        <v>235</v>
      </c>
      <c r="F64" s="273">
        <v>66.888000000000005</v>
      </c>
      <c r="G64" s="34"/>
      <c r="H64" s="39"/>
    </row>
    <row r="65" spans="1:8" s="2" customFormat="1" ht="22.5">
      <c r="A65" s="34"/>
      <c r="B65" s="39"/>
      <c r="C65" s="272" t="s">
        <v>473</v>
      </c>
      <c r="D65" s="272" t="s">
        <v>474</v>
      </c>
      <c r="E65" s="17" t="s">
        <v>235</v>
      </c>
      <c r="F65" s="273">
        <v>27.888000000000002</v>
      </c>
      <c r="G65" s="34"/>
      <c r="H65" s="39"/>
    </row>
    <row r="66" spans="1:8" s="2" customFormat="1" ht="22.5">
      <c r="A66" s="34"/>
      <c r="B66" s="39"/>
      <c r="C66" s="272" t="s">
        <v>478</v>
      </c>
      <c r="D66" s="272" t="s">
        <v>479</v>
      </c>
      <c r="E66" s="17" t="s">
        <v>235</v>
      </c>
      <c r="F66" s="273">
        <v>139.44</v>
      </c>
      <c r="G66" s="34"/>
      <c r="H66" s="39"/>
    </row>
    <row r="67" spans="1:8" s="2" customFormat="1" ht="16.899999999999999" customHeight="1">
      <c r="A67" s="34"/>
      <c r="B67" s="39"/>
      <c r="C67" s="272" t="s">
        <v>482</v>
      </c>
      <c r="D67" s="272" t="s">
        <v>483</v>
      </c>
      <c r="E67" s="17" t="s">
        <v>235</v>
      </c>
      <c r="F67" s="273">
        <v>48.887999999999998</v>
      </c>
      <c r="G67" s="34"/>
      <c r="H67" s="39"/>
    </row>
    <row r="68" spans="1:8" s="2" customFormat="1" ht="22.5">
      <c r="A68" s="34"/>
      <c r="B68" s="39"/>
      <c r="C68" s="272" t="s">
        <v>486</v>
      </c>
      <c r="D68" s="272" t="s">
        <v>487</v>
      </c>
      <c r="E68" s="17" t="s">
        <v>235</v>
      </c>
      <c r="F68" s="273">
        <v>15.362</v>
      </c>
      <c r="G68" s="34"/>
      <c r="H68" s="39"/>
    </row>
    <row r="69" spans="1:8" s="2" customFormat="1" ht="16.899999999999999" customHeight="1">
      <c r="A69" s="34"/>
      <c r="B69" s="39"/>
      <c r="C69" s="268" t="s">
        <v>418</v>
      </c>
      <c r="D69" s="269" t="s">
        <v>419</v>
      </c>
      <c r="E69" s="270" t="s">
        <v>1</v>
      </c>
      <c r="F69" s="271">
        <v>34.700000000000003</v>
      </c>
      <c r="G69" s="34"/>
      <c r="H69" s="39"/>
    </row>
    <row r="70" spans="1:8" s="2" customFormat="1" ht="16.899999999999999" customHeight="1">
      <c r="A70" s="34"/>
      <c r="B70" s="39"/>
      <c r="C70" s="272" t="s">
        <v>1</v>
      </c>
      <c r="D70" s="272" t="s">
        <v>522</v>
      </c>
      <c r="E70" s="17" t="s">
        <v>1</v>
      </c>
      <c r="F70" s="273">
        <v>0</v>
      </c>
      <c r="G70" s="34"/>
      <c r="H70" s="39"/>
    </row>
    <row r="71" spans="1:8" s="2" customFormat="1" ht="16.899999999999999" customHeight="1">
      <c r="A71" s="34"/>
      <c r="B71" s="39"/>
      <c r="C71" s="272" t="s">
        <v>418</v>
      </c>
      <c r="D71" s="272" t="s">
        <v>523</v>
      </c>
      <c r="E71" s="17" t="s">
        <v>1</v>
      </c>
      <c r="F71" s="273">
        <v>34.700000000000003</v>
      </c>
      <c r="G71" s="34"/>
      <c r="H71" s="39"/>
    </row>
    <row r="72" spans="1:8" s="2" customFormat="1" ht="16.899999999999999" customHeight="1">
      <c r="A72" s="34"/>
      <c r="B72" s="39"/>
      <c r="C72" s="274" t="s">
        <v>656</v>
      </c>
      <c r="D72" s="34"/>
      <c r="E72" s="34"/>
      <c r="F72" s="34"/>
      <c r="G72" s="34"/>
      <c r="H72" s="39"/>
    </row>
    <row r="73" spans="1:8" s="2" customFormat="1" ht="22.5">
      <c r="A73" s="34"/>
      <c r="B73" s="39"/>
      <c r="C73" s="272" t="s">
        <v>519</v>
      </c>
      <c r="D73" s="272" t="s">
        <v>520</v>
      </c>
      <c r="E73" s="17" t="s">
        <v>140</v>
      </c>
      <c r="F73" s="273">
        <v>34.700000000000003</v>
      </c>
      <c r="G73" s="34"/>
      <c r="H73" s="39"/>
    </row>
    <row r="74" spans="1:8" s="2" customFormat="1" ht="16.899999999999999" customHeight="1">
      <c r="A74" s="34"/>
      <c r="B74" s="39"/>
      <c r="C74" s="272" t="s">
        <v>524</v>
      </c>
      <c r="D74" s="272" t="s">
        <v>525</v>
      </c>
      <c r="E74" s="17" t="s">
        <v>140</v>
      </c>
      <c r="F74" s="273">
        <v>41.101999999999997</v>
      </c>
      <c r="G74" s="34"/>
      <c r="H74" s="39"/>
    </row>
    <row r="75" spans="1:8" s="2" customFormat="1" ht="16.899999999999999" customHeight="1">
      <c r="A75" s="34"/>
      <c r="B75" s="39"/>
      <c r="C75" s="268" t="s">
        <v>421</v>
      </c>
      <c r="D75" s="269" t="s">
        <v>422</v>
      </c>
      <c r="E75" s="270" t="s">
        <v>1</v>
      </c>
      <c r="F75" s="271">
        <v>2.806</v>
      </c>
      <c r="G75" s="34"/>
      <c r="H75" s="39"/>
    </row>
    <row r="76" spans="1:8" s="2" customFormat="1" ht="16.899999999999999" customHeight="1">
      <c r="A76" s="34"/>
      <c r="B76" s="39"/>
      <c r="C76" s="272" t="s">
        <v>1</v>
      </c>
      <c r="D76" s="272" t="s">
        <v>542</v>
      </c>
      <c r="E76" s="17" t="s">
        <v>1</v>
      </c>
      <c r="F76" s="273">
        <v>0</v>
      </c>
      <c r="G76" s="34"/>
      <c r="H76" s="39"/>
    </row>
    <row r="77" spans="1:8" s="2" customFormat="1" ht="16.899999999999999" customHeight="1">
      <c r="A77" s="34"/>
      <c r="B77" s="39"/>
      <c r="C77" s="272" t="s">
        <v>421</v>
      </c>
      <c r="D77" s="272" t="s">
        <v>543</v>
      </c>
      <c r="E77" s="17" t="s">
        <v>1</v>
      </c>
      <c r="F77" s="273">
        <v>2.806</v>
      </c>
      <c r="G77" s="34"/>
      <c r="H77" s="39"/>
    </row>
    <row r="78" spans="1:8" s="2" customFormat="1" ht="16.899999999999999" customHeight="1">
      <c r="A78" s="34"/>
      <c r="B78" s="39"/>
      <c r="C78" s="274" t="s">
        <v>656</v>
      </c>
      <c r="D78" s="34"/>
      <c r="E78" s="34"/>
      <c r="F78" s="34"/>
      <c r="G78" s="34"/>
      <c r="H78" s="39"/>
    </row>
    <row r="79" spans="1:8" s="2" customFormat="1" ht="16.899999999999999" customHeight="1">
      <c r="A79" s="34"/>
      <c r="B79" s="39"/>
      <c r="C79" s="272" t="s">
        <v>537</v>
      </c>
      <c r="D79" s="272" t="s">
        <v>538</v>
      </c>
      <c r="E79" s="17" t="s">
        <v>235</v>
      </c>
      <c r="F79" s="273">
        <v>2.806</v>
      </c>
      <c r="G79" s="34"/>
      <c r="H79" s="39"/>
    </row>
    <row r="80" spans="1:8" s="2" customFormat="1" ht="22.5">
      <c r="A80" s="34"/>
      <c r="B80" s="39"/>
      <c r="C80" s="272" t="s">
        <v>462</v>
      </c>
      <c r="D80" s="272" t="s">
        <v>463</v>
      </c>
      <c r="E80" s="17" t="s">
        <v>235</v>
      </c>
      <c r="F80" s="273">
        <v>66.888000000000005</v>
      </c>
      <c r="G80" s="34"/>
      <c r="H80" s="39"/>
    </row>
    <row r="81" spans="1:8" s="2" customFormat="1" ht="22.5">
      <c r="A81" s="34"/>
      <c r="B81" s="39"/>
      <c r="C81" s="272" t="s">
        <v>473</v>
      </c>
      <c r="D81" s="272" t="s">
        <v>474</v>
      </c>
      <c r="E81" s="17" t="s">
        <v>235</v>
      </c>
      <c r="F81" s="273">
        <v>27.888000000000002</v>
      </c>
      <c r="G81" s="34"/>
      <c r="H81" s="39"/>
    </row>
    <row r="82" spans="1:8" s="2" customFormat="1" ht="22.5">
      <c r="A82" s="34"/>
      <c r="B82" s="39"/>
      <c r="C82" s="272" t="s">
        <v>478</v>
      </c>
      <c r="D82" s="272" t="s">
        <v>479</v>
      </c>
      <c r="E82" s="17" t="s">
        <v>235</v>
      </c>
      <c r="F82" s="273">
        <v>139.44</v>
      </c>
      <c r="G82" s="34"/>
      <c r="H82" s="39"/>
    </row>
    <row r="83" spans="1:8" s="2" customFormat="1" ht="16.899999999999999" customHeight="1">
      <c r="A83" s="34"/>
      <c r="B83" s="39"/>
      <c r="C83" s="272" t="s">
        <v>482</v>
      </c>
      <c r="D83" s="272" t="s">
        <v>483</v>
      </c>
      <c r="E83" s="17" t="s">
        <v>235</v>
      </c>
      <c r="F83" s="273">
        <v>48.887999999999998</v>
      </c>
      <c r="G83" s="34"/>
      <c r="H83" s="39"/>
    </row>
    <row r="84" spans="1:8" s="2" customFormat="1" ht="22.5">
      <c r="A84" s="34"/>
      <c r="B84" s="39"/>
      <c r="C84" s="272" t="s">
        <v>486</v>
      </c>
      <c r="D84" s="272" t="s">
        <v>487</v>
      </c>
      <c r="E84" s="17" t="s">
        <v>235</v>
      </c>
      <c r="F84" s="273">
        <v>15.362</v>
      </c>
      <c r="G84" s="34"/>
      <c r="H84" s="39"/>
    </row>
    <row r="85" spans="1:8" s="2" customFormat="1" ht="16.899999999999999" customHeight="1">
      <c r="A85" s="34"/>
      <c r="B85" s="39"/>
      <c r="C85" s="268" t="s">
        <v>424</v>
      </c>
      <c r="D85" s="269" t="s">
        <v>425</v>
      </c>
      <c r="E85" s="270" t="s">
        <v>1</v>
      </c>
      <c r="F85" s="271">
        <v>14.582000000000001</v>
      </c>
      <c r="G85" s="34"/>
      <c r="H85" s="39"/>
    </row>
    <row r="86" spans="1:8" s="2" customFormat="1" ht="16.899999999999999" customHeight="1">
      <c r="A86" s="34"/>
      <c r="B86" s="39"/>
      <c r="C86" s="272" t="s">
        <v>1</v>
      </c>
      <c r="D86" s="272" t="s">
        <v>425</v>
      </c>
      <c r="E86" s="17" t="s">
        <v>1</v>
      </c>
      <c r="F86" s="273">
        <v>0</v>
      </c>
      <c r="G86" s="34"/>
      <c r="H86" s="39"/>
    </row>
    <row r="87" spans="1:8" s="2" customFormat="1" ht="16.899999999999999" customHeight="1">
      <c r="A87" s="34"/>
      <c r="B87" s="39"/>
      <c r="C87" s="272" t="s">
        <v>424</v>
      </c>
      <c r="D87" s="272" t="s">
        <v>493</v>
      </c>
      <c r="E87" s="17" t="s">
        <v>1</v>
      </c>
      <c r="F87" s="273">
        <v>14.582000000000001</v>
      </c>
      <c r="G87" s="34"/>
      <c r="H87" s="39"/>
    </row>
    <row r="88" spans="1:8" s="2" customFormat="1" ht="16.899999999999999" customHeight="1">
      <c r="A88" s="34"/>
      <c r="B88" s="39"/>
      <c r="C88" s="274" t="s">
        <v>656</v>
      </c>
      <c r="D88" s="34"/>
      <c r="E88" s="34"/>
      <c r="F88" s="34"/>
      <c r="G88" s="34"/>
      <c r="H88" s="39"/>
    </row>
    <row r="89" spans="1:8" s="2" customFormat="1" ht="16.899999999999999" customHeight="1">
      <c r="A89" s="34"/>
      <c r="B89" s="39"/>
      <c r="C89" s="272" t="s">
        <v>490</v>
      </c>
      <c r="D89" s="272" t="s">
        <v>491</v>
      </c>
      <c r="E89" s="17" t="s">
        <v>235</v>
      </c>
      <c r="F89" s="273">
        <v>14.582000000000001</v>
      </c>
      <c r="G89" s="34"/>
      <c r="H89" s="39"/>
    </row>
    <row r="90" spans="1:8" s="2" customFormat="1" ht="22.5">
      <c r="A90" s="34"/>
      <c r="B90" s="39"/>
      <c r="C90" s="272" t="s">
        <v>462</v>
      </c>
      <c r="D90" s="272" t="s">
        <v>463</v>
      </c>
      <c r="E90" s="17" t="s">
        <v>235</v>
      </c>
      <c r="F90" s="273">
        <v>66.888000000000005</v>
      </c>
      <c r="G90" s="34"/>
      <c r="H90" s="39"/>
    </row>
    <row r="91" spans="1:8" s="2" customFormat="1" ht="22.5">
      <c r="A91" s="34"/>
      <c r="B91" s="39"/>
      <c r="C91" s="272" t="s">
        <v>473</v>
      </c>
      <c r="D91" s="272" t="s">
        <v>474</v>
      </c>
      <c r="E91" s="17" t="s">
        <v>235</v>
      </c>
      <c r="F91" s="273">
        <v>27.888000000000002</v>
      </c>
      <c r="G91" s="34"/>
      <c r="H91" s="39"/>
    </row>
    <row r="92" spans="1:8" s="2" customFormat="1" ht="22.5">
      <c r="A92" s="34"/>
      <c r="B92" s="39"/>
      <c r="C92" s="272" t="s">
        <v>478</v>
      </c>
      <c r="D92" s="272" t="s">
        <v>479</v>
      </c>
      <c r="E92" s="17" t="s">
        <v>235</v>
      </c>
      <c r="F92" s="273">
        <v>139.44</v>
      </c>
      <c r="G92" s="34"/>
      <c r="H92" s="39"/>
    </row>
    <row r="93" spans="1:8" s="2" customFormat="1" ht="16.899999999999999" customHeight="1">
      <c r="A93" s="34"/>
      <c r="B93" s="39"/>
      <c r="C93" s="272" t="s">
        <v>482</v>
      </c>
      <c r="D93" s="272" t="s">
        <v>483</v>
      </c>
      <c r="E93" s="17" t="s">
        <v>235</v>
      </c>
      <c r="F93" s="273">
        <v>48.887999999999998</v>
      </c>
      <c r="G93" s="34"/>
      <c r="H93" s="39"/>
    </row>
    <row r="94" spans="1:8" s="2" customFormat="1" ht="22.5">
      <c r="A94" s="34"/>
      <c r="B94" s="39"/>
      <c r="C94" s="272" t="s">
        <v>486</v>
      </c>
      <c r="D94" s="272" t="s">
        <v>487</v>
      </c>
      <c r="E94" s="17" t="s">
        <v>235</v>
      </c>
      <c r="F94" s="273">
        <v>15.362</v>
      </c>
      <c r="G94" s="34"/>
      <c r="H94" s="39"/>
    </row>
    <row r="95" spans="1:8" s="2" customFormat="1" ht="16.899999999999999" customHeight="1">
      <c r="A95" s="34"/>
      <c r="B95" s="39"/>
      <c r="C95" s="272" t="s">
        <v>494</v>
      </c>
      <c r="D95" s="272" t="s">
        <v>495</v>
      </c>
      <c r="E95" s="17" t="s">
        <v>157</v>
      </c>
      <c r="F95" s="273">
        <v>29.164000000000001</v>
      </c>
      <c r="G95" s="34"/>
      <c r="H95" s="39"/>
    </row>
    <row r="96" spans="1:8" s="2" customFormat="1" ht="16.899999999999999" customHeight="1">
      <c r="A96" s="34"/>
      <c r="B96" s="39"/>
      <c r="C96" s="268" t="s">
        <v>427</v>
      </c>
      <c r="D96" s="269" t="s">
        <v>428</v>
      </c>
      <c r="E96" s="270" t="s">
        <v>1</v>
      </c>
      <c r="F96" s="271">
        <v>101.355</v>
      </c>
      <c r="G96" s="34"/>
      <c r="H96" s="39"/>
    </row>
    <row r="97" spans="1:8" s="2" customFormat="1" ht="16.899999999999999" customHeight="1">
      <c r="A97" s="34"/>
      <c r="B97" s="39"/>
      <c r="C97" s="272" t="s">
        <v>1</v>
      </c>
      <c r="D97" s="272" t="s">
        <v>451</v>
      </c>
      <c r="E97" s="17" t="s">
        <v>1</v>
      </c>
      <c r="F97" s="273">
        <v>68.355000000000004</v>
      </c>
      <c r="G97" s="34"/>
      <c r="H97" s="39"/>
    </row>
    <row r="98" spans="1:8" s="2" customFormat="1" ht="16.899999999999999" customHeight="1">
      <c r="A98" s="34"/>
      <c r="B98" s="39"/>
      <c r="C98" s="272" t="s">
        <v>1</v>
      </c>
      <c r="D98" s="272" t="s">
        <v>452</v>
      </c>
      <c r="E98" s="17" t="s">
        <v>1</v>
      </c>
      <c r="F98" s="273">
        <v>33</v>
      </c>
      <c r="G98" s="34"/>
      <c r="H98" s="39"/>
    </row>
    <row r="99" spans="1:8" s="2" customFormat="1" ht="16.899999999999999" customHeight="1">
      <c r="A99" s="34"/>
      <c r="B99" s="39"/>
      <c r="C99" s="272" t="s">
        <v>427</v>
      </c>
      <c r="D99" s="272" t="s">
        <v>147</v>
      </c>
      <c r="E99" s="17" t="s">
        <v>1</v>
      </c>
      <c r="F99" s="273">
        <v>101.355</v>
      </c>
      <c r="G99" s="34"/>
      <c r="H99" s="39"/>
    </row>
    <row r="100" spans="1:8" s="2" customFormat="1" ht="16.899999999999999" customHeight="1">
      <c r="A100" s="34"/>
      <c r="B100" s="39"/>
      <c r="C100" s="274" t="s">
        <v>656</v>
      </c>
      <c r="D100" s="34"/>
      <c r="E100" s="34"/>
      <c r="F100" s="34"/>
      <c r="G100" s="34"/>
      <c r="H100" s="39"/>
    </row>
    <row r="101" spans="1:8" s="2" customFormat="1" ht="16.899999999999999" customHeight="1">
      <c r="A101" s="34"/>
      <c r="B101" s="39"/>
      <c r="C101" s="272" t="s">
        <v>448</v>
      </c>
      <c r="D101" s="272" t="s">
        <v>449</v>
      </c>
      <c r="E101" s="17" t="s">
        <v>140</v>
      </c>
      <c r="F101" s="273">
        <v>101.355</v>
      </c>
      <c r="G101" s="34"/>
      <c r="H101" s="39"/>
    </row>
    <row r="102" spans="1:8" s="2" customFormat="1" ht="16.899999999999999" customHeight="1">
      <c r="A102" s="34"/>
      <c r="B102" s="39"/>
      <c r="C102" s="272" t="s">
        <v>498</v>
      </c>
      <c r="D102" s="272" t="s">
        <v>499</v>
      </c>
      <c r="E102" s="17" t="s">
        <v>140</v>
      </c>
      <c r="F102" s="273">
        <v>101.355</v>
      </c>
      <c r="G102" s="34"/>
      <c r="H102" s="39"/>
    </row>
    <row r="103" spans="1:8" s="2" customFormat="1" ht="16.899999999999999" customHeight="1">
      <c r="A103" s="34"/>
      <c r="B103" s="39"/>
      <c r="C103" s="272" t="s">
        <v>501</v>
      </c>
      <c r="D103" s="272" t="s">
        <v>502</v>
      </c>
      <c r="E103" s="17" t="s">
        <v>140</v>
      </c>
      <c r="F103" s="273">
        <v>101.355</v>
      </c>
      <c r="G103" s="34"/>
      <c r="H103" s="39"/>
    </row>
    <row r="104" spans="1:8" s="2" customFormat="1" ht="16.899999999999999" customHeight="1">
      <c r="A104" s="34"/>
      <c r="B104" s="39"/>
      <c r="C104" s="272" t="s">
        <v>504</v>
      </c>
      <c r="D104" s="272" t="s">
        <v>505</v>
      </c>
      <c r="E104" s="17" t="s">
        <v>312</v>
      </c>
      <c r="F104" s="273">
        <v>0.50700000000000001</v>
      </c>
      <c r="G104" s="34"/>
      <c r="H104" s="39"/>
    </row>
    <row r="105" spans="1:8" s="2" customFormat="1" ht="16.899999999999999" customHeight="1">
      <c r="A105" s="34"/>
      <c r="B105" s="39"/>
      <c r="C105" s="268" t="s">
        <v>431</v>
      </c>
      <c r="D105" s="269" t="s">
        <v>432</v>
      </c>
      <c r="E105" s="270" t="s">
        <v>1</v>
      </c>
      <c r="F105" s="271">
        <v>66.888000000000005</v>
      </c>
      <c r="G105" s="34"/>
      <c r="H105" s="39"/>
    </row>
    <row r="106" spans="1:8" s="2" customFormat="1" ht="16.899999999999999" customHeight="1">
      <c r="A106" s="34"/>
      <c r="B106" s="39"/>
      <c r="C106" s="272" t="s">
        <v>1</v>
      </c>
      <c r="D106" s="272" t="s">
        <v>465</v>
      </c>
      <c r="E106" s="17" t="s">
        <v>1</v>
      </c>
      <c r="F106" s="273">
        <v>0</v>
      </c>
      <c r="G106" s="34"/>
      <c r="H106" s="39"/>
    </row>
    <row r="107" spans="1:8" s="2" customFormat="1" ht="16.899999999999999" customHeight="1">
      <c r="A107" s="34"/>
      <c r="B107" s="39"/>
      <c r="C107" s="272" t="s">
        <v>1</v>
      </c>
      <c r="D107" s="272" t="s">
        <v>466</v>
      </c>
      <c r="E107" s="17" t="s">
        <v>1</v>
      </c>
      <c r="F107" s="273">
        <v>39</v>
      </c>
      <c r="G107" s="34"/>
      <c r="H107" s="39"/>
    </row>
    <row r="108" spans="1:8" s="2" customFormat="1" ht="16.899999999999999" customHeight="1">
      <c r="A108" s="34"/>
      <c r="B108" s="39"/>
      <c r="C108" s="272" t="s">
        <v>1</v>
      </c>
      <c r="D108" s="272" t="s">
        <v>467</v>
      </c>
      <c r="E108" s="17" t="s">
        <v>1</v>
      </c>
      <c r="F108" s="273">
        <v>0</v>
      </c>
      <c r="G108" s="34"/>
      <c r="H108" s="39"/>
    </row>
    <row r="109" spans="1:8" s="2" customFormat="1" ht="16.899999999999999" customHeight="1">
      <c r="A109" s="34"/>
      <c r="B109" s="39"/>
      <c r="C109" s="272" t="s">
        <v>1</v>
      </c>
      <c r="D109" s="272" t="s">
        <v>468</v>
      </c>
      <c r="E109" s="17" t="s">
        <v>1</v>
      </c>
      <c r="F109" s="273">
        <v>27.888000000000002</v>
      </c>
      <c r="G109" s="34"/>
      <c r="H109" s="39"/>
    </row>
    <row r="110" spans="1:8" s="2" customFormat="1" ht="16.899999999999999" customHeight="1">
      <c r="A110" s="34"/>
      <c r="B110" s="39"/>
      <c r="C110" s="272" t="s">
        <v>431</v>
      </c>
      <c r="D110" s="272" t="s">
        <v>147</v>
      </c>
      <c r="E110" s="17" t="s">
        <v>1</v>
      </c>
      <c r="F110" s="273">
        <v>66.888000000000005</v>
      </c>
      <c r="G110" s="34"/>
      <c r="H110" s="39"/>
    </row>
    <row r="111" spans="1:8" s="2" customFormat="1" ht="16.899999999999999" customHeight="1">
      <c r="A111" s="34"/>
      <c r="B111" s="39"/>
      <c r="C111" s="274" t="s">
        <v>656</v>
      </c>
      <c r="D111" s="34"/>
      <c r="E111" s="34"/>
      <c r="F111" s="34"/>
      <c r="G111" s="34"/>
      <c r="H111" s="39"/>
    </row>
    <row r="112" spans="1:8" s="2" customFormat="1" ht="22.5">
      <c r="A112" s="34"/>
      <c r="B112" s="39"/>
      <c r="C112" s="272" t="s">
        <v>462</v>
      </c>
      <c r="D112" s="272" t="s">
        <v>463</v>
      </c>
      <c r="E112" s="17" t="s">
        <v>235</v>
      </c>
      <c r="F112" s="273">
        <v>66.888000000000005</v>
      </c>
      <c r="G112" s="34"/>
      <c r="H112" s="39"/>
    </row>
    <row r="113" spans="1:8" s="2" customFormat="1" ht="22.5">
      <c r="A113" s="34"/>
      <c r="B113" s="39"/>
      <c r="C113" s="272" t="s">
        <v>469</v>
      </c>
      <c r="D113" s="272" t="s">
        <v>470</v>
      </c>
      <c r="E113" s="17" t="s">
        <v>235</v>
      </c>
      <c r="F113" s="273">
        <v>334.44</v>
      </c>
      <c r="G113" s="34"/>
      <c r="H113" s="39"/>
    </row>
    <row r="114" spans="1:8" s="2" customFormat="1" ht="16.899999999999999" customHeight="1">
      <c r="A114" s="34"/>
      <c r="B114" s="39"/>
      <c r="C114" s="268" t="s">
        <v>434</v>
      </c>
      <c r="D114" s="269" t="s">
        <v>435</v>
      </c>
      <c r="E114" s="270" t="s">
        <v>1</v>
      </c>
      <c r="F114" s="271">
        <v>64.25</v>
      </c>
      <c r="G114" s="34"/>
      <c r="H114" s="39"/>
    </row>
    <row r="115" spans="1:8" s="2" customFormat="1" ht="16.899999999999999" customHeight="1">
      <c r="A115" s="34"/>
      <c r="B115" s="39"/>
      <c r="C115" s="272" t="s">
        <v>1</v>
      </c>
      <c r="D115" s="272" t="s">
        <v>456</v>
      </c>
      <c r="E115" s="17" t="s">
        <v>1</v>
      </c>
      <c r="F115" s="273">
        <v>0</v>
      </c>
      <c r="G115" s="34"/>
      <c r="H115" s="39"/>
    </row>
    <row r="116" spans="1:8" s="2" customFormat="1" ht="16.899999999999999" customHeight="1">
      <c r="A116" s="34"/>
      <c r="B116" s="39"/>
      <c r="C116" s="272" t="s">
        <v>1</v>
      </c>
      <c r="D116" s="272" t="s">
        <v>457</v>
      </c>
      <c r="E116" s="17" t="s">
        <v>1</v>
      </c>
      <c r="F116" s="273">
        <v>25.25</v>
      </c>
      <c r="G116" s="34"/>
      <c r="H116" s="39"/>
    </row>
    <row r="117" spans="1:8" s="2" customFormat="1" ht="16.899999999999999" customHeight="1">
      <c r="A117" s="34"/>
      <c r="B117" s="39"/>
      <c r="C117" s="272" t="s">
        <v>1</v>
      </c>
      <c r="D117" s="272" t="s">
        <v>458</v>
      </c>
      <c r="E117" s="17" t="s">
        <v>1</v>
      </c>
      <c r="F117" s="273">
        <v>0</v>
      </c>
      <c r="G117" s="34"/>
      <c r="H117" s="39"/>
    </row>
    <row r="118" spans="1:8" s="2" customFormat="1" ht="16.899999999999999" customHeight="1">
      <c r="A118" s="34"/>
      <c r="B118" s="39"/>
      <c r="C118" s="272" t="s">
        <v>437</v>
      </c>
      <c r="D118" s="272" t="s">
        <v>459</v>
      </c>
      <c r="E118" s="17" t="s">
        <v>1</v>
      </c>
      <c r="F118" s="273">
        <v>21</v>
      </c>
      <c r="G118" s="34"/>
      <c r="H118" s="39"/>
    </row>
    <row r="119" spans="1:8" s="2" customFormat="1" ht="16.899999999999999" customHeight="1">
      <c r="A119" s="34"/>
      <c r="B119" s="39"/>
      <c r="C119" s="272" t="s">
        <v>1</v>
      </c>
      <c r="D119" s="272" t="s">
        <v>460</v>
      </c>
      <c r="E119" s="17" t="s">
        <v>1</v>
      </c>
      <c r="F119" s="273">
        <v>0</v>
      </c>
      <c r="G119" s="34"/>
      <c r="H119" s="39"/>
    </row>
    <row r="120" spans="1:8" s="2" customFormat="1" ht="16.899999999999999" customHeight="1">
      <c r="A120" s="34"/>
      <c r="B120" s="39"/>
      <c r="C120" s="272" t="s">
        <v>439</v>
      </c>
      <c r="D120" s="272" t="s">
        <v>461</v>
      </c>
      <c r="E120" s="17" t="s">
        <v>1</v>
      </c>
      <c r="F120" s="273">
        <v>18</v>
      </c>
      <c r="G120" s="34"/>
      <c r="H120" s="39"/>
    </row>
    <row r="121" spans="1:8" s="2" customFormat="1" ht="16.899999999999999" customHeight="1">
      <c r="A121" s="34"/>
      <c r="B121" s="39"/>
      <c r="C121" s="272" t="s">
        <v>434</v>
      </c>
      <c r="D121" s="272" t="s">
        <v>147</v>
      </c>
      <c r="E121" s="17" t="s">
        <v>1</v>
      </c>
      <c r="F121" s="273">
        <v>64.25</v>
      </c>
      <c r="G121" s="34"/>
      <c r="H121" s="39"/>
    </row>
    <row r="122" spans="1:8" s="2" customFormat="1" ht="16.899999999999999" customHeight="1">
      <c r="A122" s="34"/>
      <c r="B122" s="39"/>
      <c r="C122" s="274" t="s">
        <v>656</v>
      </c>
      <c r="D122" s="34"/>
      <c r="E122" s="34"/>
      <c r="F122" s="34"/>
      <c r="G122" s="34"/>
      <c r="H122" s="39"/>
    </row>
    <row r="123" spans="1:8" s="2" customFormat="1" ht="22.5">
      <c r="A123" s="34"/>
      <c r="B123" s="39"/>
      <c r="C123" s="272" t="s">
        <v>453</v>
      </c>
      <c r="D123" s="272" t="s">
        <v>454</v>
      </c>
      <c r="E123" s="17" t="s">
        <v>235</v>
      </c>
      <c r="F123" s="273">
        <v>64.25</v>
      </c>
      <c r="G123" s="34"/>
      <c r="H123" s="39"/>
    </row>
    <row r="124" spans="1:8" s="2" customFormat="1" ht="22.5">
      <c r="A124" s="34"/>
      <c r="B124" s="39"/>
      <c r="C124" s="272" t="s">
        <v>486</v>
      </c>
      <c r="D124" s="272" t="s">
        <v>487</v>
      </c>
      <c r="E124" s="17" t="s">
        <v>235</v>
      </c>
      <c r="F124" s="273">
        <v>15.362</v>
      </c>
      <c r="G124" s="34"/>
      <c r="H124" s="39"/>
    </row>
    <row r="125" spans="1:8" s="2" customFormat="1" ht="16.899999999999999" customHeight="1">
      <c r="A125" s="34"/>
      <c r="B125" s="39"/>
      <c r="C125" s="268" t="s">
        <v>437</v>
      </c>
      <c r="D125" s="269" t="s">
        <v>438</v>
      </c>
      <c r="E125" s="270" t="s">
        <v>1</v>
      </c>
      <c r="F125" s="271">
        <v>21</v>
      </c>
      <c r="G125" s="34"/>
      <c r="H125" s="39"/>
    </row>
    <row r="126" spans="1:8" s="2" customFormat="1" ht="16.899999999999999" customHeight="1">
      <c r="A126" s="34"/>
      <c r="B126" s="39"/>
      <c r="C126" s="272" t="s">
        <v>1</v>
      </c>
      <c r="D126" s="272" t="s">
        <v>458</v>
      </c>
      <c r="E126" s="17" t="s">
        <v>1</v>
      </c>
      <c r="F126" s="273">
        <v>0</v>
      </c>
      <c r="G126" s="34"/>
      <c r="H126" s="39"/>
    </row>
    <row r="127" spans="1:8" s="2" customFormat="1" ht="16.899999999999999" customHeight="1">
      <c r="A127" s="34"/>
      <c r="B127" s="39"/>
      <c r="C127" s="272" t="s">
        <v>437</v>
      </c>
      <c r="D127" s="272" t="s">
        <v>459</v>
      </c>
      <c r="E127" s="17" t="s">
        <v>1</v>
      </c>
      <c r="F127" s="273">
        <v>21</v>
      </c>
      <c r="G127" s="34"/>
      <c r="H127" s="39"/>
    </row>
    <row r="128" spans="1:8" s="2" customFormat="1" ht="16.899999999999999" customHeight="1">
      <c r="A128" s="34"/>
      <c r="B128" s="39"/>
      <c r="C128" s="274" t="s">
        <v>656</v>
      </c>
      <c r="D128" s="34"/>
      <c r="E128" s="34"/>
      <c r="F128" s="34"/>
      <c r="G128" s="34"/>
      <c r="H128" s="39"/>
    </row>
    <row r="129" spans="1:8" s="2" customFormat="1" ht="22.5">
      <c r="A129" s="34"/>
      <c r="B129" s="39"/>
      <c r="C129" s="272" t="s">
        <v>453</v>
      </c>
      <c r="D129" s="272" t="s">
        <v>454</v>
      </c>
      <c r="E129" s="17" t="s">
        <v>235</v>
      </c>
      <c r="F129" s="273">
        <v>64.25</v>
      </c>
      <c r="G129" s="34"/>
      <c r="H129" s="39"/>
    </row>
    <row r="130" spans="1:8" s="2" customFormat="1" ht="22.5">
      <c r="A130" s="34"/>
      <c r="B130" s="39"/>
      <c r="C130" s="272" t="s">
        <v>462</v>
      </c>
      <c r="D130" s="272" t="s">
        <v>463</v>
      </c>
      <c r="E130" s="17" t="s">
        <v>235</v>
      </c>
      <c r="F130" s="273">
        <v>66.888000000000005</v>
      </c>
      <c r="G130" s="34"/>
      <c r="H130" s="39"/>
    </row>
    <row r="131" spans="1:8" s="2" customFormat="1" ht="16.899999999999999" customHeight="1">
      <c r="A131" s="34"/>
      <c r="B131" s="39"/>
      <c r="C131" s="268" t="s">
        <v>439</v>
      </c>
      <c r="D131" s="269" t="s">
        <v>440</v>
      </c>
      <c r="E131" s="270" t="s">
        <v>1</v>
      </c>
      <c r="F131" s="271">
        <v>18</v>
      </c>
      <c r="G131" s="34"/>
      <c r="H131" s="39"/>
    </row>
    <row r="132" spans="1:8" s="2" customFormat="1" ht="16.899999999999999" customHeight="1">
      <c r="A132" s="34"/>
      <c r="B132" s="39"/>
      <c r="C132" s="272" t="s">
        <v>1</v>
      </c>
      <c r="D132" s="272" t="s">
        <v>460</v>
      </c>
      <c r="E132" s="17" t="s">
        <v>1</v>
      </c>
      <c r="F132" s="273">
        <v>0</v>
      </c>
      <c r="G132" s="34"/>
      <c r="H132" s="39"/>
    </row>
    <row r="133" spans="1:8" s="2" customFormat="1" ht="16.899999999999999" customHeight="1">
      <c r="A133" s="34"/>
      <c r="B133" s="39"/>
      <c r="C133" s="272" t="s">
        <v>439</v>
      </c>
      <c r="D133" s="272" t="s">
        <v>461</v>
      </c>
      <c r="E133" s="17" t="s">
        <v>1</v>
      </c>
      <c r="F133" s="273">
        <v>18</v>
      </c>
      <c r="G133" s="34"/>
      <c r="H133" s="39"/>
    </row>
    <row r="134" spans="1:8" s="2" customFormat="1" ht="16.899999999999999" customHeight="1">
      <c r="A134" s="34"/>
      <c r="B134" s="39"/>
      <c r="C134" s="274" t="s">
        <v>656</v>
      </c>
      <c r="D134" s="34"/>
      <c r="E134" s="34"/>
      <c r="F134" s="34"/>
      <c r="G134" s="34"/>
      <c r="H134" s="39"/>
    </row>
    <row r="135" spans="1:8" s="2" customFormat="1" ht="22.5">
      <c r="A135" s="34"/>
      <c r="B135" s="39"/>
      <c r="C135" s="272" t="s">
        <v>453</v>
      </c>
      <c r="D135" s="272" t="s">
        <v>454</v>
      </c>
      <c r="E135" s="17" t="s">
        <v>235</v>
      </c>
      <c r="F135" s="273">
        <v>64.25</v>
      </c>
      <c r="G135" s="34"/>
      <c r="H135" s="39"/>
    </row>
    <row r="136" spans="1:8" s="2" customFormat="1" ht="22.5">
      <c r="A136" s="34"/>
      <c r="B136" s="39"/>
      <c r="C136" s="272" t="s">
        <v>462</v>
      </c>
      <c r="D136" s="272" t="s">
        <v>463</v>
      </c>
      <c r="E136" s="17" t="s">
        <v>235</v>
      </c>
      <c r="F136" s="273">
        <v>66.888000000000005</v>
      </c>
      <c r="G136" s="34"/>
      <c r="H136" s="39"/>
    </row>
    <row r="137" spans="1:8" s="2" customFormat="1" ht="7.35" customHeight="1">
      <c r="A137" s="34"/>
      <c r="B137" s="139"/>
      <c r="C137" s="140"/>
      <c r="D137" s="140"/>
      <c r="E137" s="140"/>
      <c r="F137" s="140"/>
      <c r="G137" s="140"/>
      <c r="H137" s="39"/>
    </row>
    <row r="138" spans="1:8" s="2" customFormat="1" ht="11.25">
      <c r="A138" s="34"/>
      <c r="B138" s="34"/>
      <c r="C138" s="34"/>
      <c r="D138" s="34"/>
      <c r="E138" s="34"/>
      <c r="F138" s="34"/>
      <c r="G138" s="34"/>
      <c r="H138" s="34"/>
    </row>
  </sheetData>
  <sheetProtection algorithmName="SHA-512" hashValue="mdrbdLpYQ/1RHh1lDyPDCs/Wpmdko3gWO4M4J1sNonzAZkdhVlJYiXHPIxtN9jNLGgQPWJ0X/+dtrZu8R7wFxg==" saltValue="2+ACcTZp0srOg/knL1Gd0o+wfJfwfS4GFuVj953nzjZdeDWI9VHlzWe1nAOmkytAASsxugUG0zJ0+hrHMQdG6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DEM - Demolice a demontáž...</vt:lpstr>
      <vt:lpstr>SA - Sanace stávajících s...</vt:lpstr>
      <vt:lpstr>TE - Montáže nové technol...</vt:lpstr>
      <vt:lpstr>VK - Vnější kanalizace, f...</vt:lpstr>
      <vt:lpstr>EL - Stavební elektro</vt:lpstr>
      <vt:lpstr>ZP - Zkušební provoz</vt:lpstr>
      <vt:lpstr>VRN - Vedlejší rozpočtové...</vt:lpstr>
      <vt:lpstr>Seznam figur</vt:lpstr>
      <vt:lpstr>'DEM - Demolice a demontáž...'!Názvy_tisku</vt:lpstr>
      <vt:lpstr>'EL - Stavební elektro'!Názvy_tisku</vt:lpstr>
      <vt:lpstr>'Rekapitulace stavby'!Názvy_tisku</vt:lpstr>
      <vt:lpstr>'SA - Sanace stávajících s...'!Názvy_tisku</vt:lpstr>
      <vt:lpstr>'Seznam figur'!Názvy_tisku</vt:lpstr>
      <vt:lpstr>'TE - Montáže nové technol...'!Názvy_tisku</vt:lpstr>
      <vt:lpstr>'VK - Vnější kanalizace, f...'!Názvy_tisku</vt:lpstr>
      <vt:lpstr>'VRN - Vedlejší rozpočtové...'!Názvy_tisku</vt:lpstr>
      <vt:lpstr>'ZP - Zkušební provoz'!Názvy_tisku</vt:lpstr>
      <vt:lpstr>'DEM - Demolice a demontáž...'!Oblast_tisku</vt:lpstr>
      <vt:lpstr>'EL - Stavební elektro'!Oblast_tisku</vt:lpstr>
      <vt:lpstr>'Rekapitulace stavby'!Oblast_tisku</vt:lpstr>
      <vt:lpstr>'SA - Sanace stávajících s...'!Oblast_tisku</vt:lpstr>
      <vt:lpstr>'Seznam figur'!Oblast_tisku</vt:lpstr>
      <vt:lpstr>'TE - Montáže nové technol...'!Oblast_tisku</vt:lpstr>
      <vt:lpstr>'VK - Vnější kanalizace, f...'!Oblast_tisku</vt:lpstr>
      <vt:lpstr>'VRN - Vedlejší rozpočtové...'!Oblast_tisku</vt:lpstr>
      <vt:lpstr>'ZP - Zkušební provoz'!Oblast_tisku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Krovoza Petr</dc:creator>
  <cp:lastModifiedBy>Pytlik</cp:lastModifiedBy>
  <dcterms:created xsi:type="dcterms:W3CDTF">2024-03-14T09:11:40Z</dcterms:created>
  <dcterms:modified xsi:type="dcterms:W3CDTF">2024-03-22T12:21:52Z</dcterms:modified>
</cp:coreProperties>
</file>