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havrda\Documents\Výběrová řízení\2025\ZŠ Habrmanova - oprava střechy\"/>
    </mc:Choice>
  </mc:AlternateContent>
  <bookViews>
    <workbookView xWindow="0" yWindow="0" windowWidth="0" windowHeight="0"/>
  </bookViews>
  <sheets>
    <sheet name="Rekapitulace zakázky" sheetId="1" r:id="rId1"/>
    <sheet name="6-2025 - ŠJ při ZŠ Habrma..." sheetId="2" r:id="rId2"/>
  </sheets>
  <definedNames>
    <definedName name="_xlnm.Print_Area" localSheetId="0">'Rekapitulace zakázky'!$D$4:$AO$76,'Rekapitulace zakázky'!$C$82:$AQ$96</definedName>
    <definedName name="_xlnm.Print_Titles" localSheetId="0">'Rekapitulace zakázky'!$92:$92</definedName>
    <definedName name="_xlnm._FilterDatabase" localSheetId="1" hidden="1">'6-2025 - ŠJ při ZŠ Habrma...'!$C$122:$K$186</definedName>
    <definedName name="_xlnm.Print_Area" localSheetId="1">'6-2025 - ŠJ při ZŠ Habrma...'!$C$4:$J$76,'6-2025 - ŠJ při ZŠ Habrma...'!$C$112:$J$186</definedName>
    <definedName name="_xlnm.Print_Titles" localSheetId="1">'6-2025 - ŠJ při ZŠ Habrma...'!$122:$122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T180"/>
  <c r="R181"/>
  <c r="R180"/>
  <c r="P181"/>
  <c r="P180"/>
  <c r="BI179"/>
  <c r="BH179"/>
  <c r="BG179"/>
  <c r="BF179"/>
  <c r="T179"/>
  <c r="T178"/>
  <c r="R179"/>
  <c r="R178"/>
  <c r="P179"/>
  <c r="P178"/>
  <c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T170"/>
  <c r="R171"/>
  <c r="R170"/>
  <c r="P171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F119"/>
  <c r="F117"/>
  <c r="E115"/>
  <c r="F89"/>
  <c r="F87"/>
  <c r="E85"/>
  <c r="J22"/>
  <c r="E22"/>
  <c r="J120"/>
  <c r="J21"/>
  <c r="J19"/>
  <c r="E19"/>
  <c r="J119"/>
  <c r="J18"/>
  <c r="J16"/>
  <c r="E16"/>
  <c r="F120"/>
  <c r="J15"/>
  <c r="J10"/>
  <c r="J87"/>
  <c i="1" r="L90"/>
  <c r="AM90"/>
  <c r="AM89"/>
  <c r="L89"/>
  <c r="AM87"/>
  <c r="L87"/>
  <c r="L85"/>
  <c r="L84"/>
  <c i="2" r="BK160"/>
  <c r="BK177"/>
  <c r="J142"/>
  <c r="BK159"/>
  <c r="BK184"/>
  <c r="J134"/>
  <c r="J165"/>
  <c r="BK135"/>
  <c r="BK162"/>
  <c r="J167"/>
  <c r="BK165"/>
  <c r="BK134"/>
  <c r="BK174"/>
  <c r="J147"/>
  <c r="BK167"/>
  <c r="J153"/>
  <c r="BK171"/>
  <c r="J128"/>
  <c r="BK142"/>
  <c r="J177"/>
  <c r="J171"/>
  <c r="J138"/>
  <c r="J149"/>
  <c r="J168"/>
  <c r="BK161"/>
  <c r="BK173"/>
  <c r="BK133"/>
  <c r="J173"/>
  <c r="J160"/>
  <c r="BK156"/>
  <c r="J162"/>
  <c r="J169"/>
  <c r="BK163"/>
  <c r="BK126"/>
  <c r="BK136"/>
  <c r="J163"/>
  <c r="J127"/>
  <c r="BK154"/>
  <c r="J135"/>
  <c r="J133"/>
  <c r="J145"/>
  <c r="BK128"/>
  <c r="BK169"/>
  <c r="J186"/>
  <c r="J151"/>
  <c r="J179"/>
  <c r="BK153"/>
  <c r="BK166"/>
  <c i="1" r="AS94"/>
  <c i="2" r="J132"/>
  <c r="J140"/>
  <c r="BK164"/>
  <c r="J184"/>
  <c r="BK140"/>
  <c r="J164"/>
  <c r="BK130"/>
  <c r="J154"/>
  <c r="J126"/>
  <c r="BK138"/>
  <c r="BK149"/>
  <c r="BK186"/>
  <c r="BK181"/>
  <c r="J136"/>
  <c r="BK145"/>
  <c r="BK127"/>
  <c r="J159"/>
  <c r="J130"/>
  <c r="F33"/>
  <c r="J166"/>
  <c r="BK132"/>
  <c r="BK168"/>
  <c r="J141"/>
  <c r="J156"/>
  <c r="J181"/>
  <c r="BK151"/>
  <c r="BK147"/>
  <c r="BK141"/>
  <c r="J174"/>
  <c r="BK179"/>
  <c r="J161"/>
  <c l="1" r="BK125"/>
  <c r="J125"/>
  <c r="J96"/>
  <c r="T125"/>
  <c r="P144"/>
  <c r="BK144"/>
  <c r="J144"/>
  <c r="J97"/>
  <c r="BK158"/>
  <c r="J158"/>
  <c r="J98"/>
  <c r="P158"/>
  <c r="T172"/>
  <c r="R125"/>
  <c r="T144"/>
  <c r="R158"/>
  <c r="P172"/>
  <c r="R183"/>
  <c r="R175"/>
  <c r="P125"/>
  <c r="P124"/>
  <c r="R144"/>
  <c r="T158"/>
  <c r="BK172"/>
  <c r="J172"/>
  <c r="J100"/>
  <c r="R172"/>
  <c r="BK183"/>
  <c r="J183"/>
  <c r="J105"/>
  <c r="P183"/>
  <c r="P175"/>
  <c r="T183"/>
  <c r="T175"/>
  <c r="BK170"/>
  <c r="J170"/>
  <c r="J99"/>
  <c r="BK180"/>
  <c r="J180"/>
  <c r="J104"/>
  <c r="BK176"/>
  <c r="BK178"/>
  <c r="J178"/>
  <c r="J103"/>
  <c r="F90"/>
  <c r="BE126"/>
  <c r="BE168"/>
  <c r="BE186"/>
  <c r="J117"/>
  <c r="BE132"/>
  <c r="BE133"/>
  <c r="BE134"/>
  <c r="BE167"/>
  <c r="BE171"/>
  <c r="BE179"/>
  <c r="BE181"/>
  <c r="BE135"/>
  <c r="BE184"/>
  <c r="J89"/>
  <c r="BE127"/>
  <c r="BE147"/>
  <c r="BE151"/>
  <c r="BE174"/>
  <c r="BE128"/>
  <c r="BE136"/>
  <c r="BE153"/>
  <c r="BE160"/>
  <c r="BE161"/>
  <c r="BE162"/>
  <c r="BE130"/>
  <c r="BE145"/>
  <c r="BE156"/>
  <c r="J90"/>
  <c r="BE140"/>
  <c r="BE141"/>
  <c r="BE149"/>
  <c r="BE163"/>
  <c r="BE164"/>
  <c r="BE165"/>
  <c r="BE166"/>
  <c r="BE169"/>
  <c r="BE173"/>
  <c r="BE177"/>
  <c i="1" r="BB95"/>
  <c i="2" r="BE138"/>
  <c r="BE142"/>
  <c r="BE154"/>
  <c r="BE159"/>
  <c r="J32"/>
  <c i="1" r="AW95"/>
  <c i="2" r="F35"/>
  <c i="1" r="BD95"/>
  <c r="BD94"/>
  <c r="W33"/>
  <c i="2" r="F34"/>
  <c i="1" r="BC95"/>
  <c r="BC94"/>
  <c r="W32"/>
  <c r="BB94"/>
  <c r="W31"/>
  <c i="2" r="F32"/>
  <c i="1" r="BA95"/>
  <c r="BA94"/>
  <c r="W30"/>
  <c i="2" l="1" r="BK175"/>
  <c r="J175"/>
  <c r="J101"/>
  <c r="P123"/>
  <c i="1" r="AU95"/>
  <c i="2" r="T124"/>
  <c r="T123"/>
  <c r="R124"/>
  <c r="R123"/>
  <c r="BK124"/>
  <c r="J124"/>
  <c r="J95"/>
  <c r="J176"/>
  <c r="J102"/>
  <c i="1" r="AY94"/>
  <c r="AU94"/>
  <c r="AX94"/>
  <c r="AW94"/>
  <c r="AK30"/>
  <c i="2" r="F31"/>
  <c i="1" r="AZ95"/>
  <c r="AZ94"/>
  <c r="W29"/>
  <c i="2" r="J31"/>
  <c i="1" r="AV95"/>
  <c r="AT95"/>
  <c i="2" l="1" r="BK123"/>
  <c r="J123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<sst xmlns="http://schemas.openxmlformats.org/spreadsheetml/2006/main">
  <si>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</si>
  <si>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</si>
  <si>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</si>
  <si>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</si>
  <si>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</si>
  <si>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{76066d81-4d02-4054-800a-36cc9266741f}</t>
  </si>
  <si>
    <t>0,1</t>
  </si>
  <si>
    <t>21</t>
  </si>
  <si>
    <t>12</t>
  </si>
  <si>
    <t>REKAPITULACE ZAKÁZKY</t>
  </si>
  <si>
    <t xml:space="preserve">v ---  níže se nacházejí doplnkové a pomocné údaje k sestavám  --- v</t>
  </si>
  <si>
    <t>Návod na vyplnění</t>
  </si>
  <si>
    <t>0,001</t>
  </si>
  <si>
    <t>Kód:</t>
  </si>
  <si>
    <t>6/2025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</si>
  <si>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</si>
  <si>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</si>
  <si>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ŠJ při ZŠ Habrmanova - výměna střešní krytiny</t>
  </si>
  <si>
    <t>KSO:</t>
  </si>
  <si>
    <t>CC-CZ:</t>
  </si>
  <si>
    <t>Místo:</t>
  </si>
  <si>
    <t xml:space="preserve"> </t>
  </si>
  <si>
    <t>Datum:</t>
  </si>
  <si>
    <t>20. 3. 2025</t>
  </si>
  <si>
    <t>Zadavatel:</t>
  </si>
  <si>
    <t>IČ:</t>
  </si>
  <si>
    <t>64809447</t>
  </si>
  <si>
    <t>TECHNICKÉ SLUŽBY HRADEC KRÁLOVÉ</t>
  </si>
  <si>
    <t>DIČ:</t>
  </si>
  <si>
    <t>CZ64809447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</si>
  <si>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</si>
  <si>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</si>
  <si>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</si>
  <si>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</si>
  <si>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</si>
  <si>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</si>
  <si>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</si>
  <si>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</si>
  <si>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</si>
  <si>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</si>
  <si>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</si>
  <si>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</si>
  <si>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</si>
  <si>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</si>
  <si>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</si>
  <si>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</si>
  <si>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</si>
  <si>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</si>
  <si>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</si>
  <si>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</si>
  <si>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</si>
  <si>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</si>
  <si>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</si>
  <si>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</si>
  <si>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</si>
  <si>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</si>
  <si>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</si>
  <si>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</si>
  <si>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</si>
  <si>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</si>
  <si>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</si>
  <si>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</si>
  <si>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</si>
  <si>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</si>
  <si>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</si>
  <si>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</si>
  <si>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</si>
  <si>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</si>
  <si>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</si>
  <si>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</si>
  <si>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</si>
  <si>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</si>
  <si>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</si>
  <si>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</si>
  <si>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</si>
  <si>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</si>
  <si>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</si>
  <si>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</si>
  <si>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</si>
  <si>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</si>
  <si>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</si>
  <si>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</si>
  <si>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</si>
  <si>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</si>
  <si>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</si>
  <si>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</si>
  <si>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</si>
  <si>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</si>
  <si>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</si>
  <si>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</si>
  <si>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</si>
  <si>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</si>
  <si>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</si>
  <si>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</si>
  <si>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</si>
  <si>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</si>
  <si>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</si>
  <si>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</si>
  <si>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</si>
  <si>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</si>
  <si>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</si>
  <si>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</si>
  <si>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</si>
  <si>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</si>
  <si>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</si>
  <si>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</si>
  <si>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</si>
  <si>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</si>
  <si>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</si>
  <si>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</si>
  <si>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</si>
  <si>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</si>
  <si>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</si>
  <si>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</si>
  <si>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</si>
  <si>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</si>
  <si>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</si>
  <si>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712</t>
  </si>
  <si>
    <t>Povlakové krytiny</t>
  </si>
  <si>
    <t>K</t>
  </si>
  <si>
    <t>712361701</t>
  </si>
  <si>
    <t>Provedení povlakové krytiny střech do 10° fólií položenou volně s přilepením spojů</t>
  </si>
  <si>
    <t>m2</t>
  </si>
  <si>
    <t>16</t>
  </si>
  <si>
    <t>1319730610</t>
  </si>
  <si>
    <t>M</t>
  </si>
  <si>
    <t>283220120</t>
  </si>
  <si>
    <t>fólie hydroizolační střešní FATRAFOL 810 tl 1,5 mm š 1300 mm šedá</t>
  </si>
  <si>
    <t>32</t>
  </si>
  <si>
    <t>-544124092</t>
  </si>
  <si>
    <t>3</t>
  </si>
  <si>
    <t>712363104</t>
  </si>
  <si>
    <t>Provedení povlakové krytiny střech do 10° ukotvení fólie talířovou hmoždinkou do dřevěné konstrukce</t>
  </si>
  <si>
    <t>kus</t>
  </si>
  <si>
    <t>-891397129</t>
  </si>
  <si>
    <t>P</t>
  </si>
  <si>
    <t>Poznámka k položce:_x000d_
v ploše předpoklad 6 kotev na m2</t>
  </si>
  <si>
    <t>4</t>
  </si>
  <si>
    <t>590_001R</t>
  </si>
  <si>
    <t>podložka průměru 40 (50) mm, vrut délky 35 mm</t>
  </si>
  <si>
    <t>1673068442</t>
  </si>
  <si>
    <t>Poznámka k položce:_x000d_
např.: podložka SP-40 (50) mm, vrut TS-52035 (délka 35 mm)</t>
  </si>
  <si>
    <t>5</t>
  </si>
  <si>
    <t>712363115</t>
  </si>
  <si>
    <t>Provedení povlakové krytiny střech do 10° zaizolování prostupů kruhového průřezu D do 300 mm</t>
  </si>
  <si>
    <t>-97626228</t>
  </si>
  <si>
    <t>6</t>
  </si>
  <si>
    <t>562_002R</t>
  </si>
  <si>
    <t>střešní odvětrávací komínek, integrovaná PVC manžeta</t>
  </si>
  <si>
    <t>477791609</t>
  </si>
  <si>
    <t>7</t>
  </si>
  <si>
    <t>712363312</t>
  </si>
  <si>
    <t>Povlakové krytiny střech do 10° z tvarovaných poplastovaných lišt délky 2 m koutová lišta vnitřní rš 100 mm</t>
  </si>
  <si>
    <t>-2023215604</t>
  </si>
  <si>
    <t>8</t>
  </si>
  <si>
    <t>712363313</t>
  </si>
  <si>
    <t>Povlakové krytiny střech do 10° z tvarovaných poplastovaných lišt délky 2 m koutová lišta vnější rš 100 mm</t>
  </si>
  <si>
    <t>-156686148</t>
  </si>
  <si>
    <t>9</t>
  </si>
  <si>
    <t>712363354</t>
  </si>
  <si>
    <t>Povlakové krytiny střech do 10° z tvarovaných poplastovaných lišt délky 2 m stěnová lišta vyhnutá rš 70 mm</t>
  </si>
  <si>
    <t>m</t>
  </si>
  <si>
    <t>1962208321</t>
  </si>
  <si>
    <t>Online PSC</t>
  </si>
  <si>
    <t>https://podminky.urs.cz/item/CS_URS_2025_01/712363354</t>
  </si>
  <si>
    <t>10</t>
  </si>
  <si>
    <t>712363355</t>
  </si>
  <si>
    <t>Povlakové krytiny střech do 10° z tvarovaných poplastovaných lišt délky 2 m okapnice široká rš 150 mm</t>
  </si>
  <si>
    <t>-429928979</t>
  </si>
  <si>
    <t>https://podminky.urs.cz/item/CS_URS_2025_01/712363355</t>
  </si>
  <si>
    <t>11</t>
  </si>
  <si>
    <t>712391171</t>
  </si>
  <si>
    <t>Provedení povlakové krytiny střech do 10° podkladní textilní vrstvy</t>
  </si>
  <si>
    <t>-930673988</t>
  </si>
  <si>
    <t>69311068</t>
  </si>
  <si>
    <t>geotextilie netkaná PP 300g/m2</t>
  </si>
  <si>
    <t>-246137730</t>
  </si>
  <si>
    <t>13</t>
  </si>
  <si>
    <t>998712121</t>
  </si>
  <si>
    <t>Přesun hmot tonážní pro krytiny povlakové ruční v objektech v do 6 m</t>
  </si>
  <si>
    <t>t</t>
  </si>
  <si>
    <t>-727151658</t>
  </si>
  <si>
    <t>https://podminky.urs.cz/item/CS_URS_2025_01/998712121</t>
  </si>
  <si>
    <t>762</t>
  </si>
  <si>
    <t>Konstrukce tesařské</t>
  </si>
  <si>
    <t>14</t>
  </si>
  <si>
    <t>762332131</t>
  </si>
  <si>
    <t>Montáž vázaných kcí krovů pravidelných pomocí tesařských spojů z hraněného řeziva průřezové pl přes 50 do 120 cm2</t>
  </si>
  <si>
    <t>496744052</t>
  </si>
  <si>
    <t>https://podminky.urs.cz/item/CS_URS_2025_01/762332131</t>
  </si>
  <si>
    <t>15</t>
  </si>
  <si>
    <t>3020201212</t>
  </si>
  <si>
    <t>Fošna stavební ze smrkového dřeva 50×200×4000 mm</t>
  </si>
  <si>
    <t>m3</t>
  </si>
  <si>
    <t>-1547126952</t>
  </si>
  <si>
    <t>Poznámka k položce:_x000d_
příložka k vyrovnání krovu</t>
  </si>
  <si>
    <t>762341210</t>
  </si>
  <si>
    <t>Montáž bednění střech rovných a šikmých sklonu do 60° z hrubých prken na sraz tl do 32 mm</t>
  </si>
  <si>
    <t>308283628</t>
  </si>
  <si>
    <t>https://podminky.urs.cz/item/CS_URS_2025_01/762341210</t>
  </si>
  <si>
    <t>17</t>
  </si>
  <si>
    <t>60515111</t>
  </si>
  <si>
    <t>řezivo jehličnaté boční prkno 24-32mm</t>
  </si>
  <si>
    <t>-2035111900</t>
  </si>
  <si>
    <t>Poznámka k položce:_x000d_
v položce je zahrnut prožez 10%</t>
  </si>
  <si>
    <t>18</t>
  </si>
  <si>
    <t>762341821</t>
  </si>
  <si>
    <t>Demontáž bednění střech z fošen</t>
  </si>
  <si>
    <t>676926660</t>
  </si>
  <si>
    <t>19</t>
  </si>
  <si>
    <t>762395000</t>
  </si>
  <si>
    <t>Spojovací prostředky pro montáž krovu, bednění, laťování, světlíky, klíny</t>
  </si>
  <si>
    <t>1948971036</t>
  </si>
  <si>
    <t>Poznámka k položce:_x000d_
včetně spojovacího materiálu na ukotvení OSB na atiku</t>
  </si>
  <si>
    <t>20</t>
  </si>
  <si>
    <t>998762121</t>
  </si>
  <si>
    <t>Přesun hmot tonážní pro kce tesařské ruční v objektech v do 6 m</t>
  </si>
  <si>
    <t>-1985506596</t>
  </si>
  <si>
    <t>https://podminky.urs.cz/item/CS_URS_2025_01/998762121</t>
  </si>
  <si>
    <t>764</t>
  </si>
  <si>
    <t>Konstrukce klempířské</t>
  </si>
  <si>
    <t>764001821</t>
  </si>
  <si>
    <t>Demontáž krytiny ze svitků nebo tabulí do suti</t>
  </si>
  <si>
    <t>1299493134</t>
  </si>
  <si>
    <t>22</t>
  </si>
  <si>
    <t>764002841</t>
  </si>
  <si>
    <t>Demontáž oplechování horních ploch zdí a nadezdívek do suti</t>
  </si>
  <si>
    <t>462028257</t>
  </si>
  <si>
    <t>23</t>
  </si>
  <si>
    <t>764002871</t>
  </si>
  <si>
    <t>Demontáž lemování zdí do suti</t>
  </si>
  <si>
    <t>-1413166869</t>
  </si>
  <si>
    <t>24</t>
  </si>
  <si>
    <t>764004801</t>
  </si>
  <si>
    <t>Demontáž podokapního žlabu do suti</t>
  </si>
  <si>
    <t>1818064105</t>
  </si>
  <si>
    <t>25</t>
  </si>
  <si>
    <t>764004861</t>
  </si>
  <si>
    <t>Demontáž svodu do suti</t>
  </si>
  <si>
    <t>1793121676</t>
  </si>
  <si>
    <t>26</t>
  </si>
  <si>
    <t>764214606</t>
  </si>
  <si>
    <t>Oplechování horních ploch a atik bez rohů z Pz s povrch úpravou mechanicky kotvené rš 500 mm</t>
  </si>
  <si>
    <t>-1635629233</t>
  </si>
  <si>
    <t>27</t>
  </si>
  <si>
    <t>764215646</t>
  </si>
  <si>
    <t>Příplatek za zvýšenou pracnost při oplechování rohů nadezdívek(atik)z Pz s povrch úprav rš přes400mm</t>
  </si>
  <si>
    <t>-781073656</t>
  </si>
  <si>
    <t>28</t>
  </si>
  <si>
    <t>764511602</t>
  </si>
  <si>
    <t>Žlab podokapní půlkruhový z Pz s povrchovou úpravou rš 330 mm</t>
  </si>
  <si>
    <t>1324667658</t>
  </si>
  <si>
    <t>29</t>
  </si>
  <si>
    <t>764511642</t>
  </si>
  <si>
    <t>Kotlík oválný (trychtýřový) pro podokapní žlaby z Pz s povrchovou úpravou 330/100 mm</t>
  </si>
  <si>
    <t>399628323</t>
  </si>
  <si>
    <t>30</t>
  </si>
  <si>
    <t>764518623</t>
  </si>
  <si>
    <t>Svody kruhové včetně objímek, kolen, odskoků z Pz s povrchovou úpravou průměru 120 mm</t>
  </si>
  <si>
    <t>808108874</t>
  </si>
  <si>
    <t>31</t>
  </si>
  <si>
    <t>998764102</t>
  </si>
  <si>
    <t>Přesun hmot tonážní pro konstrukce klempířské v objektech v do 12 m</t>
  </si>
  <si>
    <t>-581383173</t>
  </si>
  <si>
    <t>767</t>
  </si>
  <si>
    <t>Konstrukce zámečnické</t>
  </si>
  <si>
    <t>767_001R</t>
  </si>
  <si>
    <t>Demontáž stávajících a montáž nových nerezových mřížek větracích čtyřhranných průřezu do 0,05 m2</t>
  </si>
  <si>
    <t>-1451689226</t>
  </si>
  <si>
    <t>783</t>
  </si>
  <si>
    <t>Dokončovací práce - nátěry</t>
  </si>
  <si>
    <t>33</t>
  </si>
  <si>
    <t>783213021</t>
  </si>
  <si>
    <t>Napouštěcí dvojnásobný syntetický biodní nátěr tesařských prvků nezabudovaných do konstrukce</t>
  </si>
  <si>
    <t>895318420</t>
  </si>
  <si>
    <t>34</t>
  </si>
  <si>
    <t>783213121</t>
  </si>
  <si>
    <t>Napouštěcí dvojnásobný syntetický biocidní nátěr tesařských konstrukcí zabudovaných do konstrukce</t>
  </si>
  <si>
    <t>-1923800472</t>
  </si>
  <si>
    <t>VRN</t>
  </si>
  <si>
    <t>Vedlejší rozpočtové náklady</t>
  </si>
  <si>
    <t>VRN3</t>
  </si>
  <si>
    <t>Zařízení staveniště</t>
  </si>
  <si>
    <t>35</t>
  </si>
  <si>
    <t>030001000</t>
  </si>
  <si>
    <t>kpl</t>
  </si>
  <si>
    <t>1024</t>
  </si>
  <si>
    <t>402467592</t>
  </si>
  <si>
    <t>VRN6</t>
  </si>
  <si>
    <t>Územní vlivy</t>
  </si>
  <si>
    <t>36</t>
  </si>
  <si>
    <t>065002000</t>
  </si>
  <si>
    <t>Mimostaveništní doprava materiálů</t>
  </si>
  <si>
    <t>423092590</t>
  </si>
  <si>
    <t>VRN7</t>
  </si>
  <si>
    <t>Provozní vlivy</t>
  </si>
  <si>
    <t>37</t>
  </si>
  <si>
    <t>079002000</t>
  </si>
  <si>
    <t>Ostatní provozní vlivy</t>
  </si>
  <si>
    <t>-1290259110</t>
  </si>
  <si>
    <t>Poznámka k položce:_x000d_
Ochrana povrchu krytiny sousední střechy</t>
  </si>
  <si>
    <t>VRN9</t>
  </si>
  <si>
    <t>Ostatní náklady</t>
  </si>
  <si>
    <t>38</t>
  </si>
  <si>
    <t>091104000</t>
  </si>
  <si>
    <t>Stroje a zařízení nevyžadující montáž</t>
  </si>
  <si>
    <t>940891492</t>
  </si>
  <si>
    <t>Poznámka k položce:_x000d_
Náklady na zvedací zařízení, lešení</t>
  </si>
  <si>
    <t>39</t>
  </si>
  <si>
    <t>R-1</t>
  </si>
  <si>
    <t xml:space="preserve">Vyhotovení návrhového (výpočtového) kotevního plánu </t>
  </si>
  <si>
    <t>-372499228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</si>
</sst>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167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vertical="center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12363354" TargetMode="External" /><Relationship Id="rId2" Type="http://schemas.openxmlformats.org/officeDocument/2006/relationships/hyperlink" Target="https://podminky.urs.cz/item/CS_URS_2025_01/712363355" TargetMode="External" /><Relationship Id="rId3" Type="http://schemas.openxmlformats.org/officeDocument/2006/relationships/hyperlink" Target="https://podminky.urs.cz/item/CS_URS_2025_01/998712121" TargetMode="External" /><Relationship Id="rId4" Type="http://schemas.openxmlformats.org/officeDocument/2006/relationships/hyperlink" Target="https://podminky.urs.cz/item/CS_URS_2025_01/762332131" TargetMode="External" /><Relationship Id="rId5" Type="http://schemas.openxmlformats.org/officeDocument/2006/relationships/hyperlink" Target="https://podminky.urs.cz/item/CS_URS_2025_01/762341210" TargetMode="External" /><Relationship Id="rId6" Type="http://schemas.openxmlformats.org/officeDocument/2006/relationships/hyperlink" Target="https://podminky.urs.cz/item/CS_URS_2025_01/998762121" TargetMode="External" /><Relationship Id="rId7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31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31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35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ROUND(AG94,1)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40</v>
      </c>
      <c r="E29" s="44"/>
      <c r="F29" s="29" t="s">
        <v>41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1)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1)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42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1)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1)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43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1)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44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1)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45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1)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46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47</v>
      </c>
      <c r="U35" s="51"/>
      <c r="V35" s="51"/>
      <c r="W35" s="51"/>
      <c r="X35" s="53" t="s">
        <v>48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51</v>
      </c>
      <c r="AI60" s="39"/>
      <c r="AJ60" s="39"/>
      <c r="AK60" s="39"/>
      <c r="AL60" s="39"/>
      <c r="AM60" s="61" t="s">
        <v>52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53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54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51</v>
      </c>
      <c r="AI75" s="39"/>
      <c r="AJ75" s="39"/>
      <c r="AK75" s="39"/>
      <c r="AL75" s="39"/>
      <c r="AM75" s="61" t="s">
        <v>52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6/2025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ŠJ při ZŠ Habrmanova - výměna střešní krytiny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20. 3. 2025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TECHNICKÉ SLUŽBY HRADEC KRÁLOVÉ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32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56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30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57</v>
      </c>
      <c r="D92" s="91"/>
      <c r="E92" s="91"/>
      <c r="F92" s="91"/>
      <c r="G92" s="91"/>
      <c r="H92" s="92"/>
      <c r="I92" s="93" t="s">
        <v>58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59</v>
      </c>
      <c r="AH92" s="91"/>
      <c r="AI92" s="91"/>
      <c r="AJ92" s="91"/>
      <c r="AK92" s="91"/>
      <c r="AL92" s="91"/>
      <c r="AM92" s="91"/>
      <c r="AN92" s="93" t="s">
        <v>60</v>
      </c>
      <c r="AO92" s="91"/>
      <c r="AP92" s="95"/>
      <c r="AQ92" s="96" t="s">
        <v>61</v>
      </c>
      <c r="AR92" s="41"/>
      <c r="AS92" s="97" t="s">
        <v>62</v>
      </c>
      <c r="AT92" s="98" t="s">
        <v>63</v>
      </c>
      <c r="AU92" s="98" t="s">
        <v>64</v>
      </c>
      <c r="AV92" s="98" t="s">
        <v>65</v>
      </c>
      <c r="AW92" s="98" t="s">
        <v>66</v>
      </c>
      <c r="AX92" s="98" t="s">
        <v>67</v>
      </c>
      <c r="AY92" s="98" t="s">
        <v>68</v>
      </c>
      <c r="AZ92" s="98" t="s">
        <v>69</v>
      </c>
      <c r="BA92" s="98" t="s">
        <v>70</v>
      </c>
      <c r="BB92" s="98" t="s">
        <v>71</v>
      </c>
      <c r="BC92" s="98" t="s">
        <v>72</v>
      </c>
      <c r="BD92" s="99" t="s">
        <v>73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74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ROUND(AG95,1)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ROUND(AS95,1)</f>
        <v>0</v>
      </c>
      <c r="AT94" s="111">
        <f>ROUND(SUM(AV94:AW94),1)</f>
        <v>0</v>
      </c>
      <c r="AU94" s="112">
        <f>ROUND(AU95,5)</f>
        <v>0</v>
      </c>
      <c r="AV94" s="111">
        <f>ROUND(AZ94*L29,1)</f>
        <v>0</v>
      </c>
      <c r="AW94" s="111">
        <f>ROUND(BA94*L30,1)</f>
        <v>0</v>
      </c>
      <c r="AX94" s="111">
        <f>ROUND(BB94*L29,1)</f>
        <v>0</v>
      </c>
      <c r="AY94" s="111">
        <f>ROUND(BC94*L30,1)</f>
        <v>0</v>
      </c>
      <c r="AZ94" s="111">
        <f>ROUND(AZ95,1)</f>
        <v>0</v>
      </c>
      <c r="BA94" s="111">
        <f>ROUND(BA95,1)</f>
        <v>0</v>
      </c>
      <c r="BB94" s="111">
        <f>ROUND(BB95,1)</f>
        <v>0</v>
      </c>
      <c r="BC94" s="111">
        <f>ROUND(BC95,1)</f>
        <v>0</v>
      </c>
      <c r="BD94" s="113">
        <f>ROUND(BD95,1)</f>
        <v>0</v>
      </c>
      <c r="BE94" s="6"/>
      <c r="BS94" s="114" t="s">
        <v>75</v>
      </c>
      <c r="BT94" s="114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5" t="s">
        <v>79</v>
      </c>
      <c r="B95" s="116"/>
      <c r="C95" s="117"/>
      <c r="D95" s="118" t="s">
        <v>14</v>
      </c>
      <c r="E95" s="118"/>
      <c r="F95" s="118"/>
      <c r="G95" s="118"/>
      <c r="H95" s="118"/>
      <c r="I95" s="119"/>
      <c r="J95" s="118" t="s">
        <v>17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'6-2025 - ŠJ při ZŠ Habrma...'!J28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80</v>
      </c>
      <c r="AR95" s="122"/>
      <c r="AS95" s="123">
        <v>0</v>
      </c>
      <c r="AT95" s="124">
        <f>ROUND(SUM(AV95:AW95),1)</f>
        <v>0</v>
      </c>
      <c r="AU95" s="125">
        <f>'6-2025 - ŠJ při ZŠ Habrma...'!P123</f>
        <v>0</v>
      </c>
      <c r="AV95" s="124">
        <f>'6-2025 - ŠJ při ZŠ Habrma...'!J31</f>
        <v>0</v>
      </c>
      <c r="AW95" s="124">
        <f>'6-2025 - ŠJ při ZŠ Habrma...'!J32</f>
        <v>0</v>
      </c>
      <c r="AX95" s="124">
        <f>'6-2025 - ŠJ při ZŠ Habrma...'!J33</f>
        <v>0</v>
      </c>
      <c r="AY95" s="124">
        <f>'6-2025 - ŠJ při ZŠ Habrma...'!J34</f>
        <v>0</v>
      </c>
      <c r="AZ95" s="124">
        <f>'6-2025 - ŠJ při ZŠ Habrma...'!F31</f>
        <v>0</v>
      </c>
      <c r="BA95" s="124">
        <f>'6-2025 - ŠJ při ZŠ Habrma...'!F32</f>
        <v>0</v>
      </c>
      <c r="BB95" s="124">
        <f>'6-2025 - ŠJ při ZŠ Habrma...'!F33</f>
        <v>0</v>
      </c>
      <c r="BC95" s="124">
        <f>'6-2025 - ŠJ při ZŠ Habrma...'!F34</f>
        <v>0</v>
      </c>
      <c r="BD95" s="126">
        <f>'6-2025 - ŠJ při ZŠ Habrma...'!F35</f>
        <v>0</v>
      </c>
      <c r="BE95" s="7"/>
      <c r="BT95" s="127" t="s">
        <v>81</v>
      </c>
      <c r="BU95" s="127" t="s">
        <v>82</v>
      </c>
      <c r="BV95" s="127" t="s">
        <v>77</v>
      </c>
      <c r="BW95" s="127" t="s">
        <v>5</v>
      </c>
      <c r="BX95" s="127" t="s">
        <v>78</v>
      </c>
      <c r="CL95" s="127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VPR2YFgGLz98Tc39/0VfoBrIIyHqgpsnusmBRalyVcDKTzw6SX1Kmu9trziko2YFLaSA5sNYYDm1fVQN+xAZ+Q==" hashValue="fmMmr6JKV+fzXqpZRsYCjlLduX8ZaaCNM5+x+cpnsyKNbSd2c/Odv9GqHm0a7HzXdc7WmqZT9e1BdZBm5YrcQQ==" algorithmName="SHA-512" password="C71F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6-2025 - ŠJ při ZŠ Habrm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7"/>
      <c r="AT3" s="14" t="s">
        <v>83</v>
      </c>
    </row>
    <row r="4" s="1" customFormat="1" ht="24.96" customHeight="1">
      <c r="B4" s="17"/>
      <c r="D4" s="130" t="s">
        <v>84</v>
      </c>
      <c r="L4" s="17"/>
      <c r="M4" s="131" t="s">
        <v>10</v>
      </c>
      <c r="AT4" s="14" t="s">
        <v>4</v>
      </c>
    </row>
    <row r="5" s="1" customFormat="1" ht="6.96" customHeight="1">
      <c r="B5" s="17"/>
      <c r="L5" s="17"/>
    </row>
    <row r="6" s="2" customFormat="1" ht="12" customHeight="1">
      <c r="A6" s="35"/>
      <c r="B6" s="41"/>
      <c r="C6" s="35"/>
      <c r="D6" s="132" t="s">
        <v>16</v>
      </c>
      <c r="E6" s="35"/>
      <c r="F6" s="35"/>
      <c r="G6" s="35"/>
      <c r="H6" s="35"/>
      <c r="I6" s="35"/>
      <c r="J6" s="35"/>
      <c r="K6" s="35"/>
      <c r="L6" s="60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="2" customFormat="1" ht="16.5" customHeight="1">
      <c r="A7" s="35"/>
      <c r="B7" s="41"/>
      <c r="C7" s="35"/>
      <c r="D7" s="35"/>
      <c r="E7" s="133" t="s">
        <v>17</v>
      </c>
      <c r="F7" s="35"/>
      <c r="G7" s="35"/>
      <c r="H7" s="35"/>
      <c r="I7" s="35"/>
      <c r="J7" s="35"/>
      <c r="K7" s="35"/>
      <c r="L7" s="60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2" customHeight="1">
      <c r="A9" s="35"/>
      <c r="B9" s="41"/>
      <c r="C9" s="35"/>
      <c r="D9" s="132" t="s">
        <v>18</v>
      </c>
      <c r="E9" s="35"/>
      <c r="F9" s="134" t="s">
        <v>1</v>
      </c>
      <c r="G9" s="35"/>
      <c r="H9" s="35"/>
      <c r="I9" s="132" t="s">
        <v>19</v>
      </c>
      <c r="J9" s="134" t="s">
        <v>1</v>
      </c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32" t="s">
        <v>20</v>
      </c>
      <c r="E10" s="35"/>
      <c r="F10" s="134" t="s">
        <v>21</v>
      </c>
      <c r="G10" s="35"/>
      <c r="H10" s="35"/>
      <c r="I10" s="132" t="s">
        <v>22</v>
      </c>
      <c r="J10" s="135" t="str">
        <f>'Rekapitulace zakázky'!AN8</f>
        <v>20. 3. 2025</v>
      </c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2" t="s">
        <v>24</v>
      </c>
      <c r="E12" s="35"/>
      <c r="F12" s="35"/>
      <c r="G12" s="35"/>
      <c r="H12" s="35"/>
      <c r="I12" s="132" t="s">
        <v>25</v>
      </c>
      <c r="J12" s="134" t="s">
        <v>26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34" t="s">
        <v>27</v>
      </c>
      <c r="F13" s="35"/>
      <c r="G13" s="35"/>
      <c r="H13" s="35"/>
      <c r="I13" s="132" t="s">
        <v>28</v>
      </c>
      <c r="J13" s="134" t="s">
        <v>29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2" t="s">
        <v>30</v>
      </c>
      <c r="E15" s="35"/>
      <c r="F15" s="35"/>
      <c r="G15" s="35"/>
      <c r="H15" s="35"/>
      <c r="I15" s="132" t="s">
        <v>25</v>
      </c>
      <c r="J15" s="30" t="str">
        <f>'Rekapitulace zakázky'!AN13</f>
        <v>Vyplň údaj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'Rekapitulace zakázky'!E14</f>
        <v>Vyplň údaj</v>
      </c>
      <c r="F16" s="134"/>
      <c r="G16" s="134"/>
      <c r="H16" s="134"/>
      <c r="I16" s="132" t="s">
        <v>28</v>
      </c>
      <c r="J16" s="30" t="str">
        <f>'Rekapitulace zakázky'!AN14</f>
        <v>Vyplň údaj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2" t="s">
        <v>32</v>
      </c>
      <c r="E18" s="35"/>
      <c r="F18" s="35"/>
      <c r="G18" s="35"/>
      <c r="H18" s="35"/>
      <c r="I18" s="132" t="s">
        <v>25</v>
      </c>
      <c r="J18" s="134" t="str">
        <f>IF('Rekapitulace zakázky'!AN16="","",'Rekapitulace zakázky'!AN16)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4" t="str">
        <f>IF('Rekapitulace zakázky'!E17="","",'Rekapitulace zakázky'!E17)</f>
        <v xml:space="preserve"> </v>
      </c>
      <c r="F19" s="35"/>
      <c r="G19" s="35"/>
      <c r="H19" s="35"/>
      <c r="I19" s="132" t="s">
        <v>28</v>
      </c>
      <c r="J19" s="134" t="str">
        <f>IF('Rekapitulace zakázky'!AN17="","",'Rekapitulace zakázky'!AN17)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2" t="s">
        <v>34</v>
      </c>
      <c r="E21" s="35"/>
      <c r="F21" s="35"/>
      <c r="G21" s="35"/>
      <c r="H21" s="35"/>
      <c r="I21" s="132" t="s">
        <v>25</v>
      </c>
      <c r="J21" s="134" t="str">
        <f>IF('Rekapitulace zakázky'!AN19="","",'Rekapitulace zakázky'!AN19)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34" t="str">
        <f>IF('Rekapitulace zakázky'!E20="","",'Rekapitulace zakázky'!E20)</f>
        <v xml:space="preserve"> </v>
      </c>
      <c r="F22" s="35"/>
      <c r="G22" s="35"/>
      <c r="H22" s="35"/>
      <c r="I22" s="132" t="s">
        <v>28</v>
      </c>
      <c r="J22" s="134" t="str">
        <f>IF('Rekapitulace zakázky'!AN20="","",'Rekapitulace zakázky'!AN20)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2" t="s">
        <v>35</v>
      </c>
      <c r="E24" s="35"/>
      <c r="F24" s="35"/>
      <c r="G24" s="35"/>
      <c r="H24" s="35"/>
      <c r="I24" s="35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36"/>
      <c r="B25" s="137"/>
      <c r="C25" s="136"/>
      <c r="D25" s="136"/>
      <c r="E25" s="138" t="s">
        <v>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0"/>
      <c r="E27" s="140"/>
      <c r="F27" s="140"/>
      <c r="G27" s="140"/>
      <c r="H27" s="140"/>
      <c r="I27" s="140"/>
      <c r="J27" s="140"/>
      <c r="K27" s="140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1" t="s">
        <v>36</v>
      </c>
      <c r="E28" s="35"/>
      <c r="F28" s="35"/>
      <c r="G28" s="35"/>
      <c r="H28" s="35"/>
      <c r="I28" s="35"/>
      <c r="J28" s="142">
        <f>ROUND(J123, 1)</f>
        <v>0</v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0"/>
      <c r="E29" s="140"/>
      <c r="F29" s="140"/>
      <c r="G29" s="140"/>
      <c r="H29" s="140"/>
      <c r="I29" s="140"/>
      <c r="J29" s="140"/>
      <c r="K29" s="140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43" t="s">
        <v>38</v>
      </c>
      <c r="G30" s="35"/>
      <c r="H30" s="35"/>
      <c r="I30" s="143" t="s">
        <v>37</v>
      </c>
      <c r="J30" s="143" t="s">
        <v>39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44" t="s">
        <v>40</v>
      </c>
      <c r="E31" s="132" t="s">
        <v>41</v>
      </c>
      <c r="F31" s="145">
        <f>ROUND((SUM(BE123:BE186)),  1)</f>
        <v>0</v>
      </c>
      <c r="G31" s="35"/>
      <c r="H31" s="35"/>
      <c r="I31" s="146">
        <v>0.20999999999999999</v>
      </c>
      <c r="J31" s="145">
        <f>ROUND(((SUM(BE123:BE186))*I31),  1)</f>
        <v>0</v>
      </c>
      <c r="K31" s="35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32" t="s">
        <v>42</v>
      </c>
      <c r="F32" s="145">
        <f>ROUND((SUM(BF123:BF186)),  1)</f>
        <v>0</v>
      </c>
      <c r="G32" s="35"/>
      <c r="H32" s="35"/>
      <c r="I32" s="146">
        <v>0.12</v>
      </c>
      <c r="J32" s="145">
        <f>ROUND(((SUM(BF123:BF186))*I32),  1)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2" t="s">
        <v>43</v>
      </c>
      <c r="F33" s="145">
        <f>ROUND((SUM(BG123:BG186)),  1)</f>
        <v>0</v>
      </c>
      <c r="G33" s="35"/>
      <c r="H33" s="35"/>
      <c r="I33" s="146">
        <v>0.20999999999999999</v>
      </c>
      <c r="J33" s="145">
        <f>0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2" t="s">
        <v>44</v>
      </c>
      <c r="F34" s="145">
        <f>ROUND((SUM(BH123:BH186)),  1)</f>
        <v>0</v>
      </c>
      <c r="G34" s="35"/>
      <c r="H34" s="35"/>
      <c r="I34" s="146">
        <v>0.12</v>
      </c>
      <c r="J34" s="145">
        <f>0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2" t="s">
        <v>45</v>
      </c>
      <c r="F35" s="145">
        <f>ROUND((SUM(BI123:BI186)),  1)</f>
        <v>0</v>
      </c>
      <c r="G35" s="35"/>
      <c r="H35" s="35"/>
      <c r="I35" s="146">
        <v>0</v>
      </c>
      <c r="J35" s="145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47"/>
      <c r="D37" s="148" t="s">
        <v>46</v>
      </c>
      <c r="E37" s="149"/>
      <c r="F37" s="149"/>
      <c r="G37" s="150" t="s">
        <v>47</v>
      </c>
      <c r="H37" s="151" t="s">
        <v>48</v>
      </c>
      <c r="I37" s="149"/>
      <c r="J37" s="152">
        <f>SUM(J28:J35)</f>
        <v>0</v>
      </c>
      <c r="K37" s="153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4" t="s">
        <v>49</v>
      </c>
      <c r="E50" s="155"/>
      <c r="F50" s="155"/>
      <c r="G50" s="154" t="s">
        <v>50</v>
      </c>
      <c r="H50" s="155"/>
      <c r="I50" s="155"/>
      <c r="J50" s="155"/>
      <c r="K50" s="155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6" t="s">
        <v>51</v>
      </c>
      <c r="E61" s="157"/>
      <c r="F61" s="158" t="s">
        <v>52</v>
      </c>
      <c r="G61" s="156" t="s">
        <v>51</v>
      </c>
      <c r="H61" s="157"/>
      <c r="I61" s="157"/>
      <c r="J61" s="159" t="s">
        <v>52</v>
      </c>
      <c r="K61" s="157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4" t="s">
        <v>53</v>
      </c>
      <c r="E65" s="160"/>
      <c r="F65" s="160"/>
      <c r="G65" s="154" t="s">
        <v>54</v>
      </c>
      <c r="H65" s="160"/>
      <c r="I65" s="160"/>
      <c r="J65" s="160"/>
      <c r="K65" s="160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6" t="s">
        <v>51</v>
      </c>
      <c r="E76" s="157"/>
      <c r="F76" s="158" t="s">
        <v>52</v>
      </c>
      <c r="G76" s="156" t="s">
        <v>51</v>
      </c>
      <c r="H76" s="157"/>
      <c r="I76" s="157"/>
      <c r="J76" s="159" t="s">
        <v>52</v>
      </c>
      <c r="K76" s="157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1"/>
      <c r="C77" s="162"/>
      <c r="D77" s="162"/>
      <c r="E77" s="162"/>
      <c r="F77" s="162"/>
      <c r="G77" s="162"/>
      <c r="H77" s="162"/>
      <c r="I77" s="162"/>
      <c r="J77" s="162"/>
      <c r="K77" s="162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3"/>
      <c r="C81" s="164"/>
      <c r="D81" s="164"/>
      <c r="E81" s="164"/>
      <c r="F81" s="164"/>
      <c r="G81" s="164"/>
      <c r="H81" s="164"/>
      <c r="I81" s="164"/>
      <c r="J81" s="164"/>
      <c r="K81" s="164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73" t="str">
        <f>E7</f>
        <v>ŠJ při ZŠ Habrmanova - výměna střešní krytiny</v>
      </c>
      <c r="F85" s="37"/>
      <c r="G85" s="37"/>
      <c r="H85" s="37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2" customHeight="1">
      <c r="A87" s="35"/>
      <c r="B87" s="36"/>
      <c r="C87" s="29" t="s">
        <v>20</v>
      </c>
      <c r="D87" s="37"/>
      <c r="E87" s="37"/>
      <c r="F87" s="24" t="str">
        <f>F10</f>
        <v xml:space="preserve"> </v>
      </c>
      <c r="G87" s="37"/>
      <c r="H87" s="37"/>
      <c r="I87" s="29" t="s">
        <v>22</v>
      </c>
      <c r="J87" s="76" t="str">
        <f>IF(J10="","",J10)</f>
        <v>20. 3. 2025</v>
      </c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5.15" customHeight="1">
      <c r="A89" s="35"/>
      <c r="B89" s="36"/>
      <c r="C89" s="29" t="s">
        <v>24</v>
      </c>
      <c r="D89" s="37"/>
      <c r="E89" s="37"/>
      <c r="F89" s="24" t="str">
        <f>E13</f>
        <v>TECHNICKÉ SLUŽBY HRADEC KRÁLOVÉ</v>
      </c>
      <c r="G89" s="37"/>
      <c r="H89" s="37"/>
      <c r="I89" s="29" t="s">
        <v>32</v>
      </c>
      <c r="J89" s="33" t="str">
        <f>E19</f>
        <v xml:space="preserve"> 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5.15" customHeight="1">
      <c r="A90" s="35"/>
      <c r="B90" s="36"/>
      <c r="C90" s="29" t="s">
        <v>30</v>
      </c>
      <c r="D90" s="37"/>
      <c r="E90" s="37"/>
      <c r="F90" s="24" t="str">
        <f>IF(E16="","",E16)</f>
        <v>Vyplň údaj</v>
      </c>
      <c r="G90" s="37"/>
      <c r="H90" s="37"/>
      <c r="I90" s="29" t="s">
        <v>34</v>
      </c>
      <c r="J90" s="33" t="str">
        <f>E22</f>
        <v xml:space="preserve"> </v>
      </c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29.28" customHeight="1">
      <c r="A92" s="35"/>
      <c r="B92" s="36"/>
      <c r="C92" s="165" t="s">
        <v>86</v>
      </c>
      <c r="D92" s="166"/>
      <c r="E92" s="166"/>
      <c r="F92" s="166"/>
      <c r="G92" s="166"/>
      <c r="H92" s="166"/>
      <c r="I92" s="166"/>
      <c r="J92" s="167" t="s">
        <v>87</v>
      </c>
      <c r="K92" s="166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2.8" customHeight="1">
      <c r="A94" s="35"/>
      <c r="B94" s="36"/>
      <c r="C94" s="168" t="s">
        <v>88</v>
      </c>
      <c r="D94" s="37"/>
      <c r="E94" s="37"/>
      <c r="F94" s="37"/>
      <c r="G94" s="37"/>
      <c r="H94" s="37"/>
      <c r="I94" s="37"/>
      <c r="J94" s="107">
        <f>J123</f>
        <v>0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89</v>
      </c>
    </row>
    <row r="95" hidden="1" s="9" customFormat="1" ht="24.96" customHeight="1">
      <c r="A95" s="9"/>
      <c r="B95" s="169"/>
      <c r="C95" s="170"/>
      <c r="D95" s="171" t="s">
        <v>90</v>
      </c>
      <c r="E95" s="172"/>
      <c r="F95" s="172"/>
      <c r="G95" s="172"/>
      <c r="H95" s="172"/>
      <c r="I95" s="172"/>
      <c r="J95" s="173">
        <f>J124</f>
        <v>0</v>
      </c>
      <c r="K95" s="170"/>
      <c r="L95" s="17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5"/>
      <c r="C96" s="176"/>
      <c r="D96" s="177" t="s">
        <v>91</v>
      </c>
      <c r="E96" s="178"/>
      <c r="F96" s="178"/>
      <c r="G96" s="178"/>
      <c r="H96" s="178"/>
      <c r="I96" s="178"/>
      <c r="J96" s="179">
        <f>J125</f>
        <v>0</v>
      </c>
      <c r="K96" s="176"/>
      <c r="L96" s="18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5"/>
      <c r="C97" s="176"/>
      <c r="D97" s="177" t="s">
        <v>92</v>
      </c>
      <c r="E97" s="178"/>
      <c r="F97" s="178"/>
      <c r="G97" s="178"/>
      <c r="H97" s="178"/>
      <c r="I97" s="178"/>
      <c r="J97" s="179">
        <f>J144</f>
        <v>0</v>
      </c>
      <c r="K97" s="176"/>
      <c r="L97" s="18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5"/>
      <c r="C98" s="176"/>
      <c r="D98" s="177" t="s">
        <v>93</v>
      </c>
      <c r="E98" s="178"/>
      <c r="F98" s="178"/>
      <c r="G98" s="178"/>
      <c r="H98" s="178"/>
      <c r="I98" s="178"/>
      <c r="J98" s="179">
        <f>J158</f>
        <v>0</v>
      </c>
      <c r="K98" s="176"/>
      <c r="L98" s="18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5"/>
      <c r="C99" s="176"/>
      <c r="D99" s="177" t="s">
        <v>94</v>
      </c>
      <c r="E99" s="178"/>
      <c r="F99" s="178"/>
      <c r="G99" s="178"/>
      <c r="H99" s="178"/>
      <c r="I99" s="178"/>
      <c r="J99" s="179">
        <f>J170</f>
        <v>0</v>
      </c>
      <c r="K99" s="176"/>
      <c r="L99" s="18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5"/>
      <c r="C100" s="176"/>
      <c r="D100" s="177" t="s">
        <v>95</v>
      </c>
      <c r="E100" s="178"/>
      <c r="F100" s="178"/>
      <c r="G100" s="178"/>
      <c r="H100" s="178"/>
      <c r="I100" s="178"/>
      <c r="J100" s="179">
        <f>J172</f>
        <v>0</v>
      </c>
      <c r="K100" s="176"/>
      <c r="L100" s="18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69"/>
      <c r="C101" s="170"/>
      <c r="D101" s="171" t="s">
        <v>96</v>
      </c>
      <c r="E101" s="172"/>
      <c r="F101" s="172"/>
      <c r="G101" s="172"/>
      <c r="H101" s="172"/>
      <c r="I101" s="172"/>
      <c r="J101" s="173">
        <f>J175</f>
        <v>0</v>
      </c>
      <c r="K101" s="170"/>
      <c r="L101" s="17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75"/>
      <c r="C102" s="176"/>
      <c r="D102" s="177" t="s">
        <v>97</v>
      </c>
      <c r="E102" s="178"/>
      <c r="F102" s="178"/>
      <c r="G102" s="178"/>
      <c r="H102" s="178"/>
      <c r="I102" s="178"/>
      <c r="J102" s="179">
        <f>J176</f>
        <v>0</v>
      </c>
      <c r="K102" s="176"/>
      <c r="L102" s="18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5"/>
      <c r="C103" s="176"/>
      <c r="D103" s="177" t="s">
        <v>98</v>
      </c>
      <c r="E103" s="178"/>
      <c r="F103" s="178"/>
      <c r="G103" s="178"/>
      <c r="H103" s="178"/>
      <c r="I103" s="178"/>
      <c r="J103" s="179">
        <f>J178</f>
        <v>0</v>
      </c>
      <c r="K103" s="176"/>
      <c r="L103" s="18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5"/>
      <c r="C104" s="176"/>
      <c r="D104" s="177" t="s">
        <v>99</v>
      </c>
      <c r="E104" s="178"/>
      <c r="F104" s="178"/>
      <c r="G104" s="178"/>
      <c r="H104" s="178"/>
      <c r="I104" s="178"/>
      <c r="J104" s="179">
        <f>J180</f>
        <v>0</v>
      </c>
      <c r="K104" s="176"/>
      <c r="L104" s="18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5"/>
      <c r="C105" s="176"/>
      <c r="D105" s="177" t="s">
        <v>100</v>
      </c>
      <c r="E105" s="178"/>
      <c r="F105" s="178"/>
      <c r="G105" s="178"/>
      <c r="H105" s="178"/>
      <c r="I105" s="178"/>
      <c r="J105" s="179">
        <f>J183</f>
        <v>0</v>
      </c>
      <c r="K105" s="176"/>
      <c r="L105" s="18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hidden="1"/>
    <row r="109" hidden="1"/>
    <row r="110" hidden="1"/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101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E7</f>
        <v>ŠJ při ZŠ Habrmanova - výměna střešní krytiny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F10</f>
        <v xml:space="preserve"> </v>
      </c>
      <c r="G117" s="37"/>
      <c r="H117" s="37"/>
      <c r="I117" s="29" t="s">
        <v>22</v>
      </c>
      <c r="J117" s="76" t="str">
        <f>IF(J10="","",J10)</f>
        <v>20. 3. 2025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E13</f>
        <v>TECHNICKÉ SLUŽBY HRADEC KRÁLOVÉ</v>
      </c>
      <c r="G119" s="37"/>
      <c r="H119" s="37"/>
      <c r="I119" s="29" t="s">
        <v>32</v>
      </c>
      <c r="J119" s="33" t="str">
        <f>E19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30</v>
      </c>
      <c r="D120" s="37"/>
      <c r="E120" s="37"/>
      <c r="F120" s="24" t="str">
        <f>IF(E16="","",E16)</f>
        <v>Vyplň údaj</v>
      </c>
      <c r="G120" s="37"/>
      <c r="H120" s="37"/>
      <c r="I120" s="29" t="s">
        <v>34</v>
      </c>
      <c r="J120" s="33" t="str">
        <f>E22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1"/>
      <c r="B122" s="182"/>
      <c r="C122" s="183" t="s">
        <v>102</v>
      </c>
      <c r="D122" s="184" t="s">
        <v>61</v>
      </c>
      <c r="E122" s="184" t="s">
        <v>57</v>
      </c>
      <c r="F122" s="184" t="s">
        <v>58</v>
      </c>
      <c r="G122" s="184" t="s">
        <v>103</v>
      </c>
      <c r="H122" s="184" t="s">
        <v>104</v>
      </c>
      <c r="I122" s="184" t="s">
        <v>105</v>
      </c>
      <c r="J122" s="185" t="s">
        <v>87</v>
      </c>
      <c r="K122" s="186" t="s">
        <v>106</v>
      </c>
      <c r="L122" s="187"/>
      <c r="M122" s="97" t="s">
        <v>1</v>
      </c>
      <c r="N122" s="98" t="s">
        <v>40</v>
      </c>
      <c r="O122" s="98" t="s">
        <v>107</v>
      </c>
      <c r="P122" s="98" t="s">
        <v>108</v>
      </c>
      <c r="Q122" s="98" t="s">
        <v>109</v>
      </c>
      <c r="R122" s="98" t="s">
        <v>110</v>
      </c>
      <c r="S122" s="98" t="s">
        <v>111</v>
      </c>
      <c r="T122" s="99" t="s">
        <v>112</v>
      </c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</row>
    <row r="123" s="2" customFormat="1" ht="22.8" customHeight="1">
      <c r="A123" s="35"/>
      <c r="B123" s="36"/>
      <c r="C123" s="104" t="s">
        <v>113</v>
      </c>
      <c r="D123" s="37"/>
      <c r="E123" s="37"/>
      <c r="F123" s="37"/>
      <c r="G123" s="37"/>
      <c r="H123" s="37"/>
      <c r="I123" s="37"/>
      <c r="J123" s="188">
        <f>BK123</f>
        <v>0</v>
      </c>
      <c r="K123" s="37"/>
      <c r="L123" s="41"/>
      <c r="M123" s="100"/>
      <c r="N123" s="189"/>
      <c r="O123" s="101"/>
      <c r="P123" s="190">
        <f>P124+P175</f>
        <v>0</v>
      </c>
      <c r="Q123" s="101"/>
      <c r="R123" s="190">
        <f>R124+R175</f>
        <v>3.5007196</v>
      </c>
      <c r="S123" s="101"/>
      <c r="T123" s="191">
        <f>T124+T175</f>
        <v>1.50332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75</v>
      </c>
      <c r="AU123" s="14" t="s">
        <v>89</v>
      </c>
      <c r="BK123" s="192">
        <f>BK124+BK175</f>
        <v>0</v>
      </c>
    </row>
    <row r="124" s="12" customFormat="1" ht="25.92" customHeight="1">
      <c r="A124" s="12"/>
      <c r="B124" s="193"/>
      <c r="C124" s="194"/>
      <c r="D124" s="195" t="s">
        <v>75</v>
      </c>
      <c r="E124" s="196" t="s">
        <v>114</v>
      </c>
      <c r="F124" s="196" t="s">
        <v>115</v>
      </c>
      <c r="G124" s="194"/>
      <c r="H124" s="194"/>
      <c r="I124" s="197"/>
      <c r="J124" s="198">
        <f>BK124</f>
        <v>0</v>
      </c>
      <c r="K124" s="194"/>
      <c r="L124" s="199"/>
      <c r="M124" s="200"/>
      <c r="N124" s="201"/>
      <c r="O124" s="201"/>
      <c r="P124" s="202">
        <f>P125+P144+P158+P170+P172</f>
        <v>0</v>
      </c>
      <c r="Q124" s="201"/>
      <c r="R124" s="202">
        <f>R125+R144+R158+R170+R172</f>
        <v>3.5007196</v>
      </c>
      <c r="S124" s="201"/>
      <c r="T124" s="203">
        <f>T125+T144+T158+T170+T172</f>
        <v>1.50332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4" t="s">
        <v>83</v>
      </c>
      <c r="AT124" s="205" t="s">
        <v>75</v>
      </c>
      <c r="AU124" s="205" t="s">
        <v>76</v>
      </c>
      <c r="AY124" s="204" t="s">
        <v>116</v>
      </c>
      <c r="BK124" s="206">
        <f>BK125+BK144+BK158+BK170+BK172</f>
        <v>0</v>
      </c>
    </row>
    <row r="125" s="12" customFormat="1" ht="22.8" customHeight="1">
      <c r="A125" s="12"/>
      <c r="B125" s="193"/>
      <c r="C125" s="194"/>
      <c r="D125" s="195" t="s">
        <v>75</v>
      </c>
      <c r="E125" s="207" t="s">
        <v>117</v>
      </c>
      <c r="F125" s="207" t="s">
        <v>118</v>
      </c>
      <c r="G125" s="194"/>
      <c r="H125" s="194"/>
      <c r="I125" s="197"/>
      <c r="J125" s="208">
        <f>BK125</f>
        <v>0</v>
      </c>
      <c r="K125" s="194"/>
      <c r="L125" s="199"/>
      <c r="M125" s="200"/>
      <c r="N125" s="201"/>
      <c r="O125" s="201"/>
      <c r="P125" s="202">
        <f>SUM(P126:P143)</f>
        <v>0</v>
      </c>
      <c r="Q125" s="201"/>
      <c r="R125" s="202">
        <f>SUM(R126:R143)</f>
        <v>0.24601999999999996</v>
      </c>
      <c r="S125" s="201"/>
      <c r="T125" s="203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4" t="s">
        <v>83</v>
      </c>
      <c r="AT125" s="205" t="s">
        <v>75</v>
      </c>
      <c r="AU125" s="205" t="s">
        <v>81</v>
      </c>
      <c r="AY125" s="204" t="s">
        <v>116</v>
      </c>
      <c r="BK125" s="206">
        <f>SUM(BK126:BK143)</f>
        <v>0</v>
      </c>
    </row>
    <row r="126" s="2" customFormat="1" ht="24.15" customHeight="1">
      <c r="A126" s="35"/>
      <c r="B126" s="36"/>
      <c r="C126" s="209" t="s">
        <v>81</v>
      </c>
      <c r="D126" s="209" t="s">
        <v>119</v>
      </c>
      <c r="E126" s="210" t="s">
        <v>120</v>
      </c>
      <c r="F126" s="211" t="s">
        <v>121</v>
      </c>
      <c r="G126" s="212" t="s">
        <v>122</v>
      </c>
      <c r="H126" s="213">
        <v>60</v>
      </c>
      <c r="I126" s="214"/>
      <c r="J126" s="215">
        <f>ROUND(I126*H126,1)</f>
        <v>0</v>
      </c>
      <c r="K126" s="216"/>
      <c r="L126" s="41"/>
      <c r="M126" s="217" t="s">
        <v>1</v>
      </c>
      <c r="N126" s="218" t="s">
        <v>41</v>
      </c>
      <c r="O126" s="88"/>
      <c r="P126" s="219">
        <f>O126*H126</f>
        <v>0</v>
      </c>
      <c r="Q126" s="219">
        <v>0.00019000000000000001</v>
      </c>
      <c r="R126" s="219">
        <f>Q126*H126</f>
        <v>0.0114</v>
      </c>
      <c r="S126" s="219">
        <v>0</v>
      </c>
      <c r="T126" s="220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1" t="s">
        <v>123</v>
      </c>
      <c r="AT126" s="221" t="s">
        <v>119</v>
      </c>
      <c r="AU126" s="221" t="s">
        <v>83</v>
      </c>
      <c r="AY126" s="14" t="s">
        <v>116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14" t="s">
        <v>81</v>
      </c>
      <c r="BK126" s="222">
        <f>ROUND(I126*H126,1)</f>
        <v>0</v>
      </c>
      <c r="BL126" s="14" t="s">
        <v>123</v>
      </c>
      <c r="BM126" s="221" t="s">
        <v>124</v>
      </c>
    </row>
    <row r="127" s="2" customFormat="1" ht="24.15" customHeight="1">
      <c r="A127" s="35"/>
      <c r="B127" s="36"/>
      <c r="C127" s="223" t="s">
        <v>83</v>
      </c>
      <c r="D127" s="223" t="s">
        <v>125</v>
      </c>
      <c r="E127" s="224" t="s">
        <v>126</v>
      </c>
      <c r="F127" s="225" t="s">
        <v>127</v>
      </c>
      <c r="G127" s="226" t="s">
        <v>122</v>
      </c>
      <c r="H127" s="227">
        <v>69</v>
      </c>
      <c r="I127" s="228"/>
      <c r="J127" s="229">
        <f>ROUND(I127*H127,1)</f>
        <v>0</v>
      </c>
      <c r="K127" s="230"/>
      <c r="L127" s="231"/>
      <c r="M127" s="232" t="s">
        <v>1</v>
      </c>
      <c r="N127" s="233" t="s">
        <v>41</v>
      </c>
      <c r="O127" s="88"/>
      <c r="P127" s="219">
        <f>O127*H127</f>
        <v>0</v>
      </c>
      <c r="Q127" s="219">
        <v>0.0019</v>
      </c>
      <c r="R127" s="219">
        <f>Q127*H127</f>
        <v>0.13109999999999999</v>
      </c>
      <c r="S127" s="219">
        <v>0</v>
      </c>
      <c r="T127" s="220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1" t="s">
        <v>128</v>
      </c>
      <c r="AT127" s="221" t="s">
        <v>125</v>
      </c>
      <c r="AU127" s="221" t="s">
        <v>83</v>
      </c>
      <c r="AY127" s="14" t="s">
        <v>116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14" t="s">
        <v>81</v>
      </c>
      <c r="BK127" s="222">
        <f>ROUND(I127*H127,1)</f>
        <v>0</v>
      </c>
      <c r="BL127" s="14" t="s">
        <v>123</v>
      </c>
      <c r="BM127" s="221" t="s">
        <v>129</v>
      </c>
    </row>
    <row r="128" s="2" customFormat="1" ht="33" customHeight="1">
      <c r="A128" s="35"/>
      <c r="B128" s="36"/>
      <c r="C128" s="209" t="s">
        <v>130</v>
      </c>
      <c r="D128" s="209" t="s">
        <v>119</v>
      </c>
      <c r="E128" s="210" t="s">
        <v>131</v>
      </c>
      <c r="F128" s="211" t="s">
        <v>132</v>
      </c>
      <c r="G128" s="212" t="s">
        <v>133</v>
      </c>
      <c r="H128" s="213">
        <v>420</v>
      </c>
      <c r="I128" s="214"/>
      <c r="J128" s="215">
        <f>ROUND(I128*H128,1)</f>
        <v>0</v>
      </c>
      <c r="K128" s="216"/>
      <c r="L128" s="41"/>
      <c r="M128" s="217" t="s">
        <v>1</v>
      </c>
      <c r="N128" s="218" t="s">
        <v>41</v>
      </c>
      <c r="O128" s="88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21" t="s">
        <v>123</v>
      </c>
      <c r="AT128" s="221" t="s">
        <v>119</v>
      </c>
      <c r="AU128" s="221" t="s">
        <v>83</v>
      </c>
      <c r="AY128" s="14" t="s">
        <v>116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4" t="s">
        <v>81</v>
      </c>
      <c r="BK128" s="222">
        <f>ROUND(I128*H128,1)</f>
        <v>0</v>
      </c>
      <c r="BL128" s="14" t="s">
        <v>123</v>
      </c>
      <c r="BM128" s="221" t="s">
        <v>134</v>
      </c>
    </row>
    <row r="129" s="2" customFormat="1">
      <c r="A129" s="35"/>
      <c r="B129" s="36"/>
      <c r="C129" s="37"/>
      <c r="D129" s="234" t="s">
        <v>135</v>
      </c>
      <c r="E129" s="37"/>
      <c r="F129" s="235" t="s">
        <v>136</v>
      </c>
      <c r="G129" s="37"/>
      <c r="H129" s="37"/>
      <c r="I129" s="236"/>
      <c r="J129" s="37"/>
      <c r="K129" s="37"/>
      <c r="L129" s="41"/>
      <c r="M129" s="237"/>
      <c r="N129" s="238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135</v>
      </c>
      <c r="AU129" s="14" t="s">
        <v>83</v>
      </c>
    </row>
    <row r="130" s="2" customFormat="1" ht="21.75" customHeight="1">
      <c r="A130" s="35"/>
      <c r="B130" s="36"/>
      <c r="C130" s="223" t="s">
        <v>137</v>
      </c>
      <c r="D130" s="223" t="s">
        <v>125</v>
      </c>
      <c r="E130" s="224" t="s">
        <v>138</v>
      </c>
      <c r="F130" s="225" t="s">
        <v>139</v>
      </c>
      <c r="G130" s="226" t="s">
        <v>133</v>
      </c>
      <c r="H130" s="227">
        <v>420</v>
      </c>
      <c r="I130" s="228"/>
      <c r="J130" s="229">
        <f>ROUND(I130*H130,1)</f>
        <v>0</v>
      </c>
      <c r="K130" s="230"/>
      <c r="L130" s="231"/>
      <c r="M130" s="232" t="s">
        <v>1</v>
      </c>
      <c r="N130" s="233" t="s">
        <v>41</v>
      </c>
      <c r="O130" s="88"/>
      <c r="P130" s="219">
        <f>O130*H130</f>
        <v>0</v>
      </c>
      <c r="Q130" s="219">
        <v>1.0000000000000001E-05</v>
      </c>
      <c r="R130" s="219">
        <f>Q130*H130</f>
        <v>0.0042000000000000006</v>
      </c>
      <c r="S130" s="219">
        <v>0</v>
      </c>
      <c r="T130" s="220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1" t="s">
        <v>128</v>
      </c>
      <c r="AT130" s="221" t="s">
        <v>125</v>
      </c>
      <c r="AU130" s="221" t="s">
        <v>83</v>
      </c>
      <c r="AY130" s="14" t="s">
        <v>116</v>
      </c>
      <c r="BE130" s="222">
        <f>IF(N130="základní",J130,0)</f>
        <v>0</v>
      </c>
      <c r="BF130" s="222">
        <f>IF(N130="snížená",J130,0)</f>
        <v>0</v>
      </c>
      <c r="BG130" s="222">
        <f>IF(N130="zákl. přenesená",J130,0)</f>
        <v>0</v>
      </c>
      <c r="BH130" s="222">
        <f>IF(N130="sníž. přenesená",J130,0)</f>
        <v>0</v>
      </c>
      <c r="BI130" s="222">
        <f>IF(N130="nulová",J130,0)</f>
        <v>0</v>
      </c>
      <c r="BJ130" s="14" t="s">
        <v>81</v>
      </c>
      <c r="BK130" s="222">
        <f>ROUND(I130*H130,1)</f>
        <v>0</v>
      </c>
      <c r="BL130" s="14" t="s">
        <v>123</v>
      </c>
      <c r="BM130" s="221" t="s">
        <v>140</v>
      </c>
    </row>
    <row r="131" s="2" customFormat="1">
      <c r="A131" s="35"/>
      <c r="B131" s="36"/>
      <c r="C131" s="37"/>
      <c r="D131" s="234" t="s">
        <v>135</v>
      </c>
      <c r="E131" s="37"/>
      <c r="F131" s="235" t="s">
        <v>141</v>
      </c>
      <c r="G131" s="37"/>
      <c r="H131" s="37"/>
      <c r="I131" s="236"/>
      <c r="J131" s="37"/>
      <c r="K131" s="37"/>
      <c r="L131" s="41"/>
      <c r="M131" s="237"/>
      <c r="N131" s="238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135</v>
      </c>
      <c r="AU131" s="14" t="s">
        <v>83</v>
      </c>
    </row>
    <row r="132" s="2" customFormat="1" ht="33" customHeight="1">
      <c r="A132" s="35"/>
      <c r="B132" s="36"/>
      <c r="C132" s="209" t="s">
        <v>142</v>
      </c>
      <c r="D132" s="209" t="s">
        <v>119</v>
      </c>
      <c r="E132" s="210" t="s">
        <v>143</v>
      </c>
      <c r="F132" s="211" t="s">
        <v>144</v>
      </c>
      <c r="G132" s="212" t="s">
        <v>133</v>
      </c>
      <c r="H132" s="213">
        <v>2</v>
      </c>
      <c r="I132" s="214"/>
      <c r="J132" s="215">
        <f>ROUND(I132*H132,1)</f>
        <v>0</v>
      </c>
      <c r="K132" s="216"/>
      <c r="L132" s="41"/>
      <c r="M132" s="217" t="s">
        <v>1</v>
      </c>
      <c r="N132" s="218" t="s">
        <v>41</v>
      </c>
      <c r="O132" s="88"/>
      <c r="P132" s="219">
        <f>O132*H132</f>
        <v>0</v>
      </c>
      <c r="Q132" s="219">
        <v>0.0074999999999999997</v>
      </c>
      <c r="R132" s="219">
        <f>Q132*H132</f>
        <v>0.014999999999999999</v>
      </c>
      <c r="S132" s="219">
        <v>0</v>
      </c>
      <c r="T132" s="220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1" t="s">
        <v>123</v>
      </c>
      <c r="AT132" s="221" t="s">
        <v>119</v>
      </c>
      <c r="AU132" s="221" t="s">
        <v>83</v>
      </c>
      <c r="AY132" s="14" t="s">
        <v>116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14" t="s">
        <v>81</v>
      </c>
      <c r="BK132" s="222">
        <f>ROUND(I132*H132,1)</f>
        <v>0</v>
      </c>
      <c r="BL132" s="14" t="s">
        <v>123</v>
      </c>
      <c r="BM132" s="221" t="s">
        <v>145</v>
      </c>
    </row>
    <row r="133" s="2" customFormat="1" ht="21.75" customHeight="1">
      <c r="A133" s="35"/>
      <c r="B133" s="36"/>
      <c r="C133" s="223" t="s">
        <v>146</v>
      </c>
      <c r="D133" s="223" t="s">
        <v>125</v>
      </c>
      <c r="E133" s="224" t="s">
        <v>147</v>
      </c>
      <c r="F133" s="225" t="s">
        <v>148</v>
      </c>
      <c r="G133" s="226" t="s">
        <v>133</v>
      </c>
      <c r="H133" s="227">
        <v>2</v>
      </c>
      <c r="I133" s="228"/>
      <c r="J133" s="229">
        <f>ROUND(I133*H133,1)</f>
        <v>0</v>
      </c>
      <c r="K133" s="230"/>
      <c r="L133" s="231"/>
      <c r="M133" s="232" t="s">
        <v>1</v>
      </c>
      <c r="N133" s="233" t="s">
        <v>41</v>
      </c>
      <c r="O133" s="88"/>
      <c r="P133" s="219">
        <f>O133*H133</f>
        <v>0</v>
      </c>
      <c r="Q133" s="219">
        <v>0.00027</v>
      </c>
      <c r="R133" s="219">
        <f>Q133*H133</f>
        <v>0.00054000000000000001</v>
      </c>
      <c r="S133" s="219">
        <v>0</v>
      </c>
      <c r="T133" s="220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1" t="s">
        <v>128</v>
      </c>
      <c r="AT133" s="221" t="s">
        <v>125</v>
      </c>
      <c r="AU133" s="221" t="s">
        <v>83</v>
      </c>
      <c r="AY133" s="14" t="s">
        <v>116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4" t="s">
        <v>81</v>
      </c>
      <c r="BK133" s="222">
        <f>ROUND(I133*H133,1)</f>
        <v>0</v>
      </c>
      <c r="BL133" s="14" t="s">
        <v>123</v>
      </c>
      <c r="BM133" s="221" t="s">
        <v>149</v>
      </c>
    </row>
    <row r="134" s="2" customFormat="1" ht="37.8" customHeight="1">
      <c r="A134" s="35"/>
      <c r="B134" s="36"/>
      <c r="C134" s="209" t="s">
        <v>150</v>
      </c>
      <c r="D134" s="209" t="s">
        <v>119</v>
      </c>
      <c r="E134" s="210" t="s">
        <v>151</v>
      </c>
      <c r="F134" s="211" t="s">
        <v>152</v>
      </c>
      <c r="G134" s="212" t="s">
        <v>133</v>
      </c>
      <c r="H134" s="213">
        <v>15</v>
      </c>
      <c r="I134" s="214"/>
      <c r="J134" s="215">
        <f>ROUND(I134*H134,1)</f>
        <v>0</v>
      </c>
      <c r="K134" s="216"/>
      <c r="L134" s="41"/>
      <c r="M134" s="217" t="s">
        <v>1</v>
      </c>
      <c r="N134" s="218" t="s">
        <v>41</v>
      </c>
      <c r="O134" s="88"/>
      <c r="P134" s="219">
        <f>O134*H134</f>
        <v>0</v>
      </c>
      <c r="Q134" s="219">
        <v>0.0011199999999999999</v>
      </c>
      <c r="R134" s="219">
        <f>Q134*H134</f>
        <v>0.016799999999999999</v>
      </c>
      <c r="S134" s="219">
        <v>0</v>
      </c>
      <c r="T134" s="220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1" t="s">
        <v>123</v>
      </c>
      <c r="AT134" s="221" t="s">
        <v>119</v>
      </c>
      <c r="AU134" s="221" t="s">
        <v>83</v>
      </c>
      <c r="AY134" s="14" t="s">
        <v>116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4" t="s">
        <v>81</v>
      </c>
      <c r="BK134" s="222">
        <f>ROUND(I134*H134,1)</f>
        <v>0</v>
      </c>
      <c r="BL134" s="14" t="s">
        <v>123</v>
      </c>
      <c r="BM134" s="221" t="s">
        <v>153</v>
      </c>
    </row>
    <row r="135" s="2" customFormat="1" ht="37.8" customHeight="1">
      <c r="A135" s="35"/>
      <c r="B135" s="36"/>
      <c r="C135" s="209" t="s">
        <v>154</v>
      </c>
      <c r="D135" s="209" t="s">
        <v>119</v>
      </c>
      <c r="E135" s="210" t="s">
        <v>155</v>
      </c>
      <c r="F135" s="211" t="s">
        <v>156</v>
      </c>
      <c r="G135" s="212" t="s">
        <v>133</v>
      </c>
      <c r="H135" s="213">
        <v>15</v>
      </c>
      <c r="I135" s="214"/>
      <c r="J135" s="215">
        <f>ROUND(I135*H135,1)</f>
        <v>0</v>
      </c>
      <c r="K135" s="216"/>
      <c r="L135" s="41"/>
      <c r="M135" s="217" t="s">
        <v>1</v>
      </c>
      <c r="N135" s="218" t="s">
        <v>41</v>
      </c>
      <c r="O135" s="88"/>
      <c r="P135" s="219">
        <f>O135*H135</f>
        <v>0</v>
      </c>
      <c r="Q135" s="219">
        <v>0.0011199999999999999</v>
      </c>
      <c r="R135" s="219">
        <f>Q135*H135</f>
        <v>0.016799999999999999</v>
      </c>
      <c r="S135" s="219">
        <v>0</v>
      </c>
      <c r="T135" s="220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1" t="s">
        <v>123</v>
      </c>
      <c r="AT135" s="221" t="s">
        <v>119</v>
      </c>
      <c r="AU135" s="221" t="s">
        <v>83</v>
      </c>
      <c r="AY135" s="14" t="s">
        <v>116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4" t="s">
        <v>81</v>
      </c>
      <c r="BK135" s="222">
        <f>ROUND(I135*H135,1)</f>
        <v>0</v>
      </c>
      <c r="BL135" s="14" t="s">
        <v>123</v>
      </c>
      <c r="BM135" s="221" t="s">
        <v>157</v>
      </c>
    </row>
    <row r="136" s="2" customFormat="1" ht="37.8" customHeight="1">
      <c r="A136" s="35"/>
      <c r="B136" s="36"/>
      <c r="C136" s="209" t="s">
        <v>158</v>
      </c>
      <c r="D136" s="209" t="s">
        <v>119</v>
      </c>
      <c r="E136" s="210" t="s">
        <v>159</v>
      </c>
      <c r="F136" s="211" t="s">
        <v>160</v>
      </c>
      <c r="G136" s="212" t="s">
        <v>161</v>
      </c>
      <c r="H136" s="213">
        <v>14</v>
      </c>
      <c r="I136" s="214"/>
      <c r="J136" s="215">
        <f>ROUND(I136*H136,1)</f>
        <v>0</v>
      </c>
      <c r="K136" s="216"/>
      <c r="L136" s="41"/>
      <c r="M136" s="217" t="s">
        <v>1</v>
      </c>
      <c r="N136" s="218" t="s">
        <v>41</v>
      </c>
      <c r="O136" s="88"/>
      <c r="P136" s="219">
        <f>O136*H136</f>
        <v>0</v>
      </c>
      <c r="Q136" s="219">
        <v>0.00044999999999999999</v>
      </c>
      <c r="R136" s="219">
        <f>Q136*H136</f>
        <v>0.0063</v>
      </c>
      <c r="S136" s="219">
        <v>0</v>
      </c>
      <c r="T136" s="220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1" t="s">
        <v>123</v>
      </c>
      <c r="AT136" s="221" t="s">
        <v>119</v>
      </c>
      <c r="AU136" s="221" t="s">
        <v>83</v>
      </c>
      <c r="AY136" s="14" t="s">
        <v>116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4" t="s">
        <v>81</v>
      </c>
      <c r="BK136" s="222">
        <f>ROUND(I136*H136,1)</f>
        <v>0</v>
      </c>
      <c r="BL136" s="14" t="s">
        <v>123</v>
      </c>
      <c r="BM136" s="221" t="s">
        <v>162</v>
      </c>
    </row>
    <row r="137" s="2" customFormat="1">
      <c r="A137" s="35"/>
      <c r="B137" s="36"/>
      <c r="C137" s="37"/>
      <c r="D137" s="239" t="s">
        <v>163</v>
      </c>
      <c r="E137" s="37"/>
      <c r="F137" s="240" t="s">
        <v>164</v>
      </c>
      <c r="G137" s="37"/>
      <c r="H137" s="37"/>
      <c r="I137" s="236"/>
      <c r="J137" s="37"/>
      <c r="K137" s="37"/>
      <c r="L137" s="41"/>
      <c r="M137" s="237"/>
      <c r="N137" s="238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163</v>
      </c>
      <c r="AU137" s="14" t="s">
        <v>83</v>
      </c>
    </row>
    <row r="138" s="2" customFormat="1" ht="37.8" customHeight="1">
      <c r="A138" s="35"/>
      <c r="B138" s="36"/>
      <c r="C138" s="209" t="s">
        <v>165</v>
      </c>
      <c r="D138" s="209" t="s">
        <v>119</v>
      </c>
      <c r="E138" s="210" t="s">
        <v>166</v>
      </c>
      <c r="F138" s="211" t="s">
        <v>167</v>
      </c>
      <c r="G138" s="212" t="s">
        <v>161</v>
      </c>
      <c r="H138" s="213">
        <v>14</v>
      </c>
      <c r="I138" s="214"/>
      <c r="J138" s="215">
        <f>ROUND(I138*H138,1)</f>
        <v>0</v>
      </c>
      <c r="K138" s="216"/>
      <c r="L138" s="41"/>
      <c r="M138" s="217" t="s">
        <v>1</v>
      </c>
      <c r="N138" s="218" t="s">
        <v>41</v>
      </c>
      <c r="O138" s="88"/>
      <c r="P138" s="219">
        <f>O138*H138</f>
        <v>0</v>
      </c>
      <c r="Q138" s="219">
        <v>0.00172</v>
      </c>
      <c r="R138" s="219">
        <f>Q138*H138</f>
        <v>0.024080000000000001</v>
      </c>
      <c r="S138" s="219">
        <v>0</v>
      </c>
      <c r="T138" s="220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1" t="s">
        <v>123</v>
      </c>
      <c r="AT138" s="221" t="s">
        <v>119</v>
      </c>
      <c r="AU138" s="221" t="s">
        <v>83</v>
      </c>
      <c r="AY138" s="14" t="s">
        <v>116</v>
      </c>
      <c r="BE138" s="222">
        <f>IF(N138="základní",J138,0)</f>
        <v>0</v>
      </c>
      <c r="BF138" s="222">
        <f>IF(N138="snížená",J138,0)</f>
        <v>0</v>
      </c>
      <c r="BG138" s="222">
        <f>IF(N138="zákl. přenesená",J138,0)</f>
        <v>0</v>
      </c>
      <c r="BH138" s="222">
        <f>IF(N138="sníž. přenesená",J138,0)</f>
        <v>0</v>
      </c>
      <c r="BI138" s="222">
        <f>IF(N138="nulová",J138,0)</f>
        <v>0</v>
      </c>
      <c r="BJ138" s="14" t="s">
        <v>81</v>
      </c>
      <c r="BK138" s="222">
        <f>ROUND(I138*H138,1)</f>
        <v>0</v>
      </c>
      <c r="BL138" s="14" t="s">
        <v>123</v>
      </c>
      <c r="BM138" s="221" t="s">
        <v>168</v>
      </c>
    </row>
    <row r="139" s="2" customFormat="1">
      <c r="A139" s="35"/>
      <c r="B139" s="36"/>
      <c r="C139" s="37"/>
      <c r="D139" s="239" t="s">
        <v>163</v>
      </c>
      <c r="E139" s="37"/>
      <c r="F139" s="240" t="s">
        <v>169</v>
      </c>
      <c r="G139" s="37"/>
      <c r="H139" s="37"/>
      <c r="I139" s="236"/>
      <c r="J139" s="37"/>
      <c r="K139" s="37"/>
      <c r="L139" s="41"/>
      <c r="M139" s="237"/>
      <c r="N139" s="238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163</v>
      </c>
      <c r="AU139" s="14" t="s">
        <v>83</v>
      </c>
    </row>
    <row r="140" s="2" customFormat="1" ht="24.15" customHeight="1">
      <c r="A140" s="35"/>
      <c r="B140" s="36"/>
      <c r="C140" s="209" t="s">
        <v>170</v>
      </c>
      <c r="D140" s="209" t="s">
        <v>119</v>
      </c>
      <c r="E140" s="210" t="s">
        <v>171</v>
      </c>
      <c r="F140" s="211" t="s">
        <v>172</v>
      </c>
      <c r="G140" s="212" t="s">
        <v>122</v>
      </c>
      <c r="H140" s="213">
        <v>60</v>
      </c>
      <c r="I140" s="214"/>
      <c r="J140" s="215">
        <f>ROUND(I140*H140,1)</f>
        <v>0</v>
      </c>
      <c r="K140" s="216"/>
      <c r="L140" s="41"/>
      <c r="M140" s="217" t="s">
        <v>1</v>
      </c>
      <c r="N140" s="218" t="s">
        <v>41</v>
      </c>
      <c r="O140" s="88"/>
      <c r="P140" s="219">
        <f>O140*H140</f>
        <v>0</v>
      </c>
      <c r="Q140" s="219">
        <v>0</v>
      </c>
      <c r="R140" s="219">
        <f>Q140*H140</f>
        <v>0</v>
      </c>
      <c r="S140" s="219">
        <v>0</v>
      </c>
      <c r="T140" s="220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1" t="s">
        <v>123</v>
      </c>
      <c r="AT140" s="221" t="s">
        <v>119</v>
      </c>
      <c r="AU140" s="221" t="s">
        <v>83</v>
      </c>
      <c r="AY140" s="14" t="s">
        <v>116</v>
      </c>
      <c r="BE140" s="222">
        <f>IF(N140="základní",J140,0)</f>
        <v>0</v>
      </c>
      <c r="BF140" s="222">
        <f>IF(N140="snížená",J140,0)</f>
        <v>0</v>
      </c>
      <c r="BG140" s="222">
        <f>IF(N140="zákl. přenesená",J140,0)</f>
        <v>0</v>
      </c>
      <c r="BH140" s="222">
        <f>IF(N140="sníž. přenesená",J140,0)</f>
        <v>0</v>
      </c>
      <c r="BI140" s="222">
        <f>IF(N140="nulová",J140,0)</f>
        <v>0</v>
      </c>
      <c r="BJ140" s="14" t="s">
        <v>81</v>
      </c>
      <c r="BK140" s="222">
        <f>ROUND(I140*H140,1)</f>
        <v>0</v>
      </c>
      <c r="BL140" s="14" t="s">
        <v>123</v>
      </c>
      <c r="BM140" s="221" t="s">
        <v>173</v>
      </c>
    </row>
    <row r="141" s="2" customFormat="1" ht="16.5" customHeight="1">
      <c r="A141" s="35"/>
      <c r="B141" s="36"/>
      <c r="C141" s="223" t="s">
        <v>8</v>
      </c>
      <c r="D141" s="223" t="s">
        <v>125</v>
      </c>
      <c r="E141" s="224" t="s">
        <v>174</v>
      </c>
      <c r="F141" s="225" t="s">
        <v>175</v>
      </c>
      <c r="G141" s="226" t="s">
        <v>122</v>
      </c>
      <c r="H141" s="227">
        <v>66</v>
      </c>
      <c r="I141" s="228"/>
      <c r="J141" s="229">
        <f>ROUND(I141*H141,1)</f>
        <v>0</v>
      </c>
      <c r="K141" s="230"/>
      <c r="L141" s="231"/>
      <c r="M141" s="232" t="s">
        <v>1</v>
      </c>
      <c r="N141" s="233" t="s">
        <v>41</v>
      </c>
      <c r="O141" s="88"/>
      <c r="P141" s="219">
        <f>O141*H141</f>
        <v>0</v>
      </c>
      <c r="Q141" s="219">
        <v>0.00029999999999999997</v>
      </c>
      <c r="R141" s="219">
        <f>Q141*H141</f>
        <v>0.019799999999999998</v>
      </c>
      <c r="S141" s="219">
        <v>0</v>
      </c>
      <c r="T141" s="220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1" t="s">
        <v>128</v>
      </c>
      <c r="AT141" s="221" t="s">
        <v>125</v>
      </c>
      <c r="AU141" s="221" t="s">
        <v>83</v>
      </c>
      <c r="AY141" s="14" t="s">
        <v>116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14" t="s">
        <v>81</v>
      </c>
      <c r="BK141" s="222">
        <f>ROUND(I141*H141,1)</f>
        <v>0</v>
      </c>
      <c r="BL141" s="14" t="s">
        <v>123</v>
      </c>
      <c r="BM141" s="221" t="s">
        <v>176</v>
      </c>
    </row>
    <row r="142" s="2" customFormat="1" ht="24.15" customHeight="1">
      <c r="A142" s="35"/>
      <c r="B142" s="36"/>
      <c r="C142" s="209" t="s">
        <v>177</v>
      </c>
      <c r="D142" s="209" t="s">
        <v>119</v>
      </c>
      <c r="E142" s="210" t="s">
        <v>178</v>
      </c>
      <c r="F142" s="211" t="s">
        <v>179</v>
      </c>
      <c r="G142" s="212" t="s">
        <v>180</v>
      </c>
      <c r="H142" s="213">
        <v>0.246</v>
      </c>
      <c r="I142" s="214"/>
      <c r="J142" s="215">
        <f>ROUND(I142*H142,1)</f>
        <v>0</v>
      </c>
      <c r="K142" s="216"/>
      <c r="L142" s="41"/>
      <c r="M142" s="217" t="s">
        <v>1</v>
      </c>
      <c r="N142" s="218" t="s">
        <v>41</v>
      </c>
      <c r="O142" s="88"/>
      <c r="P142" s="219">
        <f>O142*H142</f>
        <v>0</v>
      </c>
      <c r="Q142" s="219">
        <v>0</v>
      </c>
      <c r="R142" s="219">
        <f>Q142*H142</f>
        <v>0</v>
      </c>
      <c r="S142" s="219">
        <v>0</v>
      </c>
      <c r="T142" s="220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1" t="s">
        <v>123</v>
      </c>
      <c r="AT142" s="221" t="s">
        <v>119</v>
      </c>
      <c r="AU142" s="221" t="s">
        <v>83</v>
      </c>
      <c r="AY142" s="14" t="s">
        <v>116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4" t="s">
        <v>81</v>
      </c>
      <c r="BK142" s="222">
        <f>ROUND(I142*H142,1)</f>
        <v>0</v>
      </c>
      <c r="BL142" s="14" t="s">
        <v>123</v>
      </c>
      <c r="BM142" s="221" t="s">
        <v>181</v>
      </c>
    </row>
    <row r="143" s="2" customFormat="1">
      <c r="A143" s="35"/>
      <c r="B143" s="36"/>
      <c r="C143" s="37"/>
      <c r="D143" s="239" t="s">
        <v>163</v>
      </c>
      <c r="E143" s="37"/>
      <c r="F143" s="240" t="s">
        <v>182</v>
      </c>
      <c r="G143" s="37"/>
      <c r="H143" s="37"/>
      <c r="I143" s="236"/>
      <c r="J143" s="37"/>
      <c r="K143" s="37"/>
      <c r="L143" s="41"/>
      <c r="M143" s="237"/>
      <c r="N143" s="238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163</v>
      </c>
      <c r="AU143" s="14" t="s">
        <v>83</v>
      </c>
    </row>
    <row r="144" s="12" customFormat="1" ht="22.8" customHeight="1">
      <c r="A144" s="12"/>
      <c r="B144" s="193"/>
      <c r="C144" s="194"/>
      <c r="D144" s="195" t="s">
        <v>75</v>
      </c>
      <c r="E144" s="207" t="s">
        <v>183</v>
      </c>
      <c r="F144" s="207" t="s">
        <v>184</v>
      </c>
      <c r="G144" s="194"/>
      <c r="H144" s="194"/>
      <c r="I144" s="197"/>
      <c r="J144" s="208">
        <f>BK144</f>
        <v>0</v>
      </c>
      <c r="K144" s="194"/>
      <c r="L144" s="199"/>
      <c r="M144" s="200"/>
      <c r="N144" s="201"/>
      <c r="O144" s="201"/>
      <c r="P144" s="202">
        <f>SUM(P145:P157)</f>
        <v>0</v>
      </c>
      <c r="Q144" s="201"/>
      <c r="R144" s="202">
        <f>SUM(R145:R157)</f>
        <v>3.1297196</v>
      </c>
      <c r="S144" s="201"/>
      <c r="T144" s="203">
        <f>SUM(T145:T157)</f>
        <v>1.02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4" t="s">
        <v>83</v>
      </c>
      <c r="AT144" s="205" t="s">
        <v>75</v>
      </c>
      <c r="AU144" s="205" t="s">
        <v>81</v>
      </c>
      <c r="AY144" s="204" t="s">
        <v>116</v>
      </c>
      <c r="BK144" s="206">
        <f>SUM(BK145:BK157)</f>
        <v>0</v>
      </c>
    </row>
    <row r="145" s="2" customFormat="1" ht="37.8" customHeight="1">
      <c r="A145" s="35"/>
      <c r="B145" s="36"/>
      <c r="C145" s="209" t="s">
        <v>185</v>
      </c>
      <c r="D145" s="209" t="s">
        <v>119</v>
      </c>
      <c r="E145" s="210" t="s">
        <v>186</v>
      </c>
      <c r="F145" s="211" t="s">
        <v>187</v>
      </c>
      <c r="G145" s="212" t="s">
        <v>161</v>
      </c>
      <c r="H145" s="213">
        <v>62</v>
      </c>
      <c r="I145" s="214"/>
      <c r="J145" s="215">
        <f>ROUND(I145*H145,1)</f>
        <v>0</v>
      </c>
      <c r="K145" s="216"/>
      <c r="L145" s="41"/>
      <c r="M145" s="217" t="s">
        <v>1</v>
      </c>
      <c r="N145" s="218" t="s">
        <v>41</v>
      </c>
      <c r="O145" s="88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1" t="s">
        <v>123</v>
      </c>
      <c r="AT145" s="221" t="s">
        <v>119</v>
      </c>
      <c r="AU145" s="221" t="s">
        <v>83</v>
      </c>
      <c r="AY145" s="14" t="s">
        <v>116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4" t="s">
        <v>81</v>
      </c>
      <c r="BK145" s="222">
        <f>ROUND(I145*H145,1)</f>
        <v>0</v>
      </c>
      <c r="BL145" s="14" t="s">
        <v>123</v>
      </c>
      <c r="BM145" s="221" t="s">
        <v>188</v>
      </c>
    </row>
    <row r="146" s="2" customFormat="1">
      <c r="A146" s="35"/>
      <c r="B146" s="36"/>
      <c r="C146" s="37"/>
      <c r="D146" s="239" t="s">
        <v>163</v>
      </c>
      <c r="E146" s="37"/>
      <c r="F146" s="240" t="s">
        <v>189</v>
      </c>
      <c r="G146" s="37"/>
      <c r="H146" s="37"/>
      <c r="I146" s="236"/>
      <c r="J146" s="37"/>
      <c r="K146" s="37"/>
      <c r="L146" s="41"/>
      <c r="M146" s="237"/>
      <c r="N146" s="238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163</v>
      </c>
      <c r="AU146" s="14" t="s">
        <v>83</v>
      </c>
    </row>
    <row r="147" s="2" customFormat="1" ht="21.75" customHeight="1">
      <c r="A147" s="35"/>
      <c r="B147" s="36"/>
      <c r="C147" s="223" t="s">
        <v>190</v>
      </c>
      <c r="D147" s="223" t="s">
        <v>125</v>
      </c>
      <c r="E147" s="224" t="s">
        <v>191</v>
      </c>
      <c r="F147" s="225" t="s">
        <v>192</v>
      </c>
      <c r="G147" s="226" t="s">
        <v>193</v>
      </c>
      <c r="H147" s="227">
        <v>3.1000000000000001</v>
      </c>
      <c r="I147" s="228"/>
      <c r="J147" s="229">
        <f>ROUND(I147*H147,1)</f>
        <v>0</v>
      </c>
      <c r="K147" s="230"/>
      <c r="L147" s="231"/>
      <c r="M147" s="232" t="s">
        <v>1</v>
      </c>
      <c r="N147" s="233" t="s">
        <v>41</v>
      </c>
      <c r="O147" s="88"/>
      <c r="P147" s="219">
        <f>O147*H147</f>
        <v>0</v>
      </c>
      <c r="Q147" s="219">
        <v>0.62</v>
      </c>
      <c r="R147" s="219">
        <f>Q147*H147</f>
        <v>1.9219999999999999</v>
      </c>
      <c r="S147" s="219">
        <v>0</v>
      </c>
      <c r="T147" s="220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1" t="s">
        <v>128</v>
      </c>
      <c r="AT147" s="221" t="s">
        <v>125</v>
      </c>
      <c r="AU147" s="221" t="s">
        <v>83</v>
      </c>
      <c r="AY147" s="14" t="s">
        <v>116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14" t="s">
        <v>81</v>
      </c>
      <c r="BK147" s="222">
        <f>ROUND(I147*H147,1)</f>
        <v>0</v>
      </c>
      <c r="BL147" s="14" t="s">
        <v>123</v>
      </c>
      <c r="BM147" s="221" t="s">
        <v>194</v>
      </c>
    </row>
    <row r="148" s="2" customFormat="1">
      <c r="A148" s="35"/>
      <c r="B148" s="36"/>
      <c r="C148" s="37"/>
      <c r="D148" s="234" t="s">
        <v>135</v>
      </c>
      <c r="E148" s="37"/>
      <c r="F148" s="235" t="s">
        <v>195</v>
      </c>
      <c r="G148" s="37"/>
      <c r="H148" s="37"/>
      <c r="I148" s="236"/>
      <c r="J148" s="37"/>
      <c r="K148" s="37"/>
      <c r="L148" s="41"/>
      <c r="M148" s="237"/>
      <c r="N148" s="238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135</v>
      </c>
      <c r="AU148" s="14" t="s">
        <v>83</v>
      </c>
    </row>
    <row r="149" s="2" customFormat="1" ht="33" customHeight="1">
      <c r="A149" s="35"/>
      <c r="B149" s="36"/>
      <c r="C149" s="209" t="s">
        <v>123</v>
      </c>
      <c r="D149" s="209" t="s">
        <v>119</v>
      </c>
      <c r="E149" s="210" t="s">
        <v>196</v>
      </c>
      <c r="F149" s="211" t="s">
        <v>197</v>
      </c>
      <c r="G149" s="212" t="s">
        <v>122</v>
      </c>
      <c r="H149" s="213">
        <v>60</v>
      </c>
      <c r="I149" s="214"/>
      <c r="J149" s="215">
        <f>ROUND(I149*H149,1)</f>
        <v>0</v>
      </c>
      <c r="K149" s="216"/>
      <c r="L149" s="41"/>
      <c r="M149" s="217" t="s">
        <v>1</v>
      </c>
      <c r="N149" s="218" t="s">
        <v>41</v>
      </c>
      <c r="O149" s="88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1" t="s">
        <v>123</v>
      </c>
      <c r="AT149" s="221" t="s">
        <v>119</v>
      </c>
      <c r="AU149" s="221" t="s">
        <v>83</v>
      </c>
      <c r="AY149" s="14" t="s">
        <v>116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14" t="s">
        <v>81</v>
      </c>
      <c r="BK149" s="222">
        <f>ROUND(I149*H149,1)</f>
        <v>0</v>
      </c>
      <c r="BL149" s="14" t="s">
        <v>123</v>
      </c>
      <c r="BM149" s="221" t="s">
        <v>198</v>
      </c>
    </row>
    <row r="150" s="2" customFormat="1">
      <c r="A150" s="35"/>
      <c r="B150" s="36"/>
      <c r="C150" s="37"/>
      <c r="D150" s="239" t="s">
        <v>163</v>
      </c>
      <c r="E150" s="37"/>
      <c r="F150" s="240" t="s">
        <v>199</v>
      </c>
      <c r="G150" s="37"/>
      <c r="H150" s="37"/>
      <c r="I150" s="236"/>
      <c r="J150" s="37"/>
      <c r="K150" s="37"/>
      <c r="L150" s="41"/>
      <c r="M150" s="237"/>
      <c r="N150" s="238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163</v>
      </c>
      <c r="AU150" s="14" t="s">
        <v>83</v>
      </c>
    </row>
    <row r="151" s="2" customFormat="1" ht="16.5" customHeight="1">
      <c r="A151" s="35"/>
      <c r="B151" s="36"/>
      <c r="C151" s="223" t="s">
        <v>200</v>
      </c>
      <c r="D151" s="223" t="s">
        <v>125</v>
      </c>
      <c r="E151" s="224" t="s">
        <v>201</v>
      </c>
      <c r="F151" s="225" t="s">
        <v>202</v>
      </c>
      <c r="G151" s="226" t="s">
        <v>193</v>
      </c>
      <c r="H151" s="227">
        <v>1.98</v>
      </c>
      <c r="I151" s="228"/>
      <c r="J151" s="229">
        <f>ROUND(I151*H151,1)</f>
        <v>0</v>
      </c>
      <c r="K151" s="230"/>
      <c r="L151" s="231"/>
      <c r="M151" s="232" t="s">
        <v>1</v>
      </c>
      <c r="N151" s="233" t="s">
        <v>41</v>
      </c>
      <c r="O151" s="88"/>
      <c r="P151" s="219">
        <f>O151*H151</f>
        <v>0</v>
      </c>
      <c r="Q151" s="219">
        <v>0.55000000000000004</v>
      </c>
      <c r="R151" s="219">
        <f>Q151*H151</f>
        <v>1.089</v>
      </c>
      <c r="S151" s="219">
        <v>0</v>
      </c>
      <c r="T151" s="220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1" t="s">
        <v>128</v>
      </c>
      <c r="AT151" s="221" t="s">
        <v>125</v>
      </c>
      <c r="AU151" s="221" t="s">
        <v>83</v>
      </c>
      <c r="AY151" s="14" t="s">
        <v>116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4" t="s">
        <v>81</v>
      </c>
      <c r="BK151" s="222">
        <f>ROUND(I151*H151,1)</f>
        <v>0</v>
      </c>
      <c r="BL151" s="14" t="s">
        <v>123</v>
      </c>
      <c r="BM151" s="221" t="s">
        <v>203</v>
      </c>
    </row>
    <row r="152" s="2" customFormat="1">
      <c r="A152" s="35"/>
      <c r="B152" s="36"/>
      <c r="C152" s="37"/>
      <c r="D152" s="234" t="s">
        <v>135</v>
      </c>
      <c r="E152" s="37"/>
      <c r="F152" s="235" t="s">
        <v>204</v>
      </c>
      <c r="G152" s="37"/>
      <c r="H152" s="37"/>
      <c r="I152" s="236"/>
      <c r="J152" s="37"/>
      <c r="K152" s="37"/>
      <c r="L152" s="41"/>
      <c r="M152" s="237"/>
      <c r="N152" s="238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135</v>
      </c>
      <c r="AU152" s="14" t="s">
        <v>83</v>
      </c>
    </row>
    <row r="153" s="2" customFormat="1" ht="16.5" customHeight="1">
      <c r="A153" s="35"/>
      <c r="B153" s="36"/>
      <c r="C153" s="209" t="s">
        <v>205</v>
      </c>
      <c r="D153" s="209" t="s">
        <v>119</v>
      </c>
      <c r="E153" s="210" t="s">
        <v>206</v>
      </c>
      <c r="F153" s="211" t="s">
        <v>207</v>
      </c>
      <c r="G153" s="212" t="s">
        <v>122</v>
      </c>
      <c r="H153" s="213">
        <v>60</v>
      </c>
      <c r="I153" s="214"/>
      <c r="J153" s="215">
        <f>ROUND(I153*H153,1)</f>
        <v>0</v>
      </c>
      <c r="K153" s="216"/>
      <c r="L153" s="41"/>
      <c r="M153" s="217" t="s">
        <v>1</v>
      </c>
      <c r="N153" s="218" t="s">
        <v>41</v>
      </c>
      <c r="O153" s="88"/>
      <c r="P153" s="219">
        <f>O153*H153</f>
        <v>0</v>
      </c>
      <c r="Q153" s="219">
        <v>0</v>
      </c>
      <c r="R153" s="219">
        <f>Q153*H153</f>
        <v>0</v>
      </c>
      <c r="S153" s="219">
        <v>0.017000000000000001</v>
      </c>
      <c r="T153" s="220">
        <f>S153*H153</f>
        <v>1.02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1" t="s">
        <v>123</v>
      </c>
      <c r="AT153" s="221" t="s">
        <v>119</v>
      </c>
      <c r="AU153" s="221" t="s">
        <v>83</v>
      </c>
      <c r="AY153" s="14" t="s">
        <v>116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4" t="s">
        <v>81</v>
      </c>
      <c r="BK153" s="222">
        <f>ROUND(I153*H153,1)</f>
        <v>0</v>
      </c>
      <c r="BL153" s="14" t="s">
        <v>123</v>
      </c>
      <c r="BM153" s="221" t="s">
        <v>208</v>
      </c>
    </row>
    <row r="154" s="2" customFormat="1" ht="24.15" customHeight="1">
      <c r="A154" s="35"/>
      <c r="B154" s="36"/>
      <c r="C154" s="209" t="s">
        <v>209</v>
      </c>
      <c r="D154" s="209" t="s">
        <v>119</v>
      </c>
      <c r="E154" s="210" t="s">
        <v>210</v>
      </c>
      <c r="F154" s="211" t="s">
        <v>211</v>
      </c>
      <c r="G154" s="212" t="s">
        <v>193</v>
      </c>
      <c r="H154" s="213">
        <v>5.0800000000000001</v>
      </c>
      <c r="I154" s="214"/>
      <c r="J154" s="215">
        <f>ROUND(I154*H154,1)</f>
        <v>0</v>
      </c>
      <c r="K154" s="216"/>
      <c r="L154" s="41"/>
      <c r="M154" s="217" t="s">
        <v>1</v>
      </c>
      <c r="N154" s="218" t="s">
        <v>41</v>
      </c>
      <c r="O154" s="88"/>
      <c r="P154" s="219">
        <f>O154*H154</f>
        <v>0</v>
      </c>
      <c r="Q154" s="219">
        <v>0.023369999999999998</v>
      </c>
      <c r="R154" s="219">
        <f>Q154*H154</f>
        <v>0.1187196</v>
      </c>
      <c r="S154" s="219">
        <v>0</v>
      </c>
      <c r="T154" s="220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1" t="s">
        <v>123</v>
      </c>
      <c r="AT154" s="221" t="s">
        <v>119</v>
      </c>
      <c r="AU154" s="221" t="s">
        <v>83</v>
      </c>
      <c r="AY154" s="14" t="s">
        <v>116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4" t="s">
        <v>81</v>
      </c>
      <c r="BK154" s="222">
        <f>ROUND(I154*H154,1)</f>
        <v>0</v>
      </c>
      <c r="BL154" s="14" t="s">
        <v>123</v>
      </c>
      <c r="BM154" s="221" t="s">
        <v>212</v>
      </c>
    </row>
    <row r="155" s="2" customFormat="1">
      <c r="A155" s="35"/>
      <c r="B155" s="36"/>
      <c r="C155" s="37"/>
      <c r="D155" s="234" t="s">
        <v>135</v>
      </c>
      <c r="E155" s="37"/>
      <c r="F155" s="235" t="s">
        <v>213</v>
      </c>
      <c r="G155" s="37"/>
      <c r="H155" s="37"/>
      <c r="I155" s="236"/>
      <c r="J155" s="37"/>
      <c r="K155" s="37"/>
      <c r="L155" s="41"/>
      <c r="M155" s="237"/>
      <c r="N155" s="238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135</v>
      </c>
      <c r="AU155" s="14" t="s">
        <v>83</v>
      </c>
    </row>
    <row r="156" s="2" customFormat="1" ht="24.15" customHeight="1">
      <c r="A156" s="35"/>
      <c r="B156" s="36"/>
      <c r="C156" s="209" t="s">
        <v>214</v>
      </c>
      <c r="D156" s="209" t="s">
        <v>119</v>
      </c>
      <c r="E156" s="210" t="s">
        <v>215</v>
      </c>
      <c r="F156" s="211" t="s">
        <v>216</v>
      </c>
      <c r="G156" s="212" t="s">
        <v>180</v>
      </c>
      <c r="H156" s="213">
        <v>3.1299999999999999</v>
      </c>
      <c r="I156" s="214"/>
      <c r="J156" s="215">
        <f>ROUND(I156*H156,1)</f>
        <v>0</v>
      </c>
      <c r="K156" s="216"/>
      <c r="L156" s="41"/>
      <c r="M156" s="217" t="s">
        <v>1</v>
      </c>
      <c r="N156" s="218" t="s">
        <v>41</v>
      </c>
      <c r="O156" s="88"/>
      <c r="P156" s="219">
        <f>O156*H156</f>
        <v>0</v>
      </c>
      <c r="Q156" s="219">
        <v>0</v>
      </c>
      <c r="R156" s="219">
        <f>Q156*H156</f>
        <v>0</v>
      </c>
      <c r="S156" s="219">
        <v>0</v>
      </c>
      <c r="T156" s="22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1" t="s">
        <v>123</v>
      </c>
      <c r="AT156" s="221" t="s">
        <v>119</v>
      </c>
      <c r="AU156" s="221" t="s">
        <v>83</v>
      </c>
      <c r="AY156" s="14" t="s">
        <v>116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4" t="s">
        <v>81</v>
      </c>
      <c r="BK156" s="222">
        <f>ROUND(I156*H156,1)</f>
        <v>0</v>
      </c>
      <c r="BL156" s="14" t="s">
        <v>123</v>
      </c>
      <c r="BM156" s="221" t="s">
        <v>217</v>
      </c>
    </row>
    <row r="157" s="2" customFormat="1">
      <c r="A157" s="35"/>
      <c r="B157" s="36"/>
      <c r="C157" s="37"/>
      <c r="D157" s="239" t="s">
        <v>163</v>
      </c>
      <c r="E157" s="37"/>
      <c r="F157" s="240" t="s">
        <v>218</v>
      </c>
      <c r="G157" s="37"/>
      <c r="H157" s="37"/>
      <c r="I157" s="236"/>
      <c r="J157" s="37"/>
      <c r="K157" s="37"/>
      <c r="L157" s="41"/>
      <c r="M157" s="237"/>
      <c r="N157" s="238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163</v>
      </c>
      <c r="AU157" s="14" t="s">
        <v>83</v>
      </c>
    </row>
    <row r="158" s="12" customFormat="1" ht="22.8" customHeight="1">
      <c r="A158" s="12"/>
      <c r="B158" s="193"/>
      <c r="C158" s="194"/>
      <c r="D158" s="195" t="s">
        <v>75</v>
      </c>
      <c r="E158" s="207" t="s">
        <v>219</v>
      </c>
      <c r="F158" s="207" t="s">
        <v>220</v>
      </c>
      <c r="G158" s="194"/>
      <c r="H158" s="194"/>
      <c r="I158" s="197"/>
      <c r="J158" s="208">
        <f>BK158</f>
        <v>0</v>
      </c>
      <c r="K158" s="194"/>
      <c r="L158" s="199"/>
      <c r="M158" s="200"/>
      <c r="N158" s="201"/>
      <c r="O158" s="201"/>
      <c r="P158" s="202">
        <f>SUM(P159:P169)</f>
        <v>0</v>
      </c>
      <c r="Q158" s="201"/>
      <c r="R158" s="202">
        <f>SUM(R159:R169)</f>
        <v>0.11178</v>
      </c>
      <c r="S158" s="201"/>
      <c r="T158" s="203">
        <f>SUM(T159:T169)</f>
        <v>0.48331999999999997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4" t="s">
        <v>83</v>
      </c>
      <c r="AT158" s="205" t="s">
        <v>75</v>
      </c>
      <c r="AU158" s="205" t="s">
        <v>81</v>
      </c>
      <c r="AY158" s="204" t="s">
        <v>116</v>
      </c>
      <c r="BK158" s="206">
        <f>SUM(BK159:BK169)</f>
        <v>0</v>
      </c>
    </row>
    <row r="159" s="2" customFormat="1" ht="16.5" customHeight="1">
      <c r="A159" s="35"/>
      <c r="B159" s="36"/>
      <c r="C159" s="209" t="s">
        <v>7</v>
      </c>
      <c r="D159" s="209" t="s">
        <v>119</v>
      </c>
      <c r="E159" s="210" t="s">
        <v>221</v>
      </c>
      <c r="F159" s="211" t="s">
        <v>222</v>
      </c>
      <c r="G159" s="212" t="s">
        <v>122</v>
      </c>
      <c r="H159" s="213">
        <v>60</v>
      </c>
      <c r="I159" s="214"/>
      <c r="J159" s="215">
        <f>ROUND(I159*H159,1)</f>
        <v>0</v>
      </c>
      <c r="K159" s="216"/>
      <c r="L159" s="41"/>
      <c r="M159" s="217" t="s">
        <v>1</v>
      </c>
      <c r="N159" s="218" t="s">
        <v>41</v>
      </c>
      <c r="O159" s="88"/>
      <c r="P159" s="219">
        <f>O159*H159</f>
        <v>0</v>
      </c>
      <c r="Q159" s="219">
        <v>0</v>
      </c>
      <c r="R159" s="219">
        <f>Q159*H159</f>
        <v>0</v>
      </c>
      <c r="S159" s="219">
        <v>0.00594</v>
      </c>
      <c r="T159" s="220">
        <f>S159*H159</f>
        <v>0.35639999999999999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1" t="s">
        <v>123</v>
      </c>
      <c r="AT159" s="221" t="s">
        <v>119</v>
      </c>
      <c r="AU159" s="221" t="s">
        <v>83</v>
      </c>
      <c r="AY159" s="14" t="s">
        <v>116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4" t="s">
        <v>81</v>
      </c>
      <c r="BK159" s="222">
        <f>ROUND(I159*H159,1)</f>
        <v>0</v>
      </c>
      <c r="BL159" s="14" t="s">
        <v>123</v>
      </c>
      <c r="BM159" s="221" t="s">
        <v>223</v>
      </c>
    </row>
    <row r="160" s="2" customFormat="1" ht="24.15" customHeight="1">
      <c r="A160" s="35"/>
      <c r="B160" s="36"/>
      <c r="C160" s="209" t="s">
        <v>224</v>
      </c>
      <c r="D160" s="209" t="s">
        <v>119</v>
      </c>
      <c r="E160" s="210" t="s">
        <v>225</v>
      </c>
      <c r="F160" s="211" t="s">
        <v>226</v>
      </c>
      <c r="G160" s="212" t="s">
        <v>161</v>
      </c>
      <c r="H160" s="213">
        <v>16</v>
      </c>
      <c r="I160" s="214"/>
      <c r="J160" s="215">
        <f>ROUND(I160*H160,1)</f>
        <v>0</v>
      </c>
      <c r="K160" s="216"/>
      <c r="L160" s="41"/>
      <c r="M160" s="217" t="s">
        <v>1</v>
      </c>
      <c r="N160" s="218" t="s">
        <v>41</v>
      </c>
      <c r="O160" s="88"/>
      <c r="P160" s="219">
        <f>O160*H160</f>
        <v>0</v>
      </c>
      <c r="Q160" s="219">
        <v>0</v>
      </c>
      <c r="R160" s="219">
        <f>Q160*H160</f>
        <v>0</v>
      </c>
      <c r="S160" s="219">
        <v>0.00191</v>
      </c>
      <c r="T160" s="220">
        <f>S160*H160</f>
        <v>0.03056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1" t="s">
        <v>123</v>
      </c>
      <c r="AT160" s="221" t="s">
        <v>119</v>
      </c>
      <c r="AU160" s="221" t="s">
        <v>83</v>
      </c>
      <c r="AY160" s="14" t="s">
        <v>116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4" t="s">
        <v>81</v>
      </c>
      <c r="BK160" s="222">
        <f>ROUND(I160*H160,1)</f>
        <v>0</v>
      </c>
      <c r="BL160" s="14" t="s">
        <v>123</v>
      </c>
      <c r="BM160" s="221" t="s">
        <v>227</v>
      </c>
    </row>
    <row r="161" s="2" customFormat="1" ht="16.5" customHeight="1">
      <c r="A161" s="35"/>
      <c r="B161" s="36"/>
      <c r="C161" s="209" t="s">
        <v>228</v>
      </c>
      <c r="D161" s="209" t="s">
        <v>119</v>
      </c>
      <c r="E161" s="210" t="s">
        <v>229</v>
      </c>
      <c r="F161" s="211" t="s">
        <v>230</v>
      </c>
      <c r="G161" s="212" t="s">
        <v>161</v>
      </c>
      <c r="H161" s="213">
        <v>14</v>
      </c>
      <c r="I161" s="214"/>
      <c r="J161" s="215">
        <f>ROUND(I161*H161,1)</f>
        <v>0</v>
      </c>
      <c r="K161" s="216"/>
      <c r="L161" s="41"/>
      <c r="M161" s="217" t="s">
        <v>1</v>
      </c>
      <c r="N161" s="218" t="s">
        <v>41</v>
      </c>
      <c r="O161" s="88"/>
      <c r="P161" s="219">
        <f>O161*H161</f>
        <v>0</v>
      </c>
      <c r="Q161" s="219">
        <v>0</v>
      </c>
      <c r="R161" s="219">
        <f>Q161*H161</f>
        <v>0</v>
      </c>
      <c r="S161" s="219">
        <v>0.00175</v>
      </c>
      <c r="T161" s="220">
        <f>S161*H161</f>
        <v>0.024500000000000001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1" t="s">
        <v>123</v>
      </c>
      <c r="AT161" s="221" t="s">
        <v>119</v>
      </c>
      <c r="AU161" s="221" t="s">
        <v>83</v>
      </c>
      <c r="AY161" s="14" t="s">
        <v>116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4" t="s">
        <v>81</v>
      </c>
      <c r="BK161" s="222">
        <f>ROUND(I161*H161,1)</f>
        <v>0</v>
      </c>
      <c r="BL161" s="14" t="s">
        <v>123</v>
      </c>
      <c r="BM161" s="221" t="s">
        <v>231</v>
      </c>
    </row>
    <row r="162" s="2" customFormat="1" ht="16.5" customHeight="1">
      <c r="A162" s="35"/>
      <c r="B162" s="36"/>
      <c r="C162" s="209" t="s">
        <v>232</v>
      </c>
      <c r="D162" s="209" t="s">
        <v>119</v>
      </c>
      <c r="E162" s="210" t="s">
        <v>233</v>
      </c>
      <c r="F162" s="211" t="s">
        <v>234</v>
      </c>
      <c r="G162" s="212" t="s">
        <v>161</v>
      </c>
      <c r="H162" s="213">
        <v>14</v>
      </c>
      <c r="I162" s="214"/>
      <c r="J162" s="215">
        <f>ROUND(I162*H162,1)</f>
        <v>0</v>
      </c>
      <c r="K162" s="216"/>
      <c r="L162" s="41"/>
      <c r="M162" s="217" t="s">
        <v>1</v>
      </c>
      <c r="N162" s="218" t="s">
        <v>41</v>
      </c>
      <c r="O162" s="88"/>
      <c r="P162" s="219">
        <f>O162*H162</f>
        <v>0</v>
      </c>
      <c r="Q162" s="219">
        <v>0</v>
      </c>
      <c r="R162" s="219">
        <f>Q162*H162</f>
        <v>0</v>
      </c>
      <c r="S162" s="219">
        <v>0.0025999999999999999</v>
      </c>
      <c r="T162" s="220">
        <f>S162*H162</f>
        <v>0.036400000000000002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1" t="s">
        <v>123</v>
      </c>
      <c r="AT162" s="221" t="s">
        <v>119</v>
      </c>
      <c r="AU162" s="221" t="s">
        <v>83</v>
      </c>
      <c r="AY162" s="14" t="s">
        <v>116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4" t="s">
        <v>81</v>
      </c>
      <c r="BK162" s="222">
        <f>ROUND(I162*H162,1)</f>
        <v>0</v>
      </c>
      <c r="BL162" s="14" t="s">
        <v>123</v>
      </c>
      <c r="BM162" s="221" t="s">
        <v>235</v>
      </c>
    </row>
    <row r="163" s="2" customFormat="1" ht="16.5" customHeight="1">
      <c r="A163" s="35"/>
      <c r="B163" s="36"/>
      <c r="C163" s="209" t="s">
        <v>236</v>
      </c>
      <c r="D163" s="209" t="s">
        <v>119</v>
      </c>
      <c r="E163" s="210" t="s">
        <v>237</v>
      </c>
      <c r="F163" s="211" t="s">
        <v>238</v>
      </c>
      <c r="G163" s="212" t="s">
        <v>161</v>
      </c>
      <c r="H163" s="213">
        <v>9</v>
      </c>
      <c r="I163" s="214"/>
      <c r="J163" s="215">
        <f>ROUND(I163*H163,1)</f>
        <v>0</v>
      </c>
      <c r="K163" s="216"/>
      <c r="L163" s="41"/>
      <c r="M163" s="217" t="s">
        <v>1</v>
      </c>
      <c r="N163" s="218" t="s">
        <v>41</v>
      </c>
      <c r="O163" s="88"/>
      <c r="P163" s="219">
        <f>O163*H163</f>
        <v>0</v>
      </c>
      <c r="Q163" s="219">
        <v>0</v>
      </c>
      <c r="R163" s="219">
        <f>Q163*H163</f>
        <v>0</v>
      </c>
      <c r="S163" s="219">
        <v>0.0039399999999999999</v>
      </c>
      <c r="T163" s="220">
        <f>S163*H163</f>
        <v>0.035459999999999998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1" t="s">
        <v>123</v>
      </c>
      <c r="AT163" s="221" t="s">
        <v>119</v>
      </c>
      <c r="AU163" s="221" t="s">
        <v>83</v>
      </c>
      <c r="AY163" s="14" t="s">
        <v>116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4" t="s">
        <v>81</v>
      </c>
      <c r="BK163" s="222">
        <f>ROUND(I163*H163,1)</f>
        <v>0</v>
      </c>
      <c r="BL163" s="14" t="s">
        <v>123</v>
      </c>
      <c r="BM163" s="221" t="s">
        <v>239</v>
      </c>
    </row>
    <row r="164" s="2" customFormat="1" ht="33" customHeight="1">
      <c r="A164" s="35"/>
      <c r="B164" s="36"/>
      <c r="C164" s="209" t="s">
        <v>240</v>
      </c>
      <c r="D164" s="209" t="s">
        <v>119</v>
      </c>
      <c r="E164" s="210" t="s">
        <v>241</v>
      </c>
      <c r="F164" s="211" t="s">
        <v>242</v>
      </c>
      <c r="G164" s="212" t="s">
        <v>161</v>
      </c>
      <c r="H164" s="213">
        <v>14</v>
      </c>
      <c r="I164" s="214"/>
      <c r="J164" s="215">
        <f>ROUND(I164*H164,1)</f>
        <v>0</v>
      </c>
      <c r="K164" s="216"/>
      <c r="L164" s="41"/>
      <c r="M164" s="217" t="s">
        <v>1</v>
      </c>
      <c r="N164" s="218" t="s">
        <v>41</v>
      </c>
      <c r="O164" s="88"/>
      <c r="P164" s="219">
        <f>O164*H164</f>
        <v>0</v>
      </c>
      <c r="Q164" s="219">
        <v>0.0043699999999999998</v>
      </c>
      <c r="R164" s="219">
        <f>Q164*H164</f>
        <v>0.061179999999999998</v>
      </c>
      <c r="S164" s="219">
        <v>0</v>
      </c>
      <c r="T164" s="220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1" t="s">
        <v>123</v>
      </c>
      <c r="AT164" s="221" t="s">
        <v>119</v>
      </c>
      <c r="AU164" s="221" t="s">
        <v>83</v>
      </c>
      <c r="AY164" s="14" t="s">
        <v>116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4" t="s">
        <v>81</v>
      </c>
      <c r="BK164" s="222">
        <f>ROUND(I164*H164,1)</f>
        <v>0</v>
      </c>
      <c r="BL164" s="14" t="s">
        <v>123</v>
      </c>
      <c r="BM164" s="221" t="s">
        <v>243</v>
      </c>
    </row>
    <row r="165" s="2" customFormat="1" ht="33" customHeight="1">
      <c r="A165" s="35"/>
      <c r="B165" s="36"/>
      <c r="C165" s="209" t="s">
        <v>244</v>
      </c>
      <c r="D165" s="209" t="s">
        <v>119</v>
      </c>
      <c r="E165" s="210" t="s">
        <v>245</v>
      </c>
      <c r="F165" s="211" t="s">
        <v>246</v>
      </c>
      <c r="G165" s="212" t="s">
        <v>133</v>
      </c>
      <c r="H165" s="213">
        <v>12</v>
      </c>
      <c r="I165" s="214"/>
      <c r="J165" s="215">
        <f>ROUND(I165*H165,1)</f>
        <v>0</v>
      </c>
      <c r="K165" s="216"/>
      <c r="L165" s="41"/>
      <c r="M165" s="217" t="s">
        <v>1</v>
      </c>
      <c r="N165" s="218" t="s">
        <v>41</v>
      </c>
      <c r="O165" s="88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1" t="s">
        <v>123</v>
      </c>
      <c r="AT165" s="221" t="s">
        <v>119</v>
      </c>
      <c r="AU165" s="221" t="s">
        <v>83</v>
      </c>
      <c r="AY165" s="14" t="s">
        <v>116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4" t="s">
        <v>81</v>
      </c>
      <c r="BK165" s="222">
        <f>ROUND(I165*H165,1)</f>
        <v>0</v>
      </c>
      <c r="BL165" s="14" t="s">
        <v>123</v>
      </c>
      <c r="BM165" s="221" t="s">
        <v>247</v>
      </c>
    </row>
    <row r="166" s="2" customFormat="1" ht="24.15" customHeight="1">
      <c r="A166" s="35"/>
      <c r="B166" s="36"/>
      <c r="C166" s="209" t="s">
        <v>248</v>
      </c>
      <c r="D166" s="209" t="s">
        <v>119</v>
      </c>
      <c r="E166" s="210" t="s">
        <v>249</v>
      </c>
      <c r="F166" s="211" t="s">
        <v>250</v>
      </c>
      <c r="G166" s="212" t="s">
        <v>161</v>
      </c>
      <c r="H166" s="213">
        <v>14</v>
      </c>
      <c r="I166" s="214"/>
      <c r="J166" s="215">
        <f>ROUND(I166*H166,1)</f>
        <v>0</v>
      </c>
      <c r="K166" s="216"/>
      <c r="L166" s="41"/>
      <c r="M166" s="217" t="s">
        <v>1</v>
      </c>
      <c r="N166" s="218" t="s">
        <v>41</v>
      </c>
      <c r="O166" s="88"/>
      <c r="P166" s="219">
        <f>O166*H166</f>
        <v>0</v>
      </c>
      <c r="Q166" s="219">
        <v>0.00174</v>
      </c>
      <c r="R166" s="219">
        <f>Q166*H166</f>
        <v>0.02436</v>
      </c>
      <c r="S166" s="219">
        <v>0</v>
      </c>
      <c r="T166" s="220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1" t="s">
        <v>123</v>
      </c>
      <c r="AT166" s="221" t="s">
        <v>119</v>
      </c>
      <c r="AU166" s="221" t="s">
        <v>83</v>
      </c>
      <c r="AY166" s="14" t="s">
        <v>116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14" t="s">
        <v>81</v>
      </c>
      <c r="BK166" s="222">
        <f>ROUND(I166*H166,1)</f>
        <v>0</v>
      </c>
      <c r="BL166" s="14" t="s">
        <v>123</v>
      </c>
      <c r="BM166" s="221" t="s">
        <v>251</v>
      </c>
    </row>
    <row r="167" s="2" customFormat="1" ht="24.15" customHeight="1">
      <c r="A167" s="35"/>
      <c r="B167" s="36"/>
      <c r="C167" s="209" t="s">
        <v>252</v>
      </c>
      <c r="D167" s="209" t="s">
        <v>119</v>
      </c>
      <c r="E167" s="210" t="s">
        <v>253</v>
      </c>
      <c r="F167" s="211" t="s">
        <v>254</v>
      </c>
      <c r="G167" s="212" t="s">
        <v>133</v>
      </c>
      <c r="H167" s="213">
        <v>2</v>
      </c>
      <c r="I167" s="214"/>
      <c r="J167" s="215">
        <f>ROUND(I167*H167,1)</f>
        <v>0</v>
      </c>
      <c r="K167" s="216"/>
      <c r="L167" s="41"/>
      <c r="M167" s="217" t="s">
        <v>1</v>
      </c>
      <c r="N167" s="218" t="s">
        <v>41</v>
      </c>
      <c r="O167" s="88"/>
      <c r="P167" s="219">
        <f>O167*H167</f>
        <v>0</v>
      </c>
      <c r="Q167" s="219">
        <v>0.00025000000000000001</v>
      </c>
      <c r="R167" s="219">
        <f>Q167*H167</f>
        <v>0.00050000000000000001</v>
      </c>
      <c r="S167" s="219">
        <v>0</v>
      </c>
      <c r="T167" s="220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1" t="s">
        <v>123</v>
      </c>
      <c r="AT167" s="221" t="s">
        <v>119</v>
      </c>
      <c r="AU167" s="221" t="s">
        <v>83</v>
      </c>
      <c r="AY167" s="14" t="s">
        <v>116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4" t="s">
        <v>81</v>
      </c>
      <c r="BK167" s="222">
        <f>ROUND(I167*H167,1)</f>
        <v>0</v>
      </c>
      <c r="BL167" s="14" t="s">
        <v>123</v>
      </c>
      <c r="BM167" s="221" t="s">
        <v>255</v>
      </c>
    </row>
    <row r="168" s="2" customFormat="1" ht="24.15" customHeight="1">
      <c r="A168" s="35"/>
      <c r="B168" s="36"/>
      <c r="C168" s="209" t="s">
        <v>256</v>
      </c>
      <c r="D168" s="209" t="s">
        <v>119</v>
      </c>
      <c r="E168" s="210" t="s">
        <v>257</v>
      </c>
      <c r="F168" s="211" t="s">
        <v>258</v>
      </c>
      <c r="G168" s="212" t="s">
        <v>161</v>
      </c>
      <c r="H168" s="213">
        <v>9</v>
      </c>
      <c r="I168" s="214"/>
      <c r="J168" s="215">
        <f>ROUND(I168*H168,1)</f>
        <v>0</v>
      </c>
      <c r="K168" s="216"/>
      <c r="L168" s="41"/>
      <c r="M168" s="217" t="s">
        <v>1</v>
      </c>
      <c r="N168" s="218" t="s">
        <v>41</v>
      </c>
      <c r="O168" s="88"/>
      <c r="P168" s="219">
        <f>O168*H168</f>
        <v>0</v>
      </c>
      <c r="Q168" s="219">
        <v>0.0028600000000000001</v>
      </c>
      <c r="R168" s="219">
        <f>Q168*H168</f>
        <v>0.025740000000000002</v>
      </c>
      <c r="S168" s="219">
        <v>0</v>
      </c>
      <c r="T168" s="220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1" t="s">
        <v>123</v>
      </c>
      <c r="AT168" s="221" t="s">
        <v>119</v>
      </c>
      <c r="AU168" s="221" t="s">
        <v>83</v>
      </c>
      <c r="AY168" s="14" t="s">
        <v>116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4" t="s">
        <v>81</v>
      </c>
      <c r="BK168" s="222">
        <f>ROUND(I168*H168,1)</f>
        <v>0</v>
      </c>
      <c r="BL168" s="14" t="s">
        <v>123</v>
      </c>
      <c r="BM168" s="221" t="s">
        <v>259</v>
      </c>
    </row>
    <row r="169" s="2" customFormat="1" ht="24.15" customHeight="1">
      <c r="A169" s="35"/>
      <c r="B169" s="36"/>
      <c r="C169" s="209" t="s">
        <v>260</v>
      </c>
      <c r="D169" s="209" t="s">
        <v>119</v>
      </c>
      <c r="E169" s="210" t="s">
        <v>261</v>
      </c>
      <c r="F169" s="211" t="s">
        <v>262</v>
      </c>
      <c r="G169" s="212" t="s">
        <v>180</v>
      </c>
      <c r="H169" s="213">
        <v>0.112</v>
      </c>
      <c r="I169" s="214"/>
      <c r="J169" s="215">
        <f>ROUND(I169*H169,1)</f>
        <v>0</v>
      </c>
      <c r="K169" s="216"/>
      <c r="L169" s="41"/>
      <c r="M169" s="217" t="s">
        <v>1</v>
      </c>
      <c r="N169" s="218" t="s">
        <v>41</v>
      </c>
      <c r="O169" s="88"/>
      <c r="P169" s="219">
        <f>O169*H169</f>
        <v>0</v>
      </c>
      <c r="Q169" s="219">
        <v>0</v>
      </c>
      <c r="R169" s="219">
        <f>Q169*H169</f>
        <v>0</v>
      </c>
      <c r="S169" s="219">
        <v>0</v>
      </c>
      <c r="T169" s="220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1" t="s">
        <v>123</v>
      </c>
      <c r="AT169" s="221" t="s">
        <v>119</v>
      </c>
      <c r="AU169" s="221" t="s">
        <v>83</v>
      </c>
      <c r="AY169" s="14" t="s">
        <v>116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4" t="s">
        <v>81</v>
      </c>
      <c r="BK169" s="222">
        <f>ROUND(I169*H169,1)</f>
        <v>0</v>
      </c>
      <c r="BL169" s="14" t="s">
        <v>123</v>
      </c>
      <c r="BM169" s="221" t="s">
        <v>263</v>
      </c>
    </row>
    <row r="170" s="12" customFormat="1" ht="22.8" customHeight="1">
      <c r="A170" s="12"/>
      <c r="B170" s="193"/>
      <c r="C170" s="194"/>
      <c r="D170" s="195" t="s">
        <v>75</v>
      </c>
      <c r="E170" s="207" t="s">
        <v>264</v>
      </c>
      <c r="F170" s="207" t="s">
        <v>265</v>
      </c>
      <c r="G170" s="194"/>
      <c r="H170" s="194"/>
      <c r="I170" s="197"/>
      <c r="J170" s="208">
        <f>BK170</f>
        <v>0</v>
      </c>
      <c r="K170" s="194"/>
      <c r="L170" s="199"/>
      <c r="M170" s="200"/>
      <c r="N170" s="201"/>
      <c r="O170" s="201"/>
      <c r="P170" s="202">
        <f>P171</f>
        <v>0</v>
      </c>
      <c r="Q170" s="201"/>
      <c r="R170" s="202">
        <f>R171</f>
        <v>0</v>
      </c>
      <c r="S170" s="201"/>
      <c r="T170" s="203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4" t="s">
        <v>83</v>
      </c>
      <c r="AT170" s="205" t="s">
        <v>75</v>
      </c>
      <c r="AU170" s="205" t="s">
        <v>81</v>
      </c>
      <c r="AY170" s="204" t="s">
        <v>116</v>
      </c>
      <c r="BK170" s="206">
        <f>BK171</f>
        <v>0</v>
      </c>
    </row>
    <row r="171" s="2" customFormat="1" ht="33" customHeight="1">
      <c r="A171" s="35"/>
      <c r="B171" s="36"/>
      <c r="C171" s="209" t="s">
        <v>128</v>
      </c>
      <c r="D171" s="209" t="s">
        <v>119</v>
      </c>
      <c r="E171" s="210" t="s">
        <v>266</v>
      </c>
      <c r="F171" s="211" t="s">
        <v>267</v>
      </c>
      <c r="G171" s="212" t="s">
        <v>133</v>
      </c>
      <c r="H171" s="213">
        <v>2</v>
      </c>
      <c r="I171" s="214"/>
      <c r="J171" s="215">
        <f>ROUND(I171*H171,1)</f>
        <v>0</v>
      </c>
      <c r="K171" s="216"/>
      <c r="L171" s="41"/>
      <c r="M171" s="217" t="s">
        <v>1</v>
      </c>
      <c r="N171" s="218" t="s">
        <v>41</v>
      </c>
      <c r="O171" s="88"/>
      <c r="P171" s="219">
        <f>O171*H171</f>
        <v>0</v>
      </c>
      <c r="Q171" s="219">
        <v>0</v>
      </c>
      <c r="R171" s="219">
        <f>Q171*H171</f>
        <v>0</v>
      </c>
      <c r="S171" s="219">
        <v>0</v>
      </c>
      <c r="T171" s="220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1" t="s">
        <v>123</v>
      </c>
      <c r="AT171" s="221" t="s">
        <v>119</v>
      </c>
      <c r="AU171" s="221" t="s">
        <v>83</v>
      </c>
      <c r="AY171" s="14" t="s">
        <v>116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4" t="s">
        <v>81</v>
      </c>
      <c r="BK171" s="222">
        <f>ROUND(I171*H171,1)</f>
        <v>0</v>
      </c>
      <c r="BL171" s="14" t="s">
        <v>123</v>
      </c>
      <c r="BM171" s="221" t="s">
        <v>268</v>
      </c>
    </row>
    <row r="172" s="12" customFormat="1" ht="22.8" customHeight="1">
      <c r="A172" s="12"/>
      <c r="B172" s="193"/>
      <c r="C172" s="194"/>
      <c r="D172" s="195" t="s">
        <v>75</v>
      </c>
      <c r="E172" s="207" t="s">
        <v>269</v>
      </c>
      <c r="F172" s="207" t="s">
        <v>270</v>
      </c>
      <c r="G172" s="194"/>
      <c r="H172" s="194"/>
      <c r="I172" s="197"/>
      <c r="J172" s="208">
        <f>BK172</f>
        <v>0</v>
      </c>
      <c r="K172" s="194"/>
      <c r="L172" s="199"/>
      <c r="M172" s="200"/>
      <c r="N172" s="201"/>
      <c r="O172" s="201"/>
      <c r="P172" s="202">
        <f>SUM(P173:P174)</f>
        <v>0</v>
      </c>
      <c r="Q172" s="201"/>
      <c r="R172" s="202">
        <f>SUM(R173:R174)</f>
        <v>0.0132</v>
      </c>
      <c r="S172" s="201"/>
      <c r="T172" s="203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4" t="s">
        <v>83</v>
      </c>
      <c r="AT172" s="205" t="s">
        <v>75</v>
      </c>
      <c r="AU172" s="205" t="s">
        <v>81</v>
      </c>
      <c r="AY172" s="204" t="s">
        <v>116</v>
      </c>
      <c r="BK172" s="206">
        <f>SUM(BK173:BK174)</f>
        <v>0</v>
      </c>
    </row>
    <row r="173" s="2" customFormat="1" ht="24.15" customHeight="1">
      <c r="A173" s="35"/>
      <c r="B173" s="36"/>
      <c r="C173" s="209" t="s">
        <v>271</v>
      </c>
      <c r="D173" s="209" t="s">
        <v>119</v>
      </c>
      <c r="E173" s="210" t="s">
        <v>272</v>
      </c>
      <c r="F173" s="211" t="s">
        <v>273</v>
      </c>
      <c r="G173" s="212" t="s">
        <v>122</v>
      </c>
      <c r="H173" s="213">
        <v>30</v>
      </c>
      <c r="I173" s="214"/>
      <c r="J173" s="215">
        <f>ROUND(I173*H173,1)</f>
        <v>0</v>
      </c>
      <c r="K173" s="216"/>
      <c r="L173" s="41"/>
      <c r="M173" s="217" t="s">
        <v>1</v>
      </c>
      <c r="N173" s="218" t="s">
        <v>41</v>
      </c>
      <c r="O173" s="88"/>
      <c r="P173" s="219">
        <f>O173*H173</f>
        <v>0</v>
      </c>
      <c r="Q173" s="219">
        <v>0.00022000000000000001</v>
      </c>
      <c r="R173" s="219">
        <f>Q173*H173</f>
        <v>0.0066</v>
      </c>
      <c r="S173" s="219">
        <v>0</v>
      </c>
      <c r="T173" s="220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1" t="s">
        <v>123</v>
      </c>
      <c r="AT173" s="221" t="s">
        <v>119</v>
      </c>
      <c r="AU173" s="221" t="s">
        <v>83</v>
      </c>
      <c r="AY173" s="14" t="s">
        <v>116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4" t="s">
        <v>81</v>
      </c>
      <c r="BK173" s="222">
        <f>ROUND(I173*H173,1)</f>
        <v>0</v>
      </c>
      <c r="BL173" s="14" t="s">
        <v>123</v>
      </c>
      <c r="BM173" s="221" t="s">
        <v>274</v>
      </c>
    </row>
    <row r="174" s="2" customFormat="1" ht="24.15" customHeight="1">
      <c r="A174" s="35"/>
      <c r="B174" s="36"/>
      <c r="C174" s="209" t="s">
        <v>275</v>
      </c>
      <c r="D174" s="209" t="s">
        <v>119</v>
      </c>
      <c r="E174" s="210" t="s">
        <v>276</v>
      </c>
      <c r="F174" s="211" t="s">
        <v>277</v>
      </c>
      <c r="G174" s="212" t="s">
        <v>122</v>
      </c>
      <c r="H174" s="213">
        <v>30</v>
      </c>
      <c r="I174" s="214"/>
      <c r="J174" s="215">
        <f>ROUND(I174*H174,1)</f>
        <v>0</v>
      </c>
      <c r="K174" s="216"/>
      <c r="L174" s="41"/>
      <c r="M174" s="217" t="s">
        <v>1</v>
      </c>
      <c r="N174" s="218" t="s">
        <v>41</v>
      </c>
      <c r="O174" s="88"/>
      <c r="P174" s="219">
        <f>O174*H174</f>
        <v>0</v>
      </c>
      <c r="Q174" s="219">
        <v>0.00022000000000000001</v>
      </c>
      <c r="R174" s="219">
        <f>Q174*H174</f>
        <v>0.0066</v>
      </c>
      <c r="S174" s="219">
        <v>0</v>
      </c>
      <c r="T174" s="220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1" t="s">
        <v>123</v>
      </c>
      <c r="AT174" s="221" t="s">
        <v>119</v>
      </c>
      <c r="AU174" s="221" t="s">
        <v>83</v>
      </c>
      <c r="AY174" s="14" t="s">
        <v>116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4" t="s">
        <v>81</v>
      </c>
      <c r="BK174" s="222">
        <f>ROUND(I174*H174,1)</f>
        <v>0</v>
      </c>
      <c r="BL174" s="14" t="s">
        <v>123</v>
      </c>
      <c r="BM174" s="221" t="s">
        <v>278</v>
      </c>
    </row>
    <row r="175" s="12" customFormat="1" ht="25.92" customHeight="1">
      <c r="A175" s="12"/>
      <c r="B175" s="193"/>
      <c r="C175" s="194"/>
      <c r="D175" s="195" t="s">
        <v>75</v>
      </c>
      <c r="E175" s="196" t="s">
        <v>279</v>
      </c>
      <c r="F175" s="196" t="s">
        <v>280</v>
      </c>
      <c r="G175" s="194"/>
      <c r="H175" s="194"/>
      <c r="I175" s="197"/>
      <c r="J175" s="198">
        <f>BK175</f>
        <v>0</v>
      </c>
      <c r="K175" s="194"/>
      <c r="L175" s="199"/>
      <c r="M175" s="200"/>
      <c r="N175" s="201"/>
      <c r="O175" s="201"/>
      <c r="P175" s="202">
        <f>P176+P178+P180+P183</f>
        <v>0</v>
      </c>
      <c r="Q175" s="201"/>
      <c r="R175" s="202">
        <f>R176+R178+R180+R183</f>
        <v>0</v>
      </c>
      <c r="S175" s="201"/>
      <c r="T175" s="203">
        <f>T176+T178+T180+T183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4" t="s">
        <v>142</v>
      </c>
      <c r="AT175" s="205" t="s">
        <v>75</v>
      </c>
      <c r="AU175" s="205" t="s">
        <v>76</v>
      </c>
      <c r="AY175" s="204" t="s">
        <v>116</v>
      </c>
      <c r="BK175" s="206">
        <f>BK176+BK178+BK180+BK183</f>
        <v>0</v>
      </c>
    </row>
    <row r="176" s="12" customFormat="1" ht="22.8" customHeight="1">
      <c r="A176" s="12"/>
      <c r="B176" s="193"/>
      <c r="C176" s="194"/>
      <c r="D176" s="195" t="s">
        <v>75</v>
      </c>
      <c r="E176" s="207" t="s">
        <v>281</v>
      </c>
      <c r="F176" s="207" t="s">
        <v>282</v>
      </c>
      <c r="G176" s="194"/>
      <c r="H176" s="194"/>
      <c r="I176" s="197"/>
      <c r="J176" s="208">
        <f>BK176</f>
        <v>0</v>
      </c>
      <c r="K176" s="194"/>
      <c r="L176" s="199"/>
      <c r="M176" s="200"/>
      <c r="N176" s="201"/>
      <c r="O176" s="201"/>
      <c r="P176" s="202">
        <f>P177</f>
        <v>0</v>
      </c>
      <c r="Q176" s="201"/>
      <c r="R176" s="202">
        <f>R177</f>
        <v>0</v>
      </c>
      <c r="S176" s="201"/>
      <c r="T176" s="203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4" t="s">
        <v>142</v>
      </c>
      <c r="AT176" s="205" t="s">
        <v>75</v>
      </c>
      <c r="AU176" s="205" t="s">
        <v>81</v>
      </c>
      <c r="AY176" s="204" t="s">
        <v>116</v>
      </c>
      <c r="BK176" s="206">
        <f>BK177</f>
        <v>0</v>
      </c>
    </row>
    <row r="177" s="2" customFormat="1" ht="16.5" customHeight="1">
      <c r="A177" s="35"/>
      <c r="B177" s="36"/>
      <c r="C177" s="209" t="s">
        <v>283</v>
      </c>
      <c r="D177" s="209" t="s">
        <v>119</v>
      </c>
      <c r="E177" s="210" t="s">
        <v>284</v>
      </c>
      <c r="F177" s="211" t="s">
        <v>282</v>
      </c>
      <c r="G177" s="212" t="s">
        <v>285</v>
      </c>
      <c r="H177" s="213">
        <v>1</v>
      </c>
      <c r="I177" s="214"/>
      <c r="J177" s="215">
        <f>ROUND(I177*H177,1)</f>
        <v>0</v>
      </c>
      <c r="K177" s="216"/>
      <c r="L177" s="41"/>
      <c r="M177" s="217" t="s">
        <v>1</v>
      </c>
      <c r="N177" s="218" t="s">
        <v>41</v>
      </c>
      <c r="O177" s="88"/>
      <c r="P177" s="219">
        <f>O177*H177</f>
        <v>0</v>
      </c>
      <c r="Q177" s="219">
        <v>0</v>
      </c>
      <c r="R177" s="219">
        <f>Q177*H177</f>
        <v>0</v>
      </c>
      <c r="S177" s="219">
        <v>0</v>
      </c>
      <c r="T177" s="220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1" t="s">
        <v>286</v>
      </c>
      <c r="AT177" s="221" t="s">
        <v>119</v>
      </c>
      <c r="AU177" s="221" t="s">
        <v>83</v>
      </c>
      <c r="AY177" s="14" t="s">
        <v>116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4" t="s">
        <v>81</v>
      </c>
      <c r="BK177" s="222">
        <f>ROUND(I177*H177,1)</f>
        <v>0</v>
      </c>
      <c r="BL177" s="14" t="s">
        <v>286</v>
      </c>
      <c r="BM177" s="221" t="s">
        <v>287</v>
      </c>
    </row>
    <row r="178" s="12" customFormat="1" ht="22.8" customHeight="1">
      <c r="A178" s="12"/>
      <c r="B178" s="193"/>
      <c r="C178" s="194"/>
      <c r="D178" s="195" t="s">
        <v>75</v>
      </c>
      <c r="E178" s="207" t="s">
        <v>288</v>
      </c>
      <c r="F178" s="207" t="s">
        <v>289</v>
      </c>
      <c r="G178" s="194"/>
      <c r="H178" s="194"/>
      <c r="I178" s="197"/>
      <c r="J178" s="208">
        <f>BK178</f>
        <v>0</v>
      </c>
      <c r="K178" s="194"/>
      <c r="L178" s="199"/>
      <c r="M178" s="200"/>
      <c r="N178" s="201"/>
      <c r="O178" s="201"/>
      <c r="P178" s="202">
        <f>P179</f>
        <v>0</v>
      </c>
      <c r="Q178" s="201"/>
      <c r="R178" s="202">
        <f>R179</f>
        <v>0</v>
      </c>
      <c r="S178" s="201"/>
      <c r="T178" s="203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4" t="s">
        <v>142</v>
      </c>
      <c r="AT178" s="205" t="s">
        <v>75</v>
      </c>
      <c r="AU178" s="205" t="s">
        <v>81</v>
      </c>
      <c r="AY178" s="204" t="s">
        <v>116</v>
      </c>
      <c r="BK178" s="206">
        <f>BK179</f>
        <v>0</v>
      </c>
    </row>
    <row r="179" s="2" customFormat="1" ht="16.5" customHeight="1">
      <c r="A179" s="35"/>
      <c r="B179" s="36"/>
      <c r="C179" s="209" t="s">
        <v>290</v>
      </c>
      <c r="D179" s="209" t="s">
        <v>119</v>
      </c>
      <c r="E179" s="210" t="s">
        <v>291</v>
      </c>
      <c r="F179" s="211" t="s">
        <v>292</v>
      </c>
      <c r="G179" s="212" t="s">
        <v>285</v>
      </c>
      <c r="H179" s="213">
        <v>1</v>
      </c>
      <c r="I179" s="214"/>
      <c r="J179" s="215">
        <f>ROUND(I179*H179,1)</f>
        <v>0</v>
      </c>
      <c r="K179" s="216"/>
      <c r="L179" s="41"/>
      <c r="M179" s="217" t="s">
        <v>1</v>
      </c>
      <c r="N179" s="218" t="s">
        <v>41</v>
      </c>
      <c r="O179" s="88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1" t="s">
        <v>286</v>
      </c>
      <c r="AT179" s="221" t="s">
        <v>119</v>
      </c>
      <c r="AU179" s="221" t="s">
        <v>83</v>
      </c>
      <c r="AY179" s="14" t="s">
        <v>116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4" t="s">
        <v>81</v>
      </c>
      <c r="BK179" s="222">
        <f>ROUND(I179*H179,1)</f>
        <v>0</v>
      </c>
      <c r="BL179" s="14" t="s">
        <v>286</v>
      </c>
      <c r="BM179" s="221" t="s">
        <v>293</v>
      </c>
    </row>
    <row r="180" s="12" customFormat="1" ht="22.8" customHeight="1">
      <c r="A180" s="12"/>
      <c r="B180" s="193"/>
      <c r="C180" s="194"/>
      <c r="D180" s="195" t="s">
        <v>75</v>
      </c>
      <c r="E180" s="207" t="s">
        <v>294</v>
      </c>
      <c r="F180" s="207" t="s">
        <v>295</v>
      </c>
      <c r="G180" s="194"/>
      <c r="H180" s="194"/>
      <c r="I180" s="197"/>
      <c r="J180" s="208">
        <f>BK180</f>
        <v>0</v>
      </c>
      <c r="K180" s="194"/>
      <c r="L180" s="199"/>
      <c r="M180" s="200"/>
      <c r="N180" s="201"/>
      <c r="O180" s="201"/>
      <c r="P180" s="202">
        <f>SUM(P181:P182)</f>
        <v>0</v>
      </c>
      <c r="Q180" s="201"/>
      <c r="R180" s="202">
        <f>SUM(R181:R182)</f>
        <v>0</v>
      </c>
      <c r="S180" s="201"/>
      <c r="T180" s="203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04" t="s">
        <v>142</v>
      </c>
      <c r="AT180" s="205" t="s">
        <v>75</v>
      </c>
      <c r="AU180" s="205" t="s">
        <v>81</v>
      </c>
      <c r="AY180" s="204" t="s">
        <v>116</v>
      </c>
      <c r="BK180" s="206">
        <f>SUM(BK181:BK182)</f>
        <v>0</v>
      </c>
    </row>
    <row r="181" s="2" customFormat="1" ht="16.5" customHeight="1">
      <c r="A181" s="35"/>
      <c r="B181" s="36"/>
      <c r="C181" s="209" t="s">
        <v>296</v>
      </c>
      <c r="D181" s="209" t="s">
        <v>119</v>
      </c>
      <c r="E181" s="210" t="s">
        <v>297</v>
      </c>
      <c r="F181" s="211" t="s">
        <v>298</v>
      </c>
      <c r="G181" s="212" t="s">
        <v>285</v>
      </c>
      <c r="H181" s="213">
        <v>1</v>
      </c>
      <c r="I181" s="214"/>
      <c r="J181" s="215">
        <f>ROUND(I181*H181,1)</f>
        <v>0</v>
      </c>
      <c r="K181" s="216"/>
      <c r="L181" s="41"/>
      <c r="M181" s="217" t="s">
        <v>1</v>
      </c>
      <c r="N181" s="218" t="s">
        <v>41</v>
      </c>
      <c r="O181" s="88"/>
      <c r="P181" s="219">
        <f>O181*H181</f>
        <v>0</v>
      </c>
      <c r="Q181" s="219">
        <v>0</v>
      </c>
      <c r="R181" s="219">
        <f>Q181*H181</f>
        <v>0</v>
      </c>
      <c r="S181" s="219">
        <v>0</v>
      </c>
      <c r="T181" s="220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1" t="s">
        <v>286</v>
      </c>
      <c r="AT181" s="221" t="s">
        <v>119</v>
      </c>
      <c r="AU181" s="221" t="s">
        <v>83</v>
      </c>
      <c r="AY181" s="14" t="s">
        <v>116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4" t="s">
        <v>81</v>
      </c>
      <c r="BK181" s="222">
        <f>ROUND(I181*H181,1)</f>
        <v>0</v>
      </c>
      <c r="BL181" s="14" t="s">
        <v>286</v>
      </c>
      <c r="BM181" s="221" t="s">
        <v>299</v>
      </c>
    </row>
    <row r="182" s="2" customFormat="1">
      <c r="A182" s="35"/>
      <c r="B182" s="36"/>
      <c r="C182" s="37"/>
      <c r="D182" s="234" t="s">
        <v>135</v>
      </c>
      <c r="E182" s="37"/>
      <c r="F182" s="235" t="s">
        <v>300</v>
      </c>
      <c r="G182" s="37"/>
      <c r="H182" s="37"/>
      <c r="I182" s="236"/>
      <c r="J182" s="37"/>
      <c r="K182" s="37"/>
      <c r="L182" s="41"/>
      <c r="M182" s="237"/>
      <c r="N182" s="238"/>
      <c r="O182" s="88"/>
      <c r="P182" s="88"/>
      <c r="Q182" s="88"/>
      <c r="R182" s="88"/>
      <c r="S182" s="88"/>
      <c r="T182" s="89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4" t="s">
        <v>135</v>
      </c>
      <c r="AU182" s="14" t="s">
        <v>83</v>
      </c>
    </row>
    <row r="183" s="12" customFormat="1" ht="22.8" customHeight="1">
      <c r="A183" s="12"/>
      <c r="B183" s="193"/>
      <c r="C183" s="194"/>
      <c r="D183" s="195" t="s">
        <v>75</v>
      </c>
      <c r="E183" s="207" t="s">
        <v>301</v>
      </c>
      <c r="F183" s="207" t="s">
        <v>302</v>
      </c>
      <c r="G183" s="194"/>
      <c r="H183" s="194"/>
      <c r="I183" s="197"/>
      <c r="J183" s="208">
        <f>BK183</f>
        <v>0</v>
      </c>
      <c r="K183" s="194"/>
      <c r="L183" s="199"/>
      <c r="M183" s="200"/>
      <c r="N183" s="201"/>
      <c r="O183" s="201"/>
      <c r="P183" s="202">
        <f>SUM(P184:P186)</f>
        <v>0</v>
      </c>
      <c r="Q183" s="201"/>
      <c r="R183" s="202">
        <f>SUM(R184:R186)</f>
        <v>0</v>
      </c>
      <c r="S183" s="201"/>
      <c r="T183" s="203">
        <f>SUM(T184:T186)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04" t="s">
        <v>142</v>
      </c>
      <c r="AT183" s="205" t="s">
        <v>75</v>
      </c>
      <c r="AU183" s="205" t="s">
        <v>81</v>
      </c>
      <c r="AY183" s="204" t="s">
        <v>116</v>
      </c>
      <c r="BK183" s="206">
        <f>SUM(BK184:BK186)</f>
        <v>0</v>
      </c>
    </row>
    <row r="184" s="2" customFormat="1" ht="16.5" customHeight="1">
      <c r="A184" s="35"/>
      <c r="B184" s="36"/>
      <c r="C184" s="209" t="s">
        <v>303</v>
      </c>
      <c r="D184" s="209" t="s">
        <v>119</v>
      </c>
      <c r="E184" s="210" t="s">
        <v>304</v>
      </c>
      <c r="F184" s="211" t="s">
        <v>305</v>
      </c>
      <c r="G184" s="212" t="s">
        <v>285</v>
      </c>
      <c r="H184" s="213">
        <v>1</v>
      </c>
      <c r="I184" s="214"/>
      <c r="J184" s="215">
        <f>ROUND(I184*H184,1)</f>
        <v>0</v>
      </c>
      <c r="K184" s="216"/>
      <c r="L184" s="41"/>
      <c r="M184" s="217" t="s">
        <v>1</v>
      </c>
      <c r="N184" s="218" t="s">
        <v>41</v>
      </c>
      <c r="O184" s="88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1" t="s">
        <v>286</v>
      </c>
      <c r="AT184" s="221" t="s">
        <v>119</v>
      </c>
      <c r="AU184" s="221" t="s">
        <v>83</v>
      </c>
      <c r="AY184" s="14" t="s">
        <v>116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4" t="s">
        <v>81</v>
      </c>
      <c r="BK184" s="222">
        <f>ROUND(I184*H184,1)</f>
        <v>0</v>
      </c>
      <c r="BL184" s="14" t="s">
        <v>286</v>
      </c>
      <c r="BM184" s="221" t="s">
        <v>306</v>
      </c>
    </row>
    <row r="185" s="2" customFormat="1">
      <c r="A185" s="35"/>
      <c r="B185" s="36"/>
      <c r="C185" s="37"/>
      <c r="D185" s="234" t="s">
        <v>135</v>
      </c>
      <c r="E185" s="37"/>
      <c r="F185" s="235" t="s">
        <v>307</v>
      </c>
      <c r="G185" s="37"/>
      <c r="H185" s="37"/>
      <c r="I185" s="236"/>
      <c r="J185" s="37"/>
      <c r="K185" s="37"/>
      <c r="L185" s="41"/>
      <c r="M185" s="237"/>
      <c r="N185" s="238"/>
      <c r="O185" s="88"/>
      <c r="P185" s="88"/>
      <c r="Q185" s="88"/>
      <c r="R185" s="88"/>
      <c r="S185" s="88"/>
      <c r="T185" s="89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135</v>
      </c>
      <c r="AU185" s="14" t="s">
        <v>83</v>
      </c>
    </row>
    <row r="186" s="2" customFormat="1" ht="21.75" customHeight="1">
      <c r="A186" s="35"/>
      <c r="B186" s="36"/>
      <c r="C186" s="209" t="s">
        <v>308</v>
      </c>
      <c r="D186" s="209" t="s">
        <v>119</v>
      </c>
      <c r="E186" s="210" t="s">
        <v>309</v>
      </c>
      <c r="F186" s="211" t="s">
        <v>310</v>
      </c>
      <c r="G186" s="212" t="s">
        <v>285</v>
      </c>
      <c r="H186" s="213">
        <v>1</v>
      </c>
      <c r="I186" s="214"/>
      <c r="J186" s="215">
        <f>ROUND(I186*H186,1)</f>
        <v>0</v>
      </c>
      <c r="K186" s="216"/>
      <c r="L186" s="41"/>
      <c r="M186" s="241" t="s">
        <v>1</v>
      </c>
      <c r="N186" s="242" t="s">
        <v>41</v>
      </c>
      <c r="O186" s="243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1" t="s">
        <v>137</v>
      </c>
      <c r="AT186" s="221" t="s">
        <v>119</v>
      </c>
      <c r="AU186" s="221" t="s">
        <v>83</v>
      </c>
      <c r="AY186" s="14" t="s">
        <v>116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4" t="s">
        <v>81</v>
      </c>
      <c r="BK186" s="222">
        <f>ROUND(I186*H186,1)</f>
        <v>0</v>
      </c>
      <c r="BL186" s="14" t="s">
        <v>137</v>
      </c>
      <c r="BM186" s="221" t="s">
        <v>311</v>
      </c>
    </row>
    <row r="187" s="2" customFormat="1" ht="6.96" customHeight="1">
      <c r="A187" s="35"/>
      <c r="B187" s="63"/>
      <c r="C187" s="64"/>
      <c r="D187" s="64"/>
      <c r="E187" s="64"/>
      <c r="F187" s="64"/>
      <c r="G187" s="64"/>
      <c r="H187" s="64"/>
      <c r="I187" s="64"/>
      <c r="J187" s="64"/>
      <c r="K187" s="64"/>
      <c r="L187" s="41"/>
      <c r="M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</row>
  </sheetData>
  <sheetProtection sheet="1" autoFilter="0" formatColumns="0" formatRows="0" objects="1" scenarios="1" spinCount="100000" saltValue="Xeey3HnoA+KFhVH8NikcDcSz4jPwbQu0LZTjbJRnocyAole4fFvzr16zf5h0CELcHq4mh6iUJJdF+VllYber/A==" hashValue="m9PwnqGdbxiY/16KBp6f1zs/Fky+QoXxX+VXk0xqTHEgU7bRHc3hXd/2OFNBZSNKgal1uiD84pEZN/4iaC4HSg==" algorithmName="SHA-512" password="C71F"/>
  <autoFilter ref="C122:K186"/>
  <mergeCells count="6">
    <mergeCell ref="E7:H7"/>
    <mergeCell ref="E16:H16"/>
    <mergeCell ref="E25:H25"/>
    <mergeCell ref="E85:H85"/>
    <mergeCell ref="E115:H115"/>
    <mergeCell ref="L2:V2"/>
  </mergeCells>
  <hyperlinks>
    <hyperlink ref="F137" r:id="rId1" display="https://podminky.urs.cz/item/CS_URS_2025_01/712363354"/>
    <hyperlink ref="F139" r:id="rId2" display="https://podminky.urs.cz/item/CS_URS_2025_01/712363355"/>
    <hyperlink ref="F143" r:id="rId3" display="https://podminky.urs.cz/item/CS_URS_2025_01/998712121"/>
    <hyperlink ref="F146" r:id="rId4" display="https://podminky.urs.cz/item/CS_URS_2025_01/762332131"/>
    <hyperlink ref="F150" r:id="rId5" display="https://podminky.urs.cz/item/CS_URS_2025_01/762341210"/>
    <hyperlink ref="F157" r:id="rId6" display="https://podminky.urs.cz/item/CS_URS_2025_01/998762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Aleš Havrda</dc:creator>
  <cp:lastModifiedBy>Aleš Havrda</cp:lastModifiedBy>
  <dcterms:created xsi:type="dcterms:W3CDTF">2025-03-27T12:36:40Z</dcterms:created>
  <dcterms:modified xsi:type="dcterms:W3CDTF">2025-03-27T12:36:41Z</dcterms:modified>
</cp:coreProperties>
</file>