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heckCompatibility="1"/>
  <mc:AlternateContent xmlns:mc="http://schemas.openxmlformats.org/markup-compatibility/2006">
    <mc:Choice Requires="x15">
      <x15ac:absPath xmlns:x15ac="http://schemas.microsoft.com/office/spreadsheetml/2010/11/ac" url="C:\Users\HP ProBook\Desktop\VŘ 23+24+25\2025 Petrohrad\VŘ\"/>
    </mc:Choice>
  </mc:AlternateContent>
  <xr:revisionPtr revIDLastSave="0" documentId="8_{14D373ED-396A-4884-A46A-9FC04C90BD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IO 01 - Kanalizační výtlak C" sheetId="2" r:id="rId2"/>
    <sheet name="SO 01 - Obnova povrchů" sheetId="3" r:id="rId3"/>
    <sheet name="VON - Vedlejší a ostatní ..." sheetId="4" r:id="rId4"/>
    <sheet name="Seznam figur" sheetId="5" r:id="rId5"/>
    <sheet name="Pokyny pro vyplnění" sheetId="6" r:id="rId6"/>
  </sheets>
  <definedNames>
    <definedName name="_xlnm._FilterDatabase" localSheetId="1" hidden="1">'IO 01 - Kanalizační výtlak C'!$C$89:$K$429</definedName>
    <definedName name="_xlnm._FilterDatabase" localSheetId="2" hidden="1">'SO 01 - Obnova povrchů'!$C$84:$K$217</definedName>
    <definedName name="_xlnm._FilterDatabase" localSheetId="3" hidden="1">'VON - Vedlejší a ostatní ...'!$C$82:$K$113</definedName>
    <definedName name="_xlnm.Print_Titles" localSheetId="1">'IO 01 - Kanalizační výtlak C'!$89:$89</definedName>
    <definedName name="_xlnm.Print_Titles" localSheetId="0">'Rekapitulace stavby'!$52:$52</definedName>
    <definedName name="_xlnm.Print_Titles" localSheetId="4">'Seznam figur'!$9:$9</definedName>
    <definedName name="_xlnm.Print_Titles" localSheetId="2">'SO 01 - Obnova povrchů'!$84:$84</definedName>
    <definedName name="_xlnm.Print_Titles" localSheetId="3">'VON - Vedlejší a ostatní ...'!$82:$82</definedName>
    <definedName name="_xlnm.Print_Area" localSheetId="1">'IO 01 - Kanalizační výtlak C'!$C$4:$J$39,'IO 01 - Kanalizační výtlak C'!$C$45:$J$71,'IO 01 - Kanalizační výtlak C'!$C$77:$K$429</definedName>
    <definedName name="_xlnm.Print_Area" localSheetId="5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stavby'!$C$42:$AQ$58</definedName>
    <definedName name="_xlnm.Print_Area" localSheetId="4">'Seznam figur'!$C$4:$G$80</definedName>
    <definedName name="_xlnm.Print_Area" localSheetId="2">'SO 01 - Obnova povrchů'!$C$4:$J$39,'SO 01 - Obnova povrchů'!$C$45:$J$66,'SO 01 - Obnova povrchů'!$C$72:$K$217</definedName>
    <definedName name="_xlnm.Print_Area" localSheetId="3">'VON - Vedlejší a ostatní ...'!$C$4:$J$39,'VON - Vedlejší a ostatní ...'!$C$45:$J$64,'VON - Vedlejší a ostatní ...'!$C$70:$K$113</definedName>
  </definedNames>
  <calcPr calcId="181029"/>
</workbook>
</file>

<file path=xl/calcChain.xml><?xml version="1.0" encoding="utf-8"?>
<calcChain xmlns="http://schemas.openxmlformats.org/spreadsheetml/2006/main">
  <c r="D7" i="5" l="1"/>
  <c r="J37" i="4"/>
  <c r="J36" i="4"/>
  <c r="AY57" i="1" s="1"/>
  <c r="J35" i="4"/>
  <c r="AX57" i="1" s="1"/>
  <c r="BI110" i="4"/>
  <c r="BH110" i="4"/>
  <c r="BG110" i="4"/>
  <c r="BF110" i="4"/>
  <c r="T110" i="4"/>
  <c r="T102" i="4"/>
  <c r="R110" i="4"/>
  <c r="P110" i="4"/>
  <c r="P102" i="4"/>
  <c r="BI103" i="4"/>
  <c r="BH103" i="4"/>
  <c r="BG103" i="4"/>
  <c r="BF103" i="4"/>
  <c r="T103" i="4"/>
  <c r="R103" i="4"/>
  <c r="R102" i="4" s="1"/>
  <c r="P103" i="4"/>
  <c r="BI99" i="4"/>
  <c r="BH99" i="4"/>
  <c r="BG99" i="4"/>
  <c r="BF99" i="4"/>
  <c r="T99" i="4"/>
  <c r="R99" i="4"/>
  <c r="P99" i="4"/>
  <c r="BI96" i="4"/>
  <c r="BH96" i="4"/>
  <c r="BG96" i="4"/>
  <c r="BF96" i="4"/>
  <c r="T96" i="4"/>
  <c r="R96" i="4"/>
  <c r="P96" i="4"/>
  <c r="BI93" i="4"/>
  <c r="BH93" i="4"/>
  <c r="BG93" i="4"/>
  <c r="BF93" i="4"/>
  <c r="T93" i="4"/>
  <c r="R93" i="4"/>
  <c r="P93" i="4"/>
  <c r="BI91" i="4"/>
  <c r="BH91" i="4"/>
  <c r="BG91" i="4"/>
  <c r="BF91" i="4"/>
  <c r="T91" i="4"/>
  <c r="R91" i="4"/>
  <c r="P91" i="4"/>
  <c r="BI89" i="4"/>
  <c r="BH89" i="4"/>
  <c r="BG89" i="4"/>
  <c r="BF89" i="4"/>
  <c r="T89" i="4"/>
  <c r="R89" i="4"/>
  <c r="P89" i="4"/>
  <c r="BI87" i="4"/>
  <c r="BH87" i="4"/>
  <c r="BG87" i="4"/>
  <c r="BF87" i="4"/>
  <c r="T87" i="4"/>
  <c r="R87" i="4"/>
  <c r="P87" i="4"/>
  <c r="BI86" i="4"/>
  <c r="BH86" i="4"/>
  <c r="BG86" i="4"/>
  <c r="BF86" i="4"/>
  <c r="T86" i="4"/>
  <c r="R86" i="4"/>
  <c r="P86" i="4"/>
  <c r="J80" i="4"/>
  <c r="J79" i="4"/>
  <c r="F79" i="4"/>
  <c r="F77" i="4"/>
  <c r="E75" i="4"/>
  <c r="J55" i="4"/>
  <c r="J54" i="4"/>
  <c r="F54" i="4"/>
  <c r="F52" i="4"/>
  <c r="E50" i="4"/>
  <c r="J18" i="4"/>
  <c r="E18" i="4"/>
  <c r="F80" i="4" s="1"/>
  <c r="J17" i="4"/>
  <c r="J12" i="4"/>
  <c r="J77" i="4"/>
  <c r="E7" i="4"/>
  <c r="E73" i="4" s="1"/>
  <c r="J37" i="3"/>
  <c r="J36" i="3"/>
  <c r="AY56" i="1" s="1"/>
  <c r="J35" i="3"/>
  <c r="AX56" i="1" s="1"/>
  <c r="BI216" i="3"/>
  <c r="BH216" i="3"/>
  <c r="BG216" i="3"/>
  <c r="BF216" i="3"/>
  <c r="T216" i="3"/>
  <c r="T215" i="3" s="1"/>
  <c r="R216" i="3"/>
  <c r="R215" i="3"/>
  <c r="P216" i="3"/>
  <c r="P215" i="3" s="1"/>
  <c r="BI210" i="3"/>
  <c r="BH210" i="3"/>
  <c r="BG210" i="3"/>
  <c r="BF210" i="3"/>
  <c r="T210" i="3"/>
  <c r="R210" i="3"/>
  <c r="P210" i="3"/>
  <c r="BI205" i="3"/>
  <c r="BH205" i="3"/>
  <c r="BG205" i="3"/>
  <c r="BF205" i="3"/>
  <c r="T205" i="3"/>
  <c r="R205" i="3"/>
  <c r="P205" i="3"/>
  <c r="BI199" i="3"/>
  <c r="BH199" i="3"/>
  <c r="BG199" i="3"/>
  <c r="BF199" i="3"/>
  <c r="T199" i="3"/>
  <c r="R199" i="3"/>
  <c r="P199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5" i="3"/>
  <c r="BH185" i="3"/>
  <c r="BG185" i="3"/>
  <c r="BF185" i="3"/>
  <c r="T185" i="3"/>
  <c r="R185" i="3"/>
  <c r="P185" i="3"/>
  <c r="BI180" i="3"/>
  <c r="BH180" i="3"/>
  <c r="BG180" i="3"/>
  <c r="BF180" i="3"/>
  <c r="T180" i="3"/>
  <c r="R180" i="3"/>
  <c r="P180" i="3"/>
  <c r="BI176" i="3"/>
  <c r="BH176" i="3"/>
  <c r="BG176" i="3"/>
  <c r="BF176" i="3"/>
  <c r="T176" i="3"/>
  <c r="R176" i="3"/>
  <c r="P176" i="3"/>
  <c r="BI172" i="3"/>
  <c r="BH172" i="3"/>
  <c r="BG172" i="3"/>
  <c r="BF172" i="3"/>
  <c r="T172" i="3"/>
  <c r="R172" i="3"/>
  <c r="P172" i="3"/>
  <c r="BI168" i="3"/>
  <c r="BH168" i="3"/>
  <c r="BG168" i="3"/>
  <c r="BF168" i="3"/>
  <c r="T168" i="3"/>
  <c r="R168" i="3"/>
  <c r="P168" i="3"/>
  <c r="BI162" i="3"/>
  <c r="BH162" i="3"/>
  <c r="BG162" i="3"/>
  <c r="BF162" i="3"/>
  <c r="T162" i="3"/>
  <c r="R162" i="3"/>
  <c r="P162" i="3"/>
  <c r="BI156" i="3"/>
  <c r="BH156" i="3"/>
  <c r="BG156" i="3"/>
  <c r="BF156" i="3"/>
  <c r="T156" i="3"/>
  <c r="R156" i="3"/>
  <c r="P156" i="3"/>
  <c r="BI152" i="3"/>
  <c r="BH152" i="3"/>
  <c r="BG152" i="3"/>
  <c r="BF152" i="3"/>
  <c r="T152" i="3"/>
  <c r="R152" i="3"/>
  <c r="P152" i="3"/>
  <c r="BI148" i="3"/>
  <c r="BH148" i="3"/>
  <c r="BG148" i="3"/>
  <c r="BF148" i="3"/>
  <c r="T148" i="3"/>
  <c r="R148" i="3"/>
  <c r="P148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2" i="3"/>
  <c r="BH132" i="3"/>
  <c r="BG132" i="3"/>
  <c r="BF132" i="3"/>
  <c r="T132" i="3"/>
  <c r="T131" i="3"/>
  <c r="R132" i="3"/>
  <c r="R131" i="3" s="1"/>
  <c r="P132" i="3"/>
  <c r="P131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2" i="3"/>
  <c r="BH122" i="3"/>
  <c r="BG122" i="3"/>
  <c r="BF122" i="3"/>
  <c r="T122" i="3"/>
  <c r="R122" i="3"/>
  <c r="P122" i="3"/>
  <c r="BI119" i="3"/>
  <c r="BH119" i="3"/>
  <c r="BG119" i="3"/>
  <c r="BF119" i="3"/>
  <c r="T119" i="3"/>
  <c r="R119" i="3"/>
  <c r="P119" i="3"/>
  <c r="BI113" i="3"/>
  <c r="BH113" i="3"/>
  <c r="BG113" i="3"/>
  <c r="BF113" i="3"/>
  <c r="T113" i="3"/>
  <c r="R113" i="3"/>
  <c r="P113" i="3"/>
  <c r="BI107" i="3"/>
  <c r="BH107" i="3"/>
  <c r="BG107" i="3"/>
  <c r="BF107" i="3"/>
  <c r="T107" i="3"/>
  <c r="R107" i="3"/>
  <c r="P107" i="3"/>
  <c r="BI103" i="3"/>
  <c r="BH103" i="3"/>
  <c r="BG103" i="3"/>
  <c r="BF103" i="3"/>
  <c r="T103" i="3"/>
  <c r="R103" i="3"/>
  <c r="P103" i="3"/>
  <c r="BI96" i="3"/>
  <c r="BH96" i="3"/>
  <c r="BG96" i="3"/>
  <c r="BF96" i="3"/>
  <c r="T96" i="3"/>
  <c r="R96" i="3"/>
  <c r="P96" i="3"/>
  <c r="BI92" i="3"/>
  <c r="BH92" i="3"/>
  <c r="BG92" i="3"/>
  <c r="BF92" i="3"/>
  <c r="T92" i="3"/>
  <c r="R92" i="3"/>
  <c r="P92" i="3"/>
  <c r="BI88" i="3"/>
  <c r="BH88" i="3"/>
  <c r="BG88" i="3"/>
  <c r="BF88" i="3"/>
  <c r="T88" i="3"/>
  <c r="R88" i="3"/>
  <c r="P88" i="3"/>
  <c r="J82" i="3"/>
  <c r="J81" i="3"/>
  <c r="F81" i="3"/>
  <c r="F79" i="3"/>
  <c r="E77" i="3"/>
  <c r="J55" i="3"/>
  <c r="J54" i="3"/>
  <c r="F54" i="3"/>
  <c r="F52" i="3"/>
  <c r="E50" i="3"/>
  <c r="J18" i="3"/>
  <c r="E18" i="3"/>
  <c r="F82" i="3" s="1"/>
  <c r="J17" i="3"/>
  <c r="J12" i="3"/>
  <c r="J79" i="3"/>
  <c r="E7" i="3"/>
  <c r="E48" i="3" s="1"/>
  <c r="J37" i="2"/>
  <c r="J36" i="2"/>
  <c r="AY55" i="1" s="1"/>
  <c r="J35" i="2"/>
  <c r="AX55" i="1" s="1"/>
  <c r="BI427" i="2"/>
  <c r="BH427" i="2"/>
  <c r="BG427" i="2"/>
  <c r="BF427" i="2"/>
  <c r="T427" i="2"/>
  <c r="R427" i="2"/>
  <c r="P427" i="2"/>
  <c r="BI426" i="2"/>
  <c r="BH426" i="2"/>
  <c r="BG426" i="2"/>
  <c r="BF426" i="2"/>
  <c r="T426" i="2"/>
  <c r="R426" i="2"/>
  <c r="P426" i="2"/>
  <c r="BI424" i="2"/>
  <c r="BH424" i="2"/>
  <c r="BG424" i="2"/>
  <c r="BF424" i="2"/>
  <c r="T424" i="2"/>
  <c r="R424" i="2"/>
  <c r="P424" i="2"/>
  <c r="BI421" i="2"/>
  <c r="BH421" i="2"/>
  <c r="BG421" i="2"/>
  <c r="BF421" i="2"/>
  <c r="T421" i="2"/>
  <c r="R421" i="2"/>
  <c r="P421" i="2"/>
  <c r="BI418" i="2"/>
  <c r="BH418" i="2"/>
  <c r="BG418" i="2"/>
  <c r="BF418" i="2"/>
  <c r="T418" i="2"/>
  <c r="R418" i="2"/>
  <c r="P418" i="2"/>
  <c r="BI416" i="2"/>
  <c r="BH416" i="2"/>
  <c r="BG416" i="2"/>
  <c r="BF416" i="2"/>
  <c r="T416" i="2"/>
  <c r="R416" i="2"/>
  <c r="P416" i="2"/>
  <c r="BI413" i="2"/>
  <c r="BH413" i="2"/>
  <c r="BG413" i="2"/>
  <c r="BF413" i="2"/>
  <c r="T413" i="2"/>
  <c r="T412" i="2" s="1"/>
  <c r="R413" i="2"/>
  <c r="R412" i="2" s="1"/>
  <c r="P413" i="2"/>
  <c r="P412" i="2"/>
  <c r="BI408" i="2"/>
  <c r="BH408" i="2"/>
  <c r="BG408" i="2"/>
  <c r="BF408" i="2"/>
  <c r="T408" i="2"/>
  <c r="R408" i="2"/>
  <c r="P408" i="2"/>
  <c r="BI403" i="2"/>
  <c r="BH403" i="2"/>
  <c r="BG403" i="2"/>
  <c r="BF403" i="2"/>
  <c r="T403" i="2"/>
  <c r="R403" i="2"/>
  <c r="P403" i="2"/>
  <c r="BI400" i="2"/>
  <c r="BH400" i="2"/>
  <c r="BG400" i="2"/>
  <c r="BF400" i="2"/>
  <c r="T400" i="2"/>
  <c r="R400" i="2"/>
  <c r="P400" i="2"/>
  <c r="BI393" i="2"/>
  <c r="BH393" i="2"/>
  <c r="BG393" i="2"/>
  <c r="BF393" i="2"/>
  <c r="T393" i="2"/>
  <c r="R393" i="2"/>
  <c r="P393" i="2"/>
  <c r="BI390" i="2"/>
  <c r="BH390" i="2"/>
  <c r="BG390" i="2"/>
  <c r="BF390" i="2"/>
  <c r="T390" i="2"/>
  <c r="R390" i="2"/>
  <c r="P390" i="2"/>
  <c r="BI386" i="2"/>
  <c r="BH386" i="2"/>
  <c r="BG386" i="2"/>
  <c r="BF386" i="2"/>
  <c r="T386" i="2"/>
  <c r="R386" i="2"/>
  <c r="P386" i="2"/>
  <c r="BI383" i="2"/>
  <c r="BH383" i="2"/>
  <c r="BG383" i="2"/>
  <c r="BF383" i="2"/>
  <c r="T383" i="2"/>
  <c r="R383" i="2"/>
  <c r="P383" i="2"/>
  <c r="BI380" i="2"/>
  <c r="BH380" i="2"/>
  <c r="BG380" i="2"/>
  <c r="BF380" i="2"/>
  <c r="T380" i="2"/>
  <c r="R380" i="2"/>
  <c r="P380" i="2"/>
  <c r="BI379" i="2"/>
  <c r="BH379" i="2"/>
  <c r="BG379" i="2"/>
  <c r="BF379" i="2"/>
  <c r="T379" i="2"/>
  <c r="R379" i="2"/>
  <c r="P379" i="2"/>
  <c r="BI377" i="2"/>
  <c r="BH377" i="2"/>
  <c r="BG377" i="2"/>
  <c r="BF377" i="2"/>
  <c r="T377" i="2"/>
  <c r="R377" i="2"/>
  <c r="P377" i="2"/>
  <c r="BI375" i="2"/>
  <c r="BH375" i="2"/>
  <c r="BG375" i="2"/>
  <c r="BF375" i="2"/>
  <c r="T375" i="2"/>
  <c r="R375" i="2"/>
  <c r="P375" i="2"/>
  <c r="BI374" i="2"/>
  <c r="BH374" i="2"/>
  <c r="BG374" i="2"/>
  <c r="BF374" i="2"/>
  <c r="T374" i="2"/>
  <c r="R374" i="2"/>
  <c r="P374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70" i="2"/>
  <c r="BH370" i="2"/>
  <c r="BG370" i="2"/>
  <c r="BF370" i="2"/>
  <c r="T370" i="2"/>
  <c r="R370" i="2"/>
  <c r="P370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2" i="2"/>
  <c r="BH362" i="2"/>
  <c r="BG362" i="2"/>
  <c r="BF362" i="2"/>
  <c r="T362" i="2"/>
  <c r="R362" i="2"/>
  <c r="P362" i="2"/>
  <c r="BI359" i="2"/>
  <c r="BH359" i="2"/>
  <c r="BG359" i="2"/>
  <c r="BF359" i="2"/>
  <c r="T359" i="2"/>
  <c r="R359" i="2"/>
  <c r="P359" i="2"/>
  <c r="BI356" i="2"/>
  <c r="BH356" i="2"/>
  <c r="BG356" i="2"/>
  <c r="BF356" i="2"/>
  <c r="T356" i="2"/>
  <c r="R356" i="2"/>
  <c r="P356" i="2"/>
  <c r="BI354" i="2"/>
  <c r="BH354" i="2"/>
  <c r="BG354" i="2"/>
  <c r="BF354" i="2"/>
  <c r="T354" i="2"/>
  <c r="R354" i="2"/>
  <c r="P354" i="2"/>
  <c r="BI348" i="2"/>
  <c r="BH348" i="2"/>
  <c r="BG348" i="2"/>
  <c r="BF348" i="2"/>
  <c r="T348" i="2"/>
  <c r="R348" i="2"/>
  <c r="P348" i="2"/>
  <c r="BI345" i="2"/>
  <c r="BH345" i="2"/>
  <c r="BG345" i="2"/>
  <c r="BF345" i="2"/>
  <c r="T345" i="2"/>
  <c r="R345" i="2"/>
  <c r="P345" i="2"/>
  <c r="BI343" i="2"/>
  <c r="BH343" i="2"/>
  <c r="BG343" i="2"/>
  <c r="BF343" i="2"/>
  <c r="T343" i="2"/>
  <c r="R343" i="2"/>
  <c r="P343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35" i="2"/>
  <c r="BH335" i="2"/>
  <c r="BG335" i="2"/>
  <c r="BF335" i="2"/>
  <c r="T335" i="2"/>
  <c r="R335" i="2"/>
  <c r="P335" i="2"/>
  <c r="BI333" i="2"/>
  <c r="BH333" i="2"/>
  <c r="BG333" i="2"/>
  <c r="BF333" i="2"/>
  <c r="T333" i="2"/>
  <c r="R333" i="2"/>
  <c r="P333" i="2"/>
  <c r="BI332" i="2"/>
  <c r="BH332" i="2"/>
  <c r="BG332" i="2"/>
  <c r="BF332" i="2"/>
  <c r="T332" i="2"/>
  <c r="R332" i="2"/>
  <c r="P332" i="2"/>
  <c r="BI331" i="2"/>
  <c r="BH331" i="2"/>
  <c r="BG331" i="2"/>
  <c r="BF331" i="2"/>
  <c r="T331" i="2"/>
  <c r="R331" i="2"/>
  <c r="P331" i="2"/>
  <c r="BI329" i="2"/>
  <c r="BH329" i="2"/>
  <c r="BG329" i="2"/>
  <c r="BF329" i="2"/>
  <c r="T329" i="2"/>
  <c r="R329" i="2"/>
  <c r="P329" i="2"/>
  <c r="BI328" i="2"/>
  <c r="BH328" i="2"/>
  <c r="BG328" i="2"/>
  <c r="BF328" i="2"/>
  <c r="T328" i="2"/>
  <c r="R328" i="2"/>
  <c r="P328" i="2"/>
  <c r="BI327" i="2"/>
  <c r="BH327" i="2"/>
  <c r="BG327" i="2"/>
  <c r="BF327" i="2"/>
  <c r="T327" i="2"/>
  <c r="R327" i="2"/>
  <c r="P327" i="2"/>
  <c r="BI324" i="2"/>
  <c r="BH324" i="2"/>
  <c r="BG324" i="2"/>
  <c r="BF324" i="2"/>
  <c r="T324" i="2"/>
  <c r="R324" i="2"/>
  <c r="P324" i="2"/>
  <c r="BI323" i="2"/>
  <c r="BH323" i="2"/>
  <c r="BG323" i="2"/>
  <c r="BF323" i="2"/>
  <c r="T323" i="2"/>
  <c r="R323" i="2"/>
  <c r="P323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7" i="2"/>
  <c r="BH317" i="2"/>
  <c r="BG317" i="2"/>
  <c r="BF317" i="2"/>
  <c r="T317" i="2"/>
  <c r="R317" i="2"/>
  <c r="P317" i="2"/>
  <c r="BI314" i="2"/>
  <c r="BH314" i="2"/>
  <c r="BG314" i="2"/>
  <c r="BF314" i="2"/>
  <c r="T314" i="2"/>
  <c r="R314" i="2"/>
  <c r="P314" i="2"/>
  <c r="BI310" i="2"/>
  <c r="BH310" i="2"/>
  <c r="BG310" i="2"/>
  <c r="BF310" i="2"/>
  <c r="T310" i="2"/>
  <c r="R310" i="2"/>
  <c r="P310" i="2"/>
  <c r="BI306" i="2"/>
  <c r="BH306" i="2"/>
  <c r="BG306" i="2"/>
  <c r="BF306" i="2"/>
  <c r="T306" i="2"/>
  <c r="R306" i="2"/>
  <c r="P306" i="2"/>
  <c r="BI302" i="2"/>
  <c r="BH302" i="2"/>
  <c r="BG302" i="2"/>
  <c r="BF302" i="2"/>
  <c r="T302" i="2"/>
  <c r="R302" i="2"/>
  <c r="P302" i="2"/>
  <c r="BI301" i="2"/>
  <c r="BH301" i="2"/>
  <c r="BG301" i="2"/>
  <c r="BF301" i="2"/>
  <c r="T301" i="2"/>
  <c r="R301" i="2"/>
  <c r="P301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7" i="2"/>
  <c r="BH297" i="2"/>
  <c r="BG297" i="2"/>
  <c r="BF297" i="2"/>
  <c r="T297" i="2"/>
  <c r="R297" i="2"/>
  <c r="P297" i="2"/>
  <c r="BI294" i="2"/>
  <c r="BH294" i="2"/>
  <c r="BG294" i="2"/>
  <c r="BF294" i="2"/>
  <c r="T294" i="2"/>
  <c r="R294" i="2"/>
  <c r="P294" i="2"/>
  <c r="BI289" i="2"/>
  <c r="BH289" i="2"/>
  <c r="BG289" i="2"/>
  <c r="BF289" i="2"/>
  <c r="T289" i="2"/>
  <c r="T288" i="2"/>
  <c r="R289" i="2"/>
  <c r="R288" i="2"/>
  <c r="P289" i="2"/>
  <c r="P288" i="2" s="1"/>
  <c r="BI284" i="2"/>
  <c r="BH284" i="2"/>
  <c r="BG284" i="2"/>
  <c r="BF284" i="2"/>
  <c r="T284" i="2"/>
  <c r="R284" i="2"/>
  <c r="P284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6" i="2"/>
  <c r="BH276" i="2"/>
  <c r="BG276" i="2"/>
  <c r="BF276" i="2"/>
  <c r="T276" i="2"/>
  <c r="R276" i="2"/>
  <c r="P276" i="2"/>
  <c r="BI273" i="2"/>
  <c r="BH273" i="2"/>
  <c r="BG273" i="2"/>
  <c r="BF273" i="2"/>
  <c r="T273" i="2"/>
  <c r="R273" i="2"/>
  <c r="P273" i="2"/>
  <c r="BI271" i="2"/>
  <c r="BH271" i="2"/>
  <c r="BG271" i="2"/>
  <c r="BF271" i="2"/>
  <c r="T271" i="2"/>
  <c r="R271" i="2"/>
  <c r="P271" i="2"/>
  <c r="BI266" i="2"/>
  <c r="BH266" i="2"/>
  <c r="BG266" i="2"/>
  <c r="BF266" i="2"/>
  <c r="T266" i="2"/>
  <c r="R266" i="2"/>
  <c r="P266" i="2"/>
  <c r="BI261" i="2"/>
  <c r="BH261" i="2"/>
  <c r="BG261" i="2"/>
  <c r="BF261" i="2"/>
  <c r="T261" i="2"/>
  <c r="T260" i="2"/>
  <c r="R261" i="2"/>
  <c r="R260" i="2" s="1"/>
  <c r="P261" i="2"/>
  <c r="P260" i="2"/>
  <c r="BI258" i="2"/>
  <c r="BH258" i="2"/>
  <c r="BG258" i="2"/>
  <c r="BF258" i="2"/>
  <c r="T258" i="2"/>
  <c r="R258" i="2"/>
  <c r="P258" i="2"/>
  <c r="BI253" i="2"/>
  <c r="BH253" i="2"/>
  <c r="BG253" i="2"/>
  <c r="BF253" i="2"/>
  <c r="T253" i="2"/>
  <c r="R253" i="2"/>
  <c r="P253" i="2"/>
  <c r="BI249" i="2"/>
  <c r="BH249" i="2"/>
  <c r="BG249" i="2"/>
  <c r="BF249" i="2"/>
  <c r="T249" i="2"/>
  <c r="R249" i="2"/>
  <c r="P249" i="2"/>
  <c r="BI245" i="2"/>
  <c r="BH245" i="2"/>
  <c r="BG245" i="2"/>
  <c r="BF245" i="2"/>
  <c r="T245" i="2"/>
  <c r="R245" i="2"/>
  <c r="P245" i="2"/>
  <c r="BI230" i="2"/>
  <c r="BH230" i="2"/>
  <c r="BG230" i="2"/>
  <c r="BF230" i="2"/>
  <c r="T230" i="2"/>
  <c r="R230" i="2"/>
  <c r="P230" i="2"/>
  <c r="BI225" i="2"/>
  <c r="BH225" i="2"/>
  <c r="BG225" i="2"/>
  <c r="BF225" i="2"/>
  <c r="T225" i="2"/>
  <c r="R225" i="2"/>
  <c r="P225" i="2"/>
  <c r="BI219" i="2"/>
  <c r="BH219" i="2"/>
  <c r="BG219" i="2"/>
  <c r="BF219" i="2"/>
  <c r="T219" i="2"/>
  <c r="R219" i="2"/>
  <c r="P219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87" i="2"/>
  <c r="BH187" i="2"/>
  <c r="BG187" i="2"/>
  <c r="BF187" i="2"/>
  <c r="T187" i="2"/>
  <c r="R187" i="2"/>
  <c r="P187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5" i="2"/>
  <c r="BH165" i="2"/>
  <c r="BG165" i="2"/>
  <c r="BF165" i="2"/>
  <c r="T165" i="2"/>
  <c r="R165" i="2"/>
  <c r="P165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44" i="2"/>
  <c r="BH144" i="2"/>
  <c r="BG144" i="2"/>
  <c r="BF144" i="2"/>
  <c r="T144" i="2"/>
  <c r="R144" i="2"/>
  <c r="P144" i="2"/>
  <c r="BI139" i="2"/>
  <c r="BH139" i="2"/>
  <c r="BG139" i="2"/>
  <c r="BF139" i="2"/>
  <c r="T139" i="2"/>
  <c r="R139" i="2"/>
  <c r="P139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0" i="2"/>
  <c r="BH120" i="2"/>
  <c r="BG120" i="2"/>
  <c r="BF120" i="2"/>
  <c r="T120" i="2"/>
  <c r="R120" i="2"/>
  <c r="P120" i="2"/>
  <c r="BI118" i="2"/>
  <c r="BH118" i="2"/>
  <c r="BG118" i="2"/>
  <c r="BF118" i="2"/>
  <c r="T118" i="2"/>
  <c r="R118" i="2"/>
  <c r="P118" i="2"/>
  <c r="BI116" i="2"/>
  <c r="BH116" i="2"/>
  <c r="BG116" i="2"/>
  <c r="BF116" i="2"/>
  <c r="T116" i="2"/>
  <c r="R116" i="2"/>
  <c r="P116" i="2"/>
  <c r="BI111" i="2"/>
  <c r="BH111" i="2"/>
  <c r="BG111" i="2"/>
  <c r="BF111" i="2"/>
  <c r="T111" i="2"/>
  <c r="R111" i="2"/>
  <c r="P111" i="2"/>
  <c r="BI108" i="2"/>
  <c r="BH108" i="2"/>
  <c r="BG108" i="2"/>
  <c r="BF108" i="2"/>
  <c r="T108" i="2"/>
  <c r="R108" i="2"/>
  <c r="P108" i="2"/>
  <c r="BI105" i="2"/>
  <c r="BH105" i="2"/>
  <c r="BG105" i="2"/>
  <c r="BF105" i="2"/>
  <c r="T105" i="2"/>
  <c r="R105" i="2"/>
  <c r="P105" i="2"/>
  <c r="BI101" i="2"/>
  <c r="BH101" i="2"/>
  <c r="BG101" i="2"/>
  <c r="BF101" i="2"/>
  <c r="T101" i="2"/>
  <c r="R101" i="2"/>
  <c r="P101" i="2"/>
  <c r="BI99" i="2"/>
  <c r="BH99" i="2"/>
  <c r="BG99" i="2"/>
  <c r="BF99" i="2"/>
  <c r="T99" i="2"/>
  <c r="R99" i="2"/>
  <c r="P99" i="2"/>
  <c r="BI93" i="2"/>
  <c r="BH93" i="2"/>
  <c r="BG93" i="2"/>
  <c r="BF93" i="2"/>
  <c r="T93" i="2"/>
  <c r="R93" i="2"/>
  <c r="P93" i="2"/>
  <c r="J87" i="2"/>
  <c r="J86" i="2"/>
  <c r="F86" i="2"/>
  <c r="F84" i="2"/>
  <c r="E82" i="2"/>
  <c r="J55" i="2"/>
  <c r="J54" i="2"/>
  <c r="F54" i="2"/>
  <c r="F52" i="2"/>
  <c r="E50" i="2"/>
  <c r="J18" i="2"/>
  <c r="E18" i="2"/>
  <c r="F55" i="2" s="1"/>
  <c r="J17" i="2"/>
  <c r="J12" i="2"/>
  <c r="J52" i="2"/>
  <c r="E7" i="2"/>
  <c r="E48" i="2" s="1"/>
  <c r="L50" i="1"/>
  <c r="AM50" i="1"/>
  <c r="AM49" i="1"/>
  <c r="L49" i="1"/>
  <c r="AM47" i="1"/>
  <c r="L47" i="1"/>
  <c r="L45" i="1"/>
  <c r="L44" i="1"/>
  <c r="J266" i="2"/>
  <c r="J276" i="2"/>
  <c r="J103" i="3"/>
  <c r="J118" i="2"/>
  <c r="J193" i="3"/>
  <c r="BK99" i="2"/>
  <c r="J375" i="2"/>
  <c r="BK294" i="2"/>
  <c r="BK200" i="2"/>
  <c r="J336" i="2"/>
  <c r="J380" i="2"/>
  <c r="BK131" i="2"/>
  <c r="J333" i="2"/>
  <c r="J161" i="2"/>
  <c r="J297" i="2"/>
  <c r="BK171" i="2"/>
  <c r="J280" i="2"/>
  <c r="J110" i="4"/>
  <c r="BK413" i="2"/>
  <c r="BK373" i="2"/>
  <c r="BK284" i="2"/>
  <c r="J213" i="2"/>
  <c r="J379" i="2"/>
  <c r="BK206" i="2"/>
  <c r="J172" i="3"/>
  <c r="J408" i="2"/>
  <c r="BK348" i="2"/>
  <c r="BK273" i="2"/>
  <c r="J225" i="2"/>
  <c r="J403" i="2"/>
  <c r="J215" i="2"/>
  <c r="J93" i="4"/>
  <c r="J187" i="2"/>
  <c r="J103" i="4"/>
  <c r="BK108" i="2"/>
  <c r="BK324" i="2"/>
  <c r="BK182" i="2"/>
  <c r="J125" i="3"/>
  <c r="BK230" i="2"/>
  <c r="BK390" i="2"/>
  <c r="J370" i="2"/>
  <c r="BK322" i="2"/>
  <c r="J367" i="2"/>
  <c r="BK161" i="2"/>
  <c r="J89" i="4"/>
  <c r="BK261" i="2"/>
  <c r="BK178" i="2"/>
  <c r="BK148" i="3"/>
  <c r="BK279" i="2"/>
  <c r="J168" i="3"/>
  <c r="BK329" i="2"/>
  <c r="J133" i="2"/>
  <c r="BK245" i="2"/>
  <c r="BK249" i="2"/>
  <c r="J135" i="2"/>
  <c r="J273" i="2"/>
  <c r="J383" i="2"/>
  <c r="BK144" i="2"/>
  <c r="J339" i="2"/>
  <c r="BK105" i="2"/>
  <c r="J165" i="2"/>
  <c r="BK317" i="2"/>
  <c r="BK424" i="2"/>
  <c r="J88" i="3"/>
  <c r="BK403" i="2"/>
  <c r="J335" i="2"/>
  <c r="BK199" i="3"/>
  <c r="BK298" i="2"/>
  <c r="J418" i="2"/>
  <c r="BK216" i="3"/>
  <c r="J105" i="2"/>
  <c r="J200" i="2"/>
  <c r="BK136" i="3"/>
  <c r="BK383" i="2"/>
  <c r="J180" i="3"/>
  <c r="BK219" i="2"/>
  <c r="BK162" i="3"/>
  <c r="J373" i="2"/>
  <c r="J321" i="2"/>
  <c r="J306" i="2"/>
  <c r="BK359" i="2"/>
  <c r="J271" i="2"/>
  <c r="BK362" i="2"/>
  <c r="BK129" i="3"/>
  <c r="J323" i="2"/>
  <c r="BK132" i="3"/>
  <c r="BK371" i="2"/>
  <c r="BK210" i="3"/>
  <c r="J356" i="2"/>
  <c r="BK331" i="2"/>
  <c r="BK129" i="2"/>
  <c r="BK354" i="2"/>
  <c r="BK386" i="2"/>
  <c r="J284" i="2"/>
  <c r="BK103" i="3"/>
  <c r="BK266" i="2"/>
  <c r="BK107" i="3"/>
  <c r="BK341" i="2"/>
  <c r="BK327" i="2"/>
  <c r="J362" i="2"/>
  <c r="BK421" i="2"/>
  <c r="BK86" i="4"/>
  <c r="J386" i="2"/>
  <c r="J92" i="3"/>
  <c r="BK374" i="2"/>
  <c r="BK332" i="2"/>
  <c r="BK339" i="2"/>
  <c r="J302" i="2"/>
  <c r="J182" i="2"/>
  <c r="J371" i="2"/>
  <c r="BK165" i="2"/>
  <c r="J354" i="2"/>
  <c r="J136" i="3"/>
  <c r="BK379" i="2"/>
  <c r="J127" i="3"/>
  <c r="J320" i="2"/>
  <c r="BK156" i="3"/>
  <c r="BK139" i="2"/>
  <c r="J299" i="2"/>
  <c r="J327" i="2"/>
  <c r="J171" i="2"/>
  <c r="J86" i="4"/>
  <c r="J289" i="2"/>
  <c r="BK125" i="3"/>
  <c r="J400" i="2"/>
  <c r="J324" i="2"/>
  <c r="BK209" i="2"/>
  <c r="J129" i="2"/>
  <c r="J120" i="2"/>
  <c r="BK205" i="3"/>
  <c r="BK302" i="2"/>
  <c r="J190" i="3"/>
  <c r="J374" i="2"/>
  <c r="J413" i="2"/>
  <c r="AS54" i="1"/>
  <c r="BK213" i="2"/>
  <c r="J249" i="2"/>
  <c r="J348" i="2"/>
  <c r="BK369" i="2"/>
  <c r="J317" i="2"/>
  <c r="BK122" i="3"/>
  <c r="BK321" i="2"/>
  <c r="BK103" i="4"/>
  <c r="BK323" i="2"/>
  <c r="J176" i="3"/>
  <c r="BK356" i="2"/>
  <c r="BK418" i="2"/>
  <c r="BK89" i="4"/>
  <c r="BK116" i="2"/>
  <c r="BK87" i="4"/>
  <c r="BK426" i="2"/>
  <c r="J87" i="4"/>
  <c r="BK427" i="2"/>
  <c r="J129" i="3"/>
  <c r="BK193" i="2"/>
  <c r="J426" i="2"/>
  <c r="J206" i="2"/>
  <c r="BK276" i="2"/>
  <c r="J113" i="3"/>
  <c r="J332" i="2"/>
  <c r="J310" i="2"/>
  <c r="J139" i="2"/>
  <c r="BK172" i="3"/>
  <c r="BK297" i="2"/>
  <c r="J298" i="2"/>
  <c r="BK176" i="3"/>
  <c r="BK225" i="2"/>
  <c r="BK190" i="3"/>
  <c r="J345" i="2"/>
  <c r="J359" i="2"/>
  <c r="BK120" i="2"/>
  <c r="J199" i="3"/>
  <c r="BK289" i="2"/>
  <c r="J338" i="2"/>
  <c r="BK253" i="2"/>
  <c r="J116" i="2"/>
  <c r="BK101" i="2"/>
  <c r="J205" i="3"/>
  <c r="J99" i="2"/>
  <c r="BK127" i="3"/>
  <c r="J328" i="2"/>
  <c r="J185" i="3"/>
  <c r="J178" i="2"/>
  <c r="BK335" i="2"/>
  <c r="BK93" i="2"/>
  <c r="BK133" i="2"/>
  <c r="BK93" i="4"/>
  <c r="BK111" i="2"/>
  <c r="J119" i="3"/>
  <c r="BK125" i="2"/>
  <c r="J369" i="2"/>
  <c r="J193" i="2"/>
  <c r="BK314" i="2"/>
  <c r="BK123" i="2"/>
  <c r="BK196" i="2"/>
  <c r="BK96" i="3"/>
  <c r="J131" i="2"/>
  <c r="J122" i="3"/>
  <c r="J258" i="2"/>
  <c r="BK193" i="3"/>
  <c r="BK393" i="2"/>
  <c r="J363" i="2"/>
  <c r="BK92" i="3"/>
  <c r="BK375" i="2"/>
  <c r="J427" i="2"/>
  <c r="BK320" i="2"/>
  <c r="J111" i="2"/>
  <c r="BK180" i="3"/>
  <c r="BK377" i="2"/>
  <c r="BK333" i="2"/>
  <c r="J322" i="2"/>
  <c r="J96" i="3"/>
  <c r="BK370" i="2"/>
  <c r="J216" i="3"/>
  <c r="J99" i="4"/>
  <c r="J253" i="2"/>
  <c r="BK113" i="3"/>
  <c r="BK363" i="2"/>
  <c r="BK345" i="2"/>
  <c r="BK271" i="2"/>
  <c r="BK187" i="2"/>
  <c r="J101" i="2"/>
  <c r="J144" i="2"/>
  <c r="BK380" i="2"/>
  <c r="J196" i="2"/>
  <c r="J162" i="3"/>
  <c r="J294" i="2"/>
  <c r="BK280" i="2"/>
  <c r="BK99" i="4"/>
  <c r="BK338" i="2"/>
  <c r="BK328" i="2"/>
  <c r="J301" i="2"/>
  <c r="J331" i="2"/>
  <c r="J125" i="2"/>
  <c r="J210" i="3"/>
  <c r="J416" i="2"/>
  <c r="BK365" i="2"/>
  <c r="BK118" i="2"/>
  <c r="J139" i="3"/>
  <c r="BK367" i="2"/>
  <c r="J169" i="2"/>
  <c r="J156" i="3"/>
  <c r="BK306" i="2"/>
  <c r="BK119" i="3"/>
  <c r="J390" i="2"/>
  <c r="BK152" i="3"/>
  <c r="J219" i="2"/>
  <c r="BK169" i="2"/>
  <c r="J314" i="2"/>
  <c r="BK416" i="2"/>
  <c r="J377" i="2"/>
  <c r="BK139" i="3"/>
  <c r="J123" i="2"/>
  <c r="BK168" i="3"/>
  <c r="J245" i="2"/>
  <c r="J108" i="2"/>
  <c r="BK96" i="4"/>
  <c r="BK299" i="2"/>
  <c r="BK135" i="2"/>
  <c r="BK158" i="2"/>
  <c r="J91" i="4"/>
  <c r="J365" i="2"/>
  <c r="BK91" i="4"/>
  <c r="J93" i="2"/>
  <c r="J152" i="3"/>
  <c r="BK258" i="2"/>
  <c r="J209" i="2"/>
  <c r="J343" i="2"/>
  <c r="BK336" i="2"/>
  <c r="BK343" i="2"/>
  <c r="J107" i="3"/>
  <c r="J329" i="2"/>
  <c r="J132" i="3"/>
  <c r="BK408" i="2"/>
  <c r="J158" i="2"/>
  <c r="BK110" i="4"/>
  <c r="J424" i="2"/>
  <c r="J96" i="4"/>
  <c r="J261" i="2"/>
  <c r="BK88" i="3"/>
  <c r="BK310" i="2"/>
  <c r="J230" i="2"/>
  <c r="BK185" i="3"/>
  <c r="J393" i="2"/>
  <c r="J421" i="2"/>
  <c r="BK400" i="2"/>
  <c r="BK301" i="2"/>
  <c r="J279" i="2"/>
  <c r="J341" i="2"/>
  <c r="BK215" i="2"/>
  <c r="J148" i="3"/>
  <c r="R184" i="3" l="1"/>
  <c r="R86" i="3" s="1"/>
  <c r="R85" i="3" s="1"/>
  <c r="R293" i="2"/>
  <c r="BK423" i="2"/>
  <c r="J423" i="2"/>
  <c r="J70" i="2" s="1"/>
  <c r="BK135" i="3"/>
  <c r="J135" i="3" s="1"/>
  <c r="J63" i="3" s="1"/>
  <c r="BK85" i="4"/>
  <c r="BK92" i="2"/>
  <c r="J92" i="2" s="1"/>
  <c r="J61" i="2" s="1"/>
  <c r="R265" i="2"/>
  <c r="P389" i="2"/>
  <c r="P415" i="2"/>
  <c r="R135" i="3"/>
  <c r="P85" i="4"/>
  <c r="T293" i="2"/>
  <c r="BK415" i="2"/>
  <c r="J415" i="2"/>
  <c r="J68" i="2" s="1"/>
  <c r="P87" i="3"/>
  <c r="BK95" i="4"/>
  <c r="J95" i="4"/>
  <c r="J62" i="4"/>
  <c r="R95" i="4"/>
  <c r="P265" i="2"/>
  <c r="BK389" i="2"/>
  <c r="J389" i="2" s="1"/>
  <c r="J66" i="2" s="1"/>
  <c r="R415" i="2"/>
  <c r="BK87" i="3"/>
  <c r="P184" i="3"/>
  <c r="T85" i="4"/>
  <c r="P95" i="4"/>
  <c r="BK293" i="2"/>
  <c r="J293" i="2" s="1"/>
  <c r="J65" i="2" s="1"/>
  <c r="P423" i="2"/>
  <c r="P422" i="2"/>
  <c r="T87" i="3"/>
  <c r="R92" i="2"/>
  <c r="R91" i="2" s="1"/>
  <c r="R90" i="2" s="1"/>
  <c r="T389" i="2"/>
  <c r="R423" i="2"/>
  <c r="R422" i="2" s="1"/>
  <c r="P135" i="3"/>
  <c r="T92" i="2"/>
  <c r="T91" i="2" s="1"/>
  <c r="T90" i="2" s="1"/>
  <c r="T265" i="2"/>
  <c r="R389" i="2"/>
  <c r="T415" i="2"/>
  <c r="R87" i="3"/>
  <c r="T184" i="3"/>
  <c r="P293" i="2"/>
  <c r="T423" i="2"/>
  <c r="T422" i="2" s="1"/>
  <c r="BK184" i="3"/>
  <c r="J184" i="3" s="1"/>
  <c r="J64" i="3" s="1"/>
  <c r="P92" i="2"/>
  <c r="P91" i="2" s="1"/>
  <c r="P90" i="2" s="1"/>
  <c r="AU55" i="1" s="1"/>
  <c r="BK265" i="2"/>
  <c r="J265" i="2" s="1"/>
  <c r="J63" i="2" s="1"/>
  <c r="T135" i="3"/>
  <c r="R85" i="4"/>
  <c r="R84" i="4" s="1"/>
  <c r="R83" i="4" s="1"/>
  <c r="T95" i="4"/>
  <c r="BK131" i="3"/>
  <c r="J131" i="3" s="1"/>
  <c r="J62" i="3" s="1"/>
  <c r="BK260" i="2"/>
  <c r="J260" i="2"/>
  <c r="J62" i="2" s="1"/>
  <c r="BK412" i="2"/>
  <c r="J412" i="2"/>
  <c r="J67" i="2" s="1"/>
  <c r="BK102" i="4"/>
  <c r="J102" i="4" s="1"/>
  <c r="J63" i="4" s="1"/>
  <c r="BK288" i="2"/>
  <c r="J288" i="2" s="1"/>
  <c r="J64" i="2" s="1"/>
  <c r="BK215" i="3"/>
  <c r="J215" i="3" s="1"/>
  <c r="J65" i="3" s="1"/>
  <c r="BE89" i="4"/>
  <c r="J87" i="3"/>
  <c r="J61" i="3"/>
  <c r="F55" i="4"/>
  <c r="J52" i="4"/>
  <c r="BE96" i="4"/>
  <c r="E48" i="4"/>
  <c r="BE93" i="4"/>
  <c r="BE91" i="4"/>
  <c r="BE103" i="4"/>
  <c r="BE86" i="4"/>
  <c r="BE110" i="4"/>
  <c r="BE87" i="4"/>
  <c r="BE99" i="4"/>
  <c r="BE88" i="3"/>
  <c r="BE113" i="3"/>
  <c r="BE132" i="3"/>
  <c r="BE148" i="3"/>
  <c r="BE168" i="3"/>
  <c r="BE185" i="3"/>
  <c r="BE193" i="3"/>
  <c r="BE92" i="3"/>
  <c r="BE103" i="3"/>
  <c r="BE122" i="3"/>
  <c r="BE127" i="3"/>
  <c r="BE162" i="3"/>
  <c r="BE172" i="3"/>
  <c r="BE180" i="3"/>
  <c r="BE205" i="3"/>
  <c r="J52" i="3"/>
  <c r="F55" i="3"/>
  <c r="E75" i="3"/>
  <c r="BE96" i="3"/>
  <c r="BE107" i="3"/>
  <c r="BE119" i="3"/>
  <c r="BE125" i="3"/>
  <c r="BE129" i="3"/>
  <c r="BE156" i="3"/>
  <c r="BE136" i="3"/>
  <c r="BE139" i="3"/>
  <c r="BE152" i="3"/>
  <c r="BE176" i="3"/>
  <c r="BE190" i="3"/>
  <c r="BE199" i="3"/>
  <c r="BE210" i="3"/>
  <c r="BE216" i="3"/>
  <c r="J84" i="2"/>
  <c r="BE171" i="2"/>
  <c r="BE200" i="2"/>
  <c r="BE261" i="2"/>
  <c r="BE297" i="2"/>
  <c r="BE310" i="2"/>
  <c r="BE341" i="2"/>
  <c r="BE345" i="2"/>
  <c r="BE356" i="2"/>
  <c r="BE400" i="2"/>
  <c r="BE403" i="2"/>
  <c r="BE408" i="2"/>
  <c r="BE413" i="2"/>
  <c r="BE424" i="2"/>
  <c r="BE323" i="2"/>
  <c r="BE335" i="2"/>
  <c r="BE339" i="2"/>
  <c r="BE93" i="2"/>
  <c r="BE135" i="2"/>
  <c r="BE193" i="2"/>
  <c r="BE219" i="2"/>
  <c r="BE284" i="2"/>
  <c r="BE324" i="2"/>
  <c r="BE101" i="2"/>
  <c r="BE169" i="2"/>
  <c r="BE213" i="2"/>
  <c r="BE245" i="2"/>
  <c r="BE273" i="2"/>
  <c r="BE301" i="2"/>
  <c r="BE317" i="2"/>
  <c r="BE348" i="2"/>
  <c r="BE362" i="2"/>
  <c r="BE99" i="2"/>
  <c r="BE116" i="2"/>
  <c r="BE123" i="2"/>
  <c r="BE165" i="2"/>
  <c r="BE279" i="2"/>
  <c r="BE314" i="2"/>
  <c r="BE386" i="2"/>
  <c r="BE390" i="2"/>
  <c r="BE418" i="2"/>
  <c r="BE421" i="2"/>
  <c r="BE426" i="2"/>
  <c r="BE427" i="2"/>
  <c r="BE187" i="2"/>
  <c r="BE225" i="2"/>
  <c r="BE332" i="2"/>
  <c r="BE336" i="2"/>
  <c r="BE369" i="2"/>
  <c r="BE374" i="2"/>
  <c r="BE393" i="2"/>
  <c r="BE416" i="2"/>
  <c r="E80" i="2"/>
  <c r="BE178" i="2"/>
  <c r="BE206" i="2"/>
  <c r="BE215" i="2"/>
  <c r="BE253" i="2"/>
  <c r="BE294" i="2"/>
  <c r="BE329" i="2"/>
  <c r="BE333" i="2"/>
  <c r="BE367" i="2"/>
  <c r="BE111" i="2"/>
  <c r="BE120" i="2"/>
  <c r="BE139" i="2"/>
  <c r="BE161" i="2"/>
  <c r="BE196" i="2"/>
  <c r="BE266" i="2"/>
  <c r="BE321" i="2"/>
  <c r="BE133" i="2"/>
  <c r="BE158" i="2"/>
  <c r="BE182" i="2"/>
  <c r="BE249" i="2"/>
  <c r="BE258" i="2"/>
  <c r="BE276" i="2"/>
  <c r="BE306" i="2"/>
  <c r="BE363" i="2"/>
  <c r="BE380" i="2"/>
  <c r="BE383" i="2"/>
  <c r="BE108" i="2"/>
  <c r="BE129" i="2"/>
  <c r="BE271" i="2"/>
  <c r="BE280" i="2"/>
  <c r="BE299" i="2"/>
  <c r="BE331" i="2"/>
  <c r="BE343" i="2"/>
  <c r="BE365" i="2"/>
  <c r="BE371" i="2"/>
  <c r="BE373" i="2"/>
  <c r="F87" i="2"/>
  <c r="BE131" i="2"/>
  <c r="BE230" i="2"/>
  <c r="BE298" i="2"/>
  <c r="BE320" i="2"/>
  <c r="BE322" i="2"/>
  <c r="BE327" i="2"/>
  <c r="BE338" i="2"/>
  <c r="BE375" i="2"/>
  <c r="BE105" i="2"/>
  <c r="BE118" i="2"/>
  <c r="BE125" i="2"/>
  <c r="BE144" i="2"/>
  <c r="BE209" i="2"/>
  <c r="BE289" i="2"/>
  <c r="BE302" i="2"/>
  <c r="BE328" i="2"/>
  <c r="BE354" i="2"/>
  <c r="BE359" i="2"/>
  <c r="BE370" i="2"/>
  <c r="BE377" i="2"/>
  <c r="BE379" i="2"/>
  <c r="F37" i="3"/>
  <c r="BD56" i="1" s="1"/>
  <c r="F35" i="3"/>
  <c r="BB56" i="1" s="1"/>
  <c r="F35" i="4"/>
  <c r="BB57" i="1"/>
  <c r="F36" i="3"/>
  <c r="BC56" i="1"/>
  <c r="F34" i="2"/>
  <c r="BA55" i="1" s="1"/>
  <c r="J34" i="4"/>
  <c r="AW57" i="1" s="1"/>
  <c r="F35" i="2"/>
  <c r="BB55" i="1"/>
  <c r="J34" i="2"/>
  <c r="AW55" i="1"/>
  <c r="F37" i="4"/>
  <c r="BD57" i="1" s="1"/>
  <c r="F37" i="2"/>
  <c r="BD55" i="1" s="1"/>
  <c r="F36" i="2"/>
  <c r="BC55" i="1"/>
  <c r="F36" i="4"/>
  <c r="BC57" i="1"/>
  <c r="F34" i="3"/>
  <c r="BA56" i="1" s="1"/>
  <c r="F34" i="4"/>
  <c r="BA57" i="1" s="1"/>
  <c r="J34" i="3"/>
  <c r="AW56" i="1"/>
  <c r="BK91" i="2" l="1"/>
  <c r="T86" i="3"/>
  <c r="T85" i="3" s="1"/>
  <c r="BK86" i="3"/>
  <c r="BK85" i="3" s="1"/>
  <c r="J85" i="3" s="1"/>
  <c r="J59" i="3" s="1"/>
  <c r="T84" i="4"/>
  <c r="T83" i="4" s="1"/>
  <c r="BK84" i="4"/>
  <c r="BK83" i="4" s="1"/>
  <c r="J83" i="4" s="1"/>
  <c r="J59" i="4" s="1"/>
  <c r="P86" i="3"/>
  <c r="P85" i="3"/>
  <c r="AU56" i="1" s="1"/>
  <c r="P84" i="4"/>
  <c r="P83" i="4"/>
  <c r="AU57" i="1" s="1"/>
  <c r="BK422" i="2"/>
  <c r="J422" i="2" s="1"/>
  <c r="J69" i="2" s="1"/>
  <c r="J85" i="4"/>
  <c r="J61" i="4" s="1"/>
  <c r="J91" i="2"/>
  <c r="J60" i="2"/>
  <c r="J33" i="2"/>
  <c r="AV55" i="1"/>
  <c r="AT55" i="1"/>
  <c r="F33" i="2"/>
  <c r="AZ55" i="1"/>
  <c r="F33" i="3"/>
  <c r="AZ56" i="1" s="1"/>
  <c r="J33" i="4"/>
  <c r="AV57" i="1" s="1"/>
  <c r="AT57" i="1" s="1"/>
  <c r="BA54" i="1"/>
  <c r="W30" i="1" s="1"/>
  <c r="BD54" i="1"/>
  <c r="W33" i="1" s="1"/>
  <c r="F33" i="4"/>
  <c r="AZ57" i="1"/>
  <c r="J33" i="3"/>
  <c r="AV56" i="1"/>
  <c r="AT56" i="1"/>
  <c r="BB54" i="1"/>
  <c r="AX54" i="1"/>
  <c r="BC54" i="1"/>
  <c r="AY54" i="1" s="1"/>
  <c r="BK90" i="2" l="1"/>
  <c r="J90" i="2" s="1"/>
  <c r="J30" i="2" s="1"/>
  <c r="AG55" i="1" s="1"/>
  <c r="J84" i="4"/>
  <c r="J60" i="4"/>
  <c r="J86" i="3"/>
  <c r="J60" i="3"/>
  <c r="AU54" i="1"/>
  <c r="W32" i="1"/>
  <c r="J30" i="4"/>
  <c r="AG57" i="1" s="1"/>
  <c r="W31" i="1"/>
  <c r="AW54" i="1"/>
  <c r="AK30" i="1"/>
  <c r="AZ54" i="1"/>
  <c r="W29" i="1" s="1"/>
  <c r="J30" i="3"/>
  <c r="AG56" i="1"/>
  <c r="J39" i="2" l="1"/>
  <c r="J39" i="3"/>
  <c r="J39" i="4"/>
  <c r="J59" i="2"/>
  <c r="AN55" i="1"/>
  <c r="AN57" i="1"/>
  <c r="AN56" i="1"/>
  <c r="AG54" i="1"/>
  <c r="AK26" i="1" s="1"/>
  <c r="AK35" i="1" s="1"/>
  <c r="AV54" i="1"/>
  <c r="AK29" i="1" s="1"/>
  <c r="AT54" i="1" l="1"/>
  <c r="AN54" i="1"/>
</calcChain>
</file>

<file path=xl/sharedStrings.xml><?xml version="1.0" encoding="utf-8"?>
<sst xmlns="http://schemas.openxmlformats.org/spreadsheetml/2006/main" count="6007" uniqueCount="1190">
  <si>
    <t>Export Komplet</t>
  </si>
  <si>
    <t>VZ</t>
  </si>
  <si>
    <t>2.0</t>
  </si>
  <si>
    <t>ZAMOK</t>
  </si>
  <si>
    <t>False</t>
  </si>
  <si>
    <t>{24795a2f-5d67-4878-bfb5-d57b1c32b1c0}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</si>
  <si>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</si>
  <si>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</si>
  <si>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</si>
  <si>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</si>
  <si>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</si>
  <si>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</si>
  <si>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</si>
  <si>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</si>
  <si>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22_042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</si>
  <si>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</si>
  <si>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</si>
  <si>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Petrohrad, Černčice_prodlouženní kanal. výtlaku na ČOV</t>
  </si>
  <si>
    <t>KSO:</t>
  </si>
  <si>
    <t/>
  </si>
  <si>
    <t>CC-CZ:</t>
  </si>
  <si>
    <t>Místo:</t>
  </si>
  <si>
    <t>Petrohrad - Černčice</t>
  </si>
  <si>
    <t>Datum:</t>
  </si>
  <si>
    <t>10. 4. 2023</t>
  </si>
  <si>
    <t>Zadavatel:</t>
  </si>
  <si>
    <t>IČ:</t>
  </si>
  <si>
    <t>Obec Petrohrad</t>
  </si>
  <si>
    <t>DIČ:</t>
  </si>
  <si>
    <t>Uchazeč:</t>
  </si>
  <si>
    <t>Vyplň údaj</t>
  </si>
  <si>
    <t>Projektant:</t>
  </si>
  <si>
    <t>AZ Consult spol. s r.o.</t>
  </si>
  <si>
    <t>True</t>
  </si>
  <si>
    <t>Zpracovatel:</t>
  </si>
  <si>
    <t>Dagmar Sedláčková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</si>
  <si>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</si>
  <si>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</si>
  <si>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</si>
  <si>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</si>
  <si>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</si>
  <si>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</si>
  <si>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</si>
  <si>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</si>
  <si>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</si>
  <si>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</si>
  <si>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</si>
  <si>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</si>
  <si>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</si>
  <si>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</si>
  <si>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</si>
  <si>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</si>
  <si>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</si>
  <si>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</si>
  <si>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</si>
  <si>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</si>
  <si>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</si>
  <si>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</si>
  <si>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</si>
  <si>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</si>
  <si>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</si>
  <si>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</si>
  <si>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</si>
  <si>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</si>
  <si>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</si>
  <si>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</si>
  <si>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</si>
  <si>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</si>
  <si>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</si>
  <si>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</si>
  <si>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</si>
  <si>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</si>
  <si>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</si>
  <si>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</si>
  <si>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</si>
  <si>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</si>
  <si>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</si>
  <si>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IO 01</t>
  </si>
  <si>
    <t>Kanalizační výtlak C</t>
  </si>
  <si>
    <t>ING</t>
  </si>
  <si>
    <t>1</t>
  </si>
  <si>
    <t>{ff0143ad-7c2a-4c54-b988-997e460a47bc}</t>
  </si>
  <si>
    <t>2</t>
  </si>
  <si>
    <t>SO 01</t>
  </si>
  <si>
    <t>Obnova povrchů</t>
  </si>
  <si>
    <t>STA</t>
  </si>
  <si>
    <t>{a3ae64e0-202c-462e-ba1b-84f0ec7992a9}</t>
  </si>
  <si>
    <t>VON</t>
  </si>
  <si>
    <t>Vedlejší a ostatní náklady</t>
  </si>
  <si>
    <t>{5d18a0b9-0a4c-4323-84a0-0e6cd04a3378}</t>
  </si>
  <si>
    <t>akz</t>
  </si>
  <si>
    <t>aktivní zona zásypu</t>
  </si>
  <si>
    <t>m3</t>
  </si>
  <si>
    <t>107,485</t>
  </si>
  <si>
    <t>lo</t>
  </si>
  <si>
    <t xml:space="preserve">lože pod potrubí </t>
  </si>
  <si>
    <t>49,61</t>
  </si>
  <si>
    <t>KRYCÍ LIST SOUPISU PRACÍ</t>
  </si>
  <si>
    <t>obc</t>
  </si>
  <si>
    <t>obsyp celý</t>
  </si>
  <si>
    <t>198,44</t>
  </si>
  <si>
    <t>výkop rýh</t>
  </si>
  <si>
    <t>663,438</t>
  </si>
  <si>
    <t>zá</t>
  </si>
  <si>
    <t>zásyp</t>
  </si>
  <si>
    <t>153,681</t>
  </si>
  <si>
    <t>VV0001</t>
  </si>
  <si>
    <t>Nový výkaz (1)</t>
  </si>
  <si>
    <t>2,35</t>
  </si>
  <si>
    <t>3</t>
  </si>
  <si>
    <t>Objekt:</t>
  </si>
  <si>
    <t>IO 01 - Kanalizační výtlak C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</si>
  <si>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</si>
  <si>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</si>
  <si>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</si>
  <si>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</si>
  <si>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</si>
  <si>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</si>
  <si>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</si>
  <si>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</si>
  <si>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</si>
  <si>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</si>
  <si>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</si>
  <si>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99 - Přesun hmot a manipulace se sutí</t>
  </si>
  <si>
    <t xml:space="preserve">    997 - Přesun sutě</t>
  </si>
  <si>
    <t>M - Práce a dodávky M</t>
  </si>
  <si>
    <t xml:space="preserve">    23-M - Montáže potrubí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</si>
  <si>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</si>
  <si>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</si>
  <si>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</si>
  <si>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</si>
  <si>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</si>
  <si>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</si>
  <si>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</si>
  <si>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</si>
  <si>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</si>
  <si>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</si>
  <si>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</si>
  <si>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</si>
  <si>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</si>
  <si>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</si>
  <si>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</si>
  <si>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</si>
  <si>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</si>
  <si>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</si>
  <si>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115101201</t>
  </si>
  <si>
    <t>Čerpání vody na dopravní výšku do 10 m s uvažovaným průměrným přítokem do 500 l/min</t>
  </si>
  <si>
    <t>hod</t>
  </si>
  <si>
    <t>CS ÚRS 2023 01</t>
  </si>
  <si>
    <t>4</t>
  </si>
  <si>
    <t>-627845413</t>
  </si>
  <si>
    <t>Online PSC</t>
  </si>
  <si>
    <t>https://podminky.urs.cz/item/CS_URS_2023_01/115101201</t>
  </si>
  <si>
    <t>VV</t>
  </si>
  <si>
    <t>21 "čerpání - převod vody po dobu přechodu vodního toku</t>
  </si>
  <si>
    <t>32 "čerpání spodní vody ve výkopech</t>
  </si>
  <si>
    <t>Součet</t>
  </si>
  <si>
    <t>53*24 'Přepočtené koeficientem množství</t>
  </si>
  <si>
    <t>115101301</t>
  </si>
  <si>
    <t>Pohotovost záložní čerpací soupravy pro dopravní výšku do 10 m s uvažovaným průměrným přítokem do 500 l/min</t>
  </si>
  <si>
    <t>den</t>
  </si>
  <si>
    <t>1259036669</t>
  </si>
  <si>
    <t>https://podminky.urs.cz/item/CS_URS_2023_01/115101301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</si>
  <si>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</si>
  <si>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</si>
  <si>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m</t>
  </si>
  <si>
    <t>-536762045</t>
  </si>
  <si>
    <t>https://podminky.urs.cz/item/CS_URS_2023_01/119001405</t>
  </si>
  <si>
    <t>3*1,1 "vodovod</t>
  </si>
  <si>
    <t>119001411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</si>
  <si>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do 200 mm</t>
  </si>
  <si>
    <t>-6045173</t>
  </si>
  <si>
    <t>https://podminky.urs.cz/item/CS_URS_2023_01/119001411</t>
  </si>
  <si>
    <t>1*1,1 "kanalizace DN 150 přípojka</t>
  </si>
  <si>
    <t>5</t>
  </si>
  <si>
    <t>119001412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</si>
  <si>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přes 200 do 500 mm</t>
  </si>
  <si>
    <t>1594828940</t>
  </si>
  <si>
    <t>https://podminky.urs.cz/item/CS_URS_2023_01/119001412</t>
  </si>
  <si>
    <t>4*1,1 "kanalizace DN 315</t>
  </si>
  <si>
    <t>6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</si>
  <si>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</si>
  <si>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</si>
  <si>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19061731</t>
  </si>
  <si>
    <t>https://podminky.urs.cz/item/CS_URS_2023_01/119001421</t>
  </si>
  <si>
    <t>4*1,1 "VO</t>
  </si>
  <si>
    <t>3*1,1 "NN</t>
  </si>
  <si>
    <t>7</t>
  </si>
  <si>
    <t>119002121</t>
  </si>
  <si>
    <t>Pomocné konstrukce při zabezpečení výkopu vodorovné pochozí přechodová lávka délky do 2 m včetně zábradlí zřízení</t>
  </si>
  <si>
    <t>kus</t>
  </si>
  <si>
    <t>205406824</t>
  </si>
  <si>
    <t>https://podminky.urs.cz/item/CS_URS_2023_01/119002121</t>
  </si>
  <si>
    <t>8</t>
  </si>
  <si>
    <t>119002122</t>
  </si>
  <si>
    <t>Pomocné konstrukce při zabezpečení výkopu vodorovné pochozí přechodová lávka délky do 2 m včetně zábradlí odstranění</t>
  </si>
  <si>
    <t>-1301247480</t>
  </si>
  <si>
    <t>https://podminky.urs.cz/item/CS_URS_2023_01/119002122</t>
  </si>
  <si>
    <t>9</t>
  </si>
  <si>
    <t>119002411</t>
  </si>
  <si>
    <t>Pomocné konstrukce při zabezpečení výkopu vodorovné pojízdné z tlustého ocelového plechu šířky výkopu do 1 m zřízení</t>
  </si>
  <si>
    <t>m2</t>
  </si>
  <si>
    <t>-1834095593</t>
  </si>
  <si>
    <t>https://podminky.urs.cz/item/CS_URS_2023_01/119002411</t>
  </si>
  <si>
    <t>2,5*3,0*2</t>
  </si>
  <si>
    <t>10</t>
  </si>
  <si>
    <t>119002412</t>
  </si>
  <si>
    <t>Pomocné konstrukce při zabezpečení výkopu vodorovné pojízdné z tlustého ocelového plechu šířky výkopu do 1 m odstranění</t>
  </si>
  <si>
    <t>-1899812159</t>
  </si>
  <si>
    <t>https://podminky.urs.cz/item/CS_URS_2023_01/119002412</t>
  </si>
  <si>
    <t>11</t>
  </si>
  <si>
    <t>119003227</t>
  </si>
  <si>
    <t>Pomocné konstrukce při zabezpečení výkopu svislé ocelové mobilní oplocení, výšky přes 1,5 do 2,2 m panely vyplněné dráty zřízení</t>
  </si>
  <si>
    <t>1940814148</t>
  </si>
  <si>
    <t>https://podminky.urs.cz/item/CS_URS_2023_01/119003227</t>
  </si>
  <si>
    <t>451,0*2+4*(2,1+1,0) "samostatný výkop</t>
  </si>
  <si>
    <t>12</t>
  </si>
  <si>
    <t>119003228</t>
  </si>
  <si>
    <t>Pomocné konstrukce při zabezpečení výkopu svislé ocelové mobilní oplocení, výšky přes 1,5 do 2,2 m panely vyplněné dráty odstranění</t>
  </si>
  <si>
    <t>-1418104239</t>
  </si>
  <si>
    <t>https://podminky.urs.cz/item/CS_URS_2023_01/119003228</t>
  </si>
  <si>
    <t>13</t>
  </si>
  <si>
    <t>119004111</t>
  </si>
  <si>
    <t>Pomocné konstrukce při zabezpečení výkopu bezpečný vstup nebo výstup žebříkem zřízení</t>
  </si>
  <si>
    <t>429933892</t>
  </si>
  <si>
    <t>https://podminky.urs.cz/item/CS_URS_2023_01/119004111</t>
  </si>
  <si>
    <t>14</t>
  </si>
  <si>
    <t>119004112</t>
  </si>
  <si>
    <t>Pomocné konstrukce při zabezpečení výkopu bezpečný vstup nebo výstup žebříkem odstranění</t>
  </si>
  <si>
    <t>-485852677</t>
  </si>
  <si>
    <t>https://podminky.urs.cz/item/CS_URS_2023_01/119004112</t>
  </si>
  <si>
    <t>122351101</t>
  </si>
  <si>
    <t>Odkopávky a prokopávky nezapažené strojně v hornině třídy těžitelnosti II skupiny 4 do 20 m3</t>
  </si>
  <si>
    <t>-17709454</t>
  </si>
  <si>
    <t>https://podminky.urs.cz/item/CS_URS_2023_01/122351101</t>
  </si>
  <si>
    <t>zemní hrázky ve vodním toku</t>
  </si>
  <si>
    <t>(6,4*0,75+2,3*1,2)/2*1,1*2</t>
  </si>
  <si>
    <t>16</t>
  </si>
  <si>
    <t>132154205</t>
  </si>
  <si>
    <t>Hloubení zapažených rýh šířky přes 800 do 2 000 mm strojně s urovnáním dna do předepsaného profilu a spádu v hornině třídy těžitelnosti I skupiny 1 a 2 přes 500 do 1 000 m3</t>
  </si>
  <si>
    <t>-698537426</t>
  </si>
  <si>
    <t>https://podminky.urs.cz/item/CS_URS_2023_01/132154205</t>
  </si>
  <si>
    <t>"Množství určené pomocí aplikace Výměry.</t>
  </si>
  <si>
    <t>"asfalt 1</t>
  </si>
  <si>
    <t>17</t>
  </si>
  <si>
    <t>132254205</t>
  </si>
  <si>
    <t>Hloubení zapažených rýh šířky přes 800 do 2 000 mm strojně s urovnáním dna do předepsaného profilu a spádu v hornině třídy těžitelnosti I skupiny 3 přes 500 do 1 000 m3</t>
  </si>
  <si>
    <t>-74294035</t>
  </si>
  <si>
    <t>https://podminky.urs.cz/item/CS_URS_2023_01/132254205</t>
  </si>
  <si>
    <t>výtlak d90</t>
  </si>
  <si>
    <t>451,0*1,1*1,608 "samostatný výkop</t>
  </si>
  <si>
    <t>190,0*0,15*0,15 "trativod</t>
  </si>
  <si>
    <t>POVRCHY odpočet</t>
  </si>
  <si>
    <t>-142,34*0,45 "komunikace SÚS</t>
  </si>
  <si>
    <t>-72,03*0,41 "komunikace místní</t>
  </si>
  <si>
    <t>-2,6*0,42 "komunikace zámk. dlažba</t>
  </si>
  <si>
    <t>-12,3*0,15 "štěrková cesta</t>
  </si>
  <si>
    <t>-5,9*0,4 "kamenná rovnanina</t>
  </si>
  <si>
    <t>-264,56*0,15 "ornice</t>
  </si>
  <si>
    <t>v*0,3</t>
  </si>
  <si>
    <t>18</t>
  </si>
  <si>
    <t>132354205</t>
  </si>
  <si>
    <t>Hloubení zapažených rýh šířky přes 800 do 2 000 mm strojně s urovnáním dna do předepsaného profilu a spádu v hornině třídy těžitelnosti II skupiny 4 přes 500 do 1 000 m3</t>
  </si>
  <si>
    <t>-1199026381</t>
  </si>
  <si>
    <t>https://podminky.urs.cz/item/CS_URS_2023_01/132354205</t>
  </si>
  <si>
    <t>v*0,1</t>
  </si>
  <si>
    <t>19</t>
  </si>
  <si>
    <t>139001101</t>
  </si>
  <si>
    <t>Příplatek k cenám hloubených vykopávek za ztížení vykopávky v blízkosti podzemního vedení nebo výbušnin pro jakoukoliv třídu horniny</t>
  </si>
  <si>
    <t>2071276254</t>
  </si>
  <si>
    <t>https://podminky.urs.cz/item/CS_URS_2023_01/139001101</t>
  </si>
  <si>
    <t>20</t>
  </si>
  <si>
    <t>151101101</t>
  </si>
  <si>
    <t>Zřízení pažení a rozepření stěn rýh pro podzemní vedení příložné pro jakoukoliv mezerovitost, hloubky do 2 m</t>
  </si>
  <si>
    <t>-1187111794</t>
  </si>
  <si>
    <t>https://podminky.urs.cz/item/CS_URS_2023_01/151101101</t>
  </si>
  <si>
    <t>451,0*2*1,608 "samostatný výkop</t>
  </si>
  <si>
    <t>151101111</t>
  </si>
  <si>
    <t>Odstranění pažení a rozepření stěn rýh pro podzemní vedení s uložením materiálu na vzdálenost do 3 m od kraje výkopu příložné, hloubky do 2 m</t>
  </si>
  <si>
    <t>1138171865</t>
  </si>
  <si>
    <t>https://podminky.urs.cz/item/CS_URS_2023_01/151101111</t>
  </si>
  <si>
    <t>22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</si>
  <si>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</si>
  <si>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</si>
  <si>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1945185548</t>
  </si>
  <si>
    <t>https://podminky.urs.cz/item/CS_URS_2023_01/162351104</t>
  </si>
  <si>
    <t>lo+obc "z meziskládky"</t>
  </si>
  <si>
    <t>v*0,9 "k vytřídění na meziskládku</t>
  </si>
  <si>
    <t>zá*0,5 "nakoupený materiál do záspyu</t>
  </si>
  <si>
    <t>(zá*0,5+245,367+12,078+3,52+1,507) "zemina do zásypu</t>
  </si>
  <si>
    <t>23</t>
  </si>
  <si>
    <t>162351124</t>
  </si>
  <si>
    <t>Vodorovné přemístění výkopku nebo sypaniny po suchu na obvyklém dopravním prostředku, bez naložení výkopku, avšak se složením bez rozhrnutí z horniny třídy těžitelnosti II skupiny 4 a 5 na vzdálenost přes 500 do 1 000 m</t>
  </si>
  <si>
    <t>-824208700</t>
  </si>
  <si>
    <t>https://podminky.urs.cz/item/CS_URS_2023_01/162351124</t>
  </si>
  <si>
    <t>v*0,1 "k vytřídění na meziskládku</t>
  </si>
  <si>
    <t>24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</si>
  <si>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</si>
  <si>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</si>
  <si>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-275973649</t>
  </si>
  <si>
    <t>https://podminky.urs.cz/item/CS_URS_2023_01/162751117</t>
  </si>
  <si>
    <t>v*0,9</t>
  </si>
  <si>
    <t>-(zá*0,5+245,367+12,078+3,52+1,507)</t>
  </si>
  <si>
    <t>25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</si>
  <si>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</si>
  <si>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</si>
  <si>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-1520435897</t>
  </si>
  <si>
    <t>https://podminky.urs.cz/item/CS_URS_2023_01/162751119</t>
  </si>
  <si>
    <t>257,781*22 'Přepočtené koeficientem množství</t>
  </si>
  <si>
    <t>26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</si>
  <si>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</si>
  <si>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</si>
  <si>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1337386838</t>
  </si>
  <si>
    <t>https://podminky.urs.cz/item/CS_URS_2023_01/162751137</t>
  </si>
  <si>
    <t>27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</si>
  <si>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</si>
  <si>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</si>
  <si>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-768581058</t>
  </si>
  <si>
    <t>https://podminky.urs.cz/item/CS_URS_2023_01/162751139</t>
  </si>
  <si>
    <t>66,344*22 'Přepočtené koeficientem množství</t>
  </si>
  <si>
    <t>28</t>
  </si>
  <si>
    <t>167151111</t>
  </si>
  <si>
    <t>Nakládání, skládání a překládání neulehlého výkopku nebo sypaniny strojně nakládání, množství přes 100 m3, z hornin třídy těžitelnosti I, skupiny 1 až 3</t>
  </si>
  <si>
    <t>-1606804013</t>
  </si>
  <si>
    <t>https://podminky.urs.cz/item/CS_URS_2023_01/167151111</t>
  </si>
  <si>
    <t>lo+obc "na meziskládce"</t>
  </si>
  <si>
    <t>v*0,9 "odvoz na stavbu nebo trvalou skládku</t>
  </si>
  <si>
    <t>zá*0,5 "nakoupený materiál do zásypu</t>
  </si>
  <si>
    <t>29</t>
  </si>
  <si>
    <t>167151112</t>
  </si>
  <si>
    <t>Nakládání, skládání a překládání neulehlého výkopku nebo sypaniny strojně nakládání, množství přes 100 m3, z hornin třídy těžitelnosti II, skupiny 4 a 5</t>
  </si>
  <si>
    <t>-1972519262</t>
  </si>
  <si>
    <t>https://podminky.urs.cz/item/CS_URS_2023_01/167151112</t>
  </si>
  <si>
    <t>v*0,1 "odvoz na stavbu nebo trvalou skládku</t>
  </si>
  <si>
    <t>30</t>
  </si>
  <si>
    <t>171152111</t>
  </si>
  <si>
    <t>Uložení sypaniny do zhutněných násypů pro silnice, dálnice a letiště s rozprostřením sypaniny ve vrstvách, s hrubým urovnáním a uzavřením povrchu násypu z hornin nesoudržných sypkých v aktivní zóně</t>
  </si>
  <si>
    <t>-2026867854</t>
  </si>
  <si>
    <t>https://podminky.urs.cz/item/CS_URS_2023_01/171152111</t>
  </si>
  <si>
    <t>(142,34+72,63)*0,5 "komunikace asfalt upravit množství</t>
  </si>
  <si>
    <t>31</t>
  </si>
  <si>
    <t>M</t>
  </si>
  <si>
    <t>583312021R</t>
  </si>
  <si>
    <t>materiál vhodný do aktivní zony nenamrzavý dle TP 146 a ČSN 73 6133</t>
  </si>
  <si>
    <t>t</t>
  </si>
  <si>
    <t>636680677</t>
  </si>
  <si>
    <t>akz*1,8</t>
  </si>
  <si>
    <t>32</t>
  </si>
  <si>
    <t>171153101</t>
  </si>
  <si>
    <t>Zemní hrázky přívodních a odpadních melioračních kanálů zhutňované po vrstvách tloušťky 200 mm s přemístěním sypaniny do 20 m nebo s jejím přehozením do 3 m z hornin třídy těžitelnosti I a II, skupiny 1 až 4</t>
  </si>
  <si>
    <t>64</t>
  </si>
  <si>
    <t>1629024769</t>
  </si>
  <si>
    <t>https://podminky.urs.cz/item/CS_URS_2023_01/171153101</t>
  </si>
  <si>
    <t>33</t>
  </si>
  <si>
    <t>171201231</t>
  </si>
  <si>
    <t>Poplatek za uložení stavebního odpadu na recyklační skládce (skládkovné) zeminy a kamení zatříděného do Katalogu odpadů pod kódem 17 05 04</t>
  </si>
  <si>
    <t>-147385507</t>
  </si>
  <si>
    <t>https://podminky.urs.cz/item/CS_URS_2023_01/171201231</t>
  </si>
  <si>
    <t>324,125*2 'Přepočtené koeficientem množství</t>
  </si>
  <si>
    <t>34</t>
  </si>
  <si>
    <t>171251201</t>
  </si>
  <si>
    <t>Uložení sypaniny na skládky nebo meziskládky bez hutnění s upravením uložené sypaniny do předepsaného tvaru</t>
  </si>
  <si>
    <t>1894586961</t>
  </si>
  <si>
    <t>https://podminky.urs.cz/item/CS_URS_2023_01/171251201</t>
  </si>
  <si>
    <t>lo+obc "meziskládka"</t>
  </si>
  <si>
    <t>v "výkopek pro vytřídění</t>
  </si>
  <si>
    <t>35</t>
  </si>
  <si>
    <t>174151101</t>
  </si>
  <si>
    <t>Zásyp sypaninou z jakékoliv horniny strojně s uložením výkopku ve vrstvách se zhutněním jam, šachet, rýh nebo kolem objektů v těchto vykopávkách</t>
  </si>
  <si>
    <t>468901319</t>
  </si>
  <si>
    <t>https://podminky.urs.cz/item/CS_URS_2023_01/174151101</t>
  </si>
  <si>
    <t>plocha podélný profil x šířka výkopu</t>
  </si>
  <si>
    <t>zásyp 50% zemina a 50 % nový materiál</t>
  </si>
  <si>
    <t>101,7*1,1 "komunikace SÚS</t>
  </si>
  <si>
    <t>26,87*1,1+11,14*1,1 "místní komunikace</t>
  </si>
  <si>
    <t>Mezisoučet</t>
  </si>
  <si>
    <t>zásyp zeminou</t>
  </si>
  <si>
    <t>17,6*1,1+13,17*1,1+8,67*1,1+83,52*1,1+84,86*1,1+10,15*1,1+4,0*1,4 "zeleň</t>
  </si>
  <si>
    <t>2,68*1,1+5,36*1,1+2,94*1,1 "štěrk</t>
  </si>
  <si>
    <t>3,2*1,1 "kamenná rovnanina</t>
  </si>
  <si>
    <t>1,37*1,1 "zámková dlažba</t>
  </si>
  <si>
    <t>(PI*0,5*0,5*0,75) "zásyp ve skruži s proplach. soupravou</t>
  </si>
  <si>
    <t>36</t>
  </si>
  <si>
    <t>58331202R</t>
  </si>
  <si>
    <t>nesedavý nenamrzavý materiál vhodný do zásypu</t>
  </si>
  <si>
    <t>-718048164</t>
  </si>
  <si>
    <t>v komunikaci SÚS a místní</t>
  </si>
  <si>
    <t>zá*0,5 "50% nového materiálu</t>
  </si>
  <si>
    <t>76,841*1,8 'Přepočtené koeficientem množství</t>
  </si>
  <si>
    <t>37</t>
  </si>
  <si>
    <t>58337303</t>
  </si>
  <si>
    <t>štěrkopísek frakce 0/8</t>
  </si>
  <si>
    <t>1430424365</t>
  </si>
  <si>
    <t>zásyp ve skruži s proplachovací soupravou</t>
  </si>
  <si>
    <t>(PI*0,5*0,5*0,75) "viz D.1.2.4</t>
  </si>
  <si>
    <t>0,589*1,8 'Přepočtené koeficientem množství</t>
  </si>
  <si>
    <t>38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</si>
  <si>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</si>
  <si>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</si>
  <si>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1526625303</t>
  </si>
  <si>
    <t>https://podminky.urs.cz/item/CS_URS_2023_01/175111101</t>
  </si>
  <si>
    <t>451,0*1,1*0,4 "samostatný výkop</t>
  </si>
  <si>
    <t>39</t>
  </si>
  <si>
    <t>58337331</t>
  </si>
  <si>
    <t>štěrkopísek frakce 0/22</t>
  </si>
  <si>
    <t>-1643631447</t>
  </si>
  <si>
    <t>obc*1,8</t>
  </si>
  <si>
    <t>Zakládání</t>
  </si>
  <si>
    <t>40</t>
  </si>
  <si>
    <t>212751104</t>
  </si>
  <si>
    <t>Trativody z drenážních a melioračních trubek pro meliorace, dočasné nebo odlehčovací drenáže se zřízením štěrkového lože pod trubky a s jejich obsypem v otevřeném výkopu trubka flexibilní PVC-U SN 4 celoperforovaná 360° DN 100</t>
  </si>
  <si>
    <t>181078019</t>
  </si>
  <si>
    <t>https://podminky.urs.cz/item/CS_URS_2023_01/212751104</t>
  </si>
  <si>
    <t>50+140 "blízko potoka</t>
  </si>
  <si>
    <t>Vodorovné konstrukce</t>
  </si>
  <si>
    <t>41</t>
  </si>
  <si>
    <t>451572111</t>
  </si>
  <si>
    <t>Lože pod potrubí, stoky a drobné objekty v otevřeném výkopu z kameniva drobného těženého 0 až 4 mm</t>
  </si>
  <si>
    <t>348324045</t>
  </si>
  <si>
    <t>https://podminky.urs.cz/item/CS_URS_2023_01/451572111</t>
  </si>
  <si>
    <t xml:space="preserve">"pokladní lože </t>
  </si>
  <si>
    <t>451,0*1,1*0,1 "samostatný výkop</t>
  </si>
  <si>
    <t>42</t>
  </si>
  <si>
    <t>452112112</t>
  </si>
  <si>
    <t>Osazení betonových dílců prstenců nebo rámů pod poklopy a mříže, výšky do 100 mm</t>
  </si>
  <si>
    <t>1880531854</t>
  </si>
  <si>
    <t>https://podminky.urs.cz/item/CS_URS_2023_01/452112112</t>
  </si>
  <si>
    <t>43</t>
  </si>
  <si>
    <t>59224184</t>
  </si>
  <si>
    <t>prstenec šachtový vyrovnávací betonový 625x120x40mm</t>
  </si>
  <si>
    <t>2074767323</t>
  </si>
  <si>
    <t>viz výkres D.1.2.9</t>
  </si>
  <si>
    <t>1 "Š1 kontrolní/čistící šachta</t>
  </si>
  <si>
    <t>44</t>
  </si>
  <si>
    <t>452112122</t>
  </si>
  <si>
    <t>Osazení betonových dílců prstenců nebo rámů pod poklopy a mříže, výšky přes 100 do 200 mm</t>
  </si>
  <si>
    <t>CS ÚRS 2022 01</t>
  </si>
  <si>
    <t>779632591</t>
  </si>
  <si>
    <t>https://podminky.urs.cz/item/CS_URS_2022_01/452112122</t>
  </si>
  <si>
    <t>1 "rám roznášecí - odvzd. souprava</t>
  </si>
  <si>
    <t>45</t>
  </si>
  <si>
    <t>59224R</t>
  </si>
  <si>
    <t>roznášecí rám litina, beton viz D.1.2.5</t>
  </si>
  <si>
    <t>524045867</t>
  </si>
  <si>
    <t>46</t>
  </si>
  <si>
    <t>452313141</t>
  </si>
  <si>
    <t>Podkladní a zajišťovací konstrukce z betonu prostého v otevřeném výkopu bez zvýšených nároků na prostředí bloky pro potrubí z betonu tř. C 16/20</t>
  </si>
  <si>
    <t>13468527</t>
  </si>
  <si>
    <t>https://podminky.urs.cz/item/CS_URS_2023_01/452313141</t>
  </si>
  <si>
    <t>"podkladní bloky potrubí</t>
  </si>
  <si>
    <t>(0,5*0,5*0,3)*18</t>
  </si>
  <si>
    <t>47</t>
  </si>
  <si>
    <t>452353101</t>
  </si>
  <si>
    <t>Bednění podkladních a zajišťovacích konstrukcí v otevřeném výkopu bloků pro potrubí</t>
  </si>
  <si>
    <t>1627283833</t>
  </si>
  <si>
    <t>https://podminky.urs.cz/item/CS_URS_2023_01/452353101</t>
  </si>
  <si>
    <t>"podkladní bloky</t>
  </si>
  <si>
    <t>(0,5*0,3*4)*18</t>
  </si>
  <si>
    <t>Úpravy povrchů, podlahy a osazování výplní</t>
  </si>
  <si>
    <t>48</t>
  </si>
  <si>
    <t>617633112</t>
  </si>
  <si>
    <t>Vnitřní úprava povrchu betonových šachet stěrkou z těsnící cementové malty dvouvrstvou, šachet válcových a kuželových</t>
  </si>
  <si>
    <t>700197047</t>
  </si>
  <si>
    <t>https://podminky.urs.cz/item/CS_URS_2023_01/617633112</t>
  </si>
  <si>
    <t xml:space="preserve">Š2 - sanace vnitřních stěn a dna </t>
  </si>
  <si>
    <t>(2*PI*0,5*0,5+2*PI*0,5*1,3)</t>
  </si>
  <si>
    <t>Trubní vedení</t>
  </si>
  <si>
    <t>49</t>
  </si>
  <si>
    <t>857242122</t>
  </si>
  <si>
    <t>Montáž litinových tvarovek na potrubí litinovém tlakovém jednoosých na potrubí z trub přírubových v otevřeném výkopu, kanálu nebo v šachtě DN 80</t>
  </si>
  <si>
    <t>1212589913</t>
  </si>
  <si>
    <t>https://podminky.urs.cz/item/CS_URS_2023_01/857242122</t>
  </si>
  <si>
    <t>6+1</t>
  </si>
  <si>
    <t>50</t>
  </si>
  <si>
    <t>470909010</t>
  </si>
  <si>
    <t>PP PŘÍRUBA S OCELOVOU VÝZTUHOU d90 PN16</t>
  </si>
  <si>
    <t>-1346285527</t>
  </si>
  <si>
    <t>51</t>
  </si>
  <si>
    <t>800008000016</t>
  </si>
  <si>
    <t>PŘÍRUBA SLEPÁ 80</t>
  </si>
  <si>
    <t>-871349797</t>
  </si>
  <si>
    <t>52</t>
  </si>
  <si>
    <t>857244122</t>
  </si>
  <si>
    <t>Montáž litinových tvarovek na potrubí litinovém tlakovém odbočných na potrubí z trub přírubových v otevřeném výkopu, kanálu nebo v šachtě DN 80</t>
  </si>
  <si>
    <t>-1479001698</t>
  </si>
  <si>
    <t>https://podminky.urs.cz/item/CS_URS_2023_01/857244122</t>
  </si>
  <si>
    <t>53</t>
  </si>
  <si>
    <t>851008008016</t>
  </si>
  <si>
    <t>TVAROVKA T KUS 80-80</t>
  </si>
  <si>
    <t>-616511109</t>
  </si>
  <si>
    <t>54</t>
  </si>
  <si>
    <t>883001608000</t>
  </si>
  <si>
    <t>ŠROUB S MATICÍ NEREZ A2 M16/80</t>
  </si>
  <si>
    <t>-1427615392</t>
  </si>
  <si>
    <t>"přírubový spoj DN 80 - nerez šroub a matka"</t>
  </si>
  <si>
    <t>10*8</t>
  </si>
  <si>
    <t>55</t>
  </si>
  <si>
    <t>871254301</t>
  </si>
  <si>
    <t>Montáž kanalizačního potrubí z plastů z polyetylenu PE 100 svařovaných na tupo v otevřeném výkopu ve sklonu do 20 % SDR 17/PN 10 D 90 x 5,4 mm</t>
  </si>
  <si>
    <t>592220773</t>
  </si>
  <si>
    <t>https://podminky.urs.cz/item/CS_URS_2023_01/871254301</t>
  </si>
  <si>
    <t>10,5 "potrubí v chráničce</t>
  </si>
  <si>
    <t>56</t>
  </si>
  <si>
    <t>871255301</t>
  </si>
  <si>
    <t>Montáž kanalizačního potrubí z plastů z polyetylenu PE 100 svařovaných elektrotvarovkou v otevřeném výkopu ve sklonu do 20 % SDR 17/PN 10 D 90 x 5,4 mm</t>
  </si>
  <si>
    <t>874966143</t>
  </si>
  <si>
    <t>https://podminky.urs.cz/item/CS_URS_2023_01/871255301</t>
  </si>
  <si>
    <t>451,0-10,5 "výtlak s odpočtem chrániček</t>
  </si>
  <si>
    <t>57</t>
  </si>
  <si>
    <t>115949R</t>
  </si>
  <si>
    <t>potrubí kanalizace DN/OD 90 PE100 RC+ d90x5,4mm SDR17/PN10, tyč 6m typ 2 dle PAS 1075</t>
  </si>
  <si>
    <t>1321957064</t>
  </si>
  <si>
    <t>451,0</t>
  </si>
  <si>
    <t>451*1,015 'Přepočtené koeficientem množství</t>
  </si>
  <si>
    <t>58</t>
  </si>
  <si>
    <t>877245201</t>
  </si>
  <si>
    <t>Montáž tvarovek na kanalizačním plastovém potrubí z polyetylenu PE 100 elektrotvarovek SDR 11/PN16 spojek nebo oblouků d 90</t>
  </si>
  <si>
    <t>-951254727</t>
  </si>
  <si>
    <t>https://podminky.urs.cz/item/CS_URS_2023_01/877245201</t>
  </si>
  <si>
    <t>2+1+11+6</t>
  </si>
  <si>
    <t>59</t>
  </si>
  <si>
    <t>190914517</t>
  </si>
  <si>
    <t>d90, PE100, SDR17, PN10, R = 1,5 x d, oblouk 11° bezešvý, na tupo, dlouhý</t>
  </si>
  <si>
    <t>-1791797160</t>
  </si>
  <si>
    <t>60</t>
  </si>
  <si>
    <t>190963517</t>
  </si>
  <si>
    <t>d90, PE100, SDR17, PN10, R = 1,5 x d, oblouk 60° bezešvý na tupo, dlouhý</t>
  </si>
  <si>
    <t>652126524</t>
  </si>
  <si>
    <t>61</t>
  </si>
  <si>
    <t>612687</t>
  </si>
  <si>
    <t>d 90, PE100, SDR11, spojka s lehce vyrazitelným dorazem, elektro</t>
  </si>
  <si>
    <t>829216726</t>
  </si>
  <si>
    <t>62</t>
  </si>
  <si>
    <t>470904517</t>
  </si>
  <si>
    <t>d90, PE100, SDR17, PN10, lemový nákružek, na tupo, dlouhý</t>
  </si>
  <si>
    <t>-1690572075</t>
  </si>
  <si>
    <t>63</t>
  </si>
  <si>
    <t>877245210</t>
  </si>
  <si>
    <t>Montáž tvarovek na kanalizačním plastovém potrubí z polyetylenu PE 100 elektrotvarovek SDR 11/PN16 kolen 45° d 90</t>
  </si>
  <si>
    <t>-1333311474</t>
  </si>
  <si>
    <t>https://podminky.urs.cz/item/CS_URS_2023_01/877245210</t>
  </si>
  <si>
    <t>5+7</t>
  </si>
  <si>
    <t>615272</t>
  </si>
  <si>
    <t>d90, PE100, SDR11, koleno 30°, elektro</t>
  </si>
  <si>
    <t>-1770776558</t>
  </si>
  <si>
    <t>65</t>
  </si>
  <si>
    <t>612102</t>
  </si>
  <si>
    <t>d90, PE100, SDR11, koleno 45°, elektro</t>
  </si>
  <si>
    <t>-1032709688</t>
  </si>
  <si>
    <t>66</t>
  </si>
  <si>
    <t>891242122</t>
  </si>
  <si>
    <t>Montáž kanalizačních armatur na potrubí šoupátek v otevřeném výkopu nebo v šachtách s osazením zemní soupravy (bez poklopů) DN 80</t>
  </si>
  <si>
    <t>-1406127551</t>
  </si>
  <si>
    <t>https://podminky.urs.cz/item/CS_URS_2023_01/891242122</t>
  </si>
  <si>
    <t>67</t>
  </si>
  <si>
    <t>D48208000010</t>
  </si>
  <si>
    <t>ŠOUPĚ PRO ODPADNÍ VODU L180 80</t>
  </si>
  <si>
    <t>1867478822</t>
  </si>
  <si>
    <t>68</t>
  </si>
  <si>
    <t>950205010003</t>
  </si>
  <si>
    <t>SOUPRAVA ZEMNÍ TELESKOPICKÁ E2-1,3 -1,8 50-100 (1,3-1,8m)</t>
  </si>
  <si>
    <t>2040633870</t>
  </si>
  <si>
    <t>69</t>
  </si>
  <si>
    <t>891243321</t>
  </si>
  <si>
    <t>Montáž vodovodních armatur na potrubí ventilů odvzdušňovacích nebo zavzdušňovacích mechanických a plovákových přírubových na venkovních řadech DN 80</t>
  </si>
  <si>
    <t>-270538729</t>
  </si>
  <si>
    <t>https://podminky.urs.cz/item/CS_URS_2023_01/891243321</t>
  </si>
  <si>
    <t>70</t>
  </si>
  <si>
    <t>982808000016</t>
  </si>
  <si>
    <t>ODVZDUŠŇOVACÍ A ZAVZDUŠŇOVACÍ SOUPRAVA S ŠACHTIČKOU NA ODPADNÍ VODU 80</t>
  </si>
  <si>
    <t>KS</t>
  </si>
  <si>
    <t>1765135297</t>
  </si>
  <si>
    <t>71</t>
  </si>
  <si>
    <t>891247112</t>
  </si>
  <si>
    <t>Montáž vodovodních armatur na potrubí hydrantů podzemních (bez osazení poklopů) DN 80</t>
  </si>
  <si>
    <t>-885369871</t>
  </si>
  <si>
    <t>https://podminky.urs.cz/item/CS_URS_2023_01/891247112</t>
  </si>
  <si>
    <t>72</t>
  </si>
  <si>
    <t>D81008020016</t>
  </si>
  <si>
    <t>SOUPRAVA PROPLACHOVACÍ NA ODPADNÍ VODU 80/2,00 m</t>
  </si>
  <si>
    <t>2079571407</t>
  </si>
  <si>
    <t>73</t>
  </si>
  <si>
    <t>892241111</t>
  </si>
  <si>
    <t>Tlakové zkoušky vodou na potrubí DN do 80</t>
  </si>
  <si>
    <t>-947515140</t>
  </si>
  <si>
    <t>https://podminky.urs.cz/item/CS_URS_2023_01/892241111</t>
  </si>
  <si>
    <t>74</t>
  </si>
  <si>
    <t>892372111</t>
  </si>
  <si>
    <t>Tlakové zkoušky vodou zabezpečení konců potrubí při tlakových zkouškách DN do 300</t>
  </si>
  <si>
    <t>518982842</t>
  </si>
  <si>
    <t>https://podminky.urs.cz/item/CS_URS_2023_01/892372111</t>
  </si>
  <si>
    <t>75</t>
  </si>
  <si>
    <t>894411311</t>
  </si>
  <si>
    <t>Osazení betonových nebo železobetonových dílců pro šachty skruží rovných</t>
  </si>
  <si>
    <t>1778587442</t>
  </si>
  <si>
    <t>https://podminky.urs.cz/item/CS_URS_2023_01/894411311</t>
  </si>
  <si>
    <t>76</t>
  </si>
  <si>
    <t>59224066</t>
  </si>
  <si>
    <t>skruž betonová DN 1000x250 PS, 100x25x12cm</t>
  </si>
  <si>
    <t>1312066473</t>
  </si>
  <si>
    <t>77</t>
  </si>
  <si>
    <t>59224070</t>
  </si>
  <si>
    <t>skruž betonová DN 1000x1000 PS, 100x100x12cm</t>
  </si>
  <si>
    <t>1380620985</t>
  </si>
  <si>
    <t>viz výkres D.1.2.4</t>
  </si>
  <si>
    <t>1 "proplachovací souprava</t>
  </si>
  <si>
    <t>78</t>
  </si>
  <si>
    <t>894412411</t>
  </si>
  <si>
    <t>Osazení betonových nebo železobetonových dílců pro šachty skruží přechodových</t>
  </si>
  <si>
    <t>-290063911</t>
  </si>
  <si>
    <t>https://podminky.urs.cz/item/CS_URS_2023_01/894412411</t>
  </si>
  <si>
    <t>79</t>
  </si>
  <si>
    <t>59224168</t>
  </si>
  <si>
    <t>skruž betonová přechodová 62,5/100x60x12cm, stupadla poplastovaná kapsová</t>
  </si>
  <si>
    <t>123339812</t>
  </si>
  <si>
    <t>80</t>
  </si>
  <si>
    <t>899103112</t>
  </si>
  <si>
    <t>Osazení poklopů litinových a ocelových včetně rámů pro třídu zatížení B125, C250</t>
  </si>
  <si>
    <t>-280088564</t>
  </si>
  <si>
    <t>https://podminky.urs.cz/item/CS_URS_2023_01/899103112</t>
  </si>
  <si>
    <t>1 "vsak. revizní šachta Š1</t>
  </si>
  <si>
    <t>81</t>
  </si>
  <si>
    <t>55241010</t>
  </si>
  <si>
    <t>poklop třída B125, kruhový rám, vstup 600mm s ventilací</t>
  </si>
  <si>
    <t>1149472466</t>
  </si>
  <si>
    <t>82</t>
  </si>
  <si>
    <t>899104112</t>
  </si>
  <si>
    <t>Osazení poklopů litinových a ocelových včetně rámů pro třídu zatížení D400, E600</t>
  </si>
  <si>
    <t>395224101</t>
  </si>
  <si>
    <t>https://podminky.urs.cz/item/CS_URS_2023_01/899104112</t>
  </si>
  <si>
    <t>83</t>
  </si>
  <si>
    <t>0001009OZ</t>
  </si>
  <si>
    <t>Poklop litinový KASI (OZ) KD 05 Poklop litinový bez odvět. "D5" D400</t>
  </si>
  <si>
    <t>1484869100</t>
  </si>
  <si>
    <t>1 "nad zavzd. soupravou</t>
  </si>
  <si>
    <t>84</t>
  </si>
  <si>
    <t>899401112</t>
  </si>
  <si>
    <t>Osazení poklopů litinových šoupátkových</t>
  </si>
  <si>
    <t>232609007</t>
  </si>
  <si>
    <t>https://podminky.urs.cz/item/CS_URS_2023_01/899401112</t>
  </si>
  <si>
    <t>85</t>
  </si>
  <si>
    <t>175000000003</t>
  </si>
  <si>
    <t>POKLOP ULIČNÍ ŠOUP.  VODA</t>
  </si>
  <si>
    <t>-1825642989</t>
  </si>
  <si>
    <t>86</t>
  </si>
  <si>
    <t>348100000000</t>
  </si>
  <si>
    <t>PODKLAD. DESKA  UNI UNI</t>
  </si>
  <si>
    <t>-1390387192</t>
  </si>
  <si>
    <t>87</t>
  </si>
  <si>
    <t>899401113</t>
  </si>
  <si>
    <t>Osazení poklopů litinových hydrantových</t>
  </si>
  <si>
    <t>1007972883</t>
  </si>
  <si>
    <t>https://podminky.urs.cz/item/CS_URS_2023_01/899401113</t>
  </si>
  <si>
    <t>88</t>
  </si>
  <si>
    <t>195000000002</t>
  </si>
  <si>
    <t>HYDRANTOVÝ POKLOP 21 kg /  - HYDRANT</t>
  </si>
  <si>
    <t>1922433748</t>
  </si>
  <si>
    <t>89</t>
  </si>
  <si>
    <t>348200000000</t>
  </si>
  <si>
    <t>PODKLAD. DESKA  POD HYDRANT.POKLOP</t>
  </si>
  <si>
    <t>-973230783</t>
  </si>
  <si>
    <t>90</t>
  </si>
  <si>
    <t>899712111</t>
  </si>
  <si>
    <t>Orientační tabulky na vodovodních a kanalizačních řadech na zdivu</t>
  </si>
  <si>
    <t>-1500556492</t>
  </si>
  <si>
    <t>https://podminky.urs.cz/item/CS_URS_2023_01/899712111</t>
  </si>
  <si>
    <t>91</t>
  </si>
  <si>
    <t>899713111</t>
  </si>
  <si>
    <t>Orientační tabulky na vodovodních a kanalizačních řadech na sloupku ocelovém nebo betonovém</t>
  </si>
  <si>
    <t>-1699348314</t>
  </si>
  <si>
    <t>https://podminky.urs.cz/item/CS_URS_2023_01/899713111</t>
  </si>
  <si>
    <t>92</t>
  </si>
  <si>
    <t>5534226R</t>
  </si>
  <si>
    <t>Označovací tyč - trasírka (ocelová)</t>
  </si>
  <si>
    <t>2078009456</t>
  </si>
  <si>
    <t>93</t>
  </si>
  <si>
    <t>899721111</t>
  </si>
  <si>
    <t>Signalizační vodič na potrubí DN do 150 mm</t>
  </si>
  <si>
    <t>1580807614</t>
  </si>
  <si>
    <t>https://podminky.urs.cz/item/CS_URS_2023_01/899721111</t>
  </si>
  <si>
    <t>480 "celá trasa výtlaku</t>
  </si>
  <si>
    <t>94</t>
  </si>
  <si>
    <t>899722112</t>
  </si>
  <si>
    <t>Krytí potrubí z plastů výstražnou fólií z PVC šířky 25 cm</t>
  </si>
  <si>
    <t>1582049363</t>
  </si>
  <si>
    <t>https://podminky.urs.cz/item/CS_URS_2023_01/899722112</t>
  </si>
  <si>
    <t>95</t>
  </si>
  <si>
    <t>899913133</t>
  </si>
  <si>
    <t>Koncové uzavírací manžety chrániček DN potrubí x DN chráničky DN 80 x 150</t>
  </si>
  <si>
    <t>-643818947</t>
  </si>
  <si>
    <t>https://podminky.urs.cz/item/CS_URS_2023_01/899913133</t>
  </si>
  <si>
    <t>Ostatní konstrukce a práce, bourání</t>
  </si>
  <si>
    <t>96</t>
  </si>
  <si>
    <t>936124112</t>
  </si>
  <si>
    <t>Montáž lavičky parkové stabilní se zabetonováním noh</t>
  </si>
  <si>
    <t>-125668268</t>
  </si>
  <si>
    <t>https://podminky.urs.cz/item/CS_URS_2023_01/936124112</t>
  </si>
  <si>
    <t>1 "přesun labvičky na konec úseku</t>
  </si>
  <si>
    <t>97</t>
  </si>
  <si>
    <t>953334115</t>
  </si>
  <si>
    <t>Bobtnavý pásek do pracovních spar betonových konstrukcí bentonitový, rozměru 20 x 05 mm se samolepící vrstvou</t>
  </si>
  <si>
    <t>-1593614891</t>
  </si>
  <si>
    <t>https://podminky.urs.cz/item/CS_URS_2023_01/953334115</t>
  </si>
  <si>
    <t>2*PI*0,075*2 "ve dně šachty</t>
  </si>
  <si>
    <t>2*PI*0,045*2 "na potrubí</t>
  </si>
  <si>
    <t>2*PI*0,075*2*2 "ve stěně šachty</t>
  </si>
  <si>
    <t>2*PI*0,045*2*2 "na potrubí</t>
  </si>
  <si>
    <t>98</t>
  </si>
  <si>
    <t>966001211</t>
  </si>
  <si>
    <t>Odstranění lavičky parkové stabilní zabetonované</t>
  </si>
  <si>
    <t>-147271348</t>
  </si>
  <si>
    <t>https://podminky.urs.cz/item/CS_URS_2023_01/966001211</t>
  </si>
  <si>
    <t>1 "přesun lavičky na konec úseku</t>
  </si>
  <si>
    <t>99</t>
  </si>
  <si>
    <t>977151122</t>
  </si>
  <si>
    <t>Jádrové vrty diamantovými korunkami do stavebních materiálů (železobetonu, betonu, cihel, obkladů, dlažeb, kamene) průměru přes 120 do 130 mm</t>
  </si>
  <si>
    <t>-1989228763</t>
  </si>
  <si>
    <t>https://podminky.urs.cz/item/CS_URS_2023_01/977151122</t>
  </si>
  <si>
    <t>0,12*2 "vstup a výstup Š1</t>
  </si>
  <si>
    <t>0,15 "nátok do Š2</t>
  </si>
  <si>
    <t>100</t>
  </si>
  <si>
    <t>985411111R</t>
  </si>
  <si>
    <t>Beztlakové zalití prostupů expanzní cem. zálivkovou hmotou s redukcí smrštění</t>
  </si>
  <si>
    <t>876056115</t>
  </si>
  <si>
    <t>(PI*0,12*(0,065*0,065-0,045*0,045))</t>
  </si>
  <si>
    <t>(PI*0,15*(0,065*0,065-0,045*0,045))</t>
  </si>
  <si>
    <t>Přesun hmot a manipulace se sutí</t>
  </si>
  <si>
    <t>101</t>
  </si>
  <si>
    <t>998276101</t>
  </si>
  <si>
    <t>Přesun hmot pro trubní vedení hloubené z trub z plastických hmot nebo sklolaminátových pro vodovody nebo kanalizace v otevřeném výkopu dopravní vzdálenost do 15 m</t>
  </si>
  <si>
    <t>-458785069</t>
  </si>
  <si>
    <t>https://podminky.urs.cz/item/CS_URS_2023_01/998276101</t>
  </si>
  <si>
    <t>997</t>
  </si>
  <si>
    <t>Přesun sutě</t>
  </si>
  <si>
    <t>102</t>
  </si>
  <si>
    <t>997013501</t>
  </si>
  <si>
    <t>Odvoz suti a vybouraných hmot na skládku nebo meziskládku se složením, na vzdálenost do 1 km</t>
  </si>
  <si>
    <t>-1006376003</t>
  </si>
  <si>
    <t>https://podminky.urs.cz/item/CS_URS_2023_01/997013501</t>
  </si>
  <si>
    <t>103</t>
  </si>
  <si>
    <t>997013509</t>
  </si>
  <si>
    <t>Odvoz suti a vybouraných hmot na skládku nebo meziskládku se složením, na vzdálenost Příplatek k ceně za každý další i započatý 1 km přes 1 km</t>
  </si>
  <si>
    <t>-1088899190</t>
  </si>
  <si>
    <t>https://podminky.urs.cz/item/CS_URS_2023_01/997013509</t>
  </si>
  <si>
    <t>0,011*31 'Přepočtené koeficientem množství</t>
  </si>
  <si>
    <t>104</t>
  </si>
  <si>
    <t>997013601R</t>
  </si>
  <si>
    <t>Poplatek za uložení stavebního odpadu na skládce (skládkovné) z prostého betonu zatříděného do Katalogu odpadů pod kódem 17 01 01 x</t>
  </si>
  <si>
    <t>2002641941</t>
  </si>
  <si>
    <t>Práce a dodávky M</t>
  </si>
  <si>
    <t>23-M</t>
  </si>
  <si>
    <t>Montáže potrubí</t>
  </si>
  <si>
    <t>105</t>
  </si>
  <si>
    <t>230011088</t>
  </si>
  <si>
    <t>Montáž potrubí z trub ocelových hladkých tř. 11 až 13 Ø 159 mm, tl. 4,5 mm</t>
  </si>
  <si>
    <t>1786137502</t>
  </si>
  <si>
    <t>https://podminky.urs.cz/item/CS_URS_2023_01/230011088</t>
  </si>
  <si>
    <t>106</t>
  </si>
  <si>
    <t>14011098</t>
  </si>
  <si>
    <t>trubka ocelová bezešvá hladká jakost 11 353 159x4,5mm</t>
  </si>
  <si>
    <t>128</t>
  </si>
  <si>
    <t>1359959</t>
  </si>
  <si>
    <t>107</t>
  </si>
  <si>
    <t>230200117</t>
  </si>
  <si>
    <t>Nasunutí potrubní sekce do chráničky jmenovitá světlost nasouvaného potrubí DN 80</t>
  </si>
  <si>
    <t>-1451367939</t>
  </si>
  <si>
    <t>https://podminky.urs.cz/item/CS_URS_2023_01/230200117</t>
  </si>
  <si>
    <t>10,5 "chránička</t>
  </si>
  <si>
    <t>SO 01 - Obnova povrchů</t>
  </si>
  <si>
    <t xml:space="preserve">    5 - Komunikace pozemní</t>
  </si>
  <si>
    <t xml:space="preserve">    998 - Přesun hmot</t>
  </si>
  <si>
    <t>113106171</t>
  </si>
  <si>
    <t>Rozebrání dlažeb vozovek a ploch s přemístěním hmot na skládku na vzdálenost do 3 m nebo s naložením na dopravní prostředek, s jakoukoliv výplní spár ručně ze zámkové dlažby s ložem z kameniva</t>
  </si>
  <si>
    <t>-1032699317</t>
  </si>
  <si>
    <t>https://podminky.urs.cz/item/CS_URS_2023_01/113106171</t>
  </si>
  <si>
    <t>uložit pro zpětné použití</t>
  </si>
  <si>
    <t>2,6 "komunikace zámk. dl.</t>
  </si>
  <si>
    <t>113107162</t>
  </si>
  <si>
    <t>Odstranění podkladů nebo krytů strojně plochy jednotlivě přes 50 m2 do 200 m2 s přemístěním hmot na skládku na vzdálenost do 20 m nebo s naložením na dopravní prostředek z kameniva hrubého drceného, o tl. vrstvy přes 100 do 200 mm</t>
  </si>
  <si>
    <t>1472153627</t>
  </si>
  <si>
    <t>https://podminky.urs.cz/item/CS_URS_2023_01/113107162</t>
  </si>
  <si>
    <t>odměřeno z CAD</t>
  </si>
  <si>
    <t>32,55 "štěrk tl. 150 mm</t>
  </si>
  <si>
    <t>113107163</t>
  </si>
  <si>
    <t>Odstranění podkladů nebo krytů strojně plochy jednotlivě přes 50 m2 do 200 m2 s přemístěním hmot na skládku na vzdálenost do 20 m nebo s naložením na dopravní prostředek z kameniva hrubého drceného, o tl. vrstvy přes 200 do 300 mm</t>
  </si>
  <si>
    <t>-1556550064</t>
  </si>
  <si>
    <t>https://podminky.urs.cz/item/CS_URS_2023_01/113107163</t>
  </si>
  <si>
    <t xml:space="preserve">odměřeno z CAD </t>
  </si>
  <si>
    <t xml:space="preserve">142,34 "komunikace SÚS  ŠD 2x tl. 150 mm </t>
  </si>
  <si>
    <t>72,63 "místní komunikace ŠD tl. 300 mm</t>
  </si>
  <si>
    <t>2,6 "kom. zámková dlažba ŠD 2x tl. 150 mm</t>
  </si>
  <si>
    <t>113107181</t>
  </si>
  <si>
    <t>Odstranění podkladů nebo krytů strojně plochy jednotlivě přes 50 m2 do 200 m2 s přemístěním hmot na skládku na vzdálenost do 20 m nebo s naložením na dopravní prostředek živičných, o tl. vrstvy do 50 mm</t>
  </si>
  <si>
    <t>674640229</t>
  </si>
  <si>
    <t>https://podminky.urs.cz/item/CS_URS_2023_01/113107181</t>
  </si>
  <si>
    <t>142,34 "ACP tl. 50 mm - komunikace SÚS</t>
  </si>
  <si>
    <t>113107182</t>
  </si>
  <si>
    <t>Odstranění podkladů nebo krytů strojně plochy jednotlivě přes 50 m2 do 200 m2 s přemístěním hmot na skládku na vzdálenost do 20 m nebo s naložením na dopravní prostředek živičných, o tl. vrstvy přes 50 do 100 mm</t>
  </si>
  <si>
    <t>1898692094</t>
  </si>
  <si>
    <t>https://podminky.urs.cz/item/CS_URS_2023_01/113107182</t>
  </si>
  <si>
    <t>270,1 "ACL tl. 60 mm - komunikace SÚS</t>
  </si>
  <si>
    <t>147,52 "ACP tl. 70 mm - místní komunikace</t>
  </si>
  <si>
    <t>113154122</t>
  </si>
  <si>
    <t>Frézování živičného podkladu nebo krytu s naložením na dopravní prostředek plochy do 500 m2 bez překážek v trase pruhu šířky přes 0,5 m do 1 m, tloušťky vrstvy 40 mm</t>
  </si>
  <si>
    <t>1327206412</t>
  </si>
  <si>
    <t>https://podminky.urs.cz/item/CS_URS_2023_01/113154122</t>
  </si>
  <si>
    <t>odměřeno z CAD - ACO 11</t>
  </si>
  <si>
    <t>490,0 "komunikace SÚS</t>
  </si>
  <si>
    <t>407,5 "místní komunikace</t>
  </si>
  <si>
    <t>114203101</t>
  </si>
  <si>
    <t>Rozebrání dlažeb nebo záhozů s naložením na dopravní prostředek dlažeb z lomového kamene nebo betonových tvárnic na sucho nebo se spárami vyplněnými pískem nebo drnem</t>
  </si>
  <si>
    <t>-1694377994</t>
  </si>
  <si>
    <t>https://podminky.urs.cz/item/CS_URS_2023_01/114203101</t>
  </si>
  <si>
    <t>5,9*0,4 "dno koryta</t>
  </si>
  <si>
    <t>121151103</t>
  </si>
  <si>
    <t>Sejmutí ornice strojně při souvislé ploše do 100 m2, tl. vrstvy do 200 mm</t>
  </si>
  <si>
    <t>-444862700</t>
  </si>
  <si>
    <t>https://podminky.urs.cz/item/CS_URS_2023_01/121151103</t>
  </si>
  <si>
    <t>264,56 "ornice tl. 150 mm</t>
  </si>
  <si>
    <t>181351003</t>
  </si>
  <si>
    <t>Rozprostření a urovnání ornice v rovině nebo ve svahu sklonu do 1:5 strojně při souvislé ploše do 100 m2, tl. vrstvy do 200 mm</t>
  </si>
  <si>
    <t>1943962432</t>
  </si>
  <si>
    <t>https://podminky.urs.cz/item/CS_URS_2023_01/181351003</t>
  </si>
  <si>
    <t>181411131</t>
  </si>
  <si>
    <t>Založení trávníku na půdě předem připravené plochy do 1000 m2 výsevem včetně utažení parkového v rovině nebo na svahu do 1:5</t>
  </si>
  <si>
    <t>164994716</t>
  </si>
  <si>
    <t>https://podminky.urs.cz/item/CS_URS_2023_01/181411131</t>
  </si>
  <si>
    <t>00572410</t>
  </si>
  <si>
    <t>osivo směs travní parková</t>
  </si>
  <si>
    <t>kg</t>
  </si>
  <si>
    <t>1805838103</t>
  </si>
  <si>
    <t>264,56*0,02 'Přepočtené koeficientem množství</t>
  </si>
  <si>
    <t>463211143</t>
  </si>
  <si>
    <t>Rovnanina z lomového kamene neupraveného pro podélné i příčné objekty objemu do 3 m3 z kamene tříděného, s urovnáním líce a vyklínováním spár úlomky kamene hmotnost jednotlivých kamenů přes 200 kg</t>
  </si>
  <si>
    <t>-1756283728</t>
  </si>
  <si>
    <t>https://podminky.urs.cz/item/CS_URS_2023_01/463211143</t>
  </si>
  <si>
    <t>5,9*0,4 "fr. kamene min. 200 kg</t>
  </si>
  <si>
    <t>Komunikace pozemní</t>
  </si>
  <si>
    <t>564762111</t>
  </si>
  <si>
    <t>Podklad nebo kryt z vibrovaného štěrku VŠ s rozprostřením, vlhčením a zhutněním, po zhutnění tl. 200 mm</t>
  </si>
  <si>
    <t>988566482</t>
  </si>
  <si>
    <t>https://podminky.urs.cz/item/CS_URS_2023_01/564762111</t>
  </si>
  <si>
    <t>1,5*1,5 "okolo poklopu zavzdušňovací  soupravy</t>
  </si>
  <si>
    <t>564851011</t>
  </si>
  <si>
    <t>Podklad ze štěrkodrti ŠD s rozprostřením a zhutněním plochy jednotlivě do 100 m2, po zhutnění tl. 150 mm</t>
  </si>
  <si>
    <t>-542614186</t>
  </si>
  <si>
    <t>https://podminky.urs.cz/item/CS_URS_2023_01/564851011</t>
  </si>
  <si>
    <t>odměřeno z CAD - ŠD 2x tl. 150 mm</t>
  </si>
  <si>
    <t xml:space="preserve">142,34*2 "komunikace SÚS </t>
  </si>
  <si>
    <t>2,6*2 "kom. zámková dlažba</t>
  </si>
  <si>
    <t>odměřeno z CAD - ŠD tl. 150 mm</t>
  </si>
  <si>
    <t>32,55 "štěrková cesta</t>
  </si>
  <si>
    <t>565135101</t>
  </si>
  <si>
    <t>Asfaltový beton vrstva podkladní ACP 16 (obalované kamenivo střednězrnné - OKS) s rozprostřením a zhutněním v pruhu šířky do 1,5 m, po zhutnění tl. 50 mm</t>
  </si>
  <si>
    <t>777617574</t>
  </si>
  <si>
    <t>https://podminky.urs.cz/item/CS_URS_2023_01/565135101</t>
  </si>
  <si>
    <t>142,34 "ACP 16+ - komunikace SÚS</t>
  </si>
  <si>
    <t>565155101</t>
  </si>
  <si>
    <t>Asfaltový beton vrstva podkladní ACP 16 (obalované kamenivo střednězrnné - OKS) s rozprostřením a zhutněním v pruhu šířky do 1,5 m, po zhutnění tl. 70 mm</t>
  </si>
  <si>
    <t>998891014</t>
  </si>
  <si>
    <t>https://podminky.urs.cz/item/CS_URS_2023_01/565155101</t>
  </si>
  <si>
    <t>147,52 "ACP 16+ - místní komunikace</t>
  </si>
  <si>
    <t>573191111</t>
  </si>
  <si>
    <t>Postřik infiltrační kationaktivní emulzí v množství 1,00 kg/m2</t>
  </si>
  <si>
    <t>-1881163887</t>
  </si>
  <si>
    <t>https://podminky.urs.cz/item/CS_URS_2023_01/573191111</t>
  </si>
  <si>
    <t xml:space="preserve">142,34 "komunikace SÚS </t>
  </si>
  <si>
    <t>147,52 "místní komunikace</t>
  </si>
  <si>
    <t>573231107</t>
  </si>
  <si>
    <t>Postřik spojovací PS bez posypu kamenivem ze silniční emulze, v množství 0,40 kg/m2</t>
  </si>
  <si>
    <t>-1241948396</t>
  </si>
  <si>
    <t>https://podminky.urs.cz/item/CS_URS_2023_01/573231107</t>
  </si>
  <si>
    <t>490,0+270,1 "komunikace SÚS</t>
  </si>
  <si>
    <t>577134121</t>
  </si>
  <si>
    <t>Asfaltový beton vrstva obrusná ACO 11 (ABS) s rozprostřením a se zhutněním z nemodifikovaného asfaltu v pruhu šířky přes 3 m tř. I, po zhutnění tl. 40 mm</t>
  </si>
  <si>
    <t>-1365333120</t>
  </si>
  <si>
    <t>https://podminky.urs.cz/item/CS_URS_2023_01/577134121</t>
  </si>
  <si>
    <t>Odměřeno z CAD</t>
  </si>
  <si>
    <t>490,0 "ACO 11 - komunikace SÚS</t>
  </si>
  <si>
    <t>577134221</t>
  </si>
  <si>
    <t>Asfaltový beton vrstva obrusná ACO 11 (ABS) s rozprostřením a se zhutněním z nemodifikovaného asfaltu v pruhu šířky přes 3 m tř. II, po zhutnění tl. 40 mm</t>
  </si>
  <si>
    <t>-457160091</t>
  </si>
  <si>
    <t>https://podminky.urs.cz/item/CS_URS_2023_01/577134221</t>
  </si>
  <si>
    <t>577155112</t>
  </si>
  <si>
    <t>Asfaltový beton vrstva ložní ACL 16 (ABH) s rozprostřením a zhutněním z nemodifikovaného asfaltu v pruhu šířky do 3 m, po zhutnění tl. 60 mm</t>
  </si>
  <si>
    <t>913921687</t>
  </si>
  <si>
    <t>https://podminky.urs.cz/item/CS_URS_2023_01/577155112</t>
  </si>
  <si>
    <t>142,34 "komunikace SÚS - upravit výměru</t>
  </si>
  <si>
    <t>596212210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</si>
  <si>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A, pro plochy do 50 m2</t>
  </si>
  <si>
    <t>1025193633</t>
  </si>
  <si>
    <t>https://podminky.urs.cz/item/CS_URS_2023_01/596212210</t>
  </si>
  <si>
    <t>použít původní dlažbu</t>
  </si>
  <si>
    <t>2,6 "komunikace zámková dlažba</t>
  </si>
  <si>
    <t>997221551</t>
  </si>
  <si>
    <t>Vodorovná doprava suti bez naložení, ale se složením a s hrubým urovnáním ze sypkých materiálů, na vzdálenost do 1 km</t>
  </si>
  <si>
    <t>1372995404</t>
  </si>
  <si>
    <t>https://podminky.urs.cz/item/CS_URS_2023_01/997221551</t>
  </si>
  <si>
    <t>9,44+95,731 "kamenivo</t>
  </si>
  <si>
    <t>82,57 "frézovaný asfalt</t>
  </si>
  <si>
    <t>997221559</t>
  </si>
  <si>
    <t>Vodorovná doprava suti bez naložení, ale se složením a s hrubým urovnáním Příplatek k ceně za každý další i započatý 1 km přes 1 km</t>
  </si>
  <si>
    <t>1829353493</t>
  </si>
  <si>
    <t>https://podminky.urs.cz/item/CS_URS_2023_01/997221559</t>
  </si>
  <si>
    <t>187,741*31 'Přepočtené koeficientem množství</t>
  </si>
  <si>
    <t>997221561</t>
  </si>
  <si>
    <t>Vodorovná doprava suti bez naložení, ale se složením a s hrubým urovnáním z kusových materiálů, na vzdálenost do 1 km</t>
  </si>
  <si>
    <t>1647809664</t>
  </si>
  <si>
    <t>https://podminky.urs.cz/item/CS_URS_2023_01/997221561</t>
  </si>
  <si>
    <t>0,767 "zámk. dlažba na meziskládku a zpět</t>
  </si>
  <si>
    <t>13,949+91,876 "asf. vrstvy</t>
  </si>
  <si>
    <t>4,248 "dlažba koryta</t>
  </si>
  <si>
    <t>997221569</t>
  </si>
  <si>
    <t>1123756452</t>
  </si>
  <si>
    <t>https://podminky.urs.cz/item/CS_URS_2023_01/997221569</t>
  </si>
  <si>
    <t>110,073*31 'Přepočtené koeficientem množství</t>
  </si>
  <si>
    <t>997221873</t>
  </si>
  <si>
    <t>1308099005</t>
  </si>
  <si>
    <t>https://podminky.urs.cz/item/CS_URS_2023_01/997221873</t>
  </si>
  <si>
    <t>997221875</t>
  </si>
  <si>
    <t>Poplatek za uložení stavebního odpadu na recyklační skládce (skládkovné) asfaltového bez obsahu dehtu zatříděného do Katalogu odpadů pod kódem 17 03 02</t>
  </si>
  <si>
    <t>890895385</t>
  </si>
  <si>
    <t>https://podminky.urs.cz/item/CS_URS_2023_01/997221875</t>
  </si>
  <si>
    <t>998</t>
  </si>
  <si>
    <t>Přesun hmot</t>
  </si>
  <si>
    <t>998225111</t>
  </si>
  <si>
    <t>Přesun hmot pro komunikace s krytem z kameniva, monolitickým betonovým nebo živičným dopravní vzdálenost do 200 m jakékoliv délky objektu</t>
  </si>
  <si>
    <t>39155403</t>
  </si>
  <si>
    <t>https://podminky.urs.cz/item/CS_URS_2023_01/998225111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</si>
  <si>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</si>
  <si>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</si>
  <si>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</si>
  <si>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</si>
  <si>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</si>
  <si>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</si>
  <si>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</si>
  <si>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</si>
  <si>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</si>
  <si>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011514001</t>
  </si>
  <si>
    <t>Fotodokumentace stavby</t>
  </si>
  <si>
    <t>Kč</t>
  </si>
  <si>
    <t>1024</t>
  </si>
  <si>
    <t>-1342759915</t>
  </si>
  <si>
    <t>012103000</t>
  </si>
  <si>
    <t>Geodetické práce před výstavbou</t>
  </si>
  <si>
    <t>-1705711998</t>
  </si>
  <si>
    <t>https://podminky.urs.cz/item/CS_URS_2023_01/012103000</t>
  </si>
  <si>
    <t>012203000</t>
  </si>
  <si>
    <t>Geodetické práce při provádění stavby</t>
  </si>
  <si>
    <t>1007360436</t>
  </si>
  <si>
    <t>https://podminky.urs.cz/item/CS_URS_2023_01/012203000</t>
  </si>
  <si>
    <t>012303000</t>
  </si>
  <si>
    <t>Geodetické práce po výstavbě</t>
  </si>
  <si>
    <t>1748018242</t>
  </si>
  <si>
    <t>https://podminky.urs.cz/item/CS_URS_2023_01/012303000</t>
  </si>
  <si>
    <t>013254000</t>
  </si>
  <si>
    <t>Dokumentace skutečného provedení stavby</t>
  </si>
  <si>
    <t>-1246422829</t>
  </si>
  <si>
    <t>https://podminky.urs.cz/item/CS_URS_2023_01/013254000</t>
  </si>
  <si>
    <t>VRN3</t>
  </si>
  <si>
    <t>Zařízení staveniště</t>
  </si>
  <si>
    <t>030001000</t>
  </si>
  <si>
    <t>701564056</t>
  </si>
  <si>
    <t>https://podminky.urs.cz/item/CS_URS_2023_01/030001000</t>
  </si>
  <si>
    <t>1 "dle investora 3,25% z nákladů</t>
  </si>
  <si>
    <t>034303000</t>
  </si>
  <si>
    <t>Dopravní značení na staveništi</t>
  </si>
  <si>
    <t>-919719412</t>
  </si>
  <si>
    <t>https://podminky.urs.cz/item/CS_URS_2023_01/034303000</t>
  </si>
  <si>
    <t>1 "vč. návrhu a projednání"</t>
  </si>
  <si>
    <t>VRN4</t>
  </si>
  <si>
    <t>Inženýrská činnost</t>
  </si>
  <si>
    <t>043002000</t>
  </si>
  <si>
    <t>Zkoušky a ostatní měření</t>
  </si>
  <si>
    <t>-1572236569</t>
  </si>
  <si>
    <t>https://podminky.urs.cz/item/CS_URS_2023_01/043002000</t>
  </si>
  <si>
    <t>"soubor zkoušek na každých 100m úseku otevřeného výkopu</t>
  </si>
  <si>
    <t>"- vzorkování zemin -zkouška</t>
  </si>
  <si>
    <t>"- 1x dynamická penetrace</t>
  </si>
  <si>
    <t>"- 5x objemová zkouška (1 na 0,3 m zásypu)</t>
  </si>
  <si>
    <t>043002001</t>
  </si>
  <si>
    <t>Zkoušky a ostatní měření - hutnící zkoušky</t>
  </si>
  <si>
    <t>-2065489482</t>
  </si>
  <si>
    <t>"hutnící zkoušky na každých 100m úseku otevřeného výkopu</t>
  </si>
  <si>
    <t>"- 1x statická deska</t>
  </si>
  <si>
    <t>SEZNAM FIGUR</t>
  </si>
  <si>
    <t>Výměra</t>
  </si>
  <si>
    <t xml:space="preserve"> IO 01</t>
  </si>
  <si>
    <t>Použití figury:</t>
  </si>
  <si>
    <t>Uložení sypaniny z hornin nesoudržných a sypkých do násypů zhutněných v aktivní zóně silnic a dálnic</t>
  </si>
  <si>
    <t>Lože pod potrubí otevřený výkop z kameniva drobného těženého</t>
  </si>
  <si>
    <t>Vodorovné přemístění přes 500 do 1000 m výkopku/sypaniny z horniny třídy těžitelnosti I skupiny 1 až 3</t>
  </si>
  <si>
    <t>Nakládání výkopku z hornin třídy těžitelnosti I skupiny 1 až 3 přes 100 m3</t>
  </si>
  <si>
    <t>Uložení sypaniny na skládky nebo meziskládky</t>
  </si>
  <si>
    <t>Obsypání potrubí ručně sypaninou bez prohození, uloženou do 3 m</t>
  </si>
  <si>
    <t>Hloubení zapažených rýh š do 2000 mm v hornině třídy těžitelnosti I skupiny 3 objem do 1000 m3</t>
  </si>
  <si>
    <t>Hloubení zapažených rýh š do 2000 mm v hornině třídy těžitelnosti II skupiny 4 objem do 1000 m3</t>
  </si>
  <si>
    <t>Příplatek za ztížení vykopávky v blízkosti podzemního vedení</t>
  </si>
  <si>
    <t>Vodorovné přemístění přes 500 do 1000 m výkopku/sypaniny z hornin třídy těžitelnosti II skupiny 4 a 5</t>
  </si>
  <si>
    <t>Vodorovné přemístění přes 9 000 do 10000 m výkopku/sypaniny z horniny třídy těžitelnosti I skupiny 1 až 3</t>
  </si>
  <si>
    <t>Příplatek k vodorovnému přemístění výkopku/sypaniny z horniny třídy těžitelnosti I skupiny 1 až 3 ZKD 1000 m přes 10000 m</t>
  </si>
  <si>
    <t>Vodorovné přemístění přes 9 000 do 10000 m výkopku/sypaniny z horniny třídy těžitelnosti II skupiny 4 a 5</t>
  </si>
  <si>
    <t>Příplatek k vodorovnému přemístění výkopku/sypaniny z horniny třídy těžitelnosti II skupiny 4 a 5 ZKD 1000 m přes 10000 m</t>
  </si>
  <si>
    <t>Nakládání výkopku z hornin třídy těžitelnosti II skupiny 4 a 5 přes 100 m3</t>
  </si>
  <si>
    <t>Poplatek za uložení zeminy a kamení na recyklační skládce (skládkovné) kód odpadu 17 05 04</t>
  </si>
  <si>
    <t>Hloubení zapažených rýh š do 2000 mm v hornině třídy těžitelnosti I skupiny 1 a 2 objem do 1000 m3</t>
  </si>
  <si>
    <t>Zásyp jam, šachet rýh nebo kolem objektů sypaninou se zhutněním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</si>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</sst>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3" xfId="0" applyNumberFormat="1" applyFont="1" applyBorder="1"/>
    <xf numFmtId="166" fontId="33" fillId="0" borderId="14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8" fillId="0" borderId="23" xfId="0" applyFont="1" applyBorder="1" applyAlignment="1">
      <alignment horizontal="center" vertical="center"/>
    </xf>
    <xf numFmtId="49" fontId="38" fillId="0" borderId="23" xfId="0" applyNumberFormat="1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center" vertical="center" wrapText="1"/>
    </xf>
    <xf numFmtId="167" fontId="38" fillId="0" borderId="23" xfId="0" applyNumberFormat="1" applyFont="1" applyBorder="1" applyAlignment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/>
    </xf>
    <xf numFmtId="167" fontId="40" fillId="0" borderId="19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0" fillId="0" borderId="0" xfId="0"/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4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3_01/162751137" TargetMode="External"/><Relationship Id="rId21" Type="http://schemas.openxmlformats.org/officeDocument/2006/relationships/hyperlink" Target="https://podminky.urs.cz/item/CS_URS_2023_01/151101111" TargetMode="External"/><Relationship Id="rId42" Type="http://schemas.openxmlformats.org/officeDocument/2006/relationships/hyperlink" Target="https://podminky.urs.cz/item/CS_URS_2023_01/617633112" TargetMode="External"/><Relationship Id="rId47" Type="http://schemas.openxmlformats.org/officeDocument/2006/relationships/hyperlink" Target="https://podminky.urs.cz/item/CS_URS_2023_01/877245201" TargetMode="External"/><Relationship Id="rId63" Type="http://schemas.openxmlformats.org/officeDocument/2006/relationships/hyperlink" Target="https://podminky.urs.cz/item/CS_URS_2023_01/899722112" TargetMode="External"/><Relationship Id="rId68" Type="http://schemas.openxmlformats.org/officeDocument/2006/relationships/hyperlink" Target="https://podminky.urs.cz/item/CS_URS_2023_01/977151122" TargetMode="External"/><Relationship Id="rId2" Type="http://schemas.openxmlformats.org/officeDocument/2006/relationships/hyperlink" Target="https://podminky.urs.cz/item/CS_URS_2023_01/115101301" TargetMode="External"/><Relationship Id="rId16" Type="http://schemas.openxmlformats.org/officeDocument/2006/relationships/hyperlink" Target="https://podminky.urs.cz/item/CS_URS_2023_01/132154205" TargetMode="External"/><Relationship Id="rId29" Type="http://schemas.openxmlformats.org/officeDocument/2006/relationships/hyperlink" Target="https://podminky.urs.cz/item/CS_URS_2023_01/167151112" TargetMode="External"/><Relationship Id="rId11" Type="http://schemas.openxmlformats.org/officeDocument/2006/relationships/hyperlink" Target="https://podminky.urs.cz/item/CS_URS_2023_01/119003227" TargetMode="External"/><Relationship Id="rId24" Type="http://schemas.openxmlformats.org/officeDocument/2006/relationships/hyperlink" Target="https://podminky.urs.cz/item/CS_URS_2023_01/162751117" TargetMode="External"/><Relationship Id="rId32" Type="http://schemas.openxmlformats.org/officeDocument/2006/relationships/hyperlink" Target="https://podminky.urs.cz/item/CS_URS_2023_01/171201231" TargetMode="External"/><Relationship Id="rId37" Type="http://schemas.openxmlformats.org/officeDocument/2006/relationships/hyperlink" Target="https://podminky.urs.cz/item/CS_URS_2023_01/451572111" TargetMode="External"/><Relationship Id="rId40" Type="http://schemas.openxmlformats.org/officeDocument/2006/relationships/hyperlink" Target="https://podminky.urs.cz/item/CS_URS_2023_01/452313141" TargetMode="External"/><Relationship Id="rId45" Type="http://schemas.openxmlformats.org/officeDocument/2006/relationships/hyperlink" Target="https://podminky.urs.cz/item/CS_URS_2023_01/871254301" TargetMode="External"/><Relationship Id="rId53" Type="http://schemas.openxmlformats.org/officeDocument/2006/relationships/hyperlink" Target="https://podminky.urs.cz/item/CS_URS_2023_01/892372111" TargetMode="External"/><Relationship Id="rId58" Type="http://schemas.openxmlformats.org/officeDocument/2006/relationships/hyperlink" Target="https://podminky.urs.cz/item/CS_URS_2023_01/899401112" TargetMode="External"/><Relationship Id="rId66" Type="http://schemas.openxmlformats.org/officeDocument/2006/relationships/hyperlink" Target="https://podminky.urs.cz/item/CS_URS_2023_01/953334115" TargetMode="External"/><Relationship Id="rId74" Type="http://schemas.openxmlformats.org/officeDocument/2006/relationships/drawing" Target="../drawings/drawing2.xml"/><Relationship Id="rId5" Type="http://schemas.openxmlformats.org/officeDocument/2006/relationships/hyperlink" Target="https://podminky.urs.cz/item/CS_URS_2023_01/119001412" TargetMode="External"/><Relationship Id="rId61" Type="http://schemas.openxmlformats.org/officeDocument/2006/relationships/hyperlink" Target="https://podminky.urs.cz/item/CS_URS_2023_01/899713111" TargetMode="External"/><Relationship Id="rId19" Type="http://schemas.openxmlformats.org/officeDocument/2006/relationships/hyperlink" Target="https://podminky.urs.cz/item/CS_URS_2023_01/139001101" TargetMode="External"/><Relationship Id="rId14" Type="http://schemas.openxmlformats.org/officeDocument/2006/relationships/hyperlink" Target="https://podminky.urs.cz/item/CS_URS_2023_01/119004112" TargetMode="External"/><Relationship Id="rId22" Type="http://schemas.openxmlformats.org/officeDocument/2006/relationships/hyperlink" Target="https://podminky.urs.cz/item/CS_URS_2023_01/162351104" TargetMode="External"/><Relationship Id="rId27" Type="http://schemas.openxmlformats.org/officeDocument/2006/relationships/hyperlink" Target="https://podminky.urs.cz/item/CS_URS_2023_01/162751139" TargetMode="External"/><Relationship Id="rId30" Type="http://schemas.openxmlformats.org/officeDocument/2006/relationships/hyperlink" Target="https://podminky.urs.cz/item/CS_URS_2023_01/171152111" TargetMode="External"/><Relationship Id="rId35" Type="http://schemas.openxmlformats.org/officeDocument/2006/relationships/hyperlink" Target="https://podminky.urs.cz/item/CS_URS_2023_01/175111101" TargetMode="External"/><Relationship Id="rId43" Type="http://schemas.openxmlformats.org/officeDocument/2006/relationships/hyperlink" Target="https://podminky.urs.cz/item/CS_URS_2023_01/857242122" TargetMode="External"/><Relationship Id="rId48" Type="http://schemas.openxmlformats.org/officeDocument/2006/relationships/hyperlink" Target="https://podminky.urs.cz/item/CS_URS_2023_01/877245210" TargetMode="External"/><Relationship Id="rId56" Type="http://schemas.openxmlformats.org/officeDocument/2006/relationships/hyperlink" Target="https://podminky.urs.cz/item/CS_URS_2023_01/899103112" TargetMode="External"/><Relationship Id="rId64" Type="http://schemas.openxmlformats.org/officeDocument/2006/relationships/hyperlink" Target="https://podminky.urs.cz/item/CS_URS_2023_01/899913133" TargetMode="External"/><Relationship Id="rId69" Type="http://schemas.openxmlformats.org/officeDocument/2006/relationships/hyperlink" Target="https://podminky.urs.cz/item/CS_URS_2023_01/998276101" TargetMode="External"/><Relationship Id="rId8" Type="http://schemas.openxmlformats.org/officeDocument/2006/relationships/hyperlink" Target="https://podminky.urs.cz/item/CS_URS_2023_01/119002122" TargetMode="External"/><Relationship Id="rId51" Type="http://schemas.openxmlformats.org/officeDocument/2006/relationships/hyperlink" Target="https://podminky.urs.cz/item/CS_URS_2023_01/891247112" TargetMode="External"/><Relationship Id="rId72" Type="http://schemas.openxmlformats.org/officeDocument/2006/relationships/hyperlink" Target="https://podminky.urs.cz/item/CS_URS_2023_01/230011088" TargetMode="External"/><Relationship Id="rId3" Type="http://schemas.openxmlformats.org/officeDocument/2006/relationships/hyperlink" Target="https://podminky.urs.cz/item/CS_URS_2023_01/119001405" TargetMode="External"/><Relationship Id="rId12" Type="http://schemas.openxmlformats.org/officeDocument/2006/relationships/hyperlink" Target="https://podminky.urs.cz/item/CS_URS_2023_01/119003228" TargetMode="External"/><Relationship Id="rId17" Type="http://schemas.openxmlformats.org/officeDocument/2006/relationships/hyperlink" Target="https://podminky.urs.cz/item/CS_URS_2023_01/132254205" TargetMode="External"/><Relationship Id="rId25" Type="http://schemas.openxmlformats.org/officeDocument/2006/relationships/hyperlink" Target="https://podminky.urs.cz/item/CS_URS_2023_01/162751119" TargetMode="External"/><Relationship Id="rId33" Type="http://schemas.openxmlformats.org/officeDocument/2006/relationships/hyperlink" Target="https://podminky.urs.cz/item/CS_URS_2023_01/171251201" TargetMode="External"/><Relationship Id="rId38" Type="http://schemas.openxmlformats.org/officeDocument/2006/relationships/hyperlink" Target="https://podminky.urs.cz/item/CS_URS_2023_01/452112112" TargetMode="External"/><Relationship Id="rId46" Type="http://schemas.openxmlformats.org/officeDocument/2006/relationships/hyperlink" Target="https://podminky.urs.cz/item/CS_URS_2023_01/871255301" TargetMode="External"/><Relationship Id="rId59" Type="http://schemas.openxmlformats.org/officeDocument/2006/relationships/hyperlink" Target="https://podminky.urs.cz/item/CS_URS_2023_01/899401113" TargetMode="External"/><Relationship Id="rId67" Type="http://schemas.openxmlformats.org/officeDocument/2006/relationships/hyperlink" Target="https://podminky.urs.cz/item/CS_URS_2023_01/966001211" TargetMode="External"/><Relationship Id="rId20" Type="http://schemas.openxmlformats.org/officeDocument/2006/relationships/hyperlink" Target="https://podminky.urs.cz/item/CS_URS_2023_01/151101101" TargetMode="External"/><Relationship Id="rId41" Type="http://schemas.openxmlformats.org/officeDocument/2006/relationships/hyperlink" Target="https://podminky.urs.cz/item/CS_URS_2023_01/452353101" TargetMode="External"/><Relationship Id="rId54" Type="http://schemas.openxmlformats.org/officeDocument/2006/relationships/hyperlink" Target="https://podminky.urs.cz/item/CS_URS_2023_01/894411311" TargetMode="External"/><Relationship Id="rId62" Type="http://schemas.openxmlformats.org/officeDocument/2006/relationships/hyperlink" Target="https://podminky.urs.cz/item/CS_URS_2023_01/899721111" TargetMode="External"/><Relationship Id="rId70" Type="http://schemas.openxmlformats.org/officeDocument/2006/relationships/hyperlink" Target="https://podminky.urs.cz/item/CS_URS_2023_01/997013501" TargetMode="External"/><Relationship Id="rId1" Type="http://schemas.openxmlformats.org/officeDocument/2006/relationships/hyperlink" Target="https://podminky.urs.cz/item/CS_URS_2023_01/115101201" TargetMode="External"/><Relationship Id="rId6" Type="http://schemas.openxmlformats.org/officeDocument/2006/relationships/hyperlink" Target="https://podminky.urs.cz/item/CS_URS_2023_01/119001421" TargetMode="External"/><Relationship Id="rId15" Type="http://schemas.openxmlformats.org/officeDocument/2006/relationships/hyperlink" Target="https://podminky.urs.cz/item/CS_URS_2023_01/122351101" TargetMode="External"/><Relationship Id="rId23" Type="http://schemas.openxmlformats.org/officeDocument/2006/relationships/hyperlink" Target="https://podminky.urs.cz/item/CS_URS_2023_01/162351124" TargetMode="External"/><Relationship Id="rId28" Type="http://schemas.openxmlformats.org/officeDocument/2006/relationships/hyperlink" Target="https://podminky.urs.cz/item/CS_URS_2023_01/167151111" TargetMode="External"/><Relationship Id="rId36" Type="http://schemas.openxmlformats.org/officeDocument/2006/relationships/hyperlink" Target="https://podminky.urs.cz/item/CS_URS_2023_01/212751104" TargetMode="External"/><Relationship Id="rId49" Type="http://schemas.openxmlformats.org/officeDocument/2006/relationships/hyperlink" Target="https://podminky.urs.cz/item/CS_URS_2023_01/891242122" TargetMode="External"/><Relationship Id="rId57" Type="http://schemas.openxmlformats.org/officeDocument/2006/relationships/hyperlink" Target="https://podminky.urs.cz/item/CS_URS_2023_01/899104112" TargetMode="External"/><Relationship Id="rId10" Type="http://schemas.openxmlformats.org/officeDocument/2006/relationships/hyperlink" Target="https://podminky.urs.cz/item/CS_URS_2023_01/119002412" TargetMode="External"/><Relationship Id="rId31" Type="http://schemas.openxmlformats.org/officeDocument/2006/relationships/hyperlink" Target="https://podminky.urs.cz/item/CS_URS_2023_01/171153101" TargetMode="External"/><Relationship Id="rId44" Type="http://schemas.openxmlformats.org/officeDocument/2006/relationships/hyperlink" Target="https://podminky.urs.cz/item/CS_URS_2023_01/857244122" TargetMode="External"/><Relationship Id="rId52" Type="http://schemas.openxmlformats.org/officeDocument/2006/relationships/hyperlink" Target="https://podminky.urs.cz/item/CS_URS_2023_01/892241111" TargetMode="External"/><Relationship Id="rId60" Type="http://schemas.openxmlformats.org/officeDocument/2006/relationships/hyperlink" Target="https://podminky.urs.cz/item/CS_URS_2023_01/899712111" TargetMode="External"/><Relationship Id="rId65" Type="http://schemas.openxmlformats.org/officeDocument/2006/relationships/hyperlink" Target="https://podminky.urs.cz/item/CS_URS_2023_01/936124112" TargetMode="External"/><Relationship Id="rId73" Type="http://schemas.openxmlformats.org/officeDocument/2006/relationships/hyperlink" Target="https://podminky.urs.cz/item/CS_URS_2023_01/230200117" TargetMode="External"/><Relationship Id="rId4" Type="http://schemas.openxmlformats.org/officeDocument/2006/relationships/hyperlink" Target="https://podminky.urs.cz/item/CS_URS_2023_01/119001411" TargetMode="External"/><Relationship Id="rId9" Type="http://schemas.openxmlformats.org/officeDocument/2006/relationships/hyperlink" Target="https://podminky.urs.cz/item/CS_URS_2023_01/119002411" TargetMode="External"/><Relationship Id="rId13" Type="http://schemas.openxmlformats.org/officeDocument/2006/relationships/hyperlink" Target="https://podminky.urs.cz/item/CS_URS_2023_01/119004111" TargetMode="External"/><Relationship Id="rId18" Type="http://schemas.openxmlformats.org/officeDocument/2006/relationships/hyperlink" Target="https://podminky.urs.cz/item/CS_URS_2023_01/132354205" TargetMode="External"/><Relationship Id="rId39" Type="http://schemas.openxmlformats.org/officeDocument/2006/relationships/hyperlink" Target="https://podminky.urs.cz/item/CS_URS_2022_01/452112122" TargetMode="External"/><Relationship Id="rId34" Type="http://schemas.openxmlformats.org/officeDocument/2006/relationships/hyperlink" Target="https://podminky.urs.cz/item/CS_URS_2023_01/174151101" TargetMode="External"/><Relationship Id="rId50" Type="http://schemas.openxmlformats.org/officeDocument/2006/relationships/hyperlink" Target="https://podminky.urs.cz/item/CS_URS_2023_01/891243321" TargetMode="External"/><Relationship Id="rId55" Type="http://schemas.openxmlformats.org/officeDocument/2006/relationships/hyperlink" Target="https://podminky.urs.cz/item/CS_URS_2023_01/894412411" TargetMode="External"/><Relationship Id="rId7" Type="http://schemas.openxmlformats.org/officeDocument/2006/relationships/hyperlink" Target="https://podminky.urs.cz/item/CS_URS_2023_01/119002121" TargetMode="External"/><Relationship Id="rId71" Type="http://schemas.openxmlformats.org/officeDocument/2006/relationships/hyperlink" Target="https://podminky.urs.cz/item/CS_URS_2023_01/997013509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1/121151103" TargetMode="External"/><Relationship Id="rId13" Type="http://schemas.openxmlformats.org/officeDocument/2006/relationships/hyperlink" Target="https://podminky.urs.cz/item/CS_URS_2023_01/564851011" TargetMode="External"/><Relationship Id="rId18" Type="http://schemas.openxmlformats.org/officeDocument/2006/relationships/hyperlink" Target="https://podminky.urs.cz/item/CS_URS_2023_01/577134121" TargetMode="External"/><Relationship Id="rId26" Type="http://schemas.openxmlformats.org/officeDocument/2006/relationships/hyperlink" Target="https://podminky.urs.cz/item/CS_URS_2023_01/997221873" TargetMode="External"/><Relationship Id="rId3" Type="http://schemas.openxmlformats.org/officeDocument/2006/relationships/hyperlink" Target="https://podminky.urs.cz/item/CS_URS_2023_01/113107163" TargetMode="External"/><Relationship Id="rId21" Type="http://schemas.openxmlformats.org/officeDocument/2006/relationships/hyperlink" Target="https://podminky.urs.cz/item/CS_URS_2023_01/596212210" TargetMode="External"/><Relationship Id="rId7" Type="http://schemas.openxmlformats.org/officeDocument/2006/relationships/hyperlink" Target="https://podminky.urs.cz/item/CS_URS_2023_01/114203101" TargetMode="External"/><Relationship Id="rId12" Type="http://schemas.openxmlformats.org/officeDocument/2006/relationships/hyperlink" Target="https://podminky.urs.cz/item/CS_URS_2023_01/564762111" TargetMode="External"/><Relationship Id="rId17" Type="http://schemas.openxmlformats.org/officeDocument/2006/relationships/hyperlink" Target="https://podminky.urs.cz/item/CS_URS_2023_01/573231107" TargetMode="External"/><Relationship Id="rId25" Type="http://schemas.openxmlformats.org/officeDocument/2006/relationships/hyperlink" Target="https://podminky.urs.cz/item/CS_URS_2023_01/997221569" TargetMode="External"/><Relationship Id="rId2" Type="http://schemas.openxmlformats.org/officeDocument/2006/relationships/hyperlink" Target="https://podminky.urs.cz/item/CS_URS_2023_01/113107162" TargetMode="External"/><Relationship Id="rId16" Type="http://schemas.openxmlformats.org/officeDocument/2006/relationships/hyperlink" Target="https://podminky.urs.cz/item/CS_URS_2023_01/573191111" TargetMode="External"/><Relationship Id="rId20" Type="http://schemas.openxmlformats.org/officeDocument/2006/relationships/hyperlink" Target="https://podminky.urs.cz/item/CS_URS_2023_01/577155112" TargetMode="External"/><Relationship Id="rId29" Type="http://schemas.openxmlformats.org/officeDocument/2006/relationships/drawing" Target="../drawings/drawing3.xml"/><Relationship Id="rId1" Type="http://schemas.openxmlformats.org/officeDocument/2006/relationships/hyperlink" Target="https://podminky.urs.cz/item/CS_URS_2023_01/113106171" TargetMode="External"/><Relationship Id="rId6" Type="http://schemas.openxmlformats.org/officeDocument/2006/relationships/hyperlink" Target="https://podminky.urs.cz/item/CS_URS_2023_01/113154122" TargetMode="External"/><Relationship Id="rId11" Type="http://schemas.openxmlformats.org/officeDocument/2006/relationships/hyperlink" Target="https://podminky.urs.cz/item/CS_URS_2023_01/463211143" TargetMode="External"/><Relationship Id="rId24" Type="http://schemas.openxmlformats.org/officeDocument/2006/relationships/hyperlink" Target="https://podminky.urs.cz/item/CS_URS_2023_01/997221561" TargetMode="External"/><Relationship Id="rId5" Type="http://schemas.openxmlformats.org/officeDocument/2006/relationships/hyperlink" Target="https://podminky.urs.cz/item/CS_URS_2023_01/113107182" TargetMode="External"/><Relationship Id="rId15" Type="http://schemas.openxmlformats.org/officeDocument/2006/relationships/hyperlink" Target="https://podminky.urs.cz/item/CS_URS_2023_01/565155101" TargetMode="External"/><Relationship Id="rId23" Type="http://schemas.openxmlformats.org/officeDocument/2006/relationships/hyperlink" Target="https://podminky.urs.cz/item/CS_URS_2023_01/997221559" TargetMode="External"/><Relationship Id="rId28" Type="http://schemas.openxmlformats.org/officeDocument/2006/relationships/hyperlink" Target="https://podminky.urs.cz/item/CS_URS_2023_01/998225111" TargetMode="External"/><Relationship Id="rId10" Type="http://schemas.openxmlformats.org/officeDocument/2006/relationships/hyperlink" Target="https://podminky.urs.cz/item/CS_URS_2023_01/181411131" TargetMode="External"/><Relationship Id="rId19" Type="http://schemas.openxmlformats.org/officeDocument/2006/relationships/hyperlink" Target="https://podminky.urs.cz/item/CS_URS_2023_01/577134221" TargetMode="External"/><Relationship Id="rId4" Type="http://schemas.openxmlformats.org/officeDocument/2006/relationships/hyperlink" Target="https://podminky.urs.cz/item/CS_URS_2023_01/113107181" TargetMode="External"/><Relationship Id="rId9" Type="http://schemas.openxmlformats.org/officeDocument/2006/relationships/hyperlink" Target="https://podminky.urs.cz/item/CS_URS_2023_01/181351003" TargetMode="External"/><Relationship Id="rId14" Type="http://schemas.openxmlformats.org/officeDocument/2006/relationships/hyperlink" Target="https://podminky.urs.cz/item/CS_URS_2023_01/565135101" TargetMode="External"/><Relationship Id="rId22" Type="http://schemas.openxmlformats.org/officeDocument/2006/relationships/hyperlink" Target="https://podminky.urs.cz/item/CS_URS_2023_01/997221551" TargetMode="External"/><Relationship Id="rId27" Type="http://schemas.openxmlformats.org/officeDocument/2006/relationships/hyperlink" Target="https://podminky.urs.cz/item/CS_URS_2023_01/997221875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https://podminky.urs.cz/item/CS_URS_2023_01/012303000" TargetMode="External"/><Relationship Id="rId7" Type="http://schemas.openxmlformats.org/officeDocument/2006/relationships/hyperlink" Target="https://podminky.urs.cz/item/CS_URS_2023_01/043002000" TargetMode="External"/><Relationship Id="rId2" Type="http://schemas.openxmlformats.org/officeDocument/2006/relationships/hyperlink" Target="https://podminky.urs.cz/item/CS_URS_2023_01/012203000" TargetMode="External"/><Relationship Id="rId1" Type="http://schemas.openxmlformats.org/officeDocument/2006/relationships/hyperlink" Target="https://podminky.urs.cz/item/CS_URS_2023_01/012103000" TargetMode="External"/><Relationship Id="rId6" Type="http://schemas.openxmlformats.org/officeDocument/2006/relationships/hyperlink" Target="https://podminky.urs.cz/item/CS_URS_2023_01/034303000" TargetMode="External"/><Relationship Id="rId5" Type="http://schemas.openxmlformats.org/officeDocument/2006/relationships/hyperlink" Target="https://podminky.urs.cz/item/CS_URS_2023_01/030001000" TargetMode="External"/><Relationship Id="rId4" Type="http://schemas.openxmlformats.org/officeDocument/2006/relationships/hyperlink" Target="https://podminky.urs.cz/item/CS_URS_2023_01/01325400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abSelected="1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" customHeight="1"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S2" s="18" t="s">
        <v>6</v>
      </c>
      <c r="BT2" s="18" t="s">
        <v>7</v>
      </c>
    </row>
    <row r="3" spans="1:74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306" t="s">
        <v>14</v>
      </c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R5" s="21"/>
      <c r="BE5" s="303" t="s">
        <v>15</v>
      </c>
      <c r="BS5" s="18" t="s">
        <v>6</v>
      </c>
    </row>
    <row r="6" spans="1:74" ht="36.9" customHeight="1">
      <c r="B6" s="21"/>
      <c r="D6" s="27" t="s">
        <v>16</v>
      </c>
      <c r="K6" s="307" t="s">
        <v>17</v>
      </c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R6" s="21"/>
      <c r="BE6" s="304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304"/>
      <c r="BS7" s="18" t="s">
        <v>6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304"/>
      <c r="BS8" s="18" t="s">
        <v>6</v>
      </c>
    </row>
    <row r="9" spans="1:74" ht="14.4" customHeight="1">
      <c r="B9" s="21"/>
      <c r="AR9" s="21"/>
      <c r="BE9" s="304"/>
      <c r="BS9" s="18" t="s">
        <v>6</v>
      </c>
    </row>
    <row r="10" spans="1:74" ht="12" customHeight="1">
      <c r="B10" s="21"/>
      <c r="D10" s="28" t="s">
        <v>25</v>
      </c>
      <c r="AK10" s="28" t="s">
        <v>26</v>
      </c>
      <c r="AN10" s="26" t="s">
        <v>19</v>
      </c>
      <c r="AR10" s="21"/>
      <c r="BE10" s="304"/>
      <c r="BS10" s="18" t="s">
        <v>6</v>
      </c>
    </row>
    <row r="11" spans="1:74" ht="18.45" customHeight="1">
      <c r="B11" s="21"/>
      <c r="E11" s="26" t="s">
        <v>27</v>
      </c>
      <c r="AK11" s="28" t="s">
        <v>28</v>
      </c>
      <c r="AN11" s="26" t="s">
        <v>19</v>
      </c>
      <c r="AR11" s="21"/>
      <c r="BE11" s="304"/>
      <c r="BS11" s="18" t="s">
        <v>6</v>
      </c>
    </row>
    <row r="12" spans="1:74" ht="6.9" customHeight="1">
      <c r="B12" s="21"/>
      <c r="AR12" s="21"/>
      <c r="BE12" s="304"/>
      <c r="BS12" s="18" t="s">
        <v>6</v>
      </c>
    </row>
    <row r="13" spans="1:74" ht="12" customHeight="1">
      <c r="B13" s="21"/>
      <c r="D13" s="28" t="s">
        <v>29</v>
      </c>
      <c r="AK13" s="28" t="s">
        <v>26</v>
      </c>
      <c r="AN13" s="30" t="s">
        <v>30</v>
      </c>
      <c r="AR13" s="21"/>
      <c r="BE13" s="304"/>
      <c r="BS13" s="18" t="s">
        <v>6</v>
      </c>
    </row>
    <row r="14" spans="1:74" ht="13.2">
      <c r="B14" s="21"/>
      <c r="E14" s="308" t="s">
        <v>30</v>
      </c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28" t="s">
        <v>28</v>
      </c>
      <c r="AN14" s="30" t="s">
        <v>30</v>
      </c>
      <c r="AR14" s="21"/>
      <c r="BE14" s="304"/>
      <c r="BS14" s="18" t="s">
        <v>6</v>
      </c>
    </row>
    <row r="15" spans="1:74" ht="6.9" customHeight="1">
      <c r="B15" s="21"/>
      <c r="AR15" s="21"/>
      <c r="BE15" s="304"/>
      <c r="BS15" s="18" t="s">
        <v>4</v>
      </c>
    </row>
    <row r="16" spans="1:74" ht="12" customHeight="1">
      <c r="B16" s="21"/>
      <c r="D16" s="28" t="s">
        <v>31</v>
      </c>
      <c r="AK16" s="28" t="s">
        <v>26</v>
      </c>
      <c r="AN16" s="26" t="s">
        <v>19</v>
      </c>
      <c r="AR16" s="21"/>
      <c r="BE16" s="304"/>
      <c r="BS16" s="18" t="s">
        <v>4</v>
      </c>
    </row>
    <row r="17" spans="2:71" ht="18.45" customHeight="1">
      <c r="B17" s="21"/>
      <c r="E17" s="26" t="s">
        <v>32</v>
      </c>
      <c r="AK17" s="28" t="s">
        <v>28</v>
      </c>
      <c r="AN17" s="26" t="s">
        <v>19</v>
      </c>
      <c r="AR17" s="21"/>
      <c r="BE17" s="304"/>
      <c r="BS17" s="18" t="s">
        <v>33</v>
      </c>
    </row>
    <row r="18" spans="2:71" ht="6.9" customHeight="1">
      <c r="B18" s="21"/>
      <c r="AR18" s="21"/>
      <c r="BE18" s="304"/>
      <c r="BS18" s="18" t="s">
        <v>6</v>
      </c>
    </row>
    <row r="19" spans="2:71" ht="12" customHeight="1">
      <c r="B19" s="21"/>
      <c r="D19" s="28" t="s">
        <v>34</v>
      </c>
      <c r="AK19" s="28" t="s">
        <v>26</v>
      </c>
      <c r="AN19" s="26" t="s">
        <v>19</v>
      </c>
      <c r="AR19" s="21"/>
      <c r="BE19" s="304"/>
      <c r="BS19" s="18" t="s">
        <v>6</v>
      </c>
    </row>
    <row r="20" spans="2:71" ht="18.45" customHeight="1">
      <c r="B20" s="21"/>
      <c r="E20" s="26" t="s">
        <v>35</v>
      </c>
      <c r="AK20" s="28" t="s">
        <v>28</v>
      </c>
      <c r="AN20" s="26" t="s">
        <v>19</v>
      </c>
      <c r="AR20" s="21"/>
      <c r="BE20" s="304"/>
      <c r="BS20" s="18" t="s">
        <v>4</v>
      </c>
    </row>
    <row r="21" spans="2:71" ht="6.9" customHeight="1">
      <c r="B21" s="21"/>
      <c r="AR21" s="21"/>
      <c r="BE21" s="304"/>
    </row>
    <row r="22" spans="2:71" ht="12" customHeight="1">
      <c r="B22" s="21"/>
      <c r="D22" s="28" t="s">
        <v>36</v>
      </c>
      <c r="AR22" s="21"/>
      <c r="BE22" s="304"/>
    </row>
    <row r="23" spans="2:71" ht="47.25" customHeight="1">
      <c r="B23" s="21"/>
      <c r="E23" s="310" t="s">
        <v>37</v>
      </c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  <c r="AE23" s="310"/>
      <c r="AF23" s="310"/>
      <c r="AG23" s="310"/>
      <c r="AH23" s="310"/>
      <c r="AI23" s="310"/>
      <c r="AJ23" s="310"/>
      <c r="AK23" s="310"/>
      <c r="AL23" s="310"/>
      <c r="AM23" s="310"/>
      <c r="AN23" s="310"/>
      <c r="AR23" s="21"/>
      <c r="BE23" s="304"/>
    </row>
    <row r="24" spans="2:71" ht="6.9" customHeight="1">
      <c r="B24" s="21"/>
      <c r="AR24" s="21"/>
      <c r="BE24" s="304"/>
    </row>
    <row r="25" spans="2:7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304"/>
    </row>
    <row r="26" spans="2:71" s="1" customFormat="1" ht="25.95" customHeight="1">
      <c r="B26" s="33"/>
      <c r="D26" s="34" t="s">
        <v>38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11">
        <f>ROUND(AG54,2)</f>
        <v>0</v>
      </c>
      <c r="AL26" s="312"/>
      <c r="AM26" s="312"/>
      <c r="AN26" s="312"/>
      <c r="AO26" s="312"/>
      <c r="AR26" s="33"/>
      <c r="BE26" s="304"/>
    </row>
    <row r="27" spans="2:71" s="1" customFormat="1" ht="6.9" customHeight="1">
      <c r="B27" s="33"/>
      <c r="AR27" s="33"/>
      <c r="BE27" s="304"/>
    </row>
    <row r="28" spans="2:71" s="1" customFormat="1" ht="13.2">
      <c r="B28" s="33"/>
      <c r="L28" s="313" t="s">
        <v>39</v>
      </c>
      <c r="M28" s="313"/>
      <c r="N28" s="313"/>
      <c r="O28" s="313"/>
      <c r="P28" s="313"/>
      <c r="W28" s="313" t="s">
        <v>40</v>
      </c>
      <c r="X28" s="313"/>
      <c r="Y28" s="313"/>
      <c r="Z28" s="313"/>
      <c r="AA28" s="313"/>
      <c r="AB28" s="313"/>
      <c r="AC28" s="313"/>
      <c r="AD28" s="313"/>
      <c r="AE28" s="313"/>
      <c r="AK28" s="313" t="s">
        <v>41</v>
      </c>
      <c r="AL28" s="313"/>
      <c r="AM28" s="313"/>
      <c r="AN28" s="313"/>
      <c r="AO28" s="313"/>
      <c r="AR28" s="33"/>
      <c r="BE28" s="304"/>
    </row>
    <row r="29" spans="2:71" s="2" customFormat="1" ht="14.4" customHeight="1">
      <c r="B29" s="37"/>
      <c r="D29" s="28" t="s">
        <v>42</v>
      </c>
      <c r="F29" s="28" t="s">
        <v>43</v>
      </c>
      <c r="L29" s="298">
        <v>0.21</v>
      </c>
      <c r="M29" s="297"/>
      <c r="N29" s="297"/>
      <c r="O29" s="297"/>
      <c r="P29" s="297"/>
      <c r="W29" s="296">
        <f>ROUND(AZ54, 2)</f>
        <v>0</v>
      </c>
      <c r="X29" s="297"/>
      <c r="Y29" s="297"/>
      <c r="Z29" s="297"/>
      <c r="AA29" s="297"/>
      <c r="AB29" s="297"/>
      <c r="AC29" s="297"/>
      <c r="AD29" s="297"/>
      <c r="AE29" s="297"/>
      <c r="AK29" s="296">
        <f>ROUND(AV54, 2)</f>
        <v>0</v>
      </c>
      <c r="AL29" s="297"/>
      <c r="AM29" s="297"/>
      <c r="AN29" s="297"/>
      <c r="AO29" s="297"/>
      <c r="AR29" s="37"/>
      <c r="BE29" s="305"/>
    </row>
    <row r="30" spans="2:71" s="2" customFormat="1" ht="14.4" customHeight="1">
      <c r="B30" s="37"/>
      <c r="F30" s="28" t="s">
        <v>44</v>
      </c>
      <c r="L30" s="298">
        <v>0.15</v>
      </c>
      <c r="M30" s="297"/>
      <c r="N30" s="297"/>
      <c r="O30" s="297"/>
      <c r="P30" s="297"/>
      <c r="W30" s="296">
        <f>ROUND(BA54, 2)</f>
        <v>0</v>
      </c>
      <c r="X30" s="297"/>
      <c r="Y30" s="297"/>
      <c r="Z30" s="297"/>
      <c r="AA30" s="297"/>
      <c r="AB30" s="297"/>
      <c r="AC30" s="297"/>
      <c r="AD30" s="297"/>
      <c r="AE30" s="297"/>
      <c r="AK30" s="296">
        <f>ROUND(AW54, 2)</f>
        <v>0</v>
      </c>
      <c r="AL30" s="297"/>
      <c r="AM30" s="297"/>
      <c r="AN30" s="297"/>
      <c r="AO30" s="297"/>
      <c r="AR30" s="37"/>
      <c r="BE30" s="305"/>
    </row>
    <row r="31" spans="2:71" s="2" customFormat="1" ht="14.4" hidden="1" customHeight="1">
      <c r="B31" s="37"/>
      <c r="F31" s="28" t="s">
        <v>45</v>
      </c>
      <c r="L31" s="298">
        <v>0.21</v>
      </c>
      <c r="M31" s="297"/>
      <c r="N31" s="297"/>
      <c r="O31" s="297"/>
      <c r="P31" s="297"/>
      <c r="W31" s="296">
        <f>ROUND(BB54, 2)</f>
        <v>0</v>
      </c>
      <c r="X31" s="297"/>
      <c r="Y31" s="297"/>
      <c r="Z31" s="297"/>
      <c r="AA31" s="297"/>
      <c r="AB31" s="297"/>
      <c r="AC31" s="297"/>
      <c r="AD31" s="297"/>
      <c r="AE31" s="297"/>
      <c r="AK31" s="296">
        <v>0</v>
      </c>
      <c r="AL31" s="297"/>
      <c r="AM31" s="297"/>
      <c r="AN31" s="297"/>
      <c r="AO31" s="297"/>
      <c r="AR31" s="37"/>
      <c r="BE31" s="305"/>
    </row>
    <row r="32" spans="2:71" s="2" customFormat="1" ht="14.4" hidden="1" customHeight="1">
      <c r="B32" s="37"/>
      <c r="F32" s="28" t="s">
        <v>46</v>
      </c>
      <c r="L32" s="298">
        <v>0.15</v>
      </c>
      <c r="M32" s="297"/>
      <c r="N32" s="297"/>
      <c r="O32" s="297"/>
      <c r="P32" s="297"/>
      <c r="W32" s="296">
        <f>ROUND(BC54, 2)</f>
        <v>0</v>
      </c>
      <c r="X32" s="297"/>
      <c r="Y32" s="297"/>
      <c r="Z32" s="297"/>
      <c r="AA32" s="297"/>
      <c r="AB32" s="297"/>
      <c r="AC32" s="297"/>
      <c r="AD32" s="297"/>
      <c r="AE32" s="297"/>
      <c r="AK32" s="296">
        <v>0</v>
      </c>
      <c r="AL32" s="297"/>
      <c r="AM32" s="297"/>
      <c r="AN32" s="297"/>
      <c r="AO32" s="297"/>
      <c r="AR32" s="37"/>
      <c r="BE32" s="305"/>
    </row>
    <row r="33" spans="2:44" s="2" customFormat="1" ht="14.4" hidden="1" customHeight="1">
      <c r="B33" s="37"/>
      <c r="F33" s="28" t="s">
        <v>47</v>
      </c>
      <c r="L33" s="298">
        <v>0</v>
      </c>
      <c r="M33" s="297"/>
      <c r="N33" s="297"/>
      <c r="O33" s="297"/>
      <c r="P33" s="297"/>
      <c r="W33" s="296">
        <f>ROUND(BD54, 2)</f>
        <v>0</v>
      </c>
      <c r="X33" s="297"/>
      <c r="Y33" s="297"/>
      <c r="Z33" s="297"/>
      <c r="AA33" s="297"/>
      <c r="AB33" s="297"/>
      <c r="AC33" s="297"/>
      <c r="AD33" s="297"/>
      <c r="AE33" s="297"/>
      <c r="AK33" s="296">
        <v>0</v>
      </c>
      <c r="AL33" s="297"/>
      <c r="AM33" s="297"/>
      <c r="AN33" s="297"/>
      <c r="AO33" s="297"/>
      <c r="AR33" s="37"/>
    </row>
    <row r="34" spans="2:44" s="1" customFormat="1" ht="6.9" customHeight="1">
      <c r="B34" s="33"/>
      <c r="AR34" s="33"/>
    </row>
    <row r="35" spans="2:44" s="1" customFormat="1" ht="25.95" customHeight="1">
      <c r="B35" s="33"/>
      <c r="C35" s="38"/>
      <c r="D35" s="39" t="s">
        <v>48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49</v>
      </c>
      <c r="U35" s="40"/>
      <c r="V35" s="40"/>
      <c r="W35" s="40"/>
      <c r="X35" s="299" t="s">
        <v>50</v>
      </c>
      <c r="Y35" s="300"/>
      <c r="Z35" s="300"/>
      <c r="AA35" s="300"/>
      <c r="AB35" s="300"/>
      <c r="AC35" s="40"/>
      <c r="AD35" s="40"/>
      <c r="AE35" s="40"/>
      <c r="AF35" s="40"/>
      <c r="AG35" s="40"/>
      <c r="AH35" s="40"/>
      <c r="AI35" s="40"/>
      <c r="AJ35" s="40"/>
      <c r="AK35" s="301">
        <f>SUM(AK26:AK33)</f>
        <v>0</v>
      </c>
      <c r="AL35" s="300"/>
      <c r="AM35" s="300"/>
      <c r="AN35" s="300"/>
      <c r="AO35" s="302"/>
      <c r="AP35" s="38"/>
      <c r="AQ35" s="38"/>
      <c r="AR35" s="33"/>
    </row>
    <row r="36" spans="2:44" s="1" customFormat="1" ht="6.9" customHeight="1">
      <c r="B36" s="33"/>
      <c r="AR36" s="33"/>
    </row>
    <row r="37" spans="2:44" s="1" customFormat="1" ht="6.9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" customHeight="1">
      <c r="B42" s="33"/>
      <c r="C42" s="22" t="s">
        <v>51</v>
      </c>
      <c r="AR42" s="33"/>
    </row>
    <row r="43" spans="2:44" s="1" customFormat="1" ht="6.9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22_042</v>
      </c>
      <c r="AR44" s="46"/>
    </row>
    <row r="45" spans="2:44" s="4" customFormat="1" ht="36.9" customHeight="1">
      <c r="B45" s="47"/>
      <c r="C45" s="48" t="s">
        <v>16</v>
      </c>
      <c r="L45" s="287" t="str">
        <f>K6</f>
        <v>Petrohrad, Černčice_prodlouženní kanal. výtlaku na ČOV</v>
      </c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R45" s="47"/>
    </row>
    <row r="46" spans="2:44" s="1" customFormat="1" ht="6.9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>Petrohrad - Černčice</v>
      </c>
      <c r="AI47" s="28" t="s">
        <v>23</v>
      </c>
      <c r="AM47" s="289" t="str">
        <f>IF(AN8= "","",AN8)</f>
        <v>10. 4. 2023</v>
      </c>
      <c r="AN47" s="289"/>
      <c r="AR47" s="33"/>
    </row>
    <row r="48" spans="2:44" s="1" customFormat="1" ht="6.9" customHeight="1">
      <c r="B48" s="33"/>
      <c r="AR48" s="33"/>
    </row>
    <row r="49" spans="1:91" s="1" customFormat="1" ht="15.15" customHeight="1">
      <c r="B49" s="33"/>
      <c r="C49" s="28" t="s">
        <v>25</v>
      </c>
      <c r="L49" s="3" t="str">
        <f>IF(E11= "","",E11)</f>
        <v>Obec Petrohrad</v>
      </c>
      <c r="AI49" s="28" t="s">
        <v>31</v>
      </c>
      <c r="AM49" s="290" t="str">
        <f>IF(E17="","",E17)</f>
        <v>AZ Consult spol. s r.o.</v>
      </c>
      <c r="AN49" s="291"/>
      <c r="AO49" s="291"/>
      <c r="AP49" s="291"/>
      <c r="AR49" s="33"/>
      <c r="AS49" s="292" t="s">
        <v>52</v>
      </c>
      <c r="AT49" s="293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15" customHeight="1">
      <c r="B50" s="33"/>
      <c r="C50" s="28" t="s">
        <v>29</v>
      </c>
      <c r="L50" s="3" t="str">
        <f>IF(E14= "Vyplň údaj","",E14)</f>
        <v/>
      </c>
      <c r="AI50" s="28" t="s">
        <v>34</v>
      </c>
      <c r="AM50" s="290" t="str">
        <f>IF(E20="","",E20)</f>
        <v>Dagmar Sedláčková</v>
      </c>
      <c r="AN50" s="291"/>
      <c r="AO50" s="291"/>
      <c r="AP50" s="291"/>
      <c r="AR50" s="33"/>
      <c r="AS50" s="294"/>
      <c r="AT50" s="295"/>
      <c r="BD50" s="54"/>
    </row>
    <row r="51" spans="1:91" s="1" customFormat="1" ht="10.8" customHeight="1">
      <c r="B51" s="33"/>
      <c r="AR51" s="33"/>
      <c r="AS51" s="294"/>
      <c r="AT51" s="295"/>
      <c r="BD51" s="54"/>
    </row>
    <row r="52" spans="1:91" s="1" customFormat="1" ht="29.25" customHeight="1">
      <c r="B52" s="33"/>
      <c r="C52" s="281" t="s">
        <v>53</v>
      </c>
      <c r="D52" s="282"/>
      <c r="E52" s="282"/>
      <c r="F52" s="282"/>
      <c r="G52" s="282"/>
      <c r="H52" s="55"/>
      <c r="I52" s="283" t="s">
        <v>54</v>
      </c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4" t="s">
        <v>55</v>
      </c>
      <c r="AH52" s="282"/>
      <c r="AI52" s="282"/>
      <c r="AJ52" s="282"/>
      <c r="AK52" s="282"/>
      <c r="AL52" s="282"/>
      <c r="AM52" s="282"/>
      <c r="AN52" s="283" t="s">
        <v>56</v>
      </c>
      <c r="AO52" s="282"/>
      <c r="AP52" s="282"/>
      <c r="AQ52" s="56" t="s">
        <v>57</v>
      </c>
      <c r="AR52" s="33"/>
      <c r="AS52" s="57" t="s">
        <v>58</v>
      </c>
      <c r="AT52" s="58" t="s">
        <v>59</v>
      </c>
      <c r="AU52" s="58" t="s">
        <v>60</v>
      </c>
      <c r="AV52" s="58" t="s">
        <v>61</v>
      </c>
      <c r="AW52" s="58" t="s">
        <v>62</v>
      </c>
      <c r="AX52" s="58" t="s">
        <v>63</v>
      </c>
      <c r="AY52" s="58" t="s">
        <v>64</v>
      </c>
      <c r="AZ52" s="58" t="s">
        <v>65</v>
      </c>
      <c r="BA52" s="58" t="s">
        <v>66</v>
      </c>
      <c r="BB52" s="58" t="s">
        <v>67</v>
      </c>
      <c r="BC52" s="58" t="s">
        <v>68</v>
      </c>
      <c r="BD52" s="59" t="s">
        <v>69</v>
      </c>
    </row>
    <row r="53" spans="1:91" s="1" customFormat="1" ht="10.8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" customHeight="1">
      <c r="B54" s="61"/>
      <c r="C54" s="62" t="s">
        <v>70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285">
        <f>ROUND(SUM(AG55:AG57),2)</f>
        <v>0</v>
      </c>
      <c r="AH54" s="285"/>
      <c r="AI54" s="285"/>
      <c r="AJ54" s="285"/>
      <c r="AK54" s="285"/>
      <c r="AL54" s="285"/>
      <c r="AM54" s="285"/>
      <c r="AN54" s="286">
        <f>SUM(AG54,AT54)</f>
        <v>0</v>
      </c>
      <c r="AO54" s="286"/>
      <c r="AP54" s="286"/>
      <c r="AQ54" s="65" t="s">
        <v>19</v>
      </c>
      <c r="AR54" s="61"/>
      <c r="AS54" s="66">
        <f>ROUND(SUM(AS55:AS57),2)</f>
        <v>0</v>
      </c>
      <c r="AT54" s="67">
        <f>ROUND(SUM(AV54:AW54),2)</f>
        <v>0</v>
      </c>
      <c r="AU54" s="68">
        <f>ROUND(SUM(AU55:AU57),5)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ROUND(SUM(AZ55:AZ57),2)</f>
        <v>0</v>
      </c>
      <c r="BA54" s="67">
        <f>ROUND(SUM(BA55:BA57),2)</f>
        <v>0</v>
      </c>
      <c r="BB54" s="67">
        <f>ROUND(SUM(BB55:BB57),2)</f>
        <v>0</v>
      </c>
      <c r="BC54" s="67">
        <f>ROUND(SUM(BC55:BC57),2)</f>
        <v>0</v>
      </c>
      <c r="BD54" s="69">
        <f>ROUND(SUM(BD55:BD57),2)</f>
        <v>0</v>
      </c>
      <c r="BS54" s="70" t="s">
        <v>71</v>
      </c>
      <c r="BT54" s="70" t="s">
        <v>72</v>
      </c>
      <c r="BU54" s="71" t="s">
        <v>73</v>
      </c>
      <c r="BV54" s="70" t="s">
        <v>74</v>
      </c>
      <c r="BW54" s="70" t="s">
        <v>5</v>
      </c>
      <c r="BX54" s="70" t="s">
        <v>75</v>
      </c>
      <c r="CL54" s="70" t="s">
        <v>19</v>
      </c>
    </row>
    <row r="55" spans="1:91" s="6" customFormat="1" ht="16.5" customHeight="1">
      <c r="A55" s="72" t="s">
        <v>76</v>
      </c>
      <c r="B55" s="73"/>
      <c r="C55" s="74"/>
      <c r="D55" s="280" t="s">
        <v>77</v>
      </c>
      <c r="E55" s="280"/>
      <c r="F55" s="280"/>
      <c r="G55" s="280"/>
      <c r="H55" s="280"/>
      <c r="I55" s="75"/>
      <c r="J55" s="280" t="s">
        <v>78</v>
      </c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0"/>
      <c r="V55" s="280"/>
      <c r="W55" s="280"/>
      <c r="X55" s="280"/>
      <c r="Y55" s="280"/>
      <c r="Z55" s="280"/>
      <c r="AA55" s="280"/>
      <c r="AB55" s="280"/>
      <c r="AC55" s="280"/>
      <c r="AD55" s="280"/>
      <c r="AE55" s="280"/>
      <c r="AF55" s="280"/>
      <c r="AG55" s="278">
        <f>'IO 01 - Kanalizační výtlak C'!J30</f>
        <v>0</v>
      </c>
      <c r="AH55" s="279"/>
      <c r="AI55" s="279"/>
      <c r="AJ55" s="279"/>
      <c r="AK55" s="279"/>
      <c r="AL55" s="279"/>
      <c r="AM55" s="279"/>
      <c r="AN55" s="278">
        <f>SUM(AG55,AT55)</f>
        <v>0</v>
      </c>
      <c r="AO55" s="279"/>
      <c r="AP55" s="279"/>
      <c r="AQ55" s="76" t="s">
        <v>79</v>
      </c>
      <c r="AR55" s="73"/>
      <c r="AS55" s="77">
        <v>0</v>
      </c>
      <c r="AT55" s="78">
        <f>ROUND(SUM(AV55:AW55),2)</f>
        <v>0</v>
      </c>
      <c r="AU55" s="79">
        <f>'IO 01 - Kanalizační výtlak C'!P90</f>
        <v>0</v>
      </c>
      <c r="AV55" s="78">
        <f>'IO 01 - Kanalizační výtlak C'!J33</f>
        <v>0</v>
      </c>
      <c r="AW55" s="78">
        <f>'IO 01 - Kanalizační výtlak C'!J34</f>
        <v>0</v>
      </c>
      <c r="AX55" s="78">
        <f>'IO 01 - Kanalizační výtlak C'!J35</f>
        <v>0</v>
      </c>
      <c r="AY55" s="78">
        <f>'IO 01 - Kanalizační výtlak C'!J36</f>
        <v>0</v>
      </c>
      <c r="AZ55" s="78">
        <f>'IO 01 - Kanalizační výtlak C'!F33</f>
        <v>0</v>
      </c>
      <c r="BA55" s="78">
        <f>'IO 01 - Kanalizační výtlak C'!F34</f>
        <v>0</v>
      </c>
      <c r="BB55" s="78">
        <f>'IO 01 - Kanalizační výtlak C'!F35</f>
        <v>0</v>
      </c>
      <c r="BC55" s="78">
        <f>'IO 01 - Kanalizační výtlak C'!F36</f>
        <v>0</v>
      </c>
      <c r="BD55" s="80">
        <f>'IO 01 - Kanalizační výtlak C'!F37</f>
        <v>0</v>
      </c>
      <c r="BT55" s="81" t="s">
        <v>80</v>
      </c>
      <c r="BV55" s="81" t="s">
        <v>74</v>
      </c>
      <c r="BW55" s="81" t="s">
        <v>81</v>
      </c>
      <c r="BX55" s="81" t="s">
        <v>5</v>
      </c>
      <c r="CL55" s="81" t="s">
        <v>19</v>
      </c>
      <c r="CM55" s="81" t="s">
        <v>82</v>
      </c>
    </row>
    <row r="56" spans="1:91" s="6" customFormat="1" ht="16.5" customHeight="1">
      <c r="A56" s="72" t="s">
        <v>76</v>
      </c>
      <c r="B56" s="73"/>
      <c r="C56" s="74"/>
      <c r="D56" s="280" t="s">
        <v>83</v>
      </c>
      <c r="E56" s="280"/>
      <c r="F56" s="280"/>
      <c r="G56" s="280"/>
      <c r="H56" s="280"/>
      <c r="I56" s="75"/>
      <c r="J56" s="280" t="s">
        <v>84</v>
      </c>
      <c r="K56" s="280"/>
      <c r="L56" s="280"/>
      <c r="M56" s="280"/>
      <c r="N56" s="280"/>
      <c r="O56" s="280"/>
      <c r="P56" s="280"/>
      <c r="Q56" s="280"/>
      <c r="R56" s="280"/>
      <c r="S56" s="280"/>
      <c r="T56" s="280"/>
      <c r="U56" s="280"/>
      <c r="V56" s="280"/>
      <c r="W56" s="280"/>
      <c r="X56" s="280"/>
      <c r="Y56" s="280"/>
      <c r="Z56" s="280"/>
      <c r="AA56" s="280"/>
      <c r="AB56" s="280"/>
      <c r="AC56" s="280"/>
      <c r="AD56" s="280"/>
      <c r="AE56" s="280"/>
      <c r="AF56" s="280"/>
      <c r="AG56" s="278">
        <f>'SO 01 - Obnova povrchů'!J30</f>
        <v>0</v>
      </c>
      <c r="AH56" s="279"/>
      <c r="AI56" s="279"/>
      <c r="AJ56" s="279"/>
      <c r="AK56" s="279"/>
      <c r="AL56" s="279"/>
      <c r="AM56" s="279"/>
      <c r="AN56" s="278">
        <f>SUM(AG56,AT56)</f>
        <v>0</v>
      </c>
      <c r="AO56" s="279"/>
      <c r="AP56" s="279"/>
      <c r="AQ56" s="76" t="s">
        <v>85</v>
      </c>
      <c r="AR56" s="73"/>
      <c r="AS56" s="77">
        <v>0</v>
      </c>
      <c r="AT56" s="78">
        <f>ROUND(SUM(AV56:AW56),2)</f>
        <v>0</v>
      </c>
      <c r="AU56" s="79">
        <f>'SO 01 - Obnova povrchů'!P85</f>
        <v>0</v>
      </c>
      <c r="AV56" s="78">
        <f>'SO 01 - Obnova povrchů'!J33</f>
        <v>0</v>
      </c>
      <c r="AW56" s="78">
        <f>'SO 01 - Obnova povrchů'!J34</f>
        <v>0</v>
      </c>
      <c r="AX56" s="78">
        <f>'SO 01 - Obnova povrchů'!J35</f>
        <v>0</v>
      </c>
      <c r="AY56" s="78">
        <f>'SO 01 - Obnova povrchů'!J36</f>
        <v>0</v>
      </c>
      <c r="AZ56" s="78">
        <f>'SO 01 - Obnova povrchů'!F33</f>
        <v>0</v>
      </c>
      <c r="BA56" s="78">
        <f>'SO 01 - Obnova povrchů'!F34</f>
        <v>0</v>
      </c>
      <c r="BB56" s="78">
        <f>'SO 01 - Obnova povrchů'!F35</f>
        <v>0</v>
      </c>
      <c r="BC56" s="78">
        <f>'SO 01 - Obnova povrchů'!F36</f>
        <v>0</v>
      </c>
      <c r="BD56" s="80">
        <f>'SO 01 - Obnova povrchů'!F37</f>
        <v>0</v>
      </c>
      <c r="BT56" s="81" t="s">
        <v>80</v>
      </c>
      <c r="BV56" s="81" t="s">
        <v>74</v>
      </c>
      <c r="BW56" s="81" t="s">
        <v>86</v>
      </c>
      <c r="BX56" s="81" t="s">
        <v>5</v>
      </c>
      <c r="CL56" s="81" t="s">
        <v>19</v>
      </c>
      <c r="CM56" s="81" t="s">
        <v>82</v>
      </c>
    </row>
    <row r="57" spans="1:91" s="6" customFormat="1" ht="16.5" customHeight="1">
      <c r="A57" s="72" t="s">
        <v>76</v>
      </c>
      <c r="B57" s="73"/>
      <c r="C57" s="74"/>
      <c r="D57" s="280" t="s">
        <v>87</v>
      </c>
      <c r="E57" s="280"/>
      <c r="F57" s="280"/>
      <c r="G57" s="280"/>
      <c r="H57" s="280"/>
      <c r="I57" s="75"/>
      <c r="J57" s="280" t="s">
        <v>88</v>
      </c>
      <c r="K57" s="280"/>
      <c r="L57" s="280"/>
      <c r="M57" s="280"/>
      <c r="N57" s="280"/>
      <c r="O57" s="280"/>
      <c r="P57" s="280"/>
      <c r="Q57" s="280"/>
      <c r="R57" s="280"/>
      <c r="S57" s="280"/>
      <c r="T57" s="280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78">
        <f>'VON - Vedlejší a ostatní ...'!J30</f>
        <v>0</v>
      </c>
      <c r="AH57" s="279"/>
      <c r="AI57" s="279"/>
      <c r="AJ57" s="279"/>
      <c r="AK57" s="279"/>
      <c r="AL57" s="279"/>
      <c r="AM57" s="279"/>
      <c r="AN57" s="278">
        <f>SUM(AG57,AT57)</f>
        <v>0</v>
      </c>
      <c r="AO57" s="279"/>
      <c r="AP57" s="279"/>
      <c r="AQ57" s="76" t="s">
        <v>87</v>
      </c>
      <c r="AR57" s="73"/>
      <c r="AS57" s="82">
        <v>0</v>
      </c>
      <c r="AT57" s="83">
        <f>ROUND(SUM(AV57:AW57),2)</f>
        <v>0</v>
      </c>
      <c r="AU57" s="84">
        <f>'VON - Vedlejší a ostatní ...'!P83</f>
        <v>0</v>
      </c>
      <c r="AV57" s="83">
        <f>'VON - Vedlejší a ostatní ...'!J33</f>
        <v>0</v>
      </c>
      <c r="AW57" s="83">
        <f>'VON - Vedlejší a ostatní ...'!J34</f>
        <v>0</v>
      </c>
      <c r="AX57" s="83">
        <f>'VON - Vedlejší a ostatní ...'!J35</f>
        <v>0</v>
      </c>
      <c r="AY57" s="83">
        <f>'VON - Vedlejší a ostatní ...'!J36</f>
        <v>0</v>
      </c>
      <c r="AZ57" s="83">
        <f>'VON - Vedlejší a ostatní ...'!F33</f>
        <v>0</v>
      </c>
      <c r="BA57" s="83">
        <f>'VON - Vedlejší a ostatní ...'!F34</f>
        <v>0</v>
      </c>
      <c r="BB57" s="83">
        <f>'VON - Vedlejší a ostatní ...'!F35</f>
        <v>0</v>
      </c>
      <c r="BC57" s="83">
        <f>'VON - Vedlejší a ostatní ...'!F36</f>
        <v>0</v>
      </c>
      <c r="BD57" s="85">
        <f>'VON - Vedlejší a ostatní ...'!F37</f>
        <v>0</v>
      </c>
      <c r="BT57" s="81" t="s">
        <v>80</v>
      </c>
      <c r="BV57" s="81" t="s">
        <v>74</v>
      </c>
      <c r="BW57" s="81" t="s">
        <v>89</v>
      </c>
      <c r="BX57" s="81" t="s">
        <v>5</v>
      </c>
      <c r="CL57" s="81" t="s">
        <v>19</v>
      </c>
      <c r="CM57" s="81" t="s">
        <v>82</v>
      </c>
    </row>
    <row r="58" spans="1:91" s="1" customFormat="1" ht="30" customHeight="1">
      <c r="B58" s="33"/>
      <c r="AR58" s="33"/>
    </row>
    <row r="59" spans="1:91" s="1" customFormat="1" ht="6.9" customHeight="1"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33"/>
    </row>
  </sheetData>
  <sheetProtection algorithmName="SHA-512" hashValue="DXV4ITeI+bS8HKi5uD3NBHWAe4tRA+5zQNpOuLNVM3TGcAYqtmp9Hlxf9UNnDfp9G3z2hXp6xm5+KZh21RwlvA==" saltValue="F0s+treMYQVXHSzBRTzwsObNtl+LZviuqY47h5fALPud5cn5Bq8INMj0k88y8LWd5AqG+RgjYZV9TpHg3/KiUw==" spinCount="100000" sheet="1" objects="1" scenarios="1" formatColumns="0" formatRows="0"/>
  <mergeCells count="50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  <mergeCell ref="AN56:AP56"/>
    <mergeCell ref="AG56:AM56"/>
    <mergeCell ref="D56:H56"/>
    <mergeCell ref="J56:AF56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IO 01 - Kanalizační výtlak C'!C2" display="/" xr:uid="{00000000-0004-0000-0000-000000000000}"/>
    <hyperlink ref="A56" location="'SO 01 - Obnova povrchů'!C2" display="/" xr:uid="{00000000-0004-0000-0000-000001000000}"/>
    <hyperlink ref="A57" location="'VON - Vedlejší a ostatní 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30"/>
  <sheetViews>
    <sheetView showGridLines="0" topLeftCell="A176" workbookViewId="0">
      <selection activeCell="K107" sqref="K1:K1048576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AT2" s="18" t="s">
        <v>81</v>
      </c>
      <c r="AZ2" s="86" t="s">
        <v>90</v>
      </c>
      <c r="BA2" s="86" t="s">
        <v>91</v>
      </c>
      <c r="BB2" s="86" t="s">
        <v>92</v>
      </c>
      <c r="BC2" s="86" t="s">
        <v>93</v>
      </c>
      <c r="BD2" s="86" t="s">
        <v>82</v>
      </c>
    </row>
    <row r="3" spans="2:5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  <c r="AZ3" s="86" t="s">
        <v>94</v>
      </c>
      <c r="BA3" s="86" t="s">
        <v>95</v>
      </c>
      <c r="BB3" s="86" t="s">
        <v>92</v>
      </c>
      <c r="BC3" s="86" t="s">
        <v>96</v>
      </c>
      <c r="BD3" s="86" t="s">
        <v>82</v>
      </c>
    </row>
    <row r="4" spans="2:56" ht="24.9" customHeight="1">
      <c r="B4" s="21"/>
      <c r="D4" s="22" t="s">
        <v>97</v>
      </c>
      <c r="L4" s="21"/>
      <c r="M4" s="87" t="s">
        <v>10</v>
      </c>
      <c r="AT4" s="18" t="s">
        <v>4</v>
      </c>
      <c r="AZ4" s="86" t="s">
        <v>98</v>
      </c>
      <c r="BA4" s="86" t="s">
        <v>99</v>
      </c>
      <c r="BB4" s="86" t="s">
        <v>92</v>
      </c>
      <c r="BC4" s="86" t="s">
        <v>100</v>
      </c>
      <c r="BD4" s="86" t="s">
        <v>82</v>
      </c>
    </row>
    <row r="5" spans="2:56" ht="6.9" customHeight="1">
      <c r="B5" s="21"/>
      <c r="L5" s="21"/>
      <c r="AZ5" s="86" t="s">
        <v>49</v>
      </c>
      <c r="BA5" s="86" t="s">
        <v>101</v>
      </c>
      <c r="BB5" s="86" t="s">
        <v>92</v>
      </c>
      <c r="BC5" s="86" t="s">
        <v>102</v>
      </c>
      <c r="BD5" s="86" t="s">
        <v>82</v>
      </c>
    </row>
    <row r="6" spans="2:56" ht="12" customHeight="1">
      <c r="B6" s="21"/>
      <c r="D6" s="28" t="s">
        <v>16</v>
      </c>
      <c r="L6" s="21"/>
      <c r="AZ6" s="86" t="s">
        <v>103</v>
      </c>
      <c r="BA6" s="86" t="s">
        <v>104</v>
      </c>
      <c r="BB6" s="86" t="s">
        <v>92</v>
      </c>
      <c r="BC6" s="86" t="s">
        <v>105</v>
      </c>
      <c r="BD6" s="86" t="s">
        <v>82</v>
      </c>
    </row>
    <row r="7" spans="2:56" ht="16.5" customHeight="1">
      <c r="B7" s="21"/>
      <c r="E7" s="315" t="str">
        <f>'Rekapitulace stavby'!K6</f>
        <v>Petrohrad, Černčice_prodlouženní kanal. výtlaku na ČOV</v>
      </c>
      <c r="F7" s="316"/>
      <c r="G7" s="316"/>
      <c r="H7" s="316"/>
      <c r="L7" s="21"/>
      <c r="AZ7" s="86" t="s">
        <v>106</v>
      </c>
      <c r="BA7" s="86" t="s">
        <v>107</v>
      </c>
      <c r="BB7" s="86" t="s">
        <v>19</v>
      </c>
      <c r="BC7" s="86" t="s">
        <v>108</v>
      </c>
      <c r="BD7" s="86" t="s">
        <v>109</v>
      </c>
    </row>
    <row r="8" spans="2:56" s="1" customFormat="1" ht="12" customHeight="1">
      <c r="B8" s="33"/>
      <c r="D8" s="28" t="s">
        <v>110</v>
      </c>
      <c r="L8" s="33"/>
    </row>
    <row r="9" spans="2:56" s="1" customFormat="1" ht="16.5" customHeight="1">
      <c r="B9" s="33"/>
      <c r="E9" s="287" t="s">
        <v>111</v>
      </c>
      <c r="F9" s="314"/>
      <c r="G9" s="314"/>
      <c r="H9" s="314"/>
      <c r="L9" s="33"/>
    </row>
    <row r="10" spans="2:56" s="1" customFormat="1">
      <c r="B10" s="33"/>
      <c r="L10" s="33"/>
    </row>
    <row r="11" spans="2:5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5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10. 4. 2023</v>
      </c>
      <c r="L12" s="33"/>
    </row>
    <row r="13" spans="2:56" s="1" customFormat="1" ht="10.8" customHeight="1">
      <c r="B13" s="33"/>
      <c r="L13" s="33"/>
    </row>
    <row r="14" spans="2:56" s="1" customFormat="1" ht="12" customHeight="1">
      <c r="B14" s="33"/>
      <c r="D14" s="28" t="s">
        <v>25</v>
      </c>
      <c r="I14" s="28" t="s">
        <v>26</v>
      </c>
      <c r="J14" s="26" t="s">
        <v>19</v>
      </c>
      <c r="L14" s="33"/>
    </row>
    <row r="15" spans="2:5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56" s="1" customFormat="1" ht="6.9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7" t="str">
        <f>'Rekapitulace stavby'!E14</f>
        <v>Vyplň údaj</v>
      </c>
      <c r="F18" s="306"/>
      <c r="G18" s="306"/>
      <c r="H18" s="306"/>
      <c r="I18" s="28" t="s">
        <v>28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19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19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26</v>
      </c>
      <c r="J23" s="26" t="s">
        <v>19</v>
      </c>
      <c r="L23" s="33"/>
    </row>
    <row r="24" spans="2:12" s="1" customFormat="1" ht="18" customHeight="1">
      <c r="B24" s="33"/>
      <c r="E24" s="26" t="s">
        <v>35</v>
      </c>
      <c r="I24" s="28" t="s">
        <v>28</v>
      </c>
      <c r="J24" s="26" t="s">
        <v>19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88"/>
      <c r="E27" s="310" t="s">
        <v>19</v>
      </c>
      <c r="F27" s="310"/>
      <c r="G27" s="310"/>
      <c r="H27" s="310"/>
      <c r="L27" s="88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9" t="s">
        <v>38</v>
      </c>
      <c r="J30" s="64">
        <f>ROUND(J90,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40</v>
      </c>
      <c r="I32" s="36" t="s">
        <v>39</v>
      </c>
      <c r="J32" s="36" t="s">
        <v>41</v>
      </c>
      <c r="L32" s="33"/>
    </row>
    <row r="33" spans="2:12" s="1" customFormat="1" ht="14.4" customHeight="1">
      <c r="B33" s="33"/>
      <c r="D33" s="53" t="s">
        <v>42</v>
      </c>
      <c r="E33" s="28" t="s">
        <v>43</v>
      </c>
      <c r="F33" s="90">
        <f>ROUND((SUM(BE90:BE429)),  2)</f>
        <v>0</v>
      </c>
      <c r="I33" s="91">
        <v>0.21</v>
      </c>
      <c r="J33" s="90">
        <f>ROUND(((SUM(BE90:BE429))*I33),  2)</f>
        <v>0</v>
      </c>
      <c r="L33" s="33"/>
    </row>
    <row r="34" spans="2:12" s="1" customFormat="1" ht="14.4" customHeight="1">
      <c r="B34" s="33"/>
      <c r="E34" s="28" t="s">
        <v>44</v>
      </c>
      <c r="F34" s="90">
        <f>ROUND((SUM(BF90:BF429)),  2)</f>
        <v>0</v>
      </c>
      <c r="I34" s="91">
        <v>0.15</v>
      </c>
      <c r="J34" s="90">
        <f>ROUND(((SUM(BF90:BF429))*I34),  2)</f>
        <v>0</v>
      </c>
      <c r="L34" s="33"/>
    </row>
    <row r="35" spans="2:12" s="1" customFormat="1" ht="14.4" hidden="1" customHeight="1">
      <c r="B35" s="33"/>
      <c r="E35" s="28" t="s">
        <v>45</v>
      </c>
      <c r="F35" s="90">
        <f>ROUND((SUM(BG90:BG429)),  2)</f>
        <v>0</v>
      </c>
      <c r="I35" s="91">
        <v>0.21</v>
      </c>
      <c r="J35" s="90">
        <f>0</f>
        <v>0</v>
      </c>
      <c r="L35" s="33"/>
    </row>
    <row r="36" spans="2:12" s="1" customFormat="1" ht="14.4" hidden="1" customHeight="1">
      <c r="B36" s="33"/>
      <c r="E36" s="28" t="s">
        <v>46</v>
      </c>
      <c r="F36" s="90">
        <f>ROUND((SUM(BH90:BH429)),  2)</f>
        <v>0</v>
      </c>
      <c r="I36" s="91">
        <v>0.15</v>
      </c>
      <c r="J36" s="90">
        <f>0</f>
        <v>0</v>
      </c>
      <c r="L36" s="33"/>
    </row>
    <row r="37" spans="2:12" s="1" customFormat="1" ht="14.4" hidden="1" customHeight="1">
      <c r="B37" s="33"/>
      <c r="E37" s="28" t="s">
        <v>47</v>
      </c>
      <c r="F37" s="90">
        <f>ROUND((SUM(BI90:BI429)),  2)</f>
        <v>0</v>
      </c>
      <c r="I37" s="91">
        <v>0</v>
      </c>
      <c r="J37" s="90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2"/>
      <c r="D39" s="93" t="s">
        <v>48</v>
      </c>
      <c r="E39" s="55"/>
      <c r="F39" s="55"/>
      <c r="G39" s="94" t="s">
        <v>49</v>
      </c>
      <c r="H39" s="95" t="s">
        <v>50</v>
      </c>
      <c r="I39" s="55"/>
      <c r="J39" s="96">
        <f>SUM(J30:J37)</f>
        <v>0</v>
      </c>
      <c r="K39" s="97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112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5" t="str">
        <f>E7</f>
        <v>Petrohrad, Černčice_prodlouženní kanal. výtlaku na ČOV</v>
      </c>
      <c r="F48" s="316"/>
      <c r="G48" s="316"/>
      <c r="H48" s="316"/>
      <c r="L48" s="33"/>
    </row>
    <row r="49" spans="2:47" s="1" customFormat="1" ht="12" customHeight="1">
      <c r="B49" s="33"/>
      <c r="C49" s="28" t="s">
        <v>110</v>
      </c>
      <c r="L49" s="33"/>
    </row>
    <row r="50" spans="2:47" s="1" customFormat="1" ht="16.5" customHeight="1">
      <c r="B50" s="33"/>
      <c r="E50" s="287" t="str">
        <f>E9</f>
        <v>IO 01 - Kanalizační výtlak C</v>
      </c>
      <c r="F50" s="314"/>
      <c r="G50" s="314"/>
      <c r="H50" s="314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Petrohrad - Černčice</v>
      </c>
      <c r="I52" s="28" t="s">
        <v>23</v>
      </c>
      <c r="J52" s="50" t="str">
        <f>IF(J12="","",J12)</f>
        <v>10. 4. 2023</v>
      </c>
      <c r="L52" s="33"/>
    </row>
    <row r="53" spans="2:47" s="1" customFormat="1" ht="6.9" customHeight="1">
      <c r="B53" s="33"/>
      <c r="L53" s="33"/>
    </row>
    <row r="54" spans="2:47" s="1" customFormat="1" ht="25.65" customHeight="1">
      <c r="B54" s="33"/>
      <c r="C54" s="28" t="s">
        <v>25</v>
      </c>
      <c r="F54" s="26" t="str">
        <f>E15</f>
        <v>Obec Petrohrad</v>
      </c>
      <c r="I54" s="28" t="s">
        <v>31</v>
      </c>
      <c r="J54" s="31" t="str">
        <f>E21</f>
        <v>AZ Consult spol. s r.o.</v>
      </c>
      <c r="L54" s="33"/>
    </row>
    <row r="55" spans="2:47" s="1" customFormat="1" ht="15.15" customHeight="1">
      <c r="B55" s="33"/>
      <c r="C55" s="28" t="s">
        <v>29</v>
      </c>
      <c r="F55" s="26" t="str">
        <f>IF(E18="","",E18)</f>
        <v>Vyplň údaj</v>
      </c>
      <c r="I55" s="28" t="s">
        <v>34</v>
      </c>
      <c r="J55" s="31" t="str">
        <f>E24</f>
        <v>Dagmar Sedláčková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8" t="s">
        <v>113</v>
      </c>
      <c r="D57" s="92"/>
      <c r="E57" s="92"/>
      <c r="F57" s="92"/>
      <c r="G57" s="92"/>
      <c r="H57" s="92"/>
      <c r="I57" s="92"/>
      <c r="J57" s="99" t="s">
        <v>114</v>
      </c>
      <c r="K57" s="92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100" t="s">
        <v>70</v>
      </c>
      <c r="J59" s="64">
        <f>J90</f>
        <v>0</v>
      </c>
      <c r="L59" s="33"/>
      <c r="AU59" s="18" t="s">
        <v>115</v>
      </c>
    </row>
    <row r="60" spans="2:47" s="8" customFormat="1" ht="24.9" customHeight="1">
      <c r="B60" s="101"/>
      <c r="D60" s="102" t="s">
        <v>116</v>
      </c>
      <c r="E60" s="103"/>
      <c r="F60" s="103"/>
      <c r="G60" s="103"/>
      <c r="H60" s="103"/>
      <c r="I60" s="103"/>
      <c r="J60" s="104">
        <f>J91</f>
        <v>0</v>
      </c>
      <c r="L60" s="101"/>
    </row>
    <row r="61" spans="2:47" s="9" customFormat="1" ht="19.95" customHeight="1">
      <c r="B61" s="105"/>
      <c r="D61" s="106" t="s">
        <v>117</v>
      </c>
      <c r="E61" s="107"/>
      <c r="F61" s="107"/>
      <c r="G61" s="107"/>
      <c r="H61" s="107"/>
      <c r="I61" s="107"/>
      <c r="J61" s="108">
        <f>J92</f>
        <v>0</v>
      </c>
      <c r="L61" s="105"/>
    </row>
    <row r="62" spans="2:47" s="9" customFormat="1" ht="19.95" customHeight="1">
      <c r="B62" s="105"/>
      <c r="D62" s="106" t="s">
        <v>118</v>
      </c>
      <c r="E62" s="107"/>
      <c r="F62" s="107"/>
      <c r="G62" s="107"/>
      <c r="H62" s="107"/>
      <c r="I62" s="107"/>
      <c r="J62" s="108">
        <f>J260</f>
        <v>0</v>
      </c>
      <c r="L62" s="105"/>
    </row>
    <row r="63" spans="2:47" s="9" customFormat="1" ht="19.95" customHeight="1">
      <c r="B63" s="105"/>
      <c r="D63" s="106" t="s">
        <v>119</v>
      </c>
      <c r="E63" s="107"/>
      <c r="F63" s="107"/>
      <c r="G63" s="107"/>
      <c r="H63" s="107"/>
      <c r="I63" s="107"/>
      <c r="J63" s="108">
        <f>J265</f>
        <v>0</v>
      </c>
      <c r="L63" s="105"/>
    </row>
    <row r="64" spans="2:47" s="9" customFormat="1" ht="19.95" customHeight="1">
      <c r="B64" s="105"/>
      <c r="D64" s="106" t="s">
        <v>120</v>
      </c>
      <c r="E64" s="107"/>
      <c r="F64" s="107"/>
      <c r="G64" s="107"/>
      <c r="H64" s="107"/>
      <c r="I64" s="107"/>
      <c r="J64" s="108">
        <f>J288</f>
        <v>0</v>
      </c>
      <c r="L64" s="105"/>
    </row>
    <row r="65" spans="2:12" s="9" customFormat="1" ht="19.95" customHeight="1">
      <c r="B65" s="105"/>
      <c r="D65" s="106" t="s">
        <v>121</v>
      </c>
      <c r="E65" s="107"/>
      <c r="F65" s="107"/>
      <c r="G65" s="107"/>
      <c r="H65" s="107"/>
      <c r="I65" s="107"/>
      <c r="J65" s="108">
        <f>J293</f>
        <v>0</v>
      </c>
      <c r="L65" s="105"/>
    </row>
    <row r="66" spans="2:12" s="9" customFormat="1" ht="19.95" customHeight="1">
      <c r="B66" s="105"/>
      <c r="D66" s="106" t="s">
        <v>122</v>
      </c>
      <c r="E66" s="107"/>
      <c r="F66" s="107"/>
      <c r="G66" s="107"/>
      <c r="H66" s="107"/>
      <c r="I66" s="107"/>
      <c r="J66" s="108">
        <f>J389</f>
        <v>0</v>
      </c>
      <c r="L66" s="105"/>
    </row>
    <row r="67" spans="2:12" s="9" customFormat="1" ht="19.95" customHeight="1">
      <c r="B67" s="105"/>
      <c r="D67" s="106" t="s">
        <v>123</v>
      </c>
      <c r="E67" s="107"/>
      <c r="F67" s="107"/>
      <c r="G67" s="107"/>
      <c r="H67" s="107"/>
      <c r="I67" s="107"/>
      <c r="J67" s="108">
        <f>J412</f>
        <v>0</v>
      </c>
      <c r="L67" s="105"/>
    </row>
    <row r="68" spans="2:12" s="9" customFormat="1" ht="19.95" customHeight="1">
      <c r="B68" s="105"/>
      <c r="D68" s="106" t="s">
        <v>124</v>
      </c>
      <c r="E68" s="107"/>
      <c r="F68" s="107"/>
      <c r="G68" s="107"/>
      <c r="H68" s="107"/>
      <c r="I68" s="107"/>
      <c r="J68" s="108">
        <f>J415</f>
        <v>0</v>
      </c>
      <c r="L68" s="105"/>
    </row>
    <row r="69" spans="2:12" s="8" customFormat="1" ht="24.9" customHeight="1">
      <c r="B69" s="101"/>
      <c r="D69" s="102" t="s">
        <v>125</v>
      </c>
      <c r="E69" s="103"/>
      <c r="F69" s="103"/>
      <c r="G69" s="103"/>
      <c r="H69" s="103"/>
      <c r="I69" s="103"/>
      <c r="J69" s="104">
        <f>J422</f>
        <v>0</v>
      </c>
      <c r="L69" s="101"/>
    </row>
    <row r="70" spans="2:12" s="9" customFormat="1" ht="19.95" customHeight="1">
      <c r="B70" s="105"/>
      <c r="D70" s="106" t="s">
        <v>126</v>
      </c>
      <c r="E70" s="107"/>
      <c r="F70" s="107"/>
      <c r="G70" s="107"/>
      <c r="H70" s="107"/>
      <c r="I70" s="107"/>
      <c r="J70" s="108">
        <f>J423</f>
        <v>0</v>
      </c>
      <c r="L70" s="105"/>
    </row>
    <row r="71" spans="2:12" s="1" customFormat="1" ht="21.75" customHeight="1">
      <c r="B71" s="33"/>
      <c r="L71" s="33"/>
    </row>
    <row r="72" spans="2:12" s="1" customFormat="1" ht="6.9" customHeight="1"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33"/>
    </row>
    <row r="76" spans="2:12" s="1" customFormat="1" ht="6.9" customHeight="1"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33"/>
    </row>
    <row r="77" spans="2:12" s="1" customFormat="1" ht="24.9" customHeight="1">
      <c r="B77" s="33"/>
      <c r="C77" s="22" t="s">
        <v>127</v>
      </c>
      <c r="L77" s="33"/>
    </row>
    <row r="78" spans="2:12" s="1" customFormat="1" ht="6.9" customHeight="1">
      <c r="B78" s="33"/>
      <c r="L78" s="33"/>
    </row>
    <row r="79" spans="2:12" s="1" customFormat="1" ht="12" customHeight="1">
      <c r="B79" s="33"/>
      <c r="C79" s="28" t="s">
        <v>16</v>
      </c>
      <c r="L79" s="33"/>
    </row>
    <row r="80" spans="2:12" s="1" customFormat="1" ht="16.5" customHeight="1">
      <c r="B80" s="33"/>
      <c r="E80" s="315" t="str">
        <f>E7</f>
        <v>Petrohrad, Černčice_prodlouženní kanal. výtlaku na ČOV</v>
      </c>
      <c r="F80" s="316"/>
      <c r="G80" s="316"/>
      <c r="H80" s="316"/>
      <c r="L80" s="33"/>
    </row>
    <row r="81" spans="2:65" s="1" customFormat="1" ht="12" customHeight="1">
      <c r="B81" s="33"/>
      <c r="C81" s="28" t="s">
        <v>110</v>
      </c>
      <c r="L81" s="33"/>
    </row>
    <row r="82" spans="2:65" s="1" customFormat="1" ht="16.5" customHeight="1">
      <c r="B82" s="33"/>
      <c r="E82" s="287" t="str">
        <f>E9</f>
        <v>IO 01 - Kanalizační výtlak C</v>
      </c>
      <c r="F82" s="314"/>
      <c r="G82" s="314"/>
      <c r="H82" s="314"/>
      <c r="L82" s="33"/>
    </row>
    <row r="83" spans="2:65" s="1" customFormat="1" ht="6.9" customHeight="1">
      <c r="B83" s="33"/>
      <c r="L83" s="33"/>
    </row>
    <row r="84" spans="2:65" s="1" customFormat="1" ht="12" customHeight="1">
      <c r="B84" s="33"/>
      <c r="C84" s="28" t="s">
        <v>21</v>
      </c>
      <c r="F84" s="26" t="str">
        <f>F12</f>
        <v>Petrohrad - Černčice</v>
      </c>
      <c r="I84" s="28" t="s">
        <v>23</v>
      </c>
      <c r="J84" s="50" t="str">
        <f>IF(J12="","",J12)</f>
        <v>10. 4. 2023</v>
      </c>
      <c r="L84" s="33"/>
    </row>
    <row r="85" spans="2:65" s="1" customFormat="1" ht="6.9" customHeight="1">
      <c r="B85" s="33"/>
      <c r="L85" s="33"/>
    </row>
    <row r="86" spans="2:65" s="1" customFormat="1" ht="25.65" customHeight="1">
      <c r="B86" s="33"/>
      <c r="C86" s="28" t="s">
        <v>25</v>
      </c>
      <c r="F86" s="26" t="str">
        <f>E15</f>
        <v>Obec Petrohrad</v>
      </c>
      <c r="I86" s="28" t="s">
        <v>31</v>
      </c>
      <c r="J86" s="31" t="str">
        <f>E21</f>
        <v>AZ Consult spol. s r.o.</v>
      </c>
      <c r="L86" s="33"/>
    </row>
    <row r="87" spans="2:65" s="1" customFormat="1" ht="15.15" customHeight="1">
      <c r="B87" s="33"/>
      <c r="C87" s="28" t="s">
        <v>29</v>
      </c>
      <c r="F87" s="26" t="str">
        <f>IF(E18="","",E18)</f>
        <v>Vyplň údaj</v>
      </c>
      <c r="I87" s="28" t="s">
        <v>34</v>
      </c>
      <c r="J87" s="31" t="str">
        <f>E24</f>
        <v>Dagmar Sedláčková</v>
      </c>
      <c r="L87" s="33"/>
    </row>
    <row r="88" spans="2:65" s="1" customFormat="1" ht="10.35" customHeight="1">
      <c r="B88" s="33"/>
      <c r="L88" s="33"/>
    </row>
    <row r="89" spans="2:65" s="10" customFormat="1" ht="29.25" customHeight="1">
      <c r="B89" s="109"/>
      <c r="C89" s="110" t="s">
        <v>128</v>
      </c>
      <c r="D89" s="111" t="s">
        <v>57</v>
      </c>
      <c r="E89" s="111" t="s">
        <v>53</v>
      </c>
      <c r="F89" s="111" t="s">
        <v>54</v>
      </c>
      <c r="G89" s="111" t="s">
        <v>129</v>
      </c>
      <c r="H89" s="111" t="s">
        <v>130</v>
      </c>
      <c r="I89" s="111" t="s">
        <v>131</v>
      </c>
      <c r="J89" s="111" t="s">
        <v>114</v>
      </c>
      <c r="K89" s="112" t="s">
        <v>132</v>
      </c>
      <c r="L89" s="109"/>
      <c r="M89" s="57" t="s">
        <v>19</v>
      </c>
      <c r="N89" s="58" t="s">
        <v>42</v>
      </c>
      <c r="O89" s="58" t="s">
        <v>133</v>
      </c>
      <c r="P89" s="58" t="s">
        <v>134</v>
      </c>
      <c r="Q89" s="58" t="s">
        <v>135</v>
      </c>
      <c r="R89" s="58" t="s">
        <v>136</v>
      </c>
      <c r="S89" s="58" t="s">
        <v>137</v>
      </c>
      <c r="T89" s="59" t="s">
        <v>138</v>
      </c>
    </row>
    <row r="90" spans="2:65" s="1" customFormat="1" ht="22.8" customHeight="1">
      <c r="B90" s="33"/>
      <c r="C90" s="62" t="s">
        <v>139</v>
      </c>
      <c r="J90" s="113">
        <f>BK90</f>
        <v>0</v>
      </c>
      <c r="L90" s="33"/>
      <c r="M90" s="60"/>
      <c r="N90" s="51"/>
      <c r="O90" s="51"/>
      <c r="P90" s="114">
        <f>P91+P422</f>
        <v>0</v>
      </c>
      <c r="Q90" s="51"/>
      <c r="R90" s="114">
        <f>R91+R422</f>
        <v>51.796583279999993</v>
      </c>
      <c r="S90" s="51"/>
      <c r="T90" s="115">
        <f>T91+T422</f>
        <v>1.1310000000000001E-2</v>
      </c>
      <c r="AT90" s="18" t="s">
        <v>71</v>
      </c>
      <c r="AU90" s="18" t="s">
        <v>115</v>
      </c>
      <c r="BK90" s="116">
        <f>BK91+BK422</f>
        <v>0</v>
      </c>
    </row>
    <row r="91" spans="2:65" s="11" customFormat="1" ht="25.95" customHeight="1">
      <c r="B91" s="117"/>
      <c r="D91" s="118" t="s">
        <v>71</v>
      </c>
      <c r="E91" s="119" t="s">
        <v>140</v>
      </c>
      <c r="F91" s="119" t="s">
        <v>141</v>
      </c>
      <c r="I91" s="120"/>
      <c r="J91" s="121">
        <f>BK91</f>
        <v>0</v>
      </c>
      <c r="L91" s="117"/>
      <c r="M91" s="122"/>
      <c r="P91" s="123">
        <f>P92+P260+P265+P288+P293+P389+P412+P415</f>
        <v>0</v>
      </c>
      <c r="R91" s="123">
        <f>R92+R260+R265+R288+R293+R389+R412+R415</f>
        <v>51.564323279999996</v>
      </c>
      <c r="T91" s="124">
        <f>T92+T260+T265+T288+T293+T389+T412+T415</f>
        <v>1.1310000000000001E-2</v>
      </c>
      <c r="AR91" s="118" t="s">
        <v>80</v>
      </c>
      <c r="AT91" s="125" t="s">
        <v>71</v>
      </c>
      <c r="AU91" s="125" t="s">
        <v>72</v>
      </c>
      <c r="AY91" s="118" t="s">
        <v>142</v>
      </c>
      <c r="BK91" s="126">
        <f>BK92+BK260+BK265+BK288+BK293+BK389+BK412+BK415</f>
        <v>0</v>
      </c>
    </row>
    <row r="92" spans="2:65" s="11" customFormat="1" ht="22.8" customHeight="1">
      <c r="B92" s="117"/>
      <c r="D92" s="118" t="s">
        <v>71</v>
      </c>
      <c r="E92" s="127" t="s">
        <v>80</v>
      </c>
      <c r="F92" s="127" t="s">
        <v>143</v>
      </c>
      <c r="I92" s="120"/>
      <c r="J92" s="128">
        <f>BK92</f>
        <v>0</v>
      </c>
      <c r="L92" s="117"/>
      <c r="M92" s="122"/>
      <c r="P92" s="123">
        <f>SUM(P93:P259)</f>
        <v>0</v>
      </c>
      <c r="R92" s="123">
        <f>SUM(R93:R259)</f>
        <v>2.9395574399999997</v>
      </c>
      <c r="T92" s="124">
        <f>SUM(T93:T259)</f>
        <v>0</v>
      </c>
      <c r="AR92" s="118" t="s">
        <v>80</v>
      </c>
      <c r="AT92" s="125" t="s">
        <v>71</v>
      </c>
      <c r="AU92" s="125" t="s">
        <v>80</v>
      </c>
      <c r="AY92" s="118" t="s">
        <v>142</v>
      </c>
      <c r="BK92" s="126">
        <f>SUM(BK93:BK259)</f>
        <v>0</v>
      </c>
    </row>
    <row r="93" spans="2:65" s="1" customFormat="1" ht="16.5" customHeight="1">
      <c r="B93" s="33"/>
      <c r="C93" s="129" t="s">
        <v>80</v>
      </c>
      <c r="D93" s="129" t="s">
        <v>144</v>
      </c>
      <c r="E93" s="130" t="s">
        <v>145</v>
      </c>
      <c r="F93" s="131" t="s">
        <v>146</v>
      </c>
      <c r="G93" s="132" t="s">
        <v>147</v>
      </c>
      <c r="H93" s="133">
        <v>1272</v>
      </c>
      <c r="I93" s="134"/>
      <c r="J93" s="135">
        <f>ROUND(I93*H93,2)</f>
        <v>0</v>
      </c>
      <c r="K93" s="131" t="s">
        <v>148</v>
      </c>
      <c r="L93" s="33"/>
      <c r="M93" s="136" t="s">
        <v>19</v>
      </c>
      <c r="N93" s="137" t="s">
        <v>43</v>
      </c>
      <c r="P93" s="138">
        <f>O93*H93</f>
        <v>0</v>
      </c>
      <c r="Q93" s="138">
        <v>3.0000000000000001E-5</v>
      </c>
      <c r="R93" s="138">
        <f>Q93*H93</f>
        <v>3.8159999999999999E-2</v>
      </c>
      <c r="S93" s="138">
        <v>0</v>
      </c>
      <c r="T93" s="139">
        <f>S93*H93</f>
        <v>0</v>
      </c>
      <c r="AR93" s="140" t="s">
        <v>149</v>
      </c>
      <c r="AT93" s="140" t="s">
        <v>144</v>
      </c>
      <c r="AU93" s="140" t="s">
        <v>82</v>
      </c>
      <c r="AY93" s="18" t="s">
        <v>142</v>
      </c>
      <c r="BE93" s="141">
        <f>IF(N93="základní",J93,0)</f>
        <v>0</v>
      </c>
      <c r="BF93" s="141">
        <f>IF(N93="snížená",J93,0)</f>
        <v>0</v>
      </c>
      <c r="BG93" s="141">
        <f>IF(N93="zákl. přenesená",J93,0)</f>
        <v>0</v>
      </c>
      <c r="BH93" s="141">
        <f>IF(N93="sníž. přenesená",J93,0)</f>
        <v>0</v>
      </c>
      <c r="BI93" s="141">
        <f>IF(N93="nulová",J93,0)</f>
        <v>0</v>
      </c>
      <c r="BJ93" s="18" t="s">
        <v>80</v>
      </c>
      <c r="BK93" s="141">
        <f>ROUND(I93*H93,2)</f>
        <v>0</v>
      </c>
      <c r="BL93" s="18" t="s">
        <v>149</v>
      </c>
      <c r="BM93" s="140" t="s">
        <v>150</v>
      </c>
    </row>
    <row r="94" spans="2:65" s="1" customFormat="1">
      <c r="B94" s="33"/>
      <c r="D94" s="142" t="s">
        <v>151</v>
      </c>
      <c r="F94" s="143" t="s">
        <v>152</v>
      </c>
      <c r="I94" s="144"/>
      <c r="L94" s="33"/>
      <c r="M94" s="145"/>
      <c r="T94" s="54"/>
      <c r="AT94" s="18" t="s">
        <v>151</v>
      </c>
      <c r="AU94" s="18" t="s">
        <v>82</v>
      </c>
    </row>
    <row r="95" spans="2:65" s="12" customFormat="1">
      <c r="B95" s="146"/>
      <c r="D95" s="147" t="s">
        <v>153</v>
      </c>
      <c r="E95" s="148" t="s">
        <v>19</v>
      </c>
      <c r="F95" s="149" t="s">
        <v>154</v>
      </c>
      <c r="H95" s="150">
        <v>21</v>
      </c>
      <c r="I95" s="151"/>
      <c r="L95" s="146"/>
      <c r="M95" s="152"/>
      <c r="T95" s="153"/>
      <c r="AT95" s="148" t="s">
        <v>153</v>
      </c>
      <c r="AU95" s="148" t="s">
        <v>82</v>
      </c>
      <c r="AV95" s="12" t="s">
        <v>82</v>
      </c>
      <c r="AW95" s="12" t="s">
        <v>33</v>
      </c>
      <c r="AX95" s="12" t="s">
        <v>72</v>
      </c>
      <c r="AY95" s="148" t="s">
        <v>142</v>
      </c>
    </row>
    <row r="96" spans="2:65" s="12" customFormat="1">
      <c r="B96" s="146"/>
      <c r="D96" s="147" t="s">
        <v>153</v>
      </c>
      <c r="E96" s="148" t="s">
        <v>19</v>
      </c>
      <c r="F96" s="149" t="s">
        <v>155</v>
      </c>
      <c r="H96" s="150">
        <v>32</v>
      </c>
      <c r="I96" s="151"/>
      <c r="L96" s="146"/>
      <c r="M96" s="152"/>
      <c r="T96" s="153"/>
      <c r="AT96" s="148" t="s">
        <v>153</v>
      </c>
      <c r="AU96" s="148" t="s">
        <v>82</v>
      </c>
      <c r="AV96" s="12" t="s">
        <v>82</v>
      </c>
      <c r="AW96" s="12" t="s">
        <v>33</v>
      </c>
      <c r="AX96" s="12" t="s">
        <v>72</v>
      </c>
      <c r="AY96" s="148" t="s">
        <v>142</v>
      </c>
    </row>
    <row r="97" spans="2:65" s="13" customFormat="1">
      <c r="B97" s="154"/>
      <c r="D97" s="147" t="s">
        <v>153</v>
      </c>
      <c r="E97" s="155" t="s">
        <v>19</v>
      </c>
      <c r="F97" s="156" t="s">
        <v>156</v>
      </c>
      <c r="H97" s="157">
        <v>53</v>
      </c>
      <c r="I97" s="158"/>
      <c r="L97" s="154"/>
      <c r="M97" s="159"/>
      <c r="T97" s="160"/>
      <c r="AT97" s="155" t="s">
        <v>153</v>
      </c>
      <c r="AU97" s="155" t="s">
        <v>82</v>
      </c>
      <c r="AV97" s="13" t="s">
        <v>149</v>
      </c>
      <c r="AW97" s="13" t="s">
        <v>33</v>
      </c>
      <c r="AX97" s="13" t="s">
        <v>80</v>
      </c>
      <c r="AY97" s="155" t="s">
        <v>142</v>
      </c>
    </row>
    <row r="98" spans="2:65" s="12" customFormat="1">
      <c r="B98" s="146"/>
      <c r="D98" s="147" t="s">
        <v>153</v>
      </c>
      <c r="F98" s="149" t="s">
        <v>157</v>
      </c>
      <c r="H98" s="150">
        <v>1272</v>
      </c>
      <c r="I98" s="151"/>
      <c r="L98" s="146"/>
      <c r="M98" s="152"/>
      <c r="T98" s="153"/>
      <c r="AT98" s="148" t="s">
        <v>153</v>
      </c>
      <c r="AU98" s="148" t="s">
        <v>82</v>
      </c>
      <c r="AV98" s="12" t="s">
        <v>82</v>
      </c>
      <c r="AW98" s="12" t="s">
        <v>4</v>
      </c>
      <c r="AX98" s="12" t="s">
        <v>80</v>
      </c>
      <c r="AY98" s="148" t="s">
        <v>142</v>
      </c>
    </row>
    <row r="99" spans="2:65" s="1" customFormat="1" ht="24.15" customHeight="1">
      <c r="B99" s="33"/>
      <c r="C99" s="129" t="s">
        <v>82</v>
      </c>
      <c r="D99" s="129" t="s">
        <v>144</v>
      </c>
      <c r="E99" s="130" t="s">
        <v>158</v>
      </c>
      <c r="F99" s="131" t="s">
        <v>159</v>
      </c>
      <c r="G99" s="132" t="s">
        <v>160</v>
      </c>
      <c r="H99" s="133">
        <v>53</v>
      </c>
      <c r="I99" s="134"/>
      <c r="J99" s="135">
        <f>ROUND(I99*H99,2)</f>
        <v>0</v>
      </c>
      <c r="K99" s="131" t="s">
        <v>148</v>
      </c>
      <c r="L99" s="33"/>
      <c r="M99" s="136" t="s">
        <v>19</v>
      </c>
      <c r="N99" s="137" t="s">
        <v>43</v>
      </c>
      <c r="P99" s="138">
        <f>O99*H99</f>
        <v>0</v>
      </c>
      <c r="Q99" s="138">
        <v>0</v>
      </c>
      <c r="R99" s="138">
        <f>Q99*H99</f>
        <v>0</v>
      </c>
      <c r="S99" s="138">
        <v>0</v>
      </c>
      <c r="T99" s="139">
        <f>S99*H99</f>
        <v>0</v>
      </c>
      <c r="AR99" s="140" t="s">
        <v>149</v>
      </c>
      <c r="AT99" s="140" t="s">
        <v>144</v>
      </c>
      <c r="AU99" s="140" t="s">
        <v>82</v>
      </c>
      <c r="AY99" s="18" t="s">
        <v>142</v>
      </c>
      <c r="BE99" s="141">
        <f>IF(N99="základní",J99,0)</f>
        <v>0</v>
      </c>
      <c r="BF99" s="141">
        <f>IF(N99="snížená",J99,0)</f>
        <v>0</v>
      </c>
      <c r="BG99" s="141">
        <f>IF(N99="zákl. přenesená",J99,0)</f>
        <v>0</v>
      </c>
      <c r="BH99" s="141">
        <f>IF(N99="sníž. přenesená",J99,0)</f>
        <v>0</v>
      </c>
      <c r="BI99" s="141">
        <f>IF(N99="nulová",J99,0)</f>
        <v>0</v>
      </c>
      <c r="BJ99" s="18" t="s">
        <v>80</v>
      </c>
      <c r="BK99" s="141">
        <f>ROUND(I99*H99,2)</f>
        <v>0</v>
      </c>
      <c r="BL99" s="18" t="s">
        <v>149</v>
      </c>
      <c r="BM99" s="140" t="s">
        <v>161</v>
      </c>
    </row>
    <row r="100" spans="2:65" s="1" customFormat="1">
      <c r="B100" s="33"/>
      <c r="D100" s="142" t="s">
        <v>151</v>
      </c>
      <c r="F100" s="143" t="s">
        <v>162</v>
      </c>
      <c r="I100" s="144"/>
      <c r="L100" s="33"/>
      <c r="M100" s="145"/>
      <c r="T100" s="54"/>
      <c r="AT100" s="18" t="s">
        <v>151</v>
      </c>
      <c r="AU100" s="18" t="s">
        <v>82</v>
      </c>
    </row>
    <row r="101" spans="2:65" s="1" customFormat="1" ht="49.05" customHeight="1">
      <c r="B101" s="33"/>
      <c r="C101" s="129" t="s">
        <v>109</v>
      </c>
      <c r="D101" s="129" t="s">
        <v>144</v>
      </c>
      <c r="E101" s="130" t="s">
        <v>163</v>
      </c>
      <c r="F101" s="131" t="s">
        <v>164</v>
      </c>
      <c r="G101" s="132" t="s">
        <v>165</v>
      </c>
      <c r="H101" s="133">
        <v>3.3</v>
      </c>
      <c r="I101" s="134"/>
      <c r="J101" s="135">
        <f>ROUND(I101*H101,2)</f>
        <v>0</v>
      </c>
      <c r="K101" s="131" t="s">
        <v>148</v>
      </c>
      <c r="L101" s="33"/>
      <c r="M101" s="136" t="s">
        <v>19</v>
      </c>
      <c r="N101" s="137" t="s">
        <v>43</v>
      </c>
      <c r="P101" s="138">
        <f>O101*H101</f>
        <v>0</v>
      </c>
      <c r="Q101" s="138">
        <v>3.6900000000000002E-2</v>
      </c>
      <c r="R101" s="138">
        <f>Q101*H101</f>
        <v>0.12177</v>
      </c>
      <c r="S101" s="138">
        <v>0</v>
      </c>
      <c r="T101" s="139">
        <f>S101*H101</f>
        <v>0</v>
      </c>
      <c r="AR101" s="140" t="s">
        <v>149</v>
      </c>
      <c r="AT101" s="140" t="s">
        <v>144</v>
      </c>
      <c r="AU101" s="140" t="s">
        <v>82</v>
      </c>
      <c r="AY101" s="18" t="s">
        <v>142</v>
      </c>
      <c r="BE101" s="141">
        <f>IF(N101="základní",J101,0)</f>
        <v>0</v>
      </c>
      <c r="BF101" s="141">
        <f>IF(N101="snížená",J101,0)</f>
        <v>0</v>
      </c>
      <c r="BG101" s="141">
        <f>IF(N101="zákl. přenesená",J101,0)</f>
        <v>0</v>
      </c>
      <c r="BH101" s="141">
        <f>IF(N101="sníž. přenesená",J101,0)</f>
        <v>0</v>
      </c>
      <c r="BI101" s="141">
        <f>IF(N101="nulová",J101,0)</f>
        <v>0</v>
      </c>
      <c r="BJ101" s="18" t="s">
        <v>80</v>
      </c>
      <c r="BK101" s="141">
        <f>ROUND(I101*H101,2)</f>
        <v>0</v>
      </c>
      <c r="BL101" s="18" t="s">
        <v>149</v>
      </c>
      <c r="BM101" s="140" t="s">
        <v>166</v>
      </c>
    </row>
    <row r="102" spans="2:65" s="1" customFormat="1">
      <c r="B102" s="33"/>
      <c r="D102" s="142" t="s">
        <v>151</v>
      </c>
      <c r="F102" s="143" t="s">
        <v>167</v>
      </c>
      <c r="I102" s="144"/>
      <c r="L102" s="33"/>
      <c r="M102" s="145"/>
      <c r="T102" s="54"/>
      <c r="AT102" s="18" t="s">
        <v>151</v>
      </c>
      <c r="AU102" s="18" t="s">
        <v>82</v>
      </c>
    </row>
    <row r="103" spans="2:65" s="12" customFormat="1">
      <c r="B103" s="146"/>
      <c r="D103" s="147" t="s">
        <v>153</v>
      </c>
      <c r="E103" s="148" t="s">
        <v>19</v>
      </c>
      <c r="F103" s="149" t="s">
        <v>168</v>
      </c>
      <c r="H103" s="150">
        <v>3.3</v>
      </c>
      <c r="I103" s="151"/>
      <c r="L103" s="146"/>
      <c r="M103" s="152"/>
      <c r="T103" s="153"/>
      <c r="AT103" s="148" t="s">
        <v>153</v>
      </c>
      <c r="AU103" s="148" t="s">
        <v>82</v>
      </c>
      <c r="AV103" s="12" t="s">
        <v>82</v>
      </c>
      <c r="AW103" s="12" t="s">
        <v>33</v>
      </c>
      <c r="AX103" s="12" t="s">
        <v>72</v>
      </c>
      <c r="AY103" s="148" t="s">
        <v>142</v>
      </c>
    </row>
    <row r="104" spans="2:65" s="13" customFormat="1">
      <c r="B104" s="154"/>
      <c r="D104" s="147" t="s">
        <v>153</v>
      </c>
      <c r="E104" s="155" t="s">
        <v>19</v>
      </c>
      <c r="F104" s="156" t="s">
        <v>156</v>
      </c>
      <c r="H104" s="157">
        <v>3.3</v>
      </c>
      <c r="I104" s="158"/>
      <c r="L104" s="154"/>
      <c r="M104" s="159"/>
      <c r="T104" s="160"/>
      <c r="AT104" s="155" t="s">
        <v>153</v>
      </c>
      <c r="AU104" s="155" t="s">
        <v>82</v>
      </c>
      <c r="AV104" s="13" t="s">
        <v>149</v>
      </c>
      <c r="AW104" s="13" t="s">
        <v>33</v>
      </c>
      <c r="AX104" s="13" t="s">
        <v>80</v>
      </c>
      <c r="AY104" s="155" t="s">
        <v>142</v>
      </c>
    </row>
    <row r="105" spans="2:65" s="1" customFormat="1" ht="49.05" customHeight="1">
      <c r="B105" s="33"/>
      <c r="C105" s="129" t="s">
        <v>149</v>
      </c>
      <c r="D105" s="129" t="s">
        <v>144</v>
      </c>
      <c r="E105" s="130" t="s">
        <v>169</v>
      </c>
      <c r="F105" s="131" t="s">
        <v>170</v>
      </c>
      <c r="G105" s="132" t="s">
        <v>165</v>
      </c>
      <c r="H105" s="133">
        <v>1.1000000000000001</v>
      </c>
      <c r="I105" s="134"/>
      <c r="J105" s="135">
        <f>ROUND(I105*H105,2)</f>
        <v>0</v>
      </c>
      <c r="K105" s="131" t="s">
        <v>148</v>
      </c>
      <c r="L105" s="33"/>
      <c r="M105" s="136" t="s">
        <v>19</v>
      </c>
      <c r="N105" s="137" t="s">
        <v>43</v>
      </c>
      <c r="P105" s="138">
        <f>O105*H105</f>
        <v>0</v>
      </c>
      <c r="Q105" s="138">
        <v>1.068E-2</v>
      </c>
      <c r="R105" s="138">
        <f>Q105*H105</f>
        <v>1.1748000000000001E-2</v>
      </c>
      <c r="S105" s="138">
        <v>0</v>
      </c>
      <c r="T105" s="139">
        <f>S105*H105</f>
        <v>0</v>
      </c>
      <c r="AR105" s="140" t="s">
        <v>149</v>
      </c>
      <c r="AT105" s="140" t="s">
        <v>144</v>
      </c>
      <c r="AU105" s="140" t="s">
        <v>82</v>
      </c>
      <c r="AY105" s="18" t="s">
        <v>142</v>
      </c>
      <c r="BE105" s="141">
        <f>IF(N105="základní",J105,0)</f>
        <v>0</v>
      </c>
      <c r="BF105" s="141">
        <f>IF(N105="snížená",J105,0)</f>
        <v>0</v>
      </c>
      <c r="BG105" s="141">
        <f>IF(N105="zákl. přenesená",J105,0)</f>
        <v>0</v>
      </c>
      <c r="BH105" s="141">
        <f>IF(N105="sníž. přenesená",J105,0)</f>
        <v>0</v>
      </c>
      <c r="BI105" s="141">
        <f>IF(N105="nulová",J105,0)</f>
        <v>0</v>
      </c>
      <c r="BJ105" s="18" t="s">
        <v>80</v>
      </c>
      <c r="BK105" s="141">
        <f>ROUND(I105*H105,2)</f>
        <v>0</v>
      </c>
      <c r="BL105" s="18" t="s">
        <v>149</v>
      </c>
      <c r="BM105" s="140" t="s">
        <v>171</v>
      </c>
    </row>
    <row r="106" spans="2:65" s="1" customFormat="1">
      <c r="B106" s="33"/>
      <c r="D106" s="142" t="s">
        <v>151</v>
      </c>
      <c r="F106" s="143" t="s">
        <v>172</v>
      </c>
      <c r="I106" s="144"/>
      <c r="L106" s="33"/>
      <c r="M106" s="145"/>
      <c r="T106" s="54"/>
      <c r="AT106" s="18" t="s">
        <v>151</v>
      </c>
      <c r="AU106" s="18" t="s">
        <v>82</v>
      </c>
    </row>
    <row r="107" spans="2:65" s="12" customFormat="1">
      <c r="B107" s="146"/>
      <c r="D107" s="147" t="s">
        <v>153</v>
      </c>
      <c r="E107" s="148" t="s">
        <v>19</v>
      </c>
      <c r="F107" s="149" t="s">
        <v>173</v>
      </c>
      <c r="H107" s="150">
        <v>1.1000000000000001</v>
      </c>
      <c r="I107" s="151"/>
      <c r="L107" s="146"/>
      <c r="M107" s="152"/>
      <c r="T107" s="153"/>
      <c r="AT107" s="148" t="s">
        <v>153</v>
      </c>
      <c r="AU107" s="148" t="s">
        <v>82</v>
      </c>
      <c r="AV107" s="12" t="s">
        <v>82</v>
      </c>
      <c r="AW107" s="12" t="s">
        <v>33</v>
      </c>
      <c r="AX107" s="12" t="s">
        <v>80</v>
      </c>
      <c r="AY107" s="148" t="s">
        <v>142</v>
      </c>
    </row>
    <row r="108" spans="2:65" s="1" customFormat="1" ht="49.05" customHeight="1">
      <c r="B108" s="33"/>
      <c r="C108" s="129" t="s">
        <v>174</v>
      </c>
      <c r="D108" s="129" t="s">
        <v>144</v>
      </c>
      <c r="E108" s="130" t="s">
        <v>175</v>
      </c>
      <c r="F108" s="131" t="s">
        <v>176</v>
      </c>
      <c r="G108" s="132" t="s">
        <v>165</v>
      </c>
      <c r="H108" s="133">
        <v>4.4000000000000004</v>
      </c>
      <c r="I108" s="134"/>
      <c r="J108" s="135">
        <f>ROUND(I108*H108,2)</f>
        <v>0</v>
      </c>
      <c r="K108" s="131" t="s">
        <v>148</v>
      </c>
      <c r="L108" s="33"/>
      <c r="M108" s="136" t="s">
        <v>19</v>
      </c>
      <c r="N108" s="137" t="s">
        <v>43</v>
      </c>
      <c r="P108" s="138">
        <f>O108*H108</f>
        <v>0</v>
      </c>
      <c r="Q108" s="138">
        <v>1.269E-2</v>
      </c>
      <c r="R108" s="138">
        <f>Q108*H108</f>
        <v>5.5836000000000004E-2</v>
      </c>
      <c r="S108" s="138">
        <v>0</v>
      </c>
      <c r="T108" s="139">
        <f>S108*H108</f>
        <v>0</v>
      </c>
      <c r="AR108" s="140" t="s">
        <v>149</v>
      </c>
      <c r="AT108" s="140" t="s">
        <v>144</v>
      </c>
      <c r="AU108" s="140" t="s">
        <v>82</v>
      </c>
      <c r="AY108" s="18" t="s">
        <v>142</v>
      </c>
      <c r="BE108" s="141">
        <f>IF(N108="základní",J108,0)</f>
        <v>0</v>
      </c>
      <c r="BF108" s="141">
        <f>IF(N108="snížená",J108,0)</f>
        <v>0</v>
      </c>
      <c r="BG108" s="141">
        <f>IF(N108="zákl. přenesená",J108,0)</f>
        <v>0</v>
      </c>
      <c r="BH108" s="141">
        <f>IF(N108="sníž. přenesená",J108,0)</f>
        <v>0</v>
      </c>
      <c r="BI108" s="141">
        <f>IF(N108="nulová",J108,0)</f>
        <v>0</v>
      </c>
      <c r="BJ108" s="18" t="s">
        <v>80</v>
      </c>
      <c r="BK108" s="141">
        <f>ROUND(I108*H108,2)</f>
        <v>0</v>
      </c>
      <c r="BL108" s="18" t="s">
        <v>149</v>
      </c>
      <c r="BM108" s="140" t="s">
        <v>177</v>
      </c>
    </row>
    <row r="109" spans="2:65" s="1" customFormat="1">
      <c r="B109" s="33"/>
      <c r="D109" s="142" t="s">
        <v>151</v>
      </c>
      <c r="F109" s="143" t="s">
        <v>178</v>
      </c>
      <c r="I109" s="144"/>
      <c r="L109" s="33"/>
      <c r="M109" s="145"/>
      <c r="T109" s="54"/>
      <c r="AT109" s="18" t="s">
        <v>151</v>
      </c>
      <c r="AU109" s="18" t="s">
        <v>82</v>
      </c>
    </row>
    <row r="110" spans="2:65" s="12" customFormat="1">
      <c r="B110" s="146"/>
      <c r="D110" s="147" t="s">
        <v>153</v>
      </c>
      <c r="E110" s="148" t="s">
        <v>19</v>
      </c>
      <c r="F110" s="149" t="s">
        <v>179</v>
      </c>
      <c r="H110" s="150">
        <v>4.4000000000000004</v>
      </c>
      <c r="I110" s="151"/>
      <c r="L110" s="146"/>
      <c r="M110" s="152"/>
      <c r="T110" s="153"/>
      <c r="AT110" s="148" t="s">
        <v>153</v>
      </c>
      <c r="AU110" s="148" t="s">
        <v>82</v>
      </c>
      <c r="AV110" s="12" t="s">
        <v>82</v>
      </c>
      <c r="AW110" s="12" t="s">
        <v>33</v>
      </c>
      <c r="AX110" s="12" t="s">
        <v>80</v>
      </c>
      <c r="AY110" s="148" t="s">
        <v>142</v>
      </c>
    </row>
    <row r="111" spans="2:65" s="1" customFormat="1" ht="49.05" customHeight="1">
      <c r="B111" s="33"/>
      <c r="C111" s="129" t="s">
        <v>180</v>
      </c>
      <c r="D111" s="129" t="s">
        <v>144</v>
      </c>
      <c r="E111" s="130" t="s">
        <v>181</v>
      </c>
      <c r="F111" s="131" t="s">
        <v>182</v>
      </c>
      <c r="G111" s="132" t="s">
        <v>165</v>
      </c>
      <c r="H111" s="133">
        <v>7.7</v>
      </c>
      <c r="I111" s="134"/>
      <c r="J111" s="135">
        <f>ROUND(I111*H111,2)</f>
        <v>0</v>
      </c>
      <c r="K111" s="131" t="s">
        <v>148</v>
      </c>
      <c r="L111" s="33"/>
      <c r="M111" s="136" t="s">
        <v>19</v>
      </c>
      <c r="N111" s="137" t="s">
        <v>43</v>
      </c>
      <c r="P111" s="138">
        <f>O111*H111</f>
        <v>0</v>
      </c>
      <c r="Q111" s="138">
        <v>3.6900000000000002E-2</v>
      </c>
      <c r="R111" s="138">
        <f>Q111*H111</f>
        <v>0.28413000000000005</v>
      </c>
      <c r="S111" s="138">
        <v>0</v>
      </c>
      <c r="T111" s="139">
        <f>S111*H111</f>
        <v>0</v>
      </c>
      <c r="AR111" s="140" t="s">
        <v>149</v>
      </c>
      <c r="AT111" s="140" t="s">
        <v>144</v>
      </c>
      <c r="AU111" s="140" t="s">
        <v>82</v>
      </c>
      <c r="AY111" s="18" t="s">
        <v>142</v>
      </c>
      <c r="BE111" s="141">
        <f>IF(N111="základní",J111,0)</f>
        <v>0</v>
      </c>
      <c r="BF111" s="141">
        <f>IF(N111="snížená",J111,0)</f>
        <v>0</v>
      </c>
      <c r="BG111" s="141">
        <f>IF(N111="zákl. přenesená",J111,0)</f>
        <v>0</v>
      </c>
      <c r="BH111" s="141">
        <f>IF(N111="sníž. přenesená",J111,0)</f>
        <v>0</v>
      </c>
      <c r="BI111" s="141">
        <f>IF(N111="nulová",J111,0)</f>
        <v>0</v>
      </c>
      <c r="BJ111" s="18" t="s">
        <v>80</v>
      </c>
      <c r="BK111" s="141">
        <f>ROUND(I111*H111,2)</f>
        <v>0</v>
      </c>
      <c r="BL111" s="18" t="s">
        <v>149</v>
      </c>
      <c r="BM111" s="140" t="s">
        <v>183</v>
      </c>
    </row>
    <row r="112" spans="2:65" s="1" customFormat="1">
      <c r="B112" s="33"/>
      <c r="D112" s="142" t="s">
        <v>151</v>
      </c>
      <c r="F112" s="143" t="s">
        <v>184</v>
      </c>
      <c r="I112" s="144"/>
      <c r="L112" s="33"/>
      <c r="M112" s="145"/>
      <c r="T112" s="54"/>
      <c r="AT112" s="18" t="s">
        <v>151</v>
      </c>
      <c r="AU112" s="18" t="s">
        <v>82</v>
      </c>
    </row>
    <row r="113" spans="2:65" s="12" customFormat="1">
      <c r="B113" s="146"/>
      <c r="D113" s="147" t="s">
        <v>153</v>
      </c>
      <c r="E113" s="148" t="s">
        <v>19</v>
      </c>
      <c r="F113" s="149" t="s">
        <v>185</v>
      </c>
      <c r="H113" s="150">
        <v>4.4000000000000004</v>
      </c>
      <c r="I113" s="151"/>
      <c r="L113" s="146"/>
      <c r="M113" s="152"/>
      <c r="T113" s="153"/>
      <c r="AT113" s="148" t="s">
        <v>153</v>
      </c>
      <c r="AU113" s="148" t="s">
        <v>82</v>
      </c>
      <c r="AV113" s="12" t="s">
        <v>82</v>
      </c>
      <c r="AW113" s="12" t="s">
        <v>33</v>
      </c>
      <c r="AX113" s="12" t="s">
        <v>72</v>
      </c>
      <c r="AY113" s="148" t="s">
        <v>142</v>
      </c>
    </row>
    <row r="114" spans="2:65" s="12" customFormat="1">
      <c r="B114" s="146"/>
      <c r="D114" s="147" t="s">
        <v>153</v>
      </c>
      <c r="E114" s="148" t="s">
        <v>19</v>
      </c>
      <c r="F114" s="149" t="s">
        <v>186</v>
      </c>
      <c r="H114" s="150">
        <v>3.3</v>
      </c>
      <c r="I114" s="151"/>
      <c r="L114" s="146"/>
      <c r="M114" s="152"/>
      <c r="T114" s="153"/>
      <c r="AT114" s="148" t="s">
        <v>153</v>
      </c>
      <c r="AU114" s="148" t="s">
        <v>82</v>
      </c>
      <c r="AV114" s="12" t="s">
        <v>82</v>
      </c>
      <c r="AW114" s="12" t="s">
        <v>33</v>
      </c>
      <c r="AX114" s="12" t="s">
        <v>72</v>
      </c>
      <c r="AY114" s="148" t="s">
        <v>142</v>
      </c>
    </row>
    <row r="115" spans="2:65" s="13" customFormat="1">
      <c r="B115" s="154"/>
      <c r="D115" s="147" t="s">
        <v>153</v>
      </c>
      <c r="E115" s="155" t="s">
        <v>19</v>
      </c>
      <c r="F115" s="156" t="s">
        <v>156</v>
      </c>
      <c r="H115" s="157">
        <v>7.7</v>
      </c>
      <c r="I115" s="158"/>
      <c r="L115" s="154"/>
      <c r="M115" s="159"/>
      <c r="T115" s="160"/>
      <c r="AT115" s="155" t="s">
        <v>153</v>
      </c>
      <c r="AU115" s="155" t="s">
        <v>82</v>
      </c>
      <c r="AV115" s="13" t="s">
        <v>149</v>
      </c>
      <c r="AW115" s="13" t="s">
        <v>33</v>
      </c>
      <c r="AX115" s="13" t="s">
        <v>80</v>
      </c>
      <c r="AY115" s="155" t="s">
        <v>142</v>
      </c>
    </row>
    <row r="116" spans="2:65" s="1" customFormat="1" ht="24.15" customHeight="1">
      <c r="B116" s="33"/>
      <c r="C116" s="129" t="s">
        <v>187</v>
      </c>
      <c r="D116" s="129" t="s">
        <v>144</v>
      </c>
      <c r="E116" s="130" t="s">
        <v>188</v>
      </c>
      <c r="F116" s="131" t="s">
        <v>189</v>
      </c>
      <c r="G116" s="132" t="s">
        <v>190</v>
      </c>
      <c r="H116" s="133">
        <v>2</v>
      </c>
      <c r="I116" s="134"/>
      <c r="J116" s="135">
        <f>ROUND(I116*H116,2)</f>
        <v>0</v>
      </c>
      <c r="K116" s="131" t="s">
        <v>148</v>
      </c>
      <c r="L116" s="33"/>
      <c r="M116" s="136" t="s">
        <v>19</v>
      </c>
      <c r="N116" s="137" t="s">
        <v>43</v>
      </c>
      <c r="P116" s="138">
        <f>O116*H116</f>
        <v>0</v>
      </c>
      <c r="Q116" s="138">
        <v>6.4999999999999997E-4</v>
      </c>
      <c r="R116" s="138">
        <f>Q116*H116</f>
        <v>1.2999999999999999E-3</v>
      </c>
      <c r="S116" s="138">
        <v>0</v>
      </c>
      <c r="T116" s="139">
        <f>S116*H116</f>
        <v>0</v>
      </c>
      <c r="AR116" s="140" t="s">
        <v>149</v>
      </c>
      <c r="AT116" s="140" t="s">
        <v>144</v>
      </c>
      <c r="AU116" s="140" t="s">
        <v>82</v>
      </c>
      <c r="AY116" s="18" t="s">
        <v>142</v>
      </c>
      <c r="BE116" s="141">
        <f>IF(N116="základní",J116,0)</f>
        <v>0</v>
      </c>
      <c r="BF116" s="141">
        <f>IF(N116="snížená",J116,0)</f>
        <v>0</v>
      </c>
      <c r="BG116" s="141">
        <f>IF(N116="zákl. přenesená",J116,0)</f>
        <v>0</v>
      </c>
      <c r="BH116" s="141">
        <f>IF(N116="sníž. přenesená",J116,0)</f>
        <v>0</v>
      </c>
      <c r="BI116" s="141">
        <f>IF(N116="nulová",J116,0)</f>
        <v>0</v>
      </c>
      <c r="BJ116" s="18" t="s">
        <v>80</v>
      </c>
      <c r="BK116" s="141">
        <f>ROUND(I116*H116,2)</f>
        <v>0</v>
      </c>
      <c r="BL116" s="18" t="s">
        <v>149</v>
      </c>
      <c r="BM116" s="140" t="s">
        <v>191</v>
      </c>
    </row>
    <row r="117" spans="2:65" s="1" customFormat="1">
      <c r="B117" s="33"/>
      <c r="D117" s="142" t="s">
        <v>151</v>
      </c>
      <c r="F117" s="143" t="s">
        <v>192</v>
      </c>
      <c r="I117" s="144"/>
      <c r="L117" s="33"/>
      <c r="M117" s="145"/>
      <c r="T117" s="54"/>
      <c r="AT117" s="18" t="s">
        <v>151</v>
      </c>
      <c r="AU117" s="18" t="s">
        <v>82</v>
      </c>
    </row>
    <row r="118" spans="2:65" s="1" customFormat="1" ht="24.15" customHeight="1">
      <c r="B118" s="33"/>
      <c r="C118" s="129" t="s">
        <v>193</v>
      </c>
      <c r="D118" s="129" t="s">
        <v>144</v>
      </c>
      <c r="E118" s="130" t="s">
        <v>194</v>
      </c>
      <c r="F118" s="131" t="s">
        <v>195</v>
      </c>
      <c r="G118" s="132" t="s">
        <v>190</v>
      </c>
      <c r="H118" s="133">
        <v>2</v>
      </c>
      <c r="I118" s="134"/>
      <c r="J118" s="135">
        <f>ROUND(I118*H118,2)</f>
        <v>0</v>
      </c>
      <c r="K118" s="131" t="s">
        <v>148</v>
      </c>
      <c r="L118" s="33"/>
      <c r="M118" s="136" t="s">
        <v>19</v>
      </c>
      <c r="N118" s="137" t="s">
        <v>43</v>
      </c>
      <c r="P118" s="138">
        <f>O118*H118</f>
        <v>0</v>
      </c>
      <c r="Q118" s="138">
        <v>0</v>
      </c>
      <c r="R118" s="138">
        <f>Q118*H118</f>
        <v>0</v>
      </c>
      <c r="S118" s="138">
        <v>0</v>
      </c>
      <c r="T118" s="139">
        <f>S118*H118</f>
        <v>0</v>
      </c>
      <c r="AR118" s="140" t="s">
        <v>149</v>
      </c>
      <c r="AT118" s="140" t="s">
        <v>144</v>
      </c>
      <c r="AU118" s="140" t="s">
        <v>82</v>
      </c>
      <c r="AY118" s="18" t="s">
        <v>142</v>
      </c>
      <c r="BE118" s="141">
        <f>IF(N118="základní",J118,0)</f>
        <v>0</v>
      </c>
      <c r="BF118" s="141">
        <f>IF(N118="snížená",J118,0)</f>
        <v>0</v>
      </c>
      <c r="BG118" s="141">
        <f>IF(N118="zákl. přenesená",J118,0)</f>
        <v>0</v>
      </c>
      <c r="BH118" s="141">
        <f>IF(N118="sníž. přenesená",J118,0)</f>
        <v>0</v>
      </c>
      <c r="BI118" s="141">
        <f>IF(N118="nulová",J118,0)</f>
        <v>0</v>
      </c>
      <c r="BJ118" s="18" t="s">
        <v>80</v>
      </c>
      <c r="BK118" s="141">
        <f>ROUND(I118*H118,2)</f>
        <v>0</v>
      </c>
      <c r="BL118" s="18" t="s">
        <v>149</v>
      </c>
      <c r="BM118" s="140" t="s">
        <v>196</v>
      </c>
    </row>
    <row r="119" spans="2:65" s="1" customFormat="1">
      <c r="B119" s="33"/>
      <c r="D119" s="142" t="s">
        <v>151</v>
      </c>
      <c r="F119" s="143" t="s">
        <v>197</v>
      </c>
      <c r="I119" s="144"/>
      <c r="L119" s="33"/>
      <c r="M119" s="145"/>
      <c r="T119" s="54"/>
      <c r="AT119" s="18" t="s">
        <v>151</v>
      </c>
      <c r="AU119" s="18" t="s">
        <v>82</v>
      </c>
    </row>
    <row r="120" spans="2:65" s="1" customFormat="1" ht="24.15" customHeight="1">
      <c r="B120" s="33"/>
      <c r="C120" s="129" t="s">
        <v>198</v>
      </c>
      <c r="D120" s="129" t="s">
        <v>144</v>
      </c>
      <c r="E120" s="130" t="s">
        <v>199</v>
      </c>
      <c r="F120" s="131" t="s">
        <v>200</v>
      </c>
      <c r="G120" s="132" t="s">
        <v>201</v>
      </c>
      <c r="H120" s="133">
        <v>15</v>
      </c>
      <c r="I120" s="134"/>
      <c r="J120" s="135">
        <f>ROUND(I120*H120,2)</f>
        <v>0</v>
      </c>
      <c r="K120" s="131" t="s">
        <v>148</v>
      </c>
      <c r="L120" s="33"/>
      <c r="M120" s="136" t="s">
        <v>19</v>
      </c>
      <c r="N120" s="137" t="s">
        <v>43</v>
      </c>
      <c r="P120" s="138">
        <f>O120*H120</f>
        <v>0</v>
      </c>
      <c r="Q120" s="138">
        <v>6.4000000000000005E-4</v>
      </c>
      <c r="R120" s="138">
        <f>Q120*H120</f>
        <v>9.6000000000000009E-3</v>
      </c>
      <c r="S120" s="138">
        <v>0</v>
      </c>
      <c r="T120" s="139">
        <f>S120*H120</f>
        <v>0</v>
      </c>
      <c r="AR120" s="140" t="s">
        <v>149</v>
      </c>
      <c r="AT120" s="140" t="s">
        <v>144</v>
      </c>
      <c r="AU120" s="140" t="s">
        <v>82</v>
      </c>
      <c r="AY120" s="18" t="s">
        <v>142</v>
      </c>
      <c r="BE120" s="141">
        <f>IF(N120="základní",J120,0)</f>
        <v>0</v>
      </c>
      <c r="BF120" s="141">
        <f>IF(N120="snížená",J120,0)</f>
        <v>0</v>
      </c>
      <c r="BG120" s="141">
        <f>IF(N120="zákl. přenesená",J120,0)</f>
        <v>0</v>
      </c>
      <c r="BH120" s="141">
        <f>IF(N120="sníž. přenesená",J120,0)</f>
        <v>0</v>
      </c>
      <c r="BI120" s="141">
        <f>IF(N120="nulová",J120,0)</f>
        <v>0</v>
      </c>
      <c r="BJ120" s="18" t="s">
        <v>80</v>
      </c>
      <c r="BK120" s="141">
        <f>ROUND(I120*H120,2)</f>
        <v>0</v>
      </c>
      <c r="BL120" s="18" t="s">
        <v>149</v>
      </c>
      <c r="BM120" s="140" t="s">
        <v>202</v>
      </c>
    </row>
    <row r="121" spans="2:65" s="1" customFormat="1">
      <c r="B121" s="33"/>
      <c r="D121" s="142" t="s">
        <v>151</v>
      </c>
      <c r="F121" s="143" t="s">
        <v>203</v>
      </c>
      <c r="I121" s="144"/>
      <c r="L121" s="33"/>
      <c r="M121" s="145"/>
      <c r="T121" s="54"/>
      <c r="AT121" s="18" t="s">
        <v>151</v>
      </c>
      <c r="AU121" s="18" t="s">
        <v>82</v>
      </c>
    </row>
    <row r="122" spans="2:65" s="12" customFormat="1">
      <c r="B122" s="146"/>
      <c r="D122" s="147" t="s">
        <v>153</v>
      </c>
      <c r="E122" s="148" t="s">
        <v>19</v>
      </c>
      <c r="F122" s="149" t="s">
        <v>204</v>
      </c>
      <c r="H122" s="150">
        <v>15</v>
      </c>
      <c r="I122" s="151"/>
      <c r="L122" s="146"/>
      <c r="M122" s="152"/>
      <c r="T122" s="153"/>
      <c r="AT122" s="148" t="s">
        <v>153</v>
      </c>
      <c r="AU122" s="148" t="s">
        <v>82</v>
      </c>
      <c r="AV122" s="12" t="s">
        <v>82</v>
      </c>
      <c r="AW122" s="12" t="s">
        <v>33</v>
      </c>
      <c r="AX122" s="12" t="s">
        <v>80</v>
      </c>
      <c r="AY122" s="148" t="s">
        <v>142</v>
      </c>
    </row>
    <row r="123" spans="2:65" s="1" customFormat="1" ht="24.15" customHeight="1">
      <c r="B123" s="33"/>
      <c r="C123" s="129" t="s">
        <v>205</v>
      </c>
      <c r="D123" s="129" t="s">
        <v>144</v>
      </c>
      <c r="E123" s="130" t="s">
        <v>206</v>
      </c>
      <c r="F123" s="131" t="s">
        <v>207</v>
      </c>
      <c r="G123" s="132" t="s">
        <v>201</v>
      </c>
      <c r="H123" s="133">
        <v>15</v>
      </c>
      <c r="I123" s="134"/>
      <c r="J123" s="135">
        <f>ROUND(I123*H123,2)</f>
        <v>0</v>
      </c>
      <c r="K123" s="131" t="s">
        <v>148</v>
      </c>
      <c r="L123" s="33"/>
      <c r="M123" s="136" t="s">
        <v>19</v>
      </c>
      <c r="N123" s="137" t="s">
        <v>43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149</v>
      </c>
      <c r="AT123" s="140" t="s">
        <v>144</v>
      </c>
      <c r="AU123" s="140" t="s">
        <v>82</v>
      </c>
      <c r="AY123" s="18" t="s">
        <v>142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8" t="s">
        <v>80</v>
      </c>
      <c r="BK123" s="141">
        <f>ROUND(I123*H123,2)</f>
        <v>0</v>
      </c>
      <c r="BL123" s="18" t="s">
        <v>149</v>
      </c>
      <c r="BM123" s="140" t="s">
        <v>208</v>
      </c>
    </row>
    <row r="124" spans="2:65" s="1" customFormat="1">
      <c r="B124" s="33"/>
      <c r="D124" s="142" t="s">
        <v>151</v>
      </c>
      <c r="F124" s="143" t="s">
        <v>209</v>
      </c>
      <c r="I124" s="144"/>
      <c r="L124" s="33"/>
      <c r="M124" s="145"/>
      <c r="T124" s="54"/>
      <c r="AT124" s="18" t="s">
        <v>151</v>
      </c>
      <c r="AU124" s="18" t="s">
        <v>82</v>
      </c>
    </row>
    <row r="125" spans="2:65" s="1" customFormat="1" ht="24.15" customHeight="1">
      <c r="B125" s="33"/>
      <c r="C125" s="129" t="s">
        <v>210</v>
      </c>
      <c r="D125" s="129" t="s">
        <v>144</v>
      </c>
      <c r="E125" s="130" t="s">
        <v>211</v>
      </c>
      <c r="F125" s="131" t="s">
        <v>212</v>
      </c>
      <c r="G125" s="132" t="s">
        <v>165</v>
      </c>
      <c r="H125" s="133">
        <v>914.4</v>
      </c>
      <c r="I125" s="134"/>
      <c r="J125" s="135">
        <f>ROUND(I125*H125,2)</f>
        <v>0</v>
      </c>
      <c r="K125" s="131" t="s">
        <v>148</v>
      </c>
      <c r="L125" s="33"/>
      <c r="M125" s="136" t="s">
        <v>19</v>
      </c>
      <c r="N125" s="137" t="s">
        <v>43</v>
      </c>
      <c r="P125" s="138">
        <f>O125*H125</f>
        <v>0</v>
      </c>
      <c r="Q125" s="138">
        <v>1.4999999999999999E-4</v>
      </c>
      <c r="R125" s="138">
        <f>Q125*H125</f>
        <v>0.13715999999999998</v>
      </c>
      <c r="S125" s="138">
        <v>0</v>
      </c>
      <c r="T125" s="139">
        <f>S125*H125</f>
        <v>0</v>
      </c>
      <c r="AR125" s="140" t="s">
        <v>149</v>
      </c>
      <c r="AT125" s="140" t="s">
        <v>144</v>
      </c>
      <c r="AU125" s="140" t="s">
        <v>82</v>
      </c>
      <c r="AY125" s="18" t="s">
        <v>142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8" t="s">
        <v>80</v>
      </c>
      <c r="BK125" s="141">
        <f>ROUND(I125*H125,2)</f>
        <v>0</v>
      </c>
      <c r="BL125" s="18" t="s">
        <v>149</v>
      </c>
      <c r="BM125" s="140" t="s">
        <v>213</v>
      </c>
    </row>
    <row r="126" spans="2:65" s="1" customFormat="1">
      <c r="B126" s="33"/>
      <c r="D126" s="142" t="s">
        <v>151</v>
      </c>
      <c r="F126" s="143" t="s">
        <v>214</v>
      </c>
      <c r="I126" s="144"/>
      <c r="L126" s="33"/>
      <c r="M126" s="145"/>
      <c r="T126" s="54"/>
      <c r="AT126" s="18" t="s">
        <v>151</v>
      </c>
      <c r="AU126" s="18" t="s">
        <v>82</v>
      </c>
    </row>
    <row r="127" spans="2:65" s="12" customFormat="1">
      <c r="B127" s="146"/>
      <c r="D127" s="147" t="s">
        <v>153</v>
      </c>
      <c r="E127" s="148" t="s">
        <v>19</v>
      </c>
      <c r="F127" s="149" t="s">
        <v>215</v>
      </c>
      <c r="H127" s="150">
        <v>914.4</v>
      </c>
      <c r="I127" s="151"/>
      <c r="L127" s="146"/>
      <c r="M127" s="152"/>
      <c r="T127" s="153"/>
      <c r="AT127" s="148" t="s">
        <v>153</v>
      </c>
      <c r="AU127" s="148" t="s">
        <v>82</v>
      </c>
      <c r="AV127" s="12" t="s">
        <v>82</v>
      </c>
      <c r="AW127" s="12" t="s">
        <v>33</v>
      </c>
      <c r="AX127" s="12" t="s">
        <v>72</v>
      </c>
      <c r="AY127" s="148" t="s">
        <v>142</v>
      </c>
    </row>
    <row r="128" spans="2:65" s="13" customFormat="1">
      <c r="B128" s="154"/>
      <c r="D128" s="147" t="s">
        <v>153</v>
      </c>
      <c r="E128" s="155" t="s">
        <v>19</v>
      </c>
      <c r="F128" s="156" t="s">
        <v>156</v>
      </c>
      <c r="H128" s="157">
        <v>914.4</v>
      </c>
      <c r="I128" s="158"/>
      <c r="L128" s="154"/>
      <c r="M128" s="159"/>
      <c r="T128" s="160"/>
      <c r="AT128" s="155" t="s">
        <v>153</v>
      </c>
      <c r="AU128" s="155" t="s">
        <v>82</v>
      </c>
      <c r="AV128" s="13" t="s">
        <v>149</v>
      </c>
      <c r="AW128" s="13" t="s">
        <v>33</v>
      </c>
      <c r="AX128" s="13" t="s">
        <v>80</v>
      </c>
      <c r="AY128" s="155" t="s">
        <v>142</v>
      </c>
    </row>
    <row r="129" spans="2:65" s="1" customFormat="1" ht="24.15" customHeight="1">
      <c r="B129" s="33"/>
      <c r="C129" s="129" t="s">
        <v>216</v>
      </c>
      <c r="D129" s="129" t="s">
        <v>144</v>
      </c>
      <c r="E129" s="130" t="s">
        <v>217</v>
      </c>
      <c r="F129" s="131" t="s">
        <v>218</v>
      </c>
      <c r="G129" s="132" t="s">
        <v>165</v>
      </c>
      <c r="H129" s="133">
        <v>914.4</v>
      </c>
      <c r="I129" s="134"/>
      <c r="J129" s="135">
        <f>ROUND(I129*H129,2)</f>
        <v>0</v>
      </c>
      <c r="K129" s="131" t="s">
        <v>148</v>
      </c>
      <c r="L129" s="33"/>
      <c r="M129" s="136" t="s">
        <v>19</v>
      </c>
      <c r="N129" s="137" t="s">
        <v>43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149</v>
      </c>
      <c r="AT129" s="140" t="s">
        <v>144</v>
      </c>
      <c r="AU129" s="140" t="s">
        <v>82</v>
      </c>
      <c r="AY129" s="18" t="s">
        <v>142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8" t="s">
        <v>80</v>
      </c>
      <c r="BK129" s="141">
        <f>ROUND(I129*H129,2)</f>
        <v>0</v>
      </c>
      <c r="BL129" s="18" t="s">
        <v>149</v>
      </c>
      <c r="BM129" s="140" t="s">
        <v>219</v>
      </c>
    </row>
    <row r="130" spans="2:65" s="1" customFormat="1">
      <c r="B130" s="33"/>
      <c r="D130" s="142" t="s">
        <v>151</v>
      </c>
      <c r="F130" s="143" t="s">
        <v>220</v>
      </c>
      <c r="I130" s="144"/>
      <c r="L130" s="33"/>
      <c r="M130" s="145"/>
      <c r="T130" s="54"/>
      <c r="AT130" s="18" t="s">
        <v>151</v>
      </c>
      <c r="AU130" s="18" t="s">
        <v>82</v>
      </c>
    </row>
    <row r="131" spans="2:65" s="1" customFormat="1" ht="16.5" customHeight="1">
      <c r="B131" s="33"/>
      <c r="C131" s="129" t="s">
        <v>221</v>
      </c>
      <c r="D131" s="129" t="s">
        <v>144</v>
      </c>
      <c r="E131" s="130" t="s">
        <v>222</v>
      </c>
      <c r="F131" s="131" t="s">
        <v>223</v>
      </c>
      <c r="G131" s="132" t="s">
        <v>165</v>
      </c>
      <c r="H131" s="133">
        <v>3.2</v>
      </c>
      <c r="I131" s="134"/>
      <c r="J131" s="135">
        <f>ROUND(I131*H131,2)</f>
        <v>0</v>
      </c>
      <c r="K131" s="131" t="s">
        <v>148</v>
      </c>
      <c r="L131" s="33"/>
      <c r="M131" s="136" t="s">
        <v>19</v>
      </c>
      <c r="N131" s="137" t="s">
        <v>43</v>
      </c>
      <c r="P131" s="138">
        <f>O131*H131</f>
        <v>0</v>
      </c>
      <c r="Q131" s="138">
        <v>4.6999999999999999E-4</v>
      </c>
      <c r="R131" s="138">
        <f>Q131*H131</f>
        <v>1.5040000000000001E-3</v>
      </c>
      <c r="S131" s="138">
        <v>0</v>
      </c>
      <c r="T131" s="139">
        <f>S131*H131</f>
        <v>0</v>
      </c>
      <c r="AR131" s="140" t="s">
        <v>149</v>
      </c>
      <c r="AT131" s="140" t="s">
        <v>144</v>
      </c>
      <c r="AU131" s="140" t="s">
        <v>82</v>
      </c>
      <c r="AY131" s="18" t="s">
        <v>142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8" t="s">
        <v>80</v>
      </c>
      <c r="BK131" s="141">
        <f>ROUND(I131*H131,2)</f>
        <v>0</v>
      </c>
      <c r="BL131" s="18" t="s">
        <v>149</v>
      </c>
      <c r="BM131" s="140" t="s">
        <v>224</v>
      </c>
    </row>
    <row r="132" spans="2:65" s="1" customFormat="1">
      <c r="B132" s="33"/>
      <c r="D132" s="142" t="s">
        <v>151</v>
      </c>
      <c r="F132" s="143" t="s">
        <v>225</v>
      </c>
      <c r="I132" s="144"/>
      <c r="L132" s="33"/>
      <c r="M132" s="145"/>
      <c r="T132" s="54"/>
      <c r="AT132" s="18" t="s">
        <v>151</v>
      </c>
      <c r="AU132" s="18" t="s">
        <v>82</v>
      </c>
    </row>
    <row r="133" spans="2:65" s="1" customFormat="1" ht="16.5" customHeight="1">
      <c r="B133" s="33"/>
      <c r="C133" s="129" t="s">
        <v>226</v>
      </c>
      <c r="D133" s="129" t="s">
        <v>144</v>
      </c>
      <c r="E133" s="130" t="s">
        <v>227</v>
      </c>
      <c r="F133" s="131" t="s">
        <v>228</v>
      </c>
      <c r="G133" s="132" t="s">
        <v>165</v>
      </c>
      <c r="H133" s="133">
        <v>3.2</v>
      </c>
      <c r="I133" s="134"/>
      <c r="J133" s="135">
        <f>ROUND(I133*H133,2)</f>
        <v>0</v>
      </c>
      <c r="K133" s="131" t="s">
        <v>148</v>
      </c>
      <c r="L133" s="33"/>
      <c r="M133" s="136" t="s">
        <v>19</v>
      </c>
      <c r="N133" s="137" t="s">
        <v>43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149</v>
      </c>
      <c r="AT133" s="140" t="s">
        <v>144</v>
      </c>
      <c r="AU133" s="140" t="s">
        <v>82</v>
      </c>
      <c r="AY133" s="18" t="s">
        <v>142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8" t="s">
        <v>80</v>
      </c>
      <c r="BK133" s="141">
        <f>ROUND(I133*H133,2)</f>
        <v>0</v>
      </c>
      <c r="BL133" s="18" t="s">
        <v>149</v>
      </c>
      <c r="BM133" s="140" t="s">
        <v>229</v>
      </c>
    </row>
    <row r="134" spans="2:65" s="1" customFormat="1">
      <c r="B134" s="33"/>
      <c r="D134" s="142" t="s">
        <v>151</v>
      </c>
      <c r="F134" s="143" t="s">
        <v>230</v>
      </c>
      <c r="I134" s="144"/>
      <c r="L134" s="33"/>
      <c r="M134" s="145"/>
      <c r="T134" s="54"/>
      <c r="AT134" s="18" t="s">
        <v>151</v>
      </c>
      <c r="AU134" s="18" t="s">
        <v>82</v>
      </c>
    </row>
    <row r="135" spans="2:65" s="1" customFormat="1" ht="16.5" customHeight="1">
      <c r="B135" s="33"/>
      <c r="C135" s="129" t="s">
        <v>8</v>
      </c>
      <c r="D135" s="129" t="s">
        <v>144</v>
      </c>
      <c r="E135" s="130" t="s">
        <v>231</v>
      </c>
      <c r="F135" s="131" t="s">
        <v>232</v>
      </c>
      <c r="G135" s="132" t="s">
        <v>92</v>
      </c>
      <c r="H135" s="133">
        <v>8.3160000000000007</v>
      </c>
      <c r="I135" s="134"/>
      <c r="J135" s="135">
        <f>ROUND(I135*H135,2)</f>
        <v>0</v>
      </c>
      <c r="K135" s="131" t="s">
        <v>148</v>
      </c>
      <c r="L135" s="33"/>
      <c r="M135" s="136" t="s">
        <v>19</v>
      </c>
      <c r="N135" s="137" t="s">
        <v>43</v>
      </c>
      <c r="P135" s="138">
        <f>O135*H135</f>
        <v>0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149</v>
      </c>
      <c r="AT135" s="140" t="s">
        <v>144</v>
      </c>
      <c r="AU135" s="140" t="s">
        <v>82</v>
      </c>
      <c r="AY135" s="18" t="s">
        <v>142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8" t="s">
        <v>80</v>
      </c>
      <c r="BK135" s="141">
        <f>ROUND(I135*H135,2)</f>
        <v>0</v>
      </c>
      <c r="BL135" s="18" t="s">
        <v>149</v>
      </c>
      <c r="BM135" s="140" t="s">
        <v>233</v>
      </c>
    </row>
    <row r="136" spans="2:65" s="1" customFormat="1">
      <c r="B136" s="33"/>
      <c r="D136" s="142" t="s">
        <v>151</v>
      </c>
      <c r="F136" s="143" t="s">
        <v>234</v>
      </c>
      <c r="I136" s="144"/>
      <c r="L136" s="33"/>
      <c r="M136" s="145"/>
      <c r="T136" s="54"/>
      <c r="AT136" s="18" t="s">
        <v>151</v>
      </c>
      <c r="AU136" s="18" t="s">
        <v>82</v>
      </c>
    </row>
    <row r="137" spans="2:65" s="14" customFormat="1">
      <c r="B137" s="161"/>
      <c r="D137" s="147" t="s">
        <v>153</v>
      </c>
      <c r="E137" s="162" t="s">
        <v>19</v>
      </c>
      <c r="F137" s="163" t="s">
        <v>235</v>
      </c>
      <c r="H137" s="162" t="s">
        <v>19</v>
      </c>
      <c r="I137" s="164"/>
      <c r="L137" s="161"/>
      <c r="M137" s="165"/>
      <c r="T137" s="166"/>
      <c r="AT137" s="162" t="s">
        <v>153</v>
      </c>
      <c r="AU137" s="162" t="s">
        <v>82</v>
      </c>
      <c r="AV137" s="14" t="s">
        <v>80</v>
      </c>
      <c r="AW137" s="14" t="s">
        <v>33</v>
      </c>
      <c r="AX137" s="14" t="s">
        <v>72</v>
      </c>
      <c r="AY137" s="162" t="s">
        <v>142</v>
      </c>
    </row>
    <row r="138" spans="2:65" s="12" customFormat="1">
      <c r="B138" s="146"/>
      <c r="D138" s="147" t="s">
        <v>153</v>
      </c>
      <c r="E138" s="148" t="s">
        <v>19</v>
      </c>
      <c r="F138" s="149" t="s">
        <v>236</v>
      </c>
      <c r="H138" s="150">
        <v>8.3160000000000007</v>
      </c>
      <c r="I138" s="151"/>
      <c r="L138" s="146"/>
      <c r="M138" s="152"/>
      <c r="T138" s="153"/>
      <c r="AT138" s="148" t="s">
        <v>153</v>
      </c>
      <c r="AU138" s="148" t="s">
        <v>82</v>
      </c>
      <c r="AV138" s="12" t="s">
        <v>82</v>
      </c>
      <c r="AW138" s="12" t="s">
        <v>33</v>
      </c>
      <c r="AX138" s="12" t="s">
        <v>80</v>
      </c>
      <c r="AY138" s="148" t="s">
        <v>142</v>
      </c>
    </row>
    <row r="139" spans="2:65" s="1" customFormat="1" ht="33" customHeight="1">
      <c r="B139" s="33"/>
      <c r="C139" s="129" t="s">
        <v>237</v>
      </c>
      <c r="D139" s="129" t="s">
        <v>144</v>
      </c>
      <c r="E139" s="130" t="s">
        <v>238</v>
      </c>
      <c r="F139" s="131" t="s">
        <v>239</v>
      </c>
      <c r="G139" s="132" t="s">
        <v>92</v>
      </c>
      <c r="H139" s="133">
        <v>2.35</v>
      </c>
      <c r="I139" s="134"/>
      <c r="J139" s="135">
        <f>ROUND(I139*H139,2)</f>
        <v>0</v>
      </c>
      <c r="K139" s="131" t="s">
        <v>148</v>
      </c>
      <c r="L139" s="33"/>
      <c r="M139" s="136" t="s">
        <v>19</v>
      </c>
      <c r="N139" s="137" t="s">
        <v>43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149</v>
      </c>
      <c r="AT139" s="140" t="s">
        <v>144</v>
      </c>
      <c r="AU139" s="140" t="s">
        <v>82</v>
      </c>
      <c r="AY139" s="18" t="s">
        <v>142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8" t="s">
        <v>80</v>
      </c>
      <c r="BK139" s="141">
        <f>ROUND(I139*H139,2)</f>
        <v>0</v>
      </c>
      <c r="BL139" s="18" t="s">
        <v>149</v>
      </c>
      <c r="BM139" s="140" t="s">
        <v>240</v>
      </c>
    </row>
    <row r="140" spans="2:65" s="1" customFormat="1">
      <c r="B140" s="33"/>
      <c r="D140" s="142" t="s">
        <v>151</v>
      </c>
      <c r="F140" s="143" t="s">
        <v>241</v>
      </c>
      <c r="I140" s="144"/>
      <c r="L140" s="33"/>
      <c r="M140" s="145"/>
      <c r="T140" s="54"/>
      <c r="AT140" s="18" t="s">
        <v>151</v>
      </c>
      <c r="AU140" s="18" t="s">
        <v>82</v>
      </c>
    </row>
    <row r="141" spans="2:65" s="14" customFormat="1">
      <c r="B141" s="161"/>
      <c r="D141" s="147" t="s">
        <v>153</v>
      </c>
      <c r="E141" s="162" t="s">
        <v>19</v>
      </c>
      <c r="F141" s="163" t="s">
        <v>242</v>
      </c>
      <c r="H141" s="162" t="s">
        <v>19</v>
      </c>
      <c r="I141" s="164"/>
      <c r="L141" s="161"/>
      <c r="M141" s="165"/>
      <c r="T141" s="166"/>
      <c r="AT141" s="162" t="s">
        <v>153</v>
      </c>
      <c r="AU141" s="162" t="s">
        <v>82</v>
      </c>
      <c r="AV141" s="14" t="s">
        <v>80</v>
      </c>
      <c r="AW141" s="14" t="s">
        <v>33</v>
      </c>
      <c r="AX141" s="14" t="s">
        <v>72</v>
      </c>
      <c r="AY141" s="162" t="s">
        <v>142</v>
      </c>
    </row>
    <row r="142" spans="2:65" s="14" customFormat="1">
      <c r="B142" s="161"/>
      <c r="D142" s="147" t="s">
        <v>153</v>
      </c>
      <c r="E142" s="162" t="s">
        <v>19</v>
      </c>
      <c r="F142" s="163" t="s">
        <v>243</v>
      </c>
      <c r="H142" s="162" t="s">
        <v>19</v>
      </c>
      <c r="I142" s="164"/>
      <c r="L142" s="161"/>
      <c r="M142" s="165"/>
      <c r="T142" s="166"/>
      <c r="AT142" s="162" t="s">
        <v>153</v>
      </c>
      <c r="AU142" s="162" t="s">
        <v>82</v>
      </c>
      <c r="AV142" s="14" t="s">
        <v>80</v>
      </c>
      <c r="AW142" s="14" t="s">
        <v>33</v>
      </c>
      <c r="AX142" s="14" t="s">
        <v>72</v>
      </c>
      <c r="AY142" s="162" t="s">
        <v>142</v>
      </c>
    </row>
    <row r="143" spans="2:65" s="12" customFormat="1">
      <c r="B143" s="146"/>
      <c r="D143" s="147" t="s">
        <v>153</v>
      </c>
      <c r="E143" s="148" t="s">
        <v>19</v>
      </c>
      <c r="F143" s="149" t="s">
        <v>106</v>
      </c>
      <c r="H143" s="150">
        <v>2.35</v>
      </c>
      <c r="I143" s="151"/>
      <c r="L143" s="146"/>
      <c r="M143" s="152"/>
      <c r="T143" s="153"/>
      <c r="AT143" s="148" t="s">
        <v>153</v>
      </c>
      <c r="AU143" s="148" t="s">
        <v>82</v>
      </c>
      <c r="AV143" s="12" t="s">
        <v>82</v>
      </c>
      <c r="AW143" s="12" t="s">
        <v>33</v>
      </c>
      <c r="AX143" s="12" t="s">
        <v>80</v>
      </c>
      <c r="AY143" s="148" t="s">
        <v>142</v>
      </c>
    </row>
    <row r="144" spans="2:65" s="1" customFormat="1" ht="24.15" customHeight="1">
      <c r="B144" s="33"/>
      <c r="C144" s="129" t="s">
        <v>244</v>
      </c>
      <c r="D144" s="129" t="s">
        <v>144</v>
      </c>
      <c r="E144" s="130" t="s">
        <v>245</v>
      </c>
      <c r="F144" s="131" t="s">
        <v>246</v>
      </c>
      <c r="G144" s="132" t="s">
        <v>92</v>
      </c>
      <c r="H144" s="133">
        <v>199.03100000000001</v>
      </c>
      <c r="I144" s="134"/>
      <c r="J144" s="135">
        <f>ROUND(I144*H144,2)</f>
        <v>0</v>
      </c>
      <c r="K144" s="131" t="s">
        <v>148</v>
      </c>
      <c r="L144" s="33"/>
      <c r="M144" s="136" t="s">
        <v>19</v>
      </c>
      <c r="N144" s="137" t="s">
        <v>43</v>
      </c>
      <c r="P144" s="138">
        <f>O144*H144</f>
        <v>0</v>
      </c>
      <c r="Q144" s="138">
        <v>0</v>
      </c>
      <c r="R144" s="138">
        <f>Q144*H144</f>
        <v>0</v>
      </c>
      <c r="S144" s="138">
        <v>0</v>
      </c>
      <c r="T144" s="139">
        <f>S144*H144</f>
        <v>0</v>
      </c>
      <c r="AR144" s="140" t="s">
        <v>149</v>
      </c>
      <c r="AT144" s="140" t="s">
        <v>144</v>
      </c>
      <c r="AU144" s="140" t="s">
        <v>82</v>
      </c>
      <c r="AY144" s="18" t="s">
        <v>142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8" t="s">
        <v>80</v>
      </c>
      <c r="BK144" s="141">
        <f>ROUND(I144*H144,2)</f>
        <v>0</v>
      </c>
      <c r="BL144" s="18" t="s">
        <v>149</v>
      </c>
      <c r="BM144" s="140" t="s">
        <v>247</v>
      </c>
    </row>
    <row r="145" spans="2:65" s="1" customFormat="1">
      <c r="B145" s="33"/>
      <c r="D145" s="142" t="s">
        <v>151</v>
      </c>
      <c r="F145" s="143" t="s">
        <v>248</v>
      </c>
      <c r="I145" s="144"/>
      <c r="L145" s="33"/>
      <c r="M145" s="145"/>
      <c r="T145" s="54"/>
      <c r="AT145" s="18" t="s">
        <v>151</v>
      </c>
      <c r="AU145" s="18" t="s">
        <v>82</v>
      </c>
    </row>
    <row r="146" spans="2:65" s="14" customFormat="1">
      <c r="B146" s="161"/>
      <c r="D146" s="147" t="s">
        <v>153</v>
      </c>
      <c r="E146" s="162" t="s">
        <v>19</v>
      </c>
      <c r="F146" s="163" t="s">
        <v>249</v>
      </c>
      <c r="H146" s="162" t="s">
        <v>19</v>
      </c>
      <c r="I146" s="164"/>
      <c r="L146" s="161"/>
      <c r="M146" s="165"/>
      <c r="T146" s="166"/>
      <c r="AT146" s="162" t="s">
        <v>153</v>
      </c>
      <c r="AU146" s="162" t="s">
        <v>82</v>
      </c>
      <c r="AV146" s="14" t="s">
        <v>80</v>
      </c>
      <c r="AW146" s="14" t="s">
        <v>33</v>
      </c>
      <c r="AX146" s="14" t="s">
        <v>72</v>
      </c>
      <c r="AY146" s="162" t="s">
        <v>142</v>
      </c>
    </row>
    <row r="147" spans="2:65" s="12" customFormat="1">
      <c r="B147" s="146"/>
      <c r="D147" s="147" t="s">
        <v>153</v>
      </c>
      <c r="E147" s="148" t="s">
        <v>19</v>
      </c>
      <c r="F147" s="149" t="s">
        <v>250</v>
      </c>
      <c r="H147" s="150">
        <v>797.72900000000004</v>
      </c>
      <c r="I147" s="151"/>
      <c r="L147" s="146"/>
      <c r="M147" s="152"/>
      <c r="T147" s="153"/>
      <c r="AT147" s="148" t="s">
        <v>153</v>
      </c>
      <c r="AU147" s="148" t="s">
        <v>82</v>
      </c>
      <c r="AV147" s="12" t="s">
        <v>82</v>
      </c>
      <c r="AW147" s="12" t="s">
        <v>33</v>
      </c>
      <c r="AX147" s="12" t="s">
        <v>72</v>
      </c>
      <c r="AY147" s="148" t="s">
        <v>142</v>
      </c>
    </row>
    <row r="148" spans="2:65" s="12" customFormat="1">
      <c r="B148" s="146"/>
      <c r="D148" s="147" t="s">
        <v>153</v>
      </c>
      <c r="E148" s="148" t="s">
        <v>19</v>
      </c>
      <c r="F148" s="149" t="s">
        <v>251</v>
      </c>
      <c r="H148" s="150">
        <v>4.2750000000000004</v>
      </c>
      <c r="I148" s="151"/>
      <c r="L148" s="146"/>
      <c r="M148" s="152"/>
      <c r="T148" s="153"/>
      <c r="AT148" s="148" t="s">
        <v>153</v>
      </c>
      <c r="AU148" s="148" t="s">
        <v>82</v>
      </c>
      <c r="AV148" s="12" t="s">
        <v>82</v>
      </c>
      <c r="AW148" s="12" t="s">
        <v>33</v>
      </c>
      <c r="AX148" s="12" t="s">
        <v>72</v>
      </c>
      <c r="AY148" s="148" t="s">
        <v>142</v>
      </c>
    </row>
    <row r="149" spans="2:65" s="14" customFormat="1">
      <c r="B149" s="161"/>
      <c r="D149" s="147" t="s">
        <v>153</v>
      </c>
      <c r="E149" s="162" t="s">
        <v>19</v>
      </c>
      <c r="F149" s="163" t="s">
        <v>252</v>
      </c>
      <c r="H149" s="162" t="s">
        <v>19</v>
      </c>
      <c r="I149" s="164"/>
      <c r="L149" s="161"/>
      <c r="M149" s="165"/>
      <c r="T149" s="166"/>
      <c r="AT149" s="162" t="s">
        <v>153</v>
      </c>
      <c r="AU149" s="162" t="s">
        <v>82</v>
      </c>
      <c r="AV149" s="14" t="s">
        <v>80</v>
      </c>
      <c r="AW149" s="14" t="s">
        <v>33</v>
      </c>
      <c r="AX149" s="14" t="s">
        <v>72</v>
      </c>
      <c r="AY149" s="162" t="s">
        <v>142</v>
      </c>
    </row>
    <row r="150" spans="2:65" s="12" customFormat="1">
      <c r="B150" s="146"/>
      <c r="D150" s="147" t="s">
        <v>153</v>
      </c>
      <c r="E150" s="148" t="s">
        <v>19</v>
      </c>
      <c r="F150" s="149" t="s">
        <v>253</v>
      </c>
      <c r="H150" s="150">
        <v>-64.052999999999997</v>
      </c>
      <c r="I150" s="151"/>
      <c r="L150" s="146"/>
      <c r="M150" s="152"/>
      <c r="T150" s="153"/>
      <c r="AT150" s="148" t="s">
        <v>153</v>
      </c>
      <c r="AU150" s="148" t="s">
        <v>82</v>
      </c>
      <c r="AV150" s="12" t="s">
        <v>82</v>
      </c>
      <c r="AW150" s="12" t="s">
        <v>33</v>
      </c>
      <c r="AX150" s="12" t="s">
        <v>72</v>
      </c>
      <c r="AY150" s="148" t="s">
        <v>142</v>
      </c>
    </row>
    <row r="151" spans="2:65" s="12" customFormat="1">
      <c r="B151" s="146"/>
      <c r="D151" s="147" t="s">
        <v>153</v>
      </c>
      <c r="E151" s="148" t="s">
        <v>19</v>
      </c>
      <c r="F151" s="149" t="s">
        <v>254</v>
      </c>
      <c r="H151" s="150">
        <v>-29.532</v>
      </c>
      <c r="I151" s="151"/>
      <c r="L151" s="146"/>
      <c r="M151" s="152"/>
      <c r="T151" s="153"/>
      <c r="AT151" s="148" t="s">
        <v>153</v>
      </c>
      <c r="AU151" s="148" t="s">
        <v>82</v>
      </c>
      <c r="AV151" s="12" t="s">
        <v>82</v>
      </c>
      <c r="AW151" s="12" t="s">
        <v>33</v>
      </c>
      <c r="AX151" s="12" t="s">
        <v>72</v>
      </c>
      <c r="AY151" s="148" t="s">
        <v>142</v>
      </c>
    </row>
    <row r="152" spans="2:65" s="12" customFormat="1">
      <c r="B152" s="146"/>
      <c r="D152" s="147" t="s">
        <v>153</v>
      </c>
      <c r="E152" s="148" t="s">
        <v>19</v>
      </c>
      <c r="F152" s="149" t="s">
        <v>255</v>
      </c>
      <c r="H152" s="150">
        <v>-1.0920000000000001</v>
      </c>
      <c r="I152" s="151"/>
      <c r="L152" s="146"/>
      <c r="M152" s="152"/>
      <c r="T152" s="153"/>
      <c r="AT152" s="148" t="s">
        <v>153</v>
      </c>
      <c r="AU152" s="148" t="s">
        <v>82</v>
      </c>
      <c r="AV152" s="12" t="s">
        <v>82</v>
      </c>
      <c r="AW152" s="12" t="s">
        <v>33</v>
      </c>
      <c r="AX152" s="12" t="s">
        <v>72</v>
      </c>
      <c r="AY152" s="148" t="s">
        <v>142</v>
      </c>
    </row>
    <row r="153" spans="2:65" s="12" customFormat="1">
      <c r="B153" s="146"/>
      <c r="D153" s="147" t="s">
        <v>153</v>
      </c>
      <c r="E153" s="148" t="s">
        <v>19</v>
      </c>
      <c r="F153" s="149" t="s">
        <v>256</v>
      </c>
      <c r="H153" s="150">
        <v>-1.845</v>
      </c>
      <c r="I153" s="151"/>
      <c r="L153" s="146"/>
      <c r="M153" s="152"/>
      <c r="T153" s="153"/>
      <c r="AT153" s="148" t="s">
        <v>153</v>
      </c>
      <c r="AU153" s="148" t="s">
        <v>82</v>
      </c>
      <c r="AV153" s="12" t="s">
        <v>82</v>
      </c>
      <c r="AW153" s="12" t="s">
        <v>33</v>
      </c>
      <c r="AX153" s="12" t="s">
        <v>72</v>
      </c>
      <c r="AY153" s="148" t="s">
        <v>142</v>
      </c>
    </row>
    <row r="154" spans="2:65" s="12" customFormat="1">
      <c r="B154" s="146"/>
      <c r="D154" s="147" t="s">
        <v>153</v>
      </c>
      <c r="E154" s="148" t="s">
        <v>19</v>
      </c>
      <c r="F154" s="149" t="s">
        <v>257</v>
      </c>
      <c r="H154" s="150">
        <v>-2.36</v>
      </c>
      <c r="I154" s="151"/>
      <c r="L154" s="146"/>
      <c r="M154" s="152"/>
      <c r="T154" s="153"/>
      <c r="AT154" s="148" t="s">
        <v>153</v>
      </c>
      <c r="AU154" s="148" t="s">
        <v>82</v>
      </c>
      <c r="AV154" s="12" t="s">
        <v>82</v>
      </c>
      <c r="AW154" s="12" t="s">
        <v>33</v>
      </c>
      <c r="AX154" s="12" t="s">
        <v>72</v>
      </c>
      <c r="AY154" s="148" t="s">
        <v>142</v>
      </c>
    </row>
    <row r="155" spans="2:65" s="12" customFormat="1">
      <c r="B155" s="146"/>
      <c r="D155" s="147" t="s">
        <v>153</v>
      </c>
      <c r="E155" s="148" t="s">
        <v>19</v>
      </c>
      <c r="F155" s="149" t="s">
        <v>258</v>
      </c>
      <c r="H155" s="150">
        <v>-39.683999999999997</v>
      </c>
      <c r="I155" s="151"/>
      <c r="L155" s="146"/>
      <c r="M155" s="152"/>
      <c r="T155" s="153"/>
      <c r="AT155" s="148" t="s">
        <v>153</v>
      </c>
      <c r="AU155" s="148" t="s">
        <v>82</v>
      </c>
      <c r="AV155" s="12" t="s">
        <v>82</v>
      </c>
      <c r="AW155" s="12" t="s">
        <v>33</v>
      </c>
      <c r="AX155" s="12" t="s">
        <v>72</v>
      </c>
      <c r="AY155" s="148" t="s">
        <v>142</v>
      </c>
    </row>
    <row r="156" spans="2:65" s="13" customFormat="1">
      <c r="B156" s="154"/>
      <c r="D156" s="147" t="s">
        <v>153</v>
      </c>
      <c r="E156" s="155" t="s">
        <v>49</v>
      </c>
      <c r="F156" s="156" t="s">
        <v>156</v>
      </c>
      <c r="H156" s="157">
        <v>663.43799999999999</v>
      </c>
      <c r="I156" s="158"/>
      <c r="L156" s="154"/>
      <c r="M156" s="159"/>
      <c r="T156" s="160"/>
      <c r="AT156" s="155" t="s">
        <v>153</v>
      </c>
      <c r="AU156" s="155" t="s">
        <v>82</v>
      </c>
      <c r="AV156" s="13" t="s">
        <v>149</v>
      </c>
      <c r="AW156" s="13" t="s">
        <v>33</v>
      </c>
      <c r="AX156" s="13" t="s">
        <v>72</v>
      </c>
      <c r="AY156" s="155" t="s">
        <v>142</v>
      </c>
    </row>
    <row r="157" spans="2:65" s="12" customFormat="1">
      <c r="B157" s="146"/>
      <c r="D157" s="147" t="s">
        <v>153</v>
      </c>
      <c r="E157" s="148" t="s">
        <v>19</v>
      </c>
      <c r="F157" s="149" t="s">
        <v>259</v>
      </c>
      <c r="H157" s="150">
        <v>199.03100000000001</v>
      </c>
      <c r="I157" s="151"/>
      <c r="L157" s="146"/>
      <c r="M157" s="152"/>
      <c r="T157" s="153"/>
      <c r="AT157" s="148" t="s">
        <v>153</v>
      </c>
      <c r="AU157" s="148" t="s">
        <v>82</v>
      </c>
      <c r="AV157" s="12" t="s">
        <v>82</v>
      </c>
      <c r="AW157" s="12" t="s">
        <v>33</v>
      </c>
      <c r="AX157" s="12" t="s">
        <v>80</v>
      </c>
      <c r="AY157" s="148" t="s">
        <v>142</v>
      </c>
    </row>
    <row r="158" spans="2:65" s="1" customFormat="1" ht="24.15" customHeight="1">
      <c r="B158" s="33"/>
      <c r="C158" s="129" t="s">
        <v>260</v>
      </c>
      <c r="D158" s="129" t="s">
        <v>144</v>
      </c>
      <c r="E158" s="130" t="s">
        <v>261</v>
      </c>
      <c r="F158" s="131" t="s">
        <v>262</v>
      </c>
      <c r="G158" s="132" t="s">
        <v>92</v>
      </c>
      <c r="H158" s="133">
        <v>66.343999999999994</v>
      </c>
      <c r="I158" s="134"/>
      <c r="J158" s="135">
        <f>ROUND(I158*H158,2)</f>
        <v>0</v>
      </c>
      <c r="K158" s="131" t="s">
        <v>148</v>
      </c>
      <c r="L158" s="33"/>
      <c r="M158" s="136" t="s">
        <v>19</v>
      </c>
      <c r="N158" s="137" t="s">
        <v>43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149</v>
      </c>
      <c r="AT158" s="140" t="s">
        <v>144</v>
      </c>
      <c r="AU158" s="140" t="s">
        <v>82</v>
      </c>
      <c r="AY158" s="18" t="s">
        <v>142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8" t="s">
        <v>80</v>
      </c>
      <c r="BK158" s="141">
        <f>ROUND(I158*H158,2)</f>
        <v>0</v>
      </c>
      <c r="BL158" s="18" t="s">
        <v>149</v>
      </c>
      <c r="BM158" s="140" t="s">
        <v>263</v>
      </c>
    </row>
    <row r="159" spans="2:65" s="1" customFormat="1">
      <c r="B159" s="33"/>
      <c r="D159" s="142" t="s">
        <v>151</v>
      </c>
      <c r="F159" s="143" t="s">
        <v>264</v>
      </c>
      <c r="I159" s="144"/>
      <c r="L159" s="33"/>
      <c r="M159" s="145"/>
      <c r="T159" s="54"/>
      <c r="AT159" s="18" t="s">
        <v>151</v>
      </c>
      <c r="AU159" s="18" t="s">
        <v>82</v>
      </c>
    </row>
    <row r="160" spans="2:65" s="12" customFormat="1">
      <c r="B160" s="146"/>
      <c r="D160" s="147" t="s">
        <v>153</v>
      </c>
      <c r="E160" s="148" t="s">
        <v>19</v>
      </c>
      <c r="F160" s="149" t="s">
        <v>265</v>
      </c>
      <c r="H160" s="150">
        <v>66.343999999999994</v>
      </c>
      <c r="I160" s="151"/>
      <c r="L160" s="146"/>
      <c r="M160" s="152"/>
      <c r="T160" s="153"/>
      <c r="AT160" s="148" t="s">
        <v>153</v>
      </c>
      <c r="AU160" s="148" t="s">
        <v>82</v>
      </c>
      <c r="AV160" s="12" t="s">
        <v>82</v>
      </c>
      <c r="AW160" s="12" t="s">
        <v>33</v>
      </c>
      <c r="AX160" s="12" t="s">
        <v>80</v>
      </c>
      <c r="AY160" s="148" t="s">
        <v>142</v>
      </c>
    </row>
    <row r="161" spans="2:65" s="1" customFormat="1" ht="24.15" customHeight="1">
      <c r="B161" s="33"/>
      <c r="C161" s="129" t="s">
        <v>266</v>
      </c>
      <c r="D161" s="129" t="s">
        <v>144</v>
      </c>
      <c r="E161" s="130" t="s">
        <v>267</v>
      </c>
      <c r="F161" s="131" t="s">
        <v>268</v>
      </c>
      <c r="G161" s="132" t="s">
        <v>92</v>
      </c>
      <c r="H161" s="133">
        <v>66.343999999999994</v>
      </c>
      <c r="I161" s="134"/>
      <c r="J161" s="135">
        <f>ROUND(I161*H161,2)</f>
        <v>0</v>
      </c>
      <c r="K161" s="131" t="s">
        <v>148</v>
      </c>
      <c r="L161" s="33"/>
      <c r="M161" s="136" t="s">
        <v>19</v>
      </c>
      <c r="N161" s="137" t="s">
        <v>43</v>
      </c>
      <c r="P161" s="138">
        <f>O161*H161</f>
        <v>0</v>
      </c>
      <c r="Q161" s="138">
        <v>0</v>
      </c>
      <c r="R161" s="138">
        <f>Q161*H161</f>
        <v>0</v>
      </c>
      <c r="S161" s="138">
        <v>0</v>
      </c>
      <c r="T161" s="139">
        <f>S161*H161</f>
        <v>0</v>
      </c>
      <c r="AR161" s="140" t="s">
        <v>149</v>
      </c>
      <c r="AT161" s="140" t="s">
        <v>144</v>
      </c>
      <c r="AU161" s="140" t="s">
        <v>82</v>
      </c>
      <c r="AY161" s="18" t="s">
        <v>142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8" t="s">
        <v>80</v>
      </c>
      <c r="BK161" s="141">
        <f>ROUND(I161*H161,2)</f>
        <v>0</v>
      </c>
      <c r="BL161" s="18" t="s">
        <v>149</v>
      </c>
      <c r="BM161" s="140" t="s">
        <v>269</v>
      </c>
    </row>
    <row r="162" spans="2:65" s="1" customFormat="1">
      <c r="B162" s="33"/>
      <c r="D162" s="142" t="s">
        <v>151</v>
      </c>
      <c r="F162" s="143" t="s">
        <v>270</v>
      </c>
      <c r="I162" s="144"/>
      <c r="L162" s="33"/>
      <c r="M162" s="145"/>
      <c r="T162" s="54"/>
      <c r="AT162" s="18" t="s">
        <v>151</v>
      </c>
      <c r="AU162" s="18" t="s">
        <v>82</v>
      </c>
    </row>
    <row r="163" spans="2:65" s="12" customFormat="1">
      <c r="B163" s="146"/>
      <c r="D163" s="147" t="s">
        <v>153</v>
      </c>
      <c r="E163" s="148" t="s">
        <v>19</v>
      </c>
      <c r="F163" s="149" t="s">
        <v>265</v>
      </c>
      <c r="H163" s="150">
        <v>66.343999999999994</v>
      </c>
      <c r="I163" s="151"/>
      <c r="L163" s="146"/>
      <c r="M163" s="152"/>
      <c r="T163" s="153"/>
      <c r="AT163" s="148" t="s">
        <v>153</v>
      </c>
      <c r="AU163" s="148" t="s">
        <v>82</v>
      </c>
      <c r="AV163" s="12" t="s">
        <v>82</v>
      </c>
      <c r="AW163" s="12" t="s">
        <v>33</v>
      </c>
      <c r="AX163" s="12" t="s">
        <v>72</v>
      </c>
      <c r="AY163" s="148" t="s">
        <v>142</v>
      </c>
    </row>
    <row r="164" spans="2:65" s="13" customFormat="1">
      <c r="B164" s="154"/>
      <c r="D164" s="147" t="s">
        <v>153</v>
      </c>
      <c r="E164" s="155" t="s">
        <v>19</v>
      </c>
      <c r="F164" s="156" t="s">
        <v>156</v>
      </c>
      <c r="H164" s="157">
        <v>66.343999999999994</v>
      </c>
      <c r="I164" s="158"/>
      <c r="L164" s="154"/>
      <c r="M164" s="159"/>
      <c r="T164" s="160"/>
      <c r="AT164" s="155" t="s">
        <v>153</v>
      </c>
      <c r="AU164" s="155" t="s">
        <v>82</v>
      </c>
      <c r="AV164" s="13" t="s">
        <v>149</v>
      </c>
      <c r="AW164" s="13" t="s">
        <v>33</v>
      </c>
      <c r="AX164" s="13" t="s">
        <v>80</v>
      </c>
      <c r="AY164" s="155" t="s">
        <v>142</v>
      </c>
    </row>
    <row r="165" spans="2:65" s="1" customFormat="1" ht="21.75" customHeight="1">
      <c r="B165" s="33"/>
      <c r="C165" s="129" t="s">
        <v>271</v>
      </c>
      <c r="D165" s="129" t="s">
        <v>144</v>
      </c>
      <c r="E165" s="130" t="s">
        <v>272</v>
      </c>
      <c r="F165" s="131" t="s">
        <v>273</v>
      </c>
      <c r="G165" s="132" t="s">
        <v>201</v>
      </c>
      <c r="H165" s="133">
        <v>1450.4159999999999</v>
      </c>
      <c r="I165" s="134"/>
      <c r="J165" s="135">
        <f>ROUND(I165*H165,2)</f>
        <v>0</v>
      </c>
      <c r="K165" s="131" t="s">
        <v>148</v>
      </c>
      <c r="L165" s="33"/>
      <c r="M165" s="136" t="s">
        <v>19</v>
      </c>
      <c r="N165" s="137" t="s">
        <v>43</v>
      </c>
      <c r="P165" s="138">
        <f>O165*H165</f>
        <v>0</v>
      </c>
      <c r="Q165" s="138">
        <v>8.4000000000000003E-4</v>
      </c>
      <c r="R165" s="138">
        <f>Q165*H165</f>
        <v>1.2183494399999999</v>
      </c>
      <c r="S165" s="138">
        <v>0</v>
      </c>
      <c r="T165" s="139">
        <f>S165*H165</f>
        <v>0</v>
      </c>
      <c r="AR165" s="140" t="s">
        <v>149</v>
      </c>
      <c r="AT165" s="140" t="s">
        <v>144</v>
      </c>
      <c r="AU165" s="140" t="s">
        <v>82</v>
      </c>
      <c r="AY165" s="18" t="s">
        <v>142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8" t="s">
        <v>80</v>
      </c>
      <c r="BK165" s="141">
        <f>ROUND(I165*H165,2)</f>
        <v>0</v>
      </c>
      <c r="BL165" s="18" t="s">
        <v>149</v>
      </c>
      <c r="BM165" s="140" t="s">
        <v>274</v>
      </c>
    </row>
    <row r="166" spans="2:65" s="1" customFormat="1">
      <c r="B166" s="33"/>
      <c r="D166" s="142" t="s">
        <v>151</v>
      </c>
      <c r="F166" s="143" t="s">
        <v>275</v>
      </c>
      <c r="I166" s="144"/>
      <c r="L166" s="33"/>
      <c r="M166" s="145"/>
      <c r="T166" s="54"/>
      <c r="AT166" s="18" t="s">
        <v>151</v>
      </c>
      <c r="AU166" s="18" t="s">
        <v>82</v>
      </c>
    </row>
    <row r="167" spans="2:65" s="12" customFormat="1">
      <c r="B167" s="146"/>
      <c r="D167" s="147" t="s">
        <v>153</v>
      </c>
      <c r="E167" s="148" t="s">
        <v>19</v>
      </c>
      <c r="F167" s="149" t="s">
        <v>276</v>
      </c>
      <c r="H167" s="150">
        <v>1450.4159999999999</v>
      </c>
      <c r="I167" s="151"/>
      <c r="L167" s="146"/>
      <c r="M167" s="152"/>
      <c r="T167" s="153"/>
      <c r="AT167" s="148" t="s">
        <v>153</v>
      </c>
      <c r="AU167" s="148" t="s">
        <v>82</v>
      </c>
      <c r="AV167" s="12" t="s">
        <v>82</v>
      </c>
      <c r="AW167" s="12" t="s">
        <v>33</v>
      </c>
      <c r="AX167" s="12" t="s">
        <v>72</v>
      </c>
      <c r="AY167" s="148" t="s">
        <v>142</v>
      </c>
    </row>
    <row r="168" spans="2:65" s="13" customFormat="1">
      <c r="B168" s="154"/>
      <c r="D168" s="147" t="s">
        <v>153</v>
      </c>
      <c r="E168" s="155" t="s">
        <v>19</v>
      </c>
      <c r="F168" s="156" t="s">
        <v>156</v>
      </c>
      <c r="H168" s="157">
        <v>1450.4159999999999</v>
      </c>
      <c r="I168" s="158"/>
      <c r="L168" s="154"/>
      <c r="M168" s="159"/>
      <c r="T168" s="160"/>
      <c r="AT168" s="155" t="s">
        <v>153</v>
      </c>
      <c r="AU168" s="155" t="s">
        <v>82</v>
      </c>
      <c r="AV168" s="13" t="s">
        <v>149</v>
      </c>
      <c r="AW168" s="13" t="s">
        <v>33</v>
      </c>
      <c r="AX168" s="13" t="s">
        <v>80</v>
      </c>
      <c r="AY168" s="155" t="s">
        <v>142</v>
      </c>
    </row>
    <row r="169" spans="2:65" s="1" customFormat="1" ht="24.15" customHeight="1">
      <c r="B169" s="33"/>
      <c r="C169" s="129" t="s">
        <v>7</v>
      </c>
      <c r="D169" s="129" t="s">
        <v>144</v>
      </c>
      <c r="E169" s="130" t="s">
        <v>277</v>
      </c>
      <c r="F169" s="131" t="s">
        <v>278</v>
      </c>
      <c r="G169" s="132" t="s">
        <v>201</v>
      </c>
      <c r="H169" s="133">
        <v>1450.4159999999999</v>
      </c>
      <c r="I169" s="134"/>
      <c r="J169" s="135">
        <f>ROUND(I169*H169,2)</f>
        <v>0</v>
      </c>
      <c r="K169" s="131" t="s">
        <v>148</v>
      </c>
      <c r="L169" s="33"/>
      <c r="M169" s="136" t="s">
        <v>19</v>
      </c>
      <c r="N169" s="137" t="s">
        <v>43</v>
      </c>
      <c r="P169" s="138">
        <f>O169*H169</f>
        <v>0</v>
      </c>
      <c r="Q169" s="138">
        <v>0</v>
      </c>
      <c r="R169" s="138">
        <f>Q169*H169</f>
        <v>0</v>
      </c>
      <c r="S169" s="138">
        <v>0</v>
      </c>
      <c r="T169" s="139">
        <f>S169*H169</f>
        <v>0</v>
      </c>
      <c r="AR169" s="140" t="s">
        <v>149</v>
      </c>
      <c r="AT169" s="140" t="s">
        <v>144</v>
      </c>
      <c r="AU169" s="140" t="s">
        <v>82</v>
      </c>
      <c r="AY169" s="18" t="s">
        <v>142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8" t="s">
        <v>80</v>
      </c>
      <c r="BK169" s="141">
        <f>ROUND(I169*H169,2)</f>
        <v>0</v>
      </c>
      <c r="BL169" s="18" t="s">
        <v>149</v>
      </c>
      <c r="BM169" s="140" t="s">
        <v>279</v>
      </c>
    </row>
    <row r="170" spans="2:65" s="1" customFormat="1">
      <c r="B170" s="33"/>
      <c r="D170" s="142" t="s">
        <v>151</v>
      </c>
      <c r="F170" s="143" t="s">
        <v>280</v>
      </c>
      <c r="I170" s="144"/>
      <c r="L170" s="33"/>
      <c r="M170" s="145"/>
      <c r="T170" s="54"/>
      <c r="AT170" s="18" t="s">
        <v>151</v>
      </c>
      <c r="AU170" s="18" t="s">
        <v>82</v>
      </c>
    </row>
    <row r="171" spans="2:65" s="1" customFormat="1" ht="37.799999999999997" customHeight="1">
      <c r="B171" s="33"/>
      <c r="C171" s="129" t="s">
        <v>281</v>
      </c>
      <c r="D171" s="129" t="s">
        <v>144</v>
      </c>
      <c r="E171" s="130" t="s">
        <v>282</v>
      </c>
      <c r="F171" s="131" t="s">
        <v>283</v>
      </c>
      <c r="G171" s="132" t="s">
        <v>92</v>
      </c>
      <c r="H171" s="133">
        <v>1261.298</v>
      </c>
      <c r="I171" s="134"/>
      <c r="J171" s="135">
        <f>ROUND(I171*H171,2)</f>
        <v>0</v>
      </c>
      <c r="K171" s="131" t="s">
        <v>148</v>
      </c>
      <c r="L171" s="33"/>
      <c r="M171" s="136" t="s">
        <v>19</v>
      </c>
      <c r="N171" s="137" t="s">
        <v>43</v>
      </c>
      <c r="P171" s="138">
        <f>O171*H171</f>
        <v>0</v>
      </c>
      <c r="Q171" s="138">
        <v>0</v>
      </c>
      <c r="R171" s="138">
        <f>Q171*H171</f>
        <v>0</v>
      </c>
      <c r="S171" s="138">
        <v>0</v>
      </c>
      <c r="T171" s="139">
        <f>S171*H171</f>
        <v>0</v>
      </c>
      <c r="AR171" s="140" t="s">
        <v>149</v>
      </c>
      <c r="AT171" s="140" t="s">
        <v>144</v>
      </c>
      <c r="AU171" s="140" t="s">
        <v>82</v>
      </c>
      <c r="AY171" s="18" t="s">
        <v>142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8" t="s">
        <v>80</v>
      </c>
      <c r="BK171" s="141">
        <f>ROUND(I171*H171,2)</f>
        <v>0</v>
      </c>
      <c r="BL171" s="18" t="s">
        <v>149</v>
      </c>
      <c r="BM171" s="140" t="s">
        <v>284</v>
      </c>
    </row>
    <row r="172" spans="2:65" s="1" customFormat="1">
      <c r="B172" s="33"/>
      <c r="D172" s="142" t="s">
        <v>151</v>
      </c>
      <c r="F172" s="143" t="s">
        <v>285</v>
      </c>
      <c r="I172" s="144"/>
      <c r="L172" s="33"/>
      <c r="M172" s="145"/>
      <c r="T172" s="54"/>
      <c r="AT172" s="18" t="s">
        <v>151</v>
      </c>
      <c r="AU172" s="18" t="s">
        <v>82</v>
      </c>
    </row>
    <row r="173" spans="2:65" s="12" customFormat="1">
      <c r="B173" s="146"/>
      <c r="D173" s="147" t="s">
        <v>153</v>
      </c>
      <c r="E173" s="148" t="s">
        <v>19</v>
      </c>
      <c r="F173" s="149" t="s">
        <v>286</v>
      </c>
      <c r="H173" s="150">
        <v>248.05</v>
      </c>
      <c r="I173" s="151"/>
      <c r="L173" s="146"/>
      <c r="M173" s="152"/>
      <c r="T173" s="153"/>
      <c r="AT173" s="148" t="s">
        <v>153</v>
      </c>
      <c r="AU173" s="148" t="s">
        <v>82</v>
      </c>
      <c r="AV173" s="12" t="s">
        <v>82</v>
      </c>
      <c r="AW173" s="12" t="s">
        <v>33</v>
      </c>
      <c r="AX173" s="12" t="s">
        <v>72</v>
      </c>
      <c r="AY173" s="148" t="s">
        <v>142</v>
      </c>
    </row>
    <row r="174" spans="2:65" s="12" customFormat="1">
      <c r="B174" s="146"/>
      <c r="D174" s="147" t="s">
        <v>153</v>
      </c>
      <c r="E174" s="148" t="s">
        <v>19</v>
      </c>
      <c r="F174" s="149" t="s">
        <v>287</v>
      </c>
      <c r="H174" s="150">
        <v>597.09400000000005</v>
      </c>
      <c r="I174" s="151"/>
      <c r="L174" s="146"/>
      <c r="M174" s="152"/>
      <c r="T174" s="153"/>
      <c r="AT174" s="148" t="s">
        <v>153</v>
      </c>
      <c r="AU174" s="148" t="s">
        <v>82</v>
      </c>
      <c r="AV174" s="12" t="s">
        <v>82</v>
      </c>
      <c r="AW174" s="12" t="s">
        <v>33</v>
      </c>
      <c r="AX174" s="12" t="s">
        <v>72</v>
      </c>
      <c r="AY174" s="148" t="s">
        <v>142</v>
      </c>
    </row>
    <row r="175" spans="2:65" s="12" customFormat="1">
      <c r="B175" s="146"/>
      <c r="D175" s="147" t="s">
        <v>153</v>
      </c>
      <c r="E175" s="148" t="s">
        <v>19</v>
      </c>
      <c r="F175" s="149" t="s">
        <v>288</v>
      </c>
      <c r="H175" s="150">
        <v>76.840999999999994</v>
      </c>
      <c r="I175" s="151"/>
      <c r="L175" s="146"/>
      <c r="M175" s="152"/>
      <c r="T175" s="153"/>
      <c r="AT175" s="148" t="s">
        <v>153</v>
      </c>
      <c r="AU175" s="148" t="s">
        <v>82</v>
      </c>
      <c r="AV175" s="12" t="s">
        <v>82</v>
      </c>
      <c r="AW175" s="12" t="s">
        <v>33</v>
      </c>
      <c r="AX175" s="12" t="s">
        <v>72</v>
      </c>
      <c r="AY175" s="148" t="s">
        <v>142</v>
      </c>
    </row>
    <row r="176" spans="2:65" s="12" customFormat="1">
      <c r="B176" s="146"/>
      <c r="D176" s="147" t="s">
        <v>153</v>
      </c>
      <c r="E176" s="148" t="s">
        <v>19</v>
      </c>
      <c r="F176" s="149" t="s">
        <v>289</v>
      </c>
      <c r="H176" s="150">
        <v>339.31299999999999</v>
      </c>
      <c r="I176" s="151"/>
      <c r="L176" s="146"/>
      <c r="M176" s="152"/>
      <c r="T176" s="153"/>
      <c r="AT176" s="148" t="s">
        <v>153</v>
      </c>
      <c r="AU176" s="148" t="s">
        <v>82</v>
      </c>
      <c r="AV176" s="12" t="s">
        <v>82</v>
      </c>
      <c r="AW176" s="12" t="s">
        <v>33</v>
      </c>
      <c r="AX176" s="12" t="s">
        <v>72</v>
      </c>
      <c r="AY176" s="148" t="s">
        <v>142</v>
      </c>
    </row>
    <row r="177" spans="2:65" s="13" customFormat="1">
      <c r="B177" s="154"/>
      <c r="D177" s="147" t="s">
        <v>153</v>
      </c>
      <c r="E177" s="155" t="s">
        <v>19</v>
      </c>
      <c r="F177" s="156" t="s">
        <v>156</v>
      </c>
      <c r="H177" s="157">
        <v>1261.298</v>
      </c>
      <c r="I177" s="158"/>
      <c r="L177" s="154"/>
      <c r="M177" s="159"/>
      <c r="T177" s="160"/>
      <c r="AT177" s="155" t="s">
        <v>153</v>
      </c>
      <c r="AU177" s="155" t="s">
        <v>82</v>
      </c>
      <c r="AV177" s="13" t="s">
        <v>149</v>
      </c>
      <c r="AW177" s="13" t="s">
        <v>33</v>
      </c>
      <c r="AX177" s="13" t="s">
        <v>80</v>
      </c>
      <c r="AY177" s="155" t="s">
        <v>142</v>
      </c>
    </row>
    <row r="178" spans="2:65" s="1" customFormat="1" ht="37.799999999999997" customHeight="1">
      <c r="B178" s="33"/>
      <c r="C178" s="129" t="s">
        <v>290</v>
      </c>
      <c r="D178" s="129" t="s">
        <v>144</v>
      </c>
      <c r="E178" s="130" t="s">
        <v>291</v>
      </c>
      <c r="F178" s="131" t="s">
        <v>292</v>
      </c>
      <c r="G178" s="132" t="s">
        <v>92</v>
      </c>
      <c r="H178" s="133">
        <v>66.343999999999994</v>
      </c>
      <c r="I178" s="134"/>
      <c r="J178" s="135">
        <f>ROUND(I178*H178,2)</f>
        <v>0</v>
      </c>
      <c r="K178" s="131" t="s">
        <v>148</v>
      </c>
      <c r="L178" s="33"/>
      <c r="M178" s="136" t="s">
        <v>19</v>
      </c>
      <c r="N178" s="137" t="s">
        <v>43</v>
      </c>
      <c r="P178" s="138">
        <f>O178*H178</f>
        <v>0</v>
      </c>
      <c r="Q178" s="138">
        <v>0</v>
      </c>
      <c r="R178" s="138">
        <f>Q178*H178</f>
        <v>0</v>
      </c>
      <c r="S178" s="138">
        <v>0</v>
      </c>
      <c r="T178" s="139">
        <f>S178*H178</f>
        <v>0</v>
      </c>
      <c r="AR178" s="140" t="s">
        <v>149</v>
      </c>
      <c r="AT178" s="140" t="s">
        <v>144</v>
      </c>
      <c r="AU178" s="140" t="s">
        <v>82</v>
      </c>
      <c r="AY178" s="18" t="s">
        <v>142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8" t="s">
        <v>80</v>
      </c>
      <c r="BK178" s="141">
        <f>ROUND(I178*H178,2)</f>
        <v>0</v>
      </c>
      <c r="BL178" s="18" t="s">
        <v>149</v>
      </c>
      <c r="BM178" s="140" t="s">
        <v>293</v>
      </c>
    </row>
    <row r="179" spans="2:65" s="1" customFormat="1">
      <c r="B179" s="33"/>
      <c r="D179" s="142" t="s">
        <v>151</v>
      </c>
      <c r="F179" s="143" t="s">
        <v>294</v>
      </c>
      <c r="I179" s="144"/>
      <c r="L179" s="33"/>
      <c r="M179" s="145"/>
      <c r="T179" s="54"/>
      <c r="AT179" s="18" t="s">
        <v>151</v>
      </c>
      <c r="AU179" s="18" t="s">
        <v>82</v>
      </c>
    </row>
    <row r="180" spans="2:65" s="12" customFormat="1">
      <c r="B180" s="146"/>
      <c r="D180" s="147" t="s">
        <v>153</v>
      </c>
      <c r="E180" s="148" t="s">
        <v>19</v>
      </c>
      <c r="F180" s="149" t="s">
        <v>295</v>
      </c>
      <c r="H180" s="150">
        <v>66.343999999999994</v>
      </c>
      <c r="I180" s="151"/>
      <c r="L180" s="146"/>
      <c r="M180" s="152"/>
      <c r="T180" s="153"/>
      <c r="AT180" s="148" t="s">
        <v>153</v>
      </c>
      <c r="AU180" s="148" t="s">
        <v>82</v>
      </c>
      <c r="AV180" s="12" t="s">
        <v>82</v>
      </c>
      <c r="AW180" s="12" t="s">
        <v>33</v>
      </c>
      <c r="AX180" s="12" t="s">
        <v>72</v>
      </c>
      <c r="AY180" s="148" t="s">
        <v>142</v>
      </c>
    </row>
    <row r="181" spans="2:65" s="13" customFormat="1">
      <c r="B181" s="154"/>
      <c r="D181" s="147" t="s">
        <v>153</v>
      </c>
      <c r="E181" s="155" t="s">
        <v>19</v>
      </c>
      <c r="F181" s="156" t="s">
        <v>156</v>
      </c>
      <c r="H181" s="157">
        <v>66.343999999999994</v>
      </c>
      <c r="I181" s="158"/>
      <c r="L181" s="154"/>
      <c r="M181" s="159"/>
      <c r="T181" s="160"/>
      <c r="AT181" s="155" t="s">
        <v>153</v>
      </c>
      <c r="AU181" s="155" t="s">
        <v>82</v>
      </c>
      <c r="AV181" s="13" t="s">
        <v>149</v>
      </c>
      <c r="AW181" s="13" t="s">
        <v>33</v>
      </c>
      <c r="AX181" s="13" t="s">
        <v>80</v>
      </c>
      <c r="AY181" s="155" t="s">
        <v>142</v>
      </c>
    </row>
    <row r="182" spans="2:65" s="1" customFormat="1" ht="37.799999999999997" customHeight="1">
      <c r="B182" s="33"/>
      <c r="C182" s="129" t="s">
        <v>296</v>
      </c>
      <c r="D182" s="129" t="s">
        <v>144</v>
      </c>
      <c r="E182" s="130" t="s">
        <v>297</v>
      </c>
      <c r="F182" s="131" t="s">
        <v>298</v>
      </c>
      <c r="G182" s="132" t="s">
        <v>92</v>
      </c>
      <c r="H182" s="133">
        <v>257.78100000000001</v>
      </c>
      <c r="I182" s="134"/>
      <c r="J182" s="135">
        <f>ROUND(I182*H182,2)</f>
        <v>0</v>
      </c>
      <c r="K182" s="131" t="s">
        <v>148</v>
      </c>
      <c r="L182" s="33"/>
      <c r="M182" s="136" t="s">
        <v>19</v>
      </c>
      <c r="N182" s="137" t="s">
        <v>43</v>
      </c>
      <c r="P182" s="138">
        <f>O182*H182</f>
        <v>0</v>
      </c>
      <c r="Q182" s="138">
        <v>0</v>
      </c>
      <c r="R182" s="138">
        <f>Q182*H182</f>
        <v>0</v>
      </c>
      <c r="S182" s="138">
        <v>0</v>
      </c>
      <c r="T182" s="139">
        <f>S182*H182</f>
        <v>0</v>
      </c>
      <c r="AR182" s="140" t="s">
        <v>149</v>
      </c>
      <c r="AT182" s="140" t="s">
        <v>144</v>
      </c>
      <c r="AU182" s="140" t="s">
        <v>82</v>
      </c>
      <c r="AY182" s="18" t="s">
        <v>142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8" t="s">
        <v>80</v>
      </c>
      <c r="BK182" s="141">
        <f>ROUND(I182*H182,2)</f>
        <v>0</v>
      </c>
      <c r="BL182" s="18" t="s">
        <v>149</v>
      </c>
      <c r="BM182" s="140" t="s">
        <v>299</v>
      </c>
    </row>
    <row r="183" spans="2:65" s="1" customFormat="1">
      <c r="B183" s="33"/>
      <c r="D183" s="142" t="s">
        <v>151</v>
      </c>
      <c r="F183" s="143" t="s">
        <v>300</v>
      </c>
      <c r="I183" s="144"/>
      <c r="L183" s="33"/>
      <c r="M183" s="145"/>
      <c r="T183" s="54"/>
      <c r="AT183" s="18" t="s">
        <v>151</v>
      </c>
      <c r="AU183" s="18" t="s">
        <v>82</v>
      </c>
    </row>
    <row r="184" spans="2:65" s="12" customFormat="1">
      <c r="B184" s="146"/>
      <c r="D184" s="147" t="s">
        <v>153</v>
      </c>
      <c r="E184" s="148" t="s">
        <v>19</v>
      </c>
      <c r="F184" s="149" t="s">
        <v>301</v>
      </c>
      <c r="H184" s="150">
        <v>597.09400000000005</v>
      </c>
      <c r="I184" s="151"/>
      <c r="L184" s="146"/>
      <c r="M184" s="152"/>
      <c r="T184" s="153"/>
      <c r="AT184" s="148" t="s">
        <v>153</v>
      </c>
      <c r="AU184" s="148" t="s">
        <v>82</v>
      </c>
      <c r="AV184" s="12" t="s">
        <v>82</v>
      </c>
      <c r="AW184" s="12" t="s">
        <v>33</v>
      </c>
      <c r="AX184" s="12" t="s">
        <v>72</v>
      </c>
      <c r="AY184" s="148" t="s">
        <v>142</v>
      </c>
    </row>
    <row r="185" spans="2:65" s="12" customFormat="1">
      <c r="B185" s="146"/>
      <c r="D185" s="147" t="s">
        <v>153</v>
      </c>
      <c r="E185" s="148" t="s">
        <v>19</v>
      </c>
      <c r="F185" s="149" t="s">
        <v>302</v>
      </c>
      <c r="H185" s="150">
        <v>-339.31299999999999</v>
      </c>
      <c r="I185" s="151"/>
      <c r="L185" s="146"/>
      <c r="M185" s="152"/>
      <c r="T185" s="153"/>
      <c r="AT185" s="148" t="s">
        <v>153</v>
      </c>
      <c r="AU185" s="148" t="s">
        <v>82</v>
      </c>
      <c r="AV185" s="12" t="s">
        <v>82</v>
      </c>
      <c r="AW185" s="12" t="s">
        <v>33</v>
      </c>
      <c r="AX185" s="12" t="s">
        <v>72</v>
      </c>
      <c r="AY185" s="148" t="s">
        <v>142</v>
      </c>
    </row>
    <row r="186" spans="2:65" s="13" customFormat="1">
      <c r="B186" s="154"/>
      <c r="D186" s="147" t="s">
        <v>153</v>
      </c>
      <c r="E186" s="155" t="s">
        <v>19</v>
      </c>
      <c r="F186" s="156" t="s">
        <v>156</v>
      </c>
      <c r="H186" s="157">
        <v>257.78100000000001</v>
      </c>
      <c r="I186" s="158"/>
      <c r="L186" s="154"/>
      <c r="M186" s="159"/>
      <c r="T186" s="160"/>
      <c r="AT186" s="155" t="s">
        <v>153</v>
      </c>
      <c r="AU186" s="155" t="s">
        <v>82</v>
      </c>
      <c r="AV186" s="13" t="s">
        <v>149</v>
      </c>
      <c r="AW186" s="13" t="s">
        <v>33</v>
      </c>
      <c r="AX186" s="13" t="s">
        <v>80</v>
      </c>
      <c r="AY186" s="155" t="s">
        <v>142</v>
      </c>
    </row>
    <row r="187" spans="2:65" s="1" customFormat="1" ht="37.799999999999997" customHeight="1">
      <c r="B187" s="33"/>
      <c r="C187" s="129" t="s">
        <v>303</v>
      </c>
      <c r="D187" s="129" t="s">
        <v>144</v>
      </c>
      <c r="E187" s="130" t="s">
        <v>304</v>
      </c>
      <c r="F187" s="131" t="s">
        <v>305</v>
      </c>
      <c r="G187" s="132" t="s">
        <v>92</v>
      </c>
      <c r="H187" s="133">
        <v>5671.1819999999998</v>
      </c>
      <c r="I187" s="134"/>
      <c r="J187" s="135">
        <f>ROUND(I187*H187,2)</f>
        <v>0</v>
      </c>
      <c r="K187" s="131" t="s">
        <v>148</v>
      </c>
      <c r="L187" s="33"/>
      <c r="M187" s="136" t="s">
        <v>19</v>
      </c>
      <c r="N187" s="137" t="s">
        <v>43</v>
      </c>
      <c r="P187" s="138">
        <f>O187*H187</f>
        <v>0</v>
      </c>
      <c r="Q187" s="138">
        <v>0</v>
      </c>
      <c r="R187" s="138">
        <f>Q187*H187</f>
        <v>0</v>
      </c>
      <c r="S187" s="138">
        <v>0</v>
      </c>
      <c r="T187" s="139">
        <f>S187*H187</f>
        <v>0</v>
      </c>
      <c r="AR187" s="140" t="s">
        <v>149</v>
      </c>
      <c r="AT187" s="140" t="s">
        <v>144</v>
      </c>
      <c r="AU187" s="140" t="s">
        <v>82</v>
      </c>
      <c r="AY187" s="18" t="s">
        <v>142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8" t="s">
        <v>80</v>
      </c>
      <c r="BK187" s="141">
        <f>ROUND(I187*H187,2)</f>
        <v>0</v>
      </c>
      <c r="BL187" s="18" t="s">
        <v>149</v>
      </c>
      <c r="BM187" s="140" t="s">
        <v>306</v>
      </c>
    </row>
    <row r="188" spans="2:65" s="1" customFormat="1">
      <c r="B188" s="33"/>
      <c r="D188" s="142" t="s">
        <v>151</v>
      </c>
      <c r="F188" s="143" t="s">
        <v>307</v>
      </c>
      <c r="I188" s="144"/>
      <c r="L188" s="33"/>
      <c r="M188" s="145"/>
      <c r="T188" s="54"/>
      <c r="AT188" s="18" t="s">
        <v>151</v>
      </c>
      <c r="AU188" s="18" t="s">
        <v>82</v>
      </c>
    </row>
    <row r="189" spans="2:65" s="12" customFormat="1">
      <c r="B189" s="146"/>
      <c r="D189" s="147" t="s">
        <v>153</v>
      </c>
      <c r="E189" s="148" t="s">
        <v>19</v>
      </c>
      <c r="F189" s="149" t="s">
        <v>301</v>
      </c>
      <c r="H189" s="150">
        <v>597.09400000000005</v>
      </c>
      <c r="I189" s="151"/>
      <c r="L189" s="146"/>
      <c r="M189" s="152"/>
      <c r="T189" s="153"/>
      <c r="AT189" s="148" t="s">
        <v>153</v>
      </c>
      <c r="AU189" s="148" t="s">
        <v>82</v>
      </c>
      <c r="AV189" s="12" t="s">
        <v>82</v>
      </c>
      <c r="AW189" s="12" t="s">
        <v>33</v>
      </c>
      <c r="AX189" s="12" t="s">
        <v>72</v>
      </c>
      <c r="AY189" s="148" t="s">
        <v>142</v>
      </c>
    </row>
    <row r="190" spans="2:65" s="12" customFormat="1">
      <c r="B190" s="146"/>
      <c r="D190" s="147" t="s">
        <v>153</v>
      </c>
      <c r="E190" s="148" t="s">
        <v>19</v>
      </c>
      <c r="F190" s="149" t="s">
        <v>302</v>
      </c>
      <c r="H190" s="150">
        <v>-339.31299999999999</v>
      </c>
      <c r="I190" s="151"/>
      <c r="L190" s="146"/>
      <c r="M190" s="152"/>
      <c r="T190" s="153"/>
      <c r="AT190" s="148" t="s">
        <v>153</v>
      </c>
      <c r="AU190" s="148" t="s">
        <v>82</v>
      </c>
      <c r="AV190" s="12" t="s">
        <v>82</v>
      </c>
      <c r="AW190" s="12" t="s">
        <v>33</v>
      </c>
      <c r="AX190" s="12" t="s">
        <v>72</v>
      </c>
      <c r="AY190" s="148" t="s">
        <v>142</v>
      </c>
    </row>
    <row r="191" spans="2:65" s="13" customFormat="1">
      <c r="B191" s="154"/>
      <c r="D191" s="147" t="s">
        <v>153</v>
      </c>
      <c r="E191" s="155" t="s">
        <v>19</v>
      </c>
      <c r="F191" s="156" t="s">
        <v>156</v>
      </c>
      <c r="H191" s="157">
        <v>257.78100000000001</v>
      </c>
      <c r="I191" s="158"/>
      <c r="L191" s="154"/>
      <c r="M191" s="159"/>
      <c r="T191" s="160"/>
      <c r="AT191" s="155" t="s">
        <v>153</v>
      </c>
      <c r="AU191" s="155" t="s">
        <v>82</v>
      </c>
      <c r="AV191" s="13" t="s">
        <v>149</v>
      </c>
      <c r="AW191" s="13" t="s">
        <v>33</v>
      </c>
      <c r="AX191" s="13" t="s">
        <v>80</v>
      </c>
      <c r="AY191" s="155" t="s">
        <v>142</v>
      </c>
    </row>
    <row r="192" spans="2:65" s="12" customFormat="1">
      <c r="B192" s="146"/>
      <c r="D192" s="147" t="s">
        <v>153</v>
      </c>
      <c r="F192" s="149" t="s">
        <v>308</v>
      </c>
      <c r="H192" s="150">
        <v>5671.1819999999998</v>
      </c>
      <c r="I192" s="151"/>
      <c r="L192" s="146"/>
      <c r="M192" s="152"/>
      <c r="T192" s="153"/>
      <c r="AT192" s="148" t="s">
        <v>153</v>
      </c>
      <c r="AU192" s="148" t="s">
        <v>82</v>
      </c>
      <c r="AV192" s="12" t="s">
        <v>82</v>
      </c>
      <c r="AW192" s="12" t="s">
        <v>4</v>
      </c>
      <c r="AX192" s="12" t="s">
        <v>80</v>
      </c>
      <c r="AY192" s="148" t="s">
        <v>142</v>
      </c>
    </row>
    <row r="193" spans="2:65" s="1" customFormat="1" ht="37.799999999999997" customHeight="1">
      <c r="B193" s="33"/>
      <c r="C193" s="129" t="s">
        <v>309</v>
      </c>
      <c r="D193" s="129" t="s">
        <v>144</v>
      </c>
      <c r="E193" s="130" t="s">
        <v>310</v>
      </c>
      <c r="F193" s="131" t="s">
        <v>311</v>
      </c>
      <c r="G193" s="132" t="s">
        <v>92</v>
      </c>
      <c r="H193" s="133">
        <v>66.343999999999994</v>
      </c>
      <c r="I193" s="134"/>
      <c r="J193" s="135">
        <f>ROUND(I193*H193,2)</f>
        <v>0</v>
      </c>
      <c r="K193" s="131" t="s">
        <v>148</v>
      </c>
      <c r="L193" s="33"/>
      <c r="M193" s="136" t="s">
        <v>19</v>
      </c>
      <c r="N193" s="137" t="s">
        <v>43</v>
      </c>
      <c r="P193" s="138">
        <f>O193*H193</f>
        <v>0</v>
      </c>
      <c r="Q193" s="138">
        <v>0</v>
      </c>
      <c r="R193" s="138">
        <f>Q193*H193</f>
        <v>0</v>
      </c>
      <c r="S193" s="138">
        <v>0</v>
      </c>
      <c r="T193" s="139">
        <f>S193*H193</f>
        <v>0</v>
      </c>
      <c r="AR193" s="140" t="s">
        <v>149</v>
      </c>
      <c r="AT193" s="140" t="s">
        <v>144</v>
      </c>
      <c r="AU193" s="140" t="s">
        <v>82</v>
      </c>
      <c r="AY193" s="18" t="s">
        <v>142</v>
      </c>
      <c r="BE193" s="141">
        <f>IF(N193="základní",J193,0)</f>
        <v>0</v>
      </c>
      <c r="BF193" s="141">
        <f>IF(N193="snížená",J193,0)</f>
        <v>0</v>
      </c>
      <c r="BG193" s="141">
        <f>IF(N193="zákl. přenesená",J193,0)</f>
        <v>0</v>
      </c>
      <c r="BH193" s="141">
        <f>IF(N193="sníž. přenesená",J193,0)</f>
        <v>0</v>
      </c>
      <c r="BI193" s="141">
        <f>IF(N193="nulová",J193,0)</f>
        <v>0</v>
      </c>
      <c r="BJ193" s="18" t="s">
        <v>80</v>
      </c>
      <c r="BK193" s="141">
        <f>ROUND(I193*H193,2)</f>
        <v>0</v>
      </c>
      <c r="BL193" s="18" t="s">
        <v>149</v>
      </c>
      <c r="BM193" s="140" t="s">
        <v>312</v>
      </c>
    </row>
    <row r="194" spans="2:65" s="1" customFormat="1">
      <c r="B194" s="33"/>
      <c r="D194" s="142" t="s">
        <v>151</v>
      </c>
      <c r="F194" s="143" t="s">
        <v>313</v>
      </c>
      <c r="I194" s="144"/>
      <c r="L194" s="33"/>
      <c r="M194" s="145"/>
      <c r="T194" s="54"/>
      <c r="AT194" s="18" t="s">
        <v>151</v>
      </c>
      <c r="AU194" s="18" t="s">
        <v>82</v>
      </c>
    </row>
    <row r="195" spans="2:65" s="12" customFormat="1">
      <c r="B195" s="146"/>
      <c r="D195" s="147" t="s">
        <v>153</v>
      </c>
      <c r="E195" s="148" t="s">
        <v>19</v>
      </c>
      <c r="F195" s="149" t="s">
        <v>265</v>
      </c>
      <c r="H195" s="150">
        <v>66.343999999999994</v>
      </c>
      <c r="I195" s="151"/>
      <c r="L195" s="146"/>
      <c r="M195" s="152"/>
      <c r="T195" s="153"/>
      <c r="AT195" s="148" t="s">
        <v>153</v>
      </c>
      <c r="AU195" s="148" t="s">
        <v>82</v>
      </c>
      <c r="AV195" s="12" t="s">
        <v>82</v>
      </c>
      <c r="AW195" s="12" t="s">
        <v>33</v>
      </c>
      <c r="AX195" s="12" t="s">
        <v>80</v>
      </c>
      <c r="AY195" s="148" t="s">
        <v>142</v>
      </c>
    </row>
    <row r="196" spans="2:65" s="1" customFormat="1" ht="37.799999999999997" customHeight="1">
      <c r="B196" s="33"/>
      <c r="C196" s="129" t="s">
        <v>314</v>
      </c>
      <c r="D196" s="129" t="s">
        <v>144</v>
      </c>
      <c r="E196" s="130" t="s">
        <v>315</v>
      </c>
      <c r="F196" s="131" t="s">
        <v>316</v>
      </c>
      <c r="G196" s="132" t="s">
        <v>92</v>
      </c>
      <c r="H196" s="133">
        <v>1459.568</v>
      </c>
      <c r="I196" s="134"/>
      <c r="J196" s="135">
        <f>ROUND(I196*H196,2)</f>
        <v>0</v>
      </c>
      <c r="K196" s="131" t="s">
        <v>148</v>
      </c>
      <c r="L196" s="33"/>
      <c r="M196" s="136" t="s">
        <v>19</v>
      </c>
      <c r="N196" s="137" t="s">
        <v>43</v>
      </c>
      <c r="P196" s="138">
        <f>O196*H196</f>
        <v>0</v>
      </c>
      <c r="Q196" s="138">
        <v>0</v>
      </c>
      <c r="R196" s="138">
        <f>Q196*H196</f>
        <v>0</v>
      </c>
      <c r="S196" s="138">
        <v>0</v>
      </c>
      <c r="T196" s="139">
        <f>S196*H196</f>
        <v>0</v>
      </c>
      <c r="AR196" s="140" t="s">
        <v>149</v>
      </c>
      <c r="AT196" s="140" t="s">
        <v>144</v>
      </c>
      <c r="AU196" s="140" t="s">
        <v>82</v>
      </c>
      <c r="AY196" s="18" t="s">
        <v>142</v>
      </c>
      <c r="BE196" s="141">
        <f>IF(N196="základní",J196,0)</f>
        <v>0</v>
      </c>
      <c r="BF196" s="141">
        <f>IF(N196="snížená",J196,0)</f>
        <v>0</v>
      </c>
      <c r="BG196" s="141">
        <f>IF(N196="zákl. přenesená",J196,0)</f>
        <v>0</v>
      </c>
      <c r="BH196" s="141">
        <f>IF(N196="sníž. přenesená",J196,0)</f>
        <v>0</v>
      </c>
      <c r="BI196" s="141">
        <f>IF(N196="nulová",J196,0)</f>
        <v>0</v>
      </c>
      <c r="BJ196" s="18" t="s">
        <v>80</v>
      </c>
      <c r="BK196" s="141">
        <f>ROUND(I196*H196,2)</f>
        <v>0</v>
      </c>
      <c r="BL196" s="18" t="s">
        <v>149</v>
      </c>
      <c r="BM196" s="140" t="s">
        <v>317</v>
      </c>
    </row>
    <row r="197" spans="2:65" s="1" customFormat="1">
      <c r="B197" s="33"/>
      <c r="D197" s="142" t="s">
        <v>151</v>
      </c>
      <c r="F197" s="143" t="s">
        <v>318</v>
      </c>
      <c r="I197" s="144"/>
      <c r="L197" s="33"/>
      <c r="M197" s="145"/>
      <c r="T197" s="54"/>
      <c r="AT197" s="18" t="s">
        <v>151</v>
      </c>
      <c r="AU197" s="18" t="s">
        <v>82</v>
      </c>
    </row>
    <row r="198" spans="2:65" s="12" customFormat="1">
      <c r="B198" s="146"/>
      <c r="D198" s="147" t="s">
        <v>153</v>
      </c>
      <c r="E198" s="148" t="s">
        <v>19</v>
      </c>
      <c r="F198" s="149" t="s">
        <v>265</v>
      </c>
      <c r="H198" s="150">
        <v>66.343999999999994</v>
      </c>
      <c r="I198" s="151"/>
      <c r="L198" s="146"/>
      <c r="M198" s="152"/>
      <c r="T198" s="153"/>
      <c r="AT198" s="148" t="s">
        <v>153</v>
      </c>
      <c r="AU198" s="148" t="s">
        <v>82</v>
      </c>
      <c r="AV198" s="12" t="s">
        <v>82</v>
      </c>
      <c r="AW198" s="12" t="s">
        <v>33</v>
      </c>
      <c r="AX198" s="12" t="s">
        <v>80</v>
      </c>
      <c r="AY198" s="148" t="s">
        <v>142</v>
      </c>
    </row>
    <row r="199" spans="2:65" s="12" customFormat="1">
      <c r="B199" s="146"/>
      <c r="D199" s="147" t="s">
        <v>153</v>
      </c>
      <c r="F199" s="149" t="s">
        <v>319</v>
      </c>
      <c r="H199" s="150">
        <v>1459.568</v>
      </c>
      <c r="I199" s="151"/>
      <c r="L199" s="146"/>
      <c r="M199" s="152"/>
      <c r="T199" s="153"/>
      <c r="AT199" s="148" t="s">
        <v>153</v>
      </c>
      <c r="AU199" s="148" t="s">
        <v>82</v>
      </c>
      <c r="AV199" s="12" t="s">
        <v>82</v>
      </c>
      <c r="AW199" s="12" t="s">
        <v>4</v>
      </c>
      <c r="AX199" s="12" t="s">
        <v>80</v>
      </c>
      <c r="AY199" s="148" t="s">
        <v>142</v>
      </c>
    </row>
    <row r="200" spans="2:65" s="1" customFormat="1" ht="24.15" customHeight="1">
      <c r="B200" s="33"/>
      <c r="C200" s="129" t="s">
        <v>320</v>
      </c>
      <c r="D200" s="129" t="s">
        <v>144</v>
      </c>
      <c r="E200" s="130" t="s">
        <v>321</v>
      </c>
      <c r="F200" s="131" t="s">
        <v>322</v>
      </c>
      <c r="G200" s="132" t="s">
        <v>92</v>
      </c>
      <c r="H200" s="133">
        <v>921.98500000000001</v>
      </c>
      <c r="I200" s="134"/>
      <c r="J200" s="135">
        <f>ROUND(I200*H200,2)</f>
        <v>0</v>
      </c>
      <c r="K200" s="131" t="s">
        <v>148</v>
      </c>
      <c r="L200" s="33"/>
      <c r="M200" s="136" t="s">
        <v>19</v>
      </c>
      <c r="N200" s="137" t="s">
        <v>43</v>
      </c>
      <c r="P200" s="138">
        <f>O200*H200</f>
        <v>0</v>
      </c>
      <c r="Q200" s="138">
        <v>0</v>
      </c>
      <c r="R200" s="138">
        <f>Q200*H200</f>
        <v>0</v>
      </c>
      <c r="S200" s="138">
        <v>0</v>
      </c>
      <c r="T200" s="139">
        <f>S200*H200</f>
        <v>0</v>
      </c>
      <c r="AR200" s="140" t="s">
        <v>149</v>
      </c>
      <c r="AT200" s="140" t="s">
        <v>144</v>
      </c>
      <c r="AU200" s="140" t="s">
        <v>82</v>
      </c>
      <c r="AY200" s="18" t="s">
        <v>142</v>
      </c>
      <c r="BE200" s="141">
        <f>IF(N200="základní",J200,0)</f>
        <v>0</v>
      </c>
      <c r="BF200" s="141">
        <f>IF(N200="snížená",J200,0)</f>
        <v>0</v>
      </c>
      <c r="BG200" s="141">
        <f>IF(N200="zákl. přenesená",J200,0)</f>
        <v>0</v>
      </c>
      <c r="BH200" s="141">
        <f>IF(N200="sníž. přenesená",J200,0)</f>
        <v>0</v>
      </c>
      <c r="BI200" s="141">
        <f>IF(N200="nulová",J200,0)</f>
        <v>0</v>
      </c>
      <c r="BJ200" s="18" t="s">
        <v>80</v>
      </c>
      <c r="BK200" s="141">
        <f>ROUND(I200*H200,2)</f>
        <v>0</v>
      </c>
      <c r="BL200" s="18" t="s">
        <v>149</v>
      </c>
      <c r="BM200" s="140" t="s">
        <v>323</v>
      </c>
    </row>
    <row r="201" spans="2:65" s="1" customFormat="1">
      <c r="B201" s="33"/>
      <c r="D201" s="142" t="s">
        <v>151</v>
      </c>
      <c r="F201" s="143" t="s">
        <v>324</v>
      </c>
      <c r="I201" s="144"/>
      <c r="L201" s="33"/>
      <c r="M201" s="145"/>
      <c r="T201" s="54"/>
      <c r="AT201" s="18" t="s">
        <v>151</v>
      </c>
      <c r="AU201" s="18" t="s">
        <v>82</v>
      </c>
    </row>
    <row r="202" spans="2:65" s="12" customFormat="1">
      <c r="B202" s="146"/>
      <c r="D202" s="147" t="s">
        <v>153</v>
      </c>
      <c r="E202" s="148" t="s">
        <v>19</v>
      </c>
      <c r="F202" s="149" t="s">
        <v>325</v>
      </c>
      <c r="H202" s="150">
        <v>248.05</v>
      </c>
      <c r="I202" s="151"/>
      <c r="L202" s="146"/>
      <c r="M202" s="152"/>
      <c r="T202" s="153"/>
      <c r="AT202" s="148" t="s">
        <v>153</v>
      </c>
      <c r="AU202" s="148" t="s">
        <v>82</v>
      </c>
      <c r="AV202" s="12" t="s">
        <v>82</v>
      </c>
      <c r="AW202" s="12" t="s">
        <v>33</v>
      </c>
      <c r="AX202" s="12" t="s">
        <v>72</v>
      </c>
      <c r="AY202" s="148" t="s">
        <v>142</v>
      </c>
    </row>
    <row r="203" spans="2:65" s="12" customFormat="1">
      <c r="B203" s="146"/>
      <c r="D203" s="147" t="s">
        <v>153</v>
      </c>
      <c r="E203" s="148" t="s">
        <v>19</v>
      </c>
      <c r="F203" s="149" t="s">
        <v>326</v>
      </c>
      <c r="H203" s="150">
        <v>597.09400000000005</v>
      </c>
      <c r="I203" s="151"/>
      <c r="L203" s="146"/>
      <c r="M203" s="152"/>
      <c r="T203" s="153"/>
      <c r="AT203" s="148" t="s">
        <v>153</v>
      </c>
      <c r="AU203" s="148" t="s">
        <v>82</v>
      </c>
      <c r="AV203" s="12" t="s">
        <v>82</v>
      </c>
      <c r="AW203" s="12" t="s">
        <v>33</v>
      </c>
      <c r="AX203" s="12" t="s">
        <v>72</v>
      </c>
      <c r="AY203" s="148" t="s">
        <v>142</v>
      </c>
    </row>
    <row r="204" spans="2:65" s="12" customFormat="1">
      <c r="B204" s="146"/>
      <c r="D204" s="147" t="s">
        <v>153</v>
      </c>
      <c r="E204" s="148" t="s">
        <v>19</v>
      </c>
      <c r="F204" s="149" t="s">
        <v>327</v>
      </c>
      <c r="H204" s="150">
        <v>76.840999999999994</v>
      </c>
      <c r="I204" s="151"/>
      <c r="L204" s="146"/>
      <c r="M204" s="152"/>
      <c r="T204" s="153"/>
      <c r="AT204" s="148" t="s">
        <v>153</v>
      </c>
      <c r="AU204" s="148" t="s">
        <v>82</v>
      </c>
      <c r="AV204" s="12" t="s">
        <v>82</v>
      </c>
      <c r="AW204" s="12" t="s">
        <v>33</v>
      </c>
      <c r="AX204" s="12" t="s">
        <v>72</v>
      </c>
      <c r="AY204" s="148" t="s">
        <v>142</v>
      </c>
    </row>
    <row r="205" spans="2:65" s="13" customFormat="1">
      <c r="B205" s="154"/>
      <c r="D205" s="147" t="s">
        <v>153</v>
      </c>
      <c r="E205" s="155" t="s">
        <v>19</v>
      </c>
      <c r="F205" s="156" t="s">
        <v>156</v>
      </c>
      <c r="H205" s="157">
        <v>921.98500000000001</v>
      </c>
      <c r="I205" s="158"/>
      <c r="L205" s="154"/>
      <c r="M205" s="159"/>
      <c r="T205" s="160"/>
      <c r="AT205" s="155" t="s">
        <v>153</v>
      </c>
      <c r="AU205" s="155" t="s">
        <v>82</v>
      </c>
      <c r="AV205" s="13" t="s">
        <v>149</v>
      </c>
      <c r="AW205" s="13" t="s">
        <v>33</v>
      </c>
      <c r="AX205" s="13" t="s">
        <v>80</v>
      </c>
      <c r="AY205" s="155" t="s">
        <v>142</v>
      </c>
    </row>
    <row r="206" spans="2:65" s="1" customFormat="1" ht="24.15" customHeight="1">
      <c r="B206" s="33"/>
      <c r="C206" s="129" t="s">
        <v>328</v>
      </c>
      <c r="D206" s="129" t="s">
        <v>144</v>
      </c>
      <c r="E206" s="130" t="s">
        <v>329</v>
      </c>
      <c r="F206" s="131" t="s">
        <v>330</v>
      </c>
      <c r="G206" s="132" t="s">
        <v>92</v>
      </c>
      <c r="H206" s="133">
        <v>66.343999999999994</v>
      </c>
      <c r="I206" s="134"/>
      <c r="J206" s="135">
        <f>ROUND(I206*H206,2)</f>
        <v>0</v>
      </c>
      <c r="K206" s="131" t="s">
        <v>148</v>
      </c>
      <c r="L206" s="33"/>
      <c r="M206" s="136" t="s">
        <v>19</v>
      </c>
      <c r="N206" s="137" t="s">
        <v>43</v>
      </c>
      <c r="P206" s="138">
        <f>O206*H206</f>
        <v>0</v>
      </c>
      <c r="Q206" s="138">
        <v>0</v>
      </c>
      <c r="R206" s="138">
        <f>Q206*H206</f>
        <v>0</v>
      </c>
      <c r="S206" s="138">
        <v>0</v>
      </c>
      <c r="T206" s="139">
        <f>S206*H206</f>
        <v>0</v>
      </c>
      <c r="AR206" s="140" t="s">
        <v>149</v>
      </c>
      <c r="AT206" s="140" t="s">
        <v>144</v>
      </c>
      <c r="AU206" s="140" t="s">
        <v>82</v>
      </c>
      <c r="AY206" s="18" t="s">
        <v>142</v>
      </c>
      <c r="BE206" s="141">
        <f>IF(N206="základní",J206,0)</f>
        <v>0</v>
      </c>
      <c r="BF206" s="141">
        <f>IF(N206="snížená",J206,0)</f>
        <v>0</v>
      </c>
      <c r="BG206" s="141">
        <f>IF(N206="zákl. přenesená",J206,0)</f>
        <v>0</v>
      </c>
      <c r="BH206" s="141">
        <f>IF(N206="sníž. přenesená",J206,0)</f>
        <v>0</v>
      </c>
      <c r="BI206" s="141">
        <f>IF(N206="nulová",J206,0)</f>
        <v>0</v>
      </c>
      <c r="BJ206" s="18" t="s">
        <v>80</v>
      </c>
      <c r="BK206" s="141">
        <f>ROUND(I206*H206,2)</f>
        <v>0</v>
      </c>
      <c r="BL206" s="18" t="s">
        <v>149</v>
      </c>
      <c r="BM206" s="140" t="s">
        <v>331</v>
      </c>
    </row>
    <row r="207" spans="2:65" s="1" customFormat="1">
      <c r="B207" s="33"/>
      <c r="D207" s="142" t="s">
        <v>151</v>
      </c>
      <c r="F207" s="143" t="s">
        <v>332</v>
      </c>
      <c r="I207" s="144"/>
      <c r="L207" s="33"/>
      <c r="M207" s="145"/>
      <c r="T207" s="54"/>
      <c r="AT207" s="18" t="s">
        <v>151</v>
      </c>
      <c r="AU207" s="18" t="s">
        <v>82</v>
      </c>
    </row>
    <row r="208" spans="2:65" s="12" customFormat="1">
      <c r="B208" s="146"/>
      <c r="D208" s="147" t="s">
        <v>153</v>
      </c>
      <c r="E208" s="148" t="s">
        <v>19</v>
      </c>
      <c r="F208" s="149" t="s">
        <v>333</v>
      </c>
      <c r="H208" s="150">
        <v>66.343999999999994</v>
      </c>
      <c r="I208" s="151"/>
      <c r="L208" s="146"/>
      <c r="M208" s="152"/>
      <c r="T208" s="153"/>
      <c r="AT208" s="148" t="s">
        <v>153</v>
      </c>
      <c r="AU208" s="148" t="s">
        <v>82</v>
      </c>
      <c r="AV208" s="12" t="s">
        <v>82</v>
      </c>
      <c r="AW208" s="12" t="s">
        <v>33</v>
      </c>
      <c r="AX208" s="12" t="s">
        <v>80</v>
      </c>
      <c r="AY208" s="148" t="s">
        <v>142</v>
      </c>
    </row>
    <row r="209" spans="2:65" s="1" customFormat="1" ht="33" customHeight="1">
      <c r="B209" s="33"/>
      <c r="C209" s="129" t="s">
        <v>334</v>
      </c>
      <c r="D209" s="129" t="s">
        <v>144</v>
      </c>
      <c r="E209" s="130" t="s">
        <v>335</v>
      </c>
      <c r="F209" s="131" t="s">
        <v>336</v>
      </c>
      <c r="G209" s="132" t="s">
        <v>92</v>
      </c>
      <c r="H209" s="133">
        <v>107.485</v>
      </c>
      <c r="I209" s="134"/>
      <c r="J209" s="135">
        <f>ROUND(I209*H209,2)</f>
        <v>0</v>
      </c>
      <c r="K209" s="131" t="s">
        <v>148</v>
      </c>
      <c r="L209" s="33"/>
      <c r="M209" s="136" t="s">
        <v>19</v>
      </c>
      <c r="N209" s="137" t="s">
        <v>43</v>
      </c>
      <c r="P209" s="138">
        <f>O209*H209</f>
        <v>0</v>
      </c>
      <c r="Q209" s="138">
        <v>0</v>
      </c>
      <c r="R209" s="138">
        <f>Q209*H209</f>
        <v>0</v>
      </c>
      <c r="S209" s="138">
        <v>0</v>
      </c>
      <c r="T209" s="139">
        <f>S209*H209</f>
        <v>0</v>
      </c>
      <c r="AR209" s="140" t="s">
        <v>149</v>
      </c>
      <c r="AT209" s="140" t="s">
        <v>144</v>
      </c>
      <c r="AU209" s="140" t="s">
        <v>82</v>
      </c>
      <c r="AY209" s="18" t="s">
        <v>142</v>
      </c>
      <c r="BE209" s="141">
        <f>IF(N209="základní",J209,0)</f>
        <v>0</v>
      </c>
      <c r="BF209" s="141">
        <f>IF(N209="snížená",J209,0)</f>
        <v>0</v>
      </c>
      <c r="BG209" s="141">
        <f>IF(N209="zákl. přenesená",J209,0)</f>
        <v>0</v>
      </c>
      <c r="BH209" s="141">
        <f>IF(N209="sníž. přenesená",J209,0)</f>
        <v>0</v>
      </c>
      <c r="BI209" s="141">
        <f>IF(N209="nulová",J209,0)</f>
        <v>0</v>
      </c>
      <c r="BJ209" s="18" t="s">
        <v>80</v>
      </c>
      <c r="BK209" s="141">
        <f>ROUND(I209*H209,2)</f>
        <v>0</v>
      </c>
      <c r="BL209" s="18" t="s">
        <v>149</v>
      </c>
      <c r="BM209" s="140" t="s">
        <v>337</v>
      </c>
    </row>
    <row r="210" spans="2:65" s="1" customFormat="1">
      <c r="B210" s="33"/>
      <c r="D210" s="142" t="s">
        <v>151</v>
      </c>
      <c r="F210" s="143" t="s">
        <v>338</v>
      </c>
      <c r="I210" s="144"/>
      <c r="L210" s="33"/>
      <c r="M210" s="145"/>
      <c r="T210" s="54"/>
      <c r="AT210" s="18" t="s">
        <v>151</v>
      </c>
      <c r="AU210" s="18" t="s">
        <v>82</v>
      </c>
    </row>
    <row r="211" spans="2:65" s="12" customFormat="1">
      <c r="B211" s="146"/>
      <c r="D211" s="147" t="s">
        <v>153</v>
      </c>
      <c r="E211" s="148" t="s">
        <v>19</v>
      </c>
      <c r="F211" s="149" t="s">
        <v>339</v>
      </c>
      <c r="H211" s="150">
        <v>107.485</v>
      </c>
      <c r="I211" s="151"/>
      <c r="L211" s="146"/>
      <c r="M211" s="152"/>
      <c r="T211" s="153"/>
      <c r="AT211" s="148" t="s">
        <v>153</v>
      </c>
      <c r="AU211" s="148" t="s">
        <v>82</v>
      </c>
      <c r="AV211" s="12" t="s">
        <v>82</v>
      </c>
      <c r="AW211" s="12" t="s">
        <v>33</v>
      </c>
      <c r="AX211" s="12" t="s">
        <v>72</v>
      </c>
      <c r="AY211" s="148" t="s">
        <v>142</v>
      </c>
    </row>
    <row r="212" spans="2:65" s="13" customFormat="1">
      <c r="B212" s="154"/>
      <c r="D212" s="147" t="s">
        <v>153</v>
      </c>
      <c r="E212" s="155" t="s">
        <v>90</v>
      </c>
      <c r="F212" s="156" t="s">
        <v>156</v>
      </c>
      <c r="H212" s="157">
        <v>107.485</v>
      </c>
      <c r="I212" s="158"/>
      <c r="L212" s="154"/>
      <c r="M212" s="159"/>
      <c r="T212" s="160"/>
      <c r="AT212" s="155" t="s">
        <v>153</v>
      </c>
      <c r="AU212" s="155" t="s">
        <v>82</v>
      </c>
      <c r="AV212" s="13" t="s">
        <v>149</v>
      </c>
      <c r="AW212" s="13" t="s">
        <v>33</v>
      </c>
      <c r="AX212" s="13" t="s">
        <v>80</v>
      </c>
      <c r="AY212" s="155" t="s">
        <v>142</v>
      </c>
    </row>
    <row r="213" spans="2:65" s="1" customFormat="1" ht="16.5" customHeight="1">
      <c r="B213" s="33"/>
      <c r="C213" s="167" t="s">
        <v>340</v>
      </c>
      <c r="D213" s="167" t="s">
        <v>341</v>
      </c>
      <c r="E213" s="168" t="s">
        <v>342</v>
      </c>
      <c r="F213" s="169" t="s">
        <v>343</v>
      </c>
      <c r="G213" s="170" t="s">
        <v>344</v>
      </c>
      <c r="H213" s="171">
        <v>193.47300000000001</v>
      </c>
      <c r="I213" s="172"/>
      <c r="J213" s="173">
        <f>ROUND(I213*H213,2)</f>
        <v>0</v>
      </c>
      <c r="K213" s="169" t="s">
        <v>19</v>
      </c>
      <c r="L213" s="174"/>
      <c r="M213" s="175" t="s">
        <v>19</v>
      </c>
      <c r="N213" s="176" t="s">
        <v>43</v>
      </c>
      <c r="P213" s="138">
        <f>O213*H213</f>
        <v>0</v>
      </c>
      <c r="Q213" s="138">
        <v>0</v>
      </c>
      <c r="R213" s="138">
        <f>Q213*H213</f>
        <v>0</v>
      </c>
      <c r="S213" s="138">
        <v>0</v>
      </c>
      <c r="T213" s="139">
        <f>S213*H213</f>
        <v>0</v>
      </c>
      <c r="AR213" s="140" t="s">
        <v>193</v>
      </c>
      <c r="AT213" s="140" t="s">
        <v>341</v>
      </c>
      <c r="AU213" s="140" t="s">
        <v>82</v>
      </c>
      <c r="AY213" s="18" t="s">
        <v>142</v>
      </c>
      <c r="BE213" s="141">
        <f>IF(N213="základní",J213,0)</f>
        <v>0</v>
      </c>
      <c r="BF213" s="141">
        <f>IF(N213="snížená",J213,0)</f>
        <v>0</v>
      </c>
      <c r="BG213" s="141">
        <f>IF(N213="zákl. přenesená",J213,0)</f>
        <v>0</v>
      </c>
      <c r="BH213" s="141">
        <f>IF(N213="sníž. přenesená",J213,0)</f>
        <v>0</v>
      </c>
      <c r="BI213" s="141">
        <f>IF(N213="nulová",J213,0)</f>
        <v>0</v>
      </c>
      <c r="BJ213" s="18" t="s">
        <v>80</v>
      </c>
      <c r="BK213" s="141">
        <f>ROUND(I213*H213,2)</f>
        <v>0</v>
      </c>
      <c r="BL213" s="18" t="s">
        <v>149</v>
      </c>
      <c r="BM213" s="140" t="s">
        <v>345</v>
      </c>
    </row>
    <row r="214" spans="2:65" s="12" customFormat="1">
      <c r="B214" s="146"/>
      <c r="D214" s="147" t="s">
        <v>153</v>
      </c>
      <c r="E214" s="148" t="s">
        <v>19</v>
      </c>
      <c r="F214" s="149" t="s">
        <v>346</v>
      </c>
      <c r="H214" s="150">
        <v>193.47300000000001</v>
      </c>
      <c r="I214" s="151"/>
      <c r="L214" s="146"/>
      <c r="M214" s="152"/>
      <c r="T214" s="153"/>
      <c r="AT214" s="148" t="s">
        <v>153</v>
      </c>
      <c r="AU214" s="148" t="s">
        <v>82</v>
      </c>
      <c r="AV214" s="12" t="s">
        <v>82</v>
      </c>
      <c r="AW214" s="12" t="s">
        <v>33</v>
      </c>
      <c r="AX214" s="12" t="s">
        <v>80</v>
      </c>
      <c r="AY214" s="148" t="s">
        <v>142</v>
      </c>
    </row>
    <row r="215" spans="2:65" s="1" customFormat="1" ht="33" customHeight="1">
      <c r="B215" s="33"/>
      <c r="C215" s="129" t="s">
        <v>347</v>
      </c>
      <c r="D215" s="129" t="s">
        <v>144</v>
      </c>
      <c r="E215" s="130" t="s">
        <v>348</v>
      </c>
      <c r="F215" s="131" t="s">
        <v>349</v>
      </c>
      <c r="G215" s="132" t="s">
        <v>92</v>
      </c>
      <c r="H215" s="133">
        <v>8.3160000000000007</v>
      </c>
      <c r="I215" s="134"/>
      <c r="J215" s="135">
        <f>ROUND(I215*H215,2)</f>
        <v>0</v>
      </c>
      <c r="K215" s="131" t="s">
        <v>148</v>
      </c>
      <c r="L215" s="33"/>
      <c r="M215" s="136" t="s">
        <v>19</v>
      </c>
      <c r="N215" s="137" t="s">
        <v>43</v>
      </c>
      <c r="P215" s="138">
        <f>O215*H215</f>
        <v>0</v>
      </c>
      <c r="Q215" s="138">
        <v>0</v>
      </c>
      <c r="R215" s="138">
        <f>Q215*H215</f>
        <v>0</v>
      </c>
      <c r="S215" s="138">
        <v>0</v>
      </c>
      <c r="T215" s="139">
        <f>S215*H215</f>
        <v>0</v>
      </c>
      <c r="AR215" s="140" t="s">
        <v>350</v>
      </c>
      <c r="AT215" s="140" t="s">
        <v>144</v>
      </c>
      <c r="AU215" s="140" t="s">
        <v>82</v>
      </c>
      <c r="AY215" s="18" t="s">
        <v>142</v>
      </c>
      <c r="BE215" s="141">
        <f>IF(N215="základní",J215,0)</f>
        <v>0</v>
      </c>
      <c r="BF215" s="141">
        <f>IF(N215="snížená",J215,0)</f>
        <v>0</v>
      </c>
      <c r="BG215" s="141">
        <f>IF(N215="zákl. přenesená",J215,0)</f>
        <v>0</v>
      </c>
      <c r="BH215" s="141">
        <f>IF(N215="sníž. přenesená",J215,0)</f>
        <v>0</v>
      </c>
      <c r="BI215" s="141">
        <f>IF(N215="nulová",J215,0)</f>
        <v>0</v>
      </c>
      <c r="BJ215" s="18" t="s">
        <v>80</v>
      </c>
      <c r="BK215" s="141">
        <f>ROUND(I215*H215,2)</f>
        <v>0</v>
      </c>
      <c r="BL215" s="18" t="s">
        <v>350</v>
      </c>
      <c r="BM215" s="140" t="s">
        <v>351</v>
      </c>
    </row>
    <row r="216" spans="2:65" s="1" customFormat="1">
      <c r="B216" s="33"/>
      <c r="D216" s="142" t="s">
        <v>151</v>
      </c>
      <c r="F216" s="143" t="s">
        <v>352</v>
      </c>
      <c r="I216" s="144"/>
      <c r="L216" s="33"/>
      <c r="M216" s="145"/>
      <c r="T216" s="54"/>
      <c r="AT216" s="18" t="s">
        <v>151</v>
      </c>
      <c r="AU216" s="18" t="s">
        <v>82</v>
      </c>
    </row>
    <row r="217" spans="2:65" s="14" customFormat="1">
      <c r="B217" s="161"/>
      <c r="D217" s="147" t="s">
        <v>153</v>
      </c>
      <c r="E217" s="162" t="s">
        <v>19</v>
      </c>
      <c r="F217" s="163" t="s">
        <v>235</v>
      </c>
      <c r="H217" s="162" t="s">
        <v>19</v>
      </c>
      <c r="I217" s="164"/>
      <c r="L217" s="161"/>
      <c r="M217" s="165"/>
      <c r="T217" s="166"/>
      <c r="AT217" s="162" t="s">
        <v>153</v>
      </c>
      <c r="AU217" s="162" t="s">
        <v>82</v>
      </c>
      <c r="AV217" s="14" t="s">
        <v>80</v>
      </c>
      <c r="AW217" s="14" t="s">
        <v>33</v>
      </c>
      <c r="AX217" s="14" t="s">
        <v>72</v>
      </c>
      <c r="AY217" s="162" t="s">
        <v>142</v>
      </c>
    </row>
    <row r="218" spans="2:65" s="12" customFormat="1">
      <c r="B218" s="146"/>
      <c r="D218" s="147" t="s">
        <v>153</v>
      </c>
      <c r="E218" s="148" t="s">
        <v>19</v>
      </c>
      <c r="F218" s="149" t="s">
        <v>236</v>
      </c>
      <c r="H218" s="150">
        <v>8.3160000000000007</v>
      </c>
      <c r="I218" s="151"/>
      <c r="L218" s="146"/>
      <c r="M218" s="152"/>
      <c r="T218" s="153"/>
      <c r="AT218" s="148" t="s">
        <v>153</v>
      </c>
      <c r="AU218" s="148" t="s">
        <v>82</v>
      </c>
      <c r="AV218" s="12" t="s">
        <v>82</v>
      </c>
      <c r="AW218" s="12" t="s">
        <v>33</v>
      </c>
      <c r="AX218" s="12" t="s">
        <v>80</v>
      </c>
      <c r="AY218" s="148" t="s">
        <v>142</v>
      </c>
    </row>
    <row r="219" spans="2:65" s="1" customFormat="1" ht="24.15" customHeight="1">
      <c r="B219" s="33"/>
      <c r="C219" s="129" t="s">
        <v>353</v>
      </c>
      <c r="D219" s="129" t="s">
        <v>144</v>
      </c>
      <c r="E219" s="130" t="s">
        <v>354</v>
      </c>
      <c r="F219" s="131" t="s">
        <v>355</v>
      </c>
      <c r="G219" s="132" t="s">
        <v>344</v>
      </c>
      <c r="H219" s="133">
        <v>648.25</v>
      </c>
      <c r="I219" s="134"/>
      <c r="J219" s="135">
        <f>ROUND(I219*H219,2)</f>
        <v>0</v>
      </c>
      <c r="K219" s="131" t="s">
        <v>148</v>
      </c>
      <c r="L219" s="33"/>
      <c r="M219" s="136" t="s">
        <v>19</v>
      </c>
      <c r="N219" s="137" t="s">
        <v>43</v>
      </c>
      <c r="P219" s="138">
        <f>O219*H219</f>
        <v>0</v>
      </c>
      <c r="Q219" s="138">
        <v>0</v>
      </c>
      <c r="R219" s="138">
        <f>Q219*H219</f>
        <v>0</v>
      </c>
      <c r="S219" s="138">
        <v>0</v>
      </c>
      <c r="T219" s="139">
        <f>S219*H219</f>
        <v>0</v>
      </c>
      <c r="AR219" s="140" t="s">
        <v>149</v>
      </c>
      <c r="AT219" s="140" t="s">
        <v>144</v>
      </c>
      <c r="AU219" s="140" t="s">
        <v>82</v>
      </c>
      <c r="AY219" s="18" t="s">
        <v>142</v>
      </c>
      <c r="BE219" s="141">
        <f>IF(N219="základní",J219,0)</f>
        <v>0</v>
      </c>
      <c r="BF219" s="141">
        <f>IF(N219="snížená",J219,0)</f>
        <v>0</v>
      </c>
      <c r="BG219" s="141">
        <f>IF(N219="zákl. přenesená",J219,0)</f>
        <v>0</v>
      </c>
      <c r="BH219" s="141">
        <f>IF(N219="sníž. přenesená",J219,0)</f>
        <v>0</v>
      </c>
      <c r="BI219" s="141">
        <f>IF(N219="nulová",J219,0)</f>
        <v>0</v>
      </c>
      <c r="BJ219" s="18" t="s">
        <v>80</v>
      </c>
      <c r="BK219" s="141">
        <f>ROUND(I219*H219,2)</f>
        <v>0</v>
      </c>
      <c r="BL219" s="18" t="s">
        <v>149</v>
      </c>
      <c r="BM219" s="140" t="s">
        <v>356</v>
      </c>
    </row>
    <row r="220" spans="2:65" s="1" customFormat="1">
      <c r="B220" s="33"/>
      <c r="D220" s="142" t="s">
        <v>151</v>
      </c>
      <c r="F220" s="143" t="s">
        <v>357</v>
      </c>
      <c r="I220" s="144"/>
      <c r="L220" s="33"/>
      <c r="M220" s="145"/>
      <c r="T220" s="54"/>
      <c r="AT220" s="18" t="s">
        <v>151</v>
      </c>
      <c r="AU220" s="18" t="s">
        <v>82</v>
      </c>
    </row>
    <row r="221" spans="2:65" s="12" customFormat="1">
      <c r="B221" s="146"/>
      <c r="D221" s="147" t="s">
        <v>153</v>
      </c>
      <c r="E221" s="148" t="s">
        <v>19</v>
      </c>
      <c r="F221" s="149" t="s">
        <v>49</v>
      </c>
      <c r="H221" s="150">
        <v>663.43799999999999</v>
      </c>
      <c r="I221" s="151"/>
      <c r="L221" s="146"/>
      <c r="M221" s="152"/>
      <c r="T221" s="153"/>
      <c r="AT221" s="148" t="s">
        <v>153</v>
      </c>
      <c r="AU221" s="148" t="s">
        <v>82</v>
      </c>
      <c r="AV221" s="12" t="s">
        <v>82</v>
      </c>
      <c r="AW221" s="12" t="s">
        <v>33</v>
      </c>
      <c r="AX221" s="12" t="s">
        <v>72</v>
      </c>
      <c r="AY221" s="148" t="s">
        <v>142</v>
      </c>
    </row>
    <row r="222" spans="2:65" s="12" customFormat="1">
      <c r="B222" s="146"/>
      <c r="D222" s="147" t="s">
        <v>153</v>
      </c>
      <c r="E222" s="148" t="s">
        <v>19</v>
      </c>
      <c r="F222" s="149" t="s">
        <v>302</v>
      </c>
      <c r="H222" s="150">
        <v>-339.31299999999999</v>
      </c>
      <c r="I222" s="151"/>
      <c r="L222" s="146"/>
      <c r="M222" s="152"/>
      <c r="T222" s="153"/>
      <c r="AT222" s="148" t="s">
        <v>153</v>
      </c>
      <c r="AU222" s="148" t="s">
        <v>82</v>
      </c>
      <c r="AV222" s="12" t="s">
        <v>82</v>
      </c>
      <c r="AW222" s="12" t="s">
        <v>33</v>
      </c>
      <c r="AX222" s="12" t="s">
        <v>72</v>
      </c>
      <c r="AY222" s="148" t="s">
        <v>142</v>
      </c>
    </row>
    <row r="223" spans="2:65" s="13" customFormat="1">
      <c r="B223" s="154"/>
      <c r="D223" s="147" t="s">
        <v>153</v>
      </c>
      <c r="E223" s="155" t="s">
        <v>19</v>
      </c>
      <c r="F223" s="156" t="s">
        <v>156</v>
      </c>
      <c r="H223" s="157">
        <v>324.125</v>
      </c>
      <c r="I223" s="158"/>
      <c r="L223" s="154"/>
      <c r="M223" s="159"/>
      <c r="T223" s="160"/>
      <c r="AT223" s="155" t="s">
        <v>153</v>
      </c>
      <c r="AU223" s="155" t="s">
        <v>82</v>
      </c>
      <c r="AV223" s="13" t="s">
        <v>149</v>
      </c>
      <c r="AW223" s="13" t="s">
        <v>33</v>
      </c>
      <c r="AX223" s="13" t="s">
        <v>80</v>
      </c>
      <c r="AY223" s="155" t="s">
        <v>142</v>
      </c>
    </row>
    <row r="224" spans="2:65" s="12" customFormat="1">
      <c r="B224" s="146"/>
      <c r="D224" s="147" t="s">
        <v>153</v>
      </c>
      <c r="F224" s="149" t="s">
        <v>358</v>
      </c>
      <c r="H224" s="150">
        <v>648.25</v>
      </c>
      <c r="I224" s="151"/>
      <c r="L224" s="146"/>
      <c r="M224" s="152"/>
      <c r="T224" s="153"/>
      <c r="AT224" s="148" t="s">
        <v>153</v>
      </c>
      <c r="AU224" s="148" t="s">
        <v>82</v>
      </c>
      <c r="AV224" s="12" t="s">
        <v>82</v>
      </c>
      <c r="AW224" s="12" t="s">
        <v>4</v>
      </c>
      <c r="AX224" s="12" t="s">
        <v>80</v>
      </c>
      <c r="AY224" s="148" t="s">
        <v>142</v>
      </c>
    </row>
    <row r="225" spans="2:65" s="1" customFormat="1" ht="24.15" customHeight="1">
      <c r="B225" s="33"/>
      <c r="C225" s="129" t="s">
        <v>359</v>
      </c>
      <c r="D225" s="129" t="s">
        <v>144</v>
      </c>
      <c r="E225" s="130" t="s">
        <v>360</v>
      </c>
      <c r="F225" s="131" t="s">
        <v>361</v>
      </c>
      <c r="G225" s="132" t="s">
        <v>92</v>
      </c>
      <c r="H225" s="133">
        <v>911.48800000000006</v>
      </c>
      <c r="I225" s="134"/>
      <c r="J225" s="135">
        <f>ROUND(I225*H225,2)</f>
        <v>0</v>
      </c>
      <c r="K225" s="131" t="s">
        <v>148</v>
      </c>
      <c r="L225" s="33"/>
      <c r="M225" s="136" t="s">
        <v>19</v>
      </c>
      <c r="N225" s="137" t="s">
        <v>43</v>
      </c>
      <c r="P225" s="138">
        <f>O225*H225</f>
        <v>0</v>
      </c>
      <c r="Q225" s="138">
        <v>0</v>
      </c>
      <c r="R225" s="138">
        <f>Q225*H225</f>
        <v>0</v>
      </c>
      <c r="S225" s="138">
        <v>0</v>
      </c>
      <c r="T225" s="139">
        <f>S225*H225</f>
        <v>0</v>
      </c>
      <c r="AR225" s="140" t="s">
        <v>149</v>
      </c>
      <c r="AT225" s="140" t="s">
        <v>144</v>
      </c>
      <c r="AU225" s="140" t="s">
        <v>82</v>
      </c>
      <c r="AY225" s="18" t="s">
        <v>142</v>
      </c>
      <c r="BE225" s="141">
        <f>IF(N225="základní",J225,0)</f>
        <v>0</v>
      </c>
      <c r="BF225" s="141">
        <f>IF(N225="snížená",J225,0)</f>
        <v>0</v>
      </c>
      <c r="BG225" s="141">
        <f>IF(N225="zákl. přenesená",J225,0)</f>
        <v>0</v>
      </c>
      <c r="BH225" s="141">
        <f>IF(N225="sníž. přenesená",J225,0)</f>
        <v>0</v>
      </c>
      <c r="BI225" s="141">
        <f>IF(N225="nulová",J225,0)</f>
        <v>0</v>
      </c>
      <c r="BJ225" s="18" t="s">
        <v>80</v>
      </c>
      <c r="BK225" s="141">
        <f>ROUND(I225*H225,2)</f>
        <v>0</v>
      </c>
      <c r="BL225" s="18" t="s">
        <v>149</v>
      </c>
      <c r="BM225" s="140" t="s">
        <v>362</v>
      </c>
    </row>
    <row r="226" spans="2:65" s="1" customFormat="1">
      <c r="B226" s="33"/>
      <c r="D226" s="142" t="s">
        <v>151</v>
      </c>
      <c r="F226" s="143" t="s">
        <v>363</v>
      </c>
      <c r="I226" s="144"/>
      <c r="L226" s="33"/>
      <c r="M226" s="145"/>
      <c r="T226" s="54"/>
      <c r="AT226" s="18" t="s">
        <v>151</v>
      </c>
      <c r="AU226" s="18" t="s">
        <v>82</v>
      </c>
    </row>
    <row r="227" spans="2:65" s="12" customFormat="1">
      <c r="B227" s="146"/>
      <c r="D227" s="147" t="s">
        <v>153</v>
      </c>
      <c r="E227" s="148" t="s">
        <v>19</v>
      </c>
      <c r="F227" s="149" t="s">
        <v>364</v>
      </c>
      <c r="H227" s="150">
        <v>248.05</v>
      </c>
      <c r="I227" s="151"/>
      <c r="L227" s="146"/>
      <c r="M227" s="152"/>
      <c r="T227" s="153"/>
      <c r="AT227" s="148" t="s">
        <v>153</v>
      </c>
      <c r="AU227" s="148" t="s">
        <v>82</v>
      </c>
      <c r="AV227" s="12" t="s">
        <v>82</v>
      </c>
      <c r="AW227" s="12" t="s">
        <v>33</v>
      </c>
      <c r="AX227" s="12" t="s">
        <v>72</v>
      </c>
      <c r="AY227" s="148" t="s">
        <v>142</v>
      </c>
    </row>
    <row r="228" spans="2:65" s="12" customFormat="1">
      <c r="B228" s="146"/>
      <c r="D228" s="147" t="s">
        <v>153</v>
      </c>
      <c r="E228" s="148" t="s">
        <v>19</v>
      </c>
      <c r="F228" s="149" t="s">
        <v>365</v>
      </c>
      <c r="H228" s="150">
        <v>663.43799999999999</v>
      </c>
      <c r="I228" s="151"/>
      <c r="L228" s="146"/>
      <c r="M228" s="152"/>
      <c r="T228" s="153"/>
      <c r="AT228" s="148" t="s">
        <v>153</v>
      </c>
      <c r="AU228" s="148" t="s">
        <v>82</v>
      </c>
      <c r="AV228" s="12" t="s">
        <v>82</v>
      </c>
      <c r="AW228" s="12" t="s">
        <v>33</v>
      </c>
      <c r="AX228" s="12" t="s">
        <v>72</v>
      </c>
      <c r="AY228" s="148" t="s">
        <v>142</v>
      </c>
    </row>
    <row r="229" spans="2:65" s="13" customFormat="1">
      <c r="B229" s="154"/>
      <c r="D229" s="147" t="s">
        <v>153</v>
      </c>
      <c r="E229" s="155" t="s">
        <v>19</v>
      </c>
      <c r="F229" s="156" t="s">
        <v>156</v>
      </c>
      <c r="H229" s="157">
        <v>911.48800000000006</v>
      </c>
      <c r="I229" s="158"/>
      <c r="L229" s="154"/>
      <c r="M229" s="159"/>
      <c r="T229" s="160"/>
      <c r="AT229" s="155" t="s">
        <v>153</v>
      </c>
      <c r="AU229" s="155" t="s">
        <v>82</v>
      </c>
      <c r="AV229" s="13" t="s">
        <v>149</v>
      </c>
      <c r="AW229" s="13" t="s">
        <v>33</v>
      </c>
      <c r="AX229" s="13" t="s">
        <v>80</v>
      </c>
      <c r="AY229" s="155" t="s">
        <v>142</v>
      </c>
    </row>
    <row r="230" spans="2:65" s="1" customFormat="1" ht="24.15" customHeight="1">
      <c r="B230" s="33"/>
      <c r="C230" s="129" t="s">
        <v>366</v>
      </c>
      <c r="D230" s="129" t="s">
        <v>144</v>
      </c>
      <c r="E230" s="130" t="s">
        <v>367</v>
      </c>
      <c r="F230" s="131" t="s">
        <v>368</v>
      </c>
      <c r="G230" s="132" t="s">
        <v>92</v>
      </c>
      <c r="H230" s="133">
        <v>416.74200000000002</v>
      </c>
      <c r="I230" s="134"/>
      <c r="J230" s="135">
        <f>ROUND(I230*H230,2)</f>
        <v>0</v>
      </c>
      <c r="K230" s="131" t="s">
        <v>148</v>
      </c>
      <c r="L230" s="33"/>
      <c r="M230" s="136" t="s">
        <v>19</v>
      </c>
      <c r="N230" s="137" t="s">
        <v>43</v>
      </c>
      <c r="P230" s="138">
        <f>O230*H230</f>
        <v>0</v>
      </c>
      <c r="Q230" s="138">
        <v>0</v>
      </c>
      <c r="R230" s="138">
        <f>Q230*H230</f>
        <v>0</v>
      </c>
      <c r="S230" s="138">
        <v>0</v>
      </c>
      <c r="T230" s="139">
        <f>S230*H230</f>
        <v>0</v>
      </c>
      <c r="AR230" s="140" t="s">
        <v>149</v>
      </c>
      <c r="AT230" s="140" t="s">
        <v>144</v>
      </c>
      <c r="AU230" s="140" t="s">
        <v>82</v>
      </c>
      <c r="AY230" s="18" t="s">
        <v>142</v>
      </c>
      <c r="BE230" s="141">
        <f>IF(N230="základní",J230,0)</f>
        <v>0</v>
      </c>
      <c r="BF230" s="141">
        <f>IF(N230="snížená",J230,0)</f>
        <v>0</v>
      </c>
      <c r="BG230" s="141">
        <f>IF(N230="zákl. přenesená",J230,0)</f>
        <v>0</v>
      </c>
      <c r="BH230" s="141">
        <f>IF(N230="sníž. přenesená",J230,0)</f>
        <v>0</v>
      </c>
      <c r="BI230" s="141">
        <f>IF(N230="nulová",J230,0)</f>
        <v>0</v>
      </c>
      <c r="BJ230" s="18" t="s">
        <v>80</v>
      </c>
      <c r="BK230" s="141">
        <f>ROUND(I230*H230,2)</f>
        <v>0</v>
      </c>
      <c r="BL230" s="18" t="s">
        <v>149</v>
      </c>
      <c r="BM230" s="140" t="s">
        <v>369</v>
      </c>
    </row>
    <row r="231" spans="2:65" s="1" customFormat="1">
      <c r="B231" s="33"/>
      <c r="D231" s="142" t="s">
        <v>151</v>
      </c>
      <c r="F231" s="143" t="s">
        <v>370</v>
      </c>
      <c r="I231" s="144"/>
      <c r="L231" s="33"/>
      <c r="M231" s="145"/>
      <c r="T231" s="54"/>
      <c r="AT231" s="18" t="s">
        <v>151</v>
      </c>
      <c r="AU231" s="18" t="s">
        <v>82</v>
      </c>
    </row>
    <row r="232" spans="2:65" s="14" customFormat="1">
      <c r="B232" s="161"/>
      <c r="D232" s="147" t="s">
        <v>153</v>
      </c>
      <c r="E232" s="162" t="s">
        <v>19</v>
      </c>
      <c r="F232" s="163" t="s">
        <v>371</v>
      </c>
      <c r="H232" s="162" t="s">
        <v>19</v>
      </c>
      <c r="I232" s="164"/>
      <c r="L232" s="161"/>
      <c r="M232" s="165"/>
      <c r="T232" s="166"/>
      <c r="AT232" s="162" t="s">
        <v>153</v>
      </c>
      <c r="AU232" s="162" t="s">
        <v>82</v>
      </c>
      <c r="AV232" s="14" t="s">
        <v>80</v>
      </c>
      <c r="AW232" s="14" t="s">
        <v>33</v>
      </c>
      <c r="AX232" s="14" t="s">
        <v>72</v>
      </c>
      <c r="AY232" s="162" t="s">
        <v>142</v>
      </c>
    </row>
    <row r="233" spans="2:65" s="14" customFormat="1">
      <c r="B233" s="161"/>
      <c r="D233" s="147" t="s">
        <v>153</v>
      </c>
      <c r="E233" s="162" t="s">
        <v>19</v>
      </c>
      <c r="F233" s="163" t="s">
        <v>372</v>
      </c>
      <c r="H233" s="162" t="s">
        <v>19</v>
      </c>
      <c r="I233" s="164"/>
      <c r="L233" s="161"/>
      <c r="M233" s="165"/>
      <c r="T233" s="166"/>
      <c r="AT233" s="162" t="s">
        <v>153</v>
      </c>
      <c r="AU233" s="162" t="s">
        <v>82</v>
      </c>
      <c r="AV233" s="14" t="s">
        <v>80</v>
      </c>
      <c r="AW233" s="14" t="s">
        <v>33</v>
      </c>
      <c r="AX233" s="14" t="s">
        <v>72</v>
      </c>
      <c r="AY233" s="162" t="s">
        <v>142</v>
      </c>
    </row>
    <row r="234" spans="2:65" s="12" customFormat="1">
      <c r="B234" s="146"/>
      <c r="D234" s="147" t="s">
        <v>153</v>
      </c>
      <c r="E234" s="148" t="s">
        <v>19</v>
      </c>
      <c r="F234" s="149" t="s">
        <v>373</v>
      </c>
      <c r="H234" s="150">
        <v>111.87</v>
      </c>
      <c r="I234" s="151"/>
      <c r="L234" s="146"/>
      <c r="M234" s="152"/>
      <c r="T234" s="153"/>
      <c r="AT234" s="148" t="s">
        <v>153</v>
      </c>
      <c r="AU234" s="148" t="s">
        <v>82</v>
      </c>
      <c r="AV234" s="12" t="s">
        <v>82</v>
      </c>
      <c r="AW234" s="12" t="s">
        <v>33</v>
      </c>
      <c r="AX234" s="12" t="s">
        <v>72</v>
      </c>
      <c r="AY234" s="148" t="s">
        <v>142</v>
      </c>
    </row>
    <row r="235" spans="2:65" s="12" customFormat="1">
      <c r="B235" s="146"/>
      <c r="D235" s="147" t="s">
        <v>153</v>
      </c>
      <c r="E235" s="148" t="s">
        <v>19</v>
      </c>
      <c r="F235" s="149" t="s">
        <v>374</v>
      </c>
      <c r="H235" s="150">
        <v>41.811</v>
      </c>
      <c r="I235" s="151"/>
      <c r="L235" s="146"/>
      <c r="M235" s="152"/>
      <c r="T235" s="153"/>
      <c r="AT235" s="148" t="s">
        <v>153</v>
      </c>
      <c r="AU235" s="148" t="s">
        <v>82</v>
      </c>
      <c r="AV235" s="12" t="s">
        <v>82</v>
      </c>
      <c r="AW235" s="12" t="s">
        <v>33</v>
      </c>
      <c r="AX235" s="12" t="s">
        <v>72</v>
      </c>
      <c r="AY235" s="148" t="s">
        <v>142</v>
      </c>
    </row>
    <row r="236" spans="2:65" s="15" customFormat="1">
      <c r="B236" s="177"/>
      <c r="D236" s="147" t="s">
        <v>153</v>
      </c>
      <c r="E236" s="178" t="s">
        <v>103</v>
      </c>
      <c r="F236" s="179" t="s">
        <v>375</v>
      </c>
      <c r="H236" s="180">
        <v>153.68100000000001</v>
      </c>
      <c r="I236" s="181"/>
      <c r="L236" s="177"/>
      <c r="M236" s="182"/>
      <c r="T236" s="183"/>
      <c r="AT236" s="178" t="s">
        <v>153</v>
      </c>
      <c r="AU236" s="178" t="s">
        <v>82</v>
      </c>
      <c r="AV236" s="15" t="s">
        <v>109</v>
      </c>
      <c r="AW236" s="15" t="s">
        <v>33</v>
      </c>
      <c r="AX236" s="15" t="s">
        <v>72</v>
      </c>
      <c r="AY236" s="178" t="s">
        <v>142</v>
      </c>
    </row>
    <row r="237" spans="2:65" s="14" customFormat="1">
      <c r="B237" s="161"/>
      <c r="D237" s="147" t="s">
        <v>153</v>
      </c>
      <c r="E237" s="162" t="s">
        <v>19</v>
      </c>
      <c r="F237" s="163" t="s">
        <v>376</v>
      </c>
      <c r="H237" s="162" t="s">
        <v>19</v>
      </c>
      <c r="I237" s="164"/>
      <c r="L237" s="161"/>
      <c r="M237" s="165"/>
      <c r="T237" s="166"/>
      <c r="AT237" s="162" t="s">
        <v>153</v>
      </c>
      <c r="AU237" s="162" t="s">
        <v>82</v>
      </c>
      <c r="AV237" s="14" t="s">
        <v>80</v>
      </c>
      <c r="AW237" s="14" t="s">
        <v>33</v>
      </c>
      <c r="AX237" s="14" t="s">
        <v>72</v>
      </c>
      <c r="AY237" s="162" t="s">
        <v>142</v>
      </c>
    </row>
    <row r="238" spans="2:65" s="12" customFormat="1">
      <c r="B238" s="146"/>
      <c r="D238" s="147" t="s">
        <v>153</v>
      </c>
      <c r="E238" s="148" t="s">
        <v>19</v>
      </c>
      <c r="F238" s="149" t="s">
        <v>377</v>
      </c>
      <c r="H238" s="150">
        <v>245.36699999999999</v>
      </c>
      <c r="I238" s="151"/>
      <c r="L238" s="146"/>
      <c r="M238" s="152"/>
      <c r="T238" s="153"/>
      <c r="AT238" s="148" t="s">
        <v>153</v>
      </c>
      <c r="AU238" s="148" t="s">
        <v>82</v>
      </c>
      <c r="AV238" s="12" t="s">
        <v>82</v>
      </c>
      <c r="AW238" s="12" t="s">
        <v>33</v>
      </c>
      <c r="AX238" s="12" t="s">
        <v>72</v>
      </c>
      <c r="AY238" s="148" t="s">
        <v>142</v>
      </c>
    </row>
    <row r="239" spans="2:65" s="12" customFormat="1">
      <c r="B239" s="146"/>
      <c r="D239" s="147" t="s">
        <v>153</v>
      </c>
      <c r="E239" s="148" t="s">
        <v>19</v>
      </c>
      <c r="F239" s="149" t="s">
        <v>378</v>
      </c>
      <c r="H239" s="150">
        <v>12.077999999999999</v>
      </c>
      <c r="I239" s="151"/>
      <c r="L239" s="146"/>
      <c r="M239" s="152"/>
      <c r="T239" s="153"/>
      <c r="AT239" s="148" t="s">
        <v>153</v>
      </c>
      <c r="AU239" s="148" t="s">
        <v>82</v>
      </c>
      <c r="AV239" s="12" t="s">
        <v>82</v>
      </c>
      <c r="AW239" s="12" t="s">
        <v>33</v>
      </c>
      <c r="AX239" s="12" t="s">
        <v>72</v>
      </c>
      <c r="AY239" s="148" t="s">
        <v>142</v>
      </c>
    </row>
    <row r="240" spans="2:65" s="12" customFormat="1">
      <c r="B240" s="146"/>
      <c r="D240" s="147" t="s">
        <v>153</v>
      </c>
      <c r="E240" s="148" t="s">
        <v>19</v>
      </c>
      <c r="F240" s="149" t="s">
        <v>379</v>
      </c>
      <c r="H240" s="150">
        <v>3.52</v>
      </c>
      <c r="I240" s="151"/>
      <c r="L240" s="146"/>
      <c r="M240" s="152"/>
      <c r="T240" s="153"/>
      <c r="AT240" s="148" t="s">
        <v>153</v>
      </c>
      <c r="AU240" s="148" t="s">
        <v>82</v>
      </c>
      <c r="AV240" s="12" t="s">
        <v>82</v>
      </c>
      <c r="AW240" s="12" t="s">
        <v>33</v>
      </c>
      <c r="AX240" s="12" t="s">
        <v>72</v>
      </c>
      <c r="AY240" s="148" t="s">
        <v>142</v>
      </c>
    </row>
    <row r="241" spans="2:65" s="12" customFormat="1">
      <c r="B241" s="146"/>
      <c r="D241" s="147" t="s">
        <v>153</v>
      </c>
      <c r="E241" s="148" t="s">
        <v>19</v>
      </c>
      <c r="F241" s="149" t="s">
        <v>380</v>
      </c>
      <c r="H241" s="150">
        <v>1.5069999999999999</v>
      </c>
      <c r="I241" s="151"/>
      <c r="L241" s="146"/>
      <c r="M241" s="152"/>
      <c r="T241" s="153"/>
      <c r="AT241" s="148" t="s">
        <v>153</v>
      </c>
      <c r="AU241" s="148" t="s">
        <v>82</v>
      </c>
      <c r="AV241" s="12" t="s">
        <v>82</v>
      </c>
      <c r="AW241" s="12" t="s">
        <v>33</v>
      </c>
      <c r="AX241" s="12" t="s">
        <v>72</v>
      </c>
      <c r="AY241" s="148" t="s">
        <v>142</v>
      </c>
    </row>
    <row r="242" spans="2:65" s="15" customFormat="1">
      <c r="B242" s="177"/>
      <c r="D242" s="147" t="s">
        <v>153</v>
      </c>
      <c r="E242" s="178" t="s">
        <v>19</v>
      </c>
      <c r="F242" s="179" t="s">
        <v>375</v>
      </c>
      <c r="H242" s="180">
        <v>262.47199999999998</v>
      </c>
      <c r="I242" s="181"/>
      <c r="L242" s="177"/>
      <c r="M242" s="182"/>
      <c r="T242" s="183"/>
      <c r="AT242" s="178" t="s">
        <v>153</v>
      </c>
      <c r="AU242" s="178" t="s">
        <v>82</v>
      </c>
      <c r="AV242" s="15" t="s">
        <v>109</v>
      </c>
      <c r="AW242" s="15" t="s">
        <v>33</v>
      </c>
      <c r="AX242" s="15" t="s">
        <v>72</v>
      </c>
      <c r="AY242" s="178" t="s">
        <v>142</v>
      </c>
    </row>
    <row r="243" spans="2:65" s="12" customFormat="1">
      <c r="B243" s="146"/>
      <c r="D243" s="147" t="s">
        <v>153</v>
      </c>
      <c r="E243" s="148" t="s">
        <v>19</v>
      </c>
      <c r="F243" s="149" t="s">
        <v>381</v>
      </c>
      <c r="H243" s="150">
        <v>0.58899999999999997</v>
      </c>
      <c r="I243" s="151"/>
      <c r="L243" s="146"/>
      <c r="M243" s="152"/>
      <c r="T243" s="153"/>
      <c r="AT243" s="148" t="s">
        <v>153</v>
      </c>
      <c r="AU243" s="148" t="s">
        <v>82</v>
      </c>
      <c r="AV243" s="12" t="s">
        <v>82</v>
      </c>
      <c r="AW243" s="12" t="s">
        <v>33</v>
      </c>
      <c r="AX243" s="12" t="s">
        <v>72</v>
      </c>
      <c r="AY243" s="148" t="s">
        <v>142</v>
      </c>
    </row>
    <row r="244" spans="2:65" s="13" customFormat="1">
      <c r="B244" s="154"/>
      <c r="D244" s="147" t="s">
        <v>153</v>
      </c>
      <c r="E244" s="155" t="s">
        <v>19</v>
      </c>
      <c r="F244" s="156" t="s">
        <v>156</v>
      </c>
      <c r="H244" s="157">
        <v>416.74200000000002</v>
      </c>
      <c r="I244" s="158"/>
      <c r="L244" s="154"/>
      <c r="M244" s="159"/>
      <c r="T244" s="160"/>
      <c r="AT244" s="155" t="s">
        <v>153</v>
      </c>
      <c r="AU244" s="155" t="s">
        <v>82</v>
      </c>
      <c r="AV244" s="13" t="s">
        <v>149</v>
      </c>
      <c r="AW244" s="13" t="s">
        <v>33</v>
      </c>
      <c r="AX244" s="13" t="s">
        <v>80</v>
      </c>
      <c r="AY244" s="155" t="s">
        <v>142</v>
      </c>
    </row>
    <row r="245" spans="2:65" s="1" customFormat="1" ht="16.5" customHeight="1">
      <c r="B245" s="33"/>
      <c r="C245" s="167" t="s">
        <v>382</v>
      </c>
      <c r="D245" s="167" t="s">
        <v>341</v>
      </c>
      <c r="E245" s="168" t="s">
        <v>383</v>
      </c>
      <c r="F245" s="169" t="s">
        <v>384</v>
      </c>
      <c r="G245" s="170" t="s">
        <v>344</v>
      </c>
      <c r="H245" s="171">
        <v>138.31399999999999</v>
      </c>
      <c r="I245" s="172"/>
      <c r="J245" s="173">
        <f>ROUND(I245*H245,2)</f>
        <v>0</v>
      </c>
      <c r="K245" s="169" t="s">
        <v>19</v>
      </c>
      <c r="L245" s="174"/>
      <c r="M245" s="175" t="s">
        <v>19</v>
      </c>
      <c r="N245" s="176" t="s">
        <v>43</v>
      </c>
      <c r="P245" s="138">
        <f>O245*H245</f>
        <v>0</v>
      </c>
      <c r="Q245" s="138">
        <v>0</v>
      </c>
      <c r="R245" s="138">
        <f>Q245*H245</f>
        <v>0</v>
      </c>
      <c r="S245" s="138">
        <v>0</v>
      </c>
      <c r="T245" s="139">
        <f>S245*H245</f>
        <v>0</v>
      </c>
      <c r="AR245" s="140" t="s">
        <v>193</v>
      </c>
      <c r="AT245" s="140" t="s">
        <v>341</v>
      </c>
      <c r="AU245" s="140" t="s">
        <v>82</v>
      </c>
      <c r="AY245" s="18" t="s">
        <v>142</v>
      </c>
      <c r="BE245" s="141">
        <f>IF(N245="základní",J245,0)</f>
        <v>0</v>
      </c>
      <c r="BF245" s="141">
        <f>IF(N245="snížená",J245,0)</f>
        <v>0</v>
      </c>
      <c r="BG245" s="141">
        <f>IF(N245="zákl. přenesená",J245,0)</f>
        <v>0</v>
      </c>
      <c r="BH245" s="141">
        <f>IF(N245="sníž. přenesená",J245,0)</f>
        <v>0</v>
      </c>
      <c r="BI245" s="141">
        <f>IF(N245="nulová",J245,0)</f>
        <v>0</v>
      </c>
      <c r="BJ245" s="18" t="s">
        <v>80</v>
      </c>
      <c r="BK245" s="141">
        <f>ROUND(I245*H245,2)</f>
        <v>0</v>
      </c>
      <c r="BL245" s="18" t="s">
        <v>149</v>
      </c>
      <c r="BM245" s="140" t="s">
        <v>385</v>
      </c>
    </row>
    <row r="246" spans="2:65" s="14" customFormat="1">
      <c r="B246" s="161"/>
      <c r="D246" s="147" t="s">
        <v>153</v>
      </c>
      <c r="E246" s="162" t="s">
        <v>19</v>
      </c>
      <c r="F246" s="163" t="s">
        <v>386</v>
      </c>
      <c r="H246" s="162" t="s">
        <v>19</v>
      </c>
      <c r="I246" s="164"/>
      <c r="L246" s="161"/>
      <c r="M246" s="165"/>
      <c r="T246" s="166"/>
      <c r="AT246" s="162" t="s">
        <v>153</v>
      </c>
      <c r="AU246" s="162" t="s">
        <v>82</v>
      </c>
      <c r="AV246" s="14" t="s">
        <v>80</v>
      </c>
      <c r="AW246" s="14" t="s">
        <v>33</v>
      </c>
      <c r="AX246" s="14" t="s">
        <v>72</v>
      </c>
      <c r="AY246" s="162" t="s">
        <v>142</v>
      </c>
    </row>
    <row r="247" spans="2:65" s="12" customFormat="1">
      <c r="B247" s="146"/>
      <c r="D247" s="147" t="s">
        <v>153</v>
      </c>
      <c r="E247" s="148" t="s">
        <v>19</v>
      </c>
      <c r="F247" s="149" t="s">
        <v>387</v>
      </c>
      <c r="H247" s="150">
        <v>76.840999999999994</v>
      </c>
      <c r="I247" s="151"/>
      <c r="L247" s="146"/>
      <c r="M247" s="152"/>
      <c r="T247" s="153"/>
      <c r="AT247" s="148" t="s">
        <v>153</v>
      </c>
      <c r="AU247" s="148" t="s">
        <v>82</v>
      </c>
      <c r="AV247" s="12" t="s">
        <v>82</v>
      </c>
      <c r="AW247" s="12" t="s">
        <v>33</v>
      </c>
      <c r="AX247" s="12" t="s">
        <v>80</v>
      </c>
      <c r="AY247" s="148" t="s">
        <v>142</v>
      </c>
    </row>
    <row r="248" spans="2:65" s="12" customFormat="1">
      <c r="B248" s="146"/>
      <c r="D248" s="147" t="s">
        <v>153</v>
      </c>
      <c r="F248" s="149" t="s">
        <v>388</v>
      </c>
      <c r="H248" s="150">
        <v>138.31399999999999</v>
      </c>
      <c r="I248" s="151"/>
      <c r="L248" s="146"/>
      <c r="M248" s="152"/>
      <c r="T248" s="153"/>
      <c r="AT248" s="148" t="s">
        <v>153</v>
      </c>
      <c r="AU248" s="148" t="s">
        <v>82</v>
      </c>
      <c r="AV248" s="12" t="s">
        <v>82</v>
      </c>
      <c r="AW248" s="12" t="s">
        <v>4</v>
      </c>
      <c r="AX248" s="12" t="s">
        <v>80</v>
      </c>
      <c r="AY248" s="148" t="s">
        <v>142</v>
      </c>
    </row>
    <row r="249" spans="2:65" s="1" customFormat="1" ht="16.5" customHeight="1">
      <c r="B249" s="33"/>
      <c r="C249" s="167" t="s">
        <v>389</v>
      </c>
      <c r="D249" s="167" t="s">
        <v>341</v>
      </c>
      <c r="E249" s="168" t="s">
        <v>390</v>
      </c>
      <c r="F249" s="169" t="s">
        <v>391</v>
      </c>
      <c r="G249" s="170" t="s">
        <v>344</v>
      </c>
      <c r="H249" s="171">
        <v>1.06</v>
      </c>
      <c r="I249" s="172"/>
      <c r="J249" s="173">
        <f>ROUND(I249*H249,2)</f>
        <v>0</v>
      </c>
      <c r="K249" s="169" t="s">
        <v>148</v>
      </c>
      <c r="L249" s="174"/>
      <c r="M249" s="175" t="s">
        <v>19</v>
      </c>
      <c r="N249" s="176" t="s">
        <v>43</v>
      </c>
      <c r="P249" s="138">
        <f>O249*H249</f>
        <v>0</v>
      </c>
      <c r="Q249" s="138">
        <v>1</v>
      </c>
      <c r="R249" s="138">
        <f>Q249*H249</f>
        <v>1.06</v>
      </c>
      <c r="S249" s="138">
        <v>0</v>
      </c>
      <c r="T249" s="139">
        <f>S249*H249</f>
        <v>0</v>
      </c>
      <c r="AR249" s="140" t="s">
        <v>193</v>
      </c>
      <c r="AT249" s="140" t="s">
        <v>341</v>
      </c>
      <c r="AU249" s="140" t="s">
        <v>82</v>
      </c>
      <c r="AY249" s="18" t="s">
        <v>142</v>
      </c>
      <c r="BE249" s="141">
        <f>IF(N249="základní",J249,0)</f>
        <v>0</v>
      </c>
      <c r="BF249" s="141">
        <f>IF(N249="snížená",J249,0)</f>
        <v>0</v>
      </c>
      <c r="BG249" s="141">
        <f>IF(N249="zákl. přenesená",J249,0)</f>
        <v>0</v>
      </c>
      <c r="BH249" s="141">
        <f>IF(N249="sníž. přenesená",J249,0)</f>
        <v>0</v>
      </c>
      <c r="BI249" s="141">
        <f>IF(N249="nulová",J249,0)</f>
        <v>0</v>
      </c>
      <c r="BJ249" s="18" t="s">
        <v>80</v>
      </c>
      <c r="BK249" s="141">
        <f>ROUND(I249*H249,2)</f>
        <v>0</v>
      </c>
      <c r="BL249" s="18" t="s">
        <v>149</v>
      </c>
      <c r="BM249" s="140" t="s">
        <v>392</v>
      </c>
    </row>
    <row r="250" spans="2:65" s="14" customFormat="1">
      <c r="B250" s="161"/>
      <c r="D250" s="147" t="s">
        <v>153</v>
      </c>
      <c r="E250" s="162" t="s">
        <v>19</v>
      </c>
      <c r="F250" s="163" t="s">
        <v>393</v>
      </c>
      <c r="H250" s="162" t="s">
        <v>19</v>
      </c>
      <c r="I250" s="164"/>
      <c r="L250" s="161"/>
      <c r="M250" s="165"/>
      <c r="T250" s="166"/>
      <c r="AT250" s="162" t="s">
        <v>153</v>
      </c>
      <c r="AU250" s="162" t="s">
        <v>82</v>
      </c>
      <c r="AV250" s="14" t="s">
        <v>80</v>
      </c>
      <c r="AW250" s="14" t="s">
        <v>33</v>
      </c>
      <c r="AX250" s="14" t="s">
        <v>72</v>
      </c>
      <c r="AY250" s="162" t="s">
        <v>142</v>
      </c>
    </row>
    <row r="251" spans="2:65" s="12" customFormat="1">
      <c r="B251" s="146"/>
      <c r="D251" s="147" t="s">
        <v>153</v>
      </c>
      <c r="E251" s="148" t="s">
        <v>19</v>
      </c>
      <c r="F251" s="149" t="s">
        <v>394</v>
      </c>
      <c r="H251" s="150">
        <v>0.58899999999999997</v>
      </c>
      <c r="I251" s="151"/>
      <c r="L251" s="146"/>
      <c r="M251" s="152"/>
      <c r="T251" s="153"/>
      <c r="AT251" s="148" t="s">
        <v>153</v>
      </c>
      <c r="AU251" s="148" t="s">
        <v>82</v>
      </c>
      <c r="AV251" s="12" t="s">
        <v>82</v>
      </c>
      <c r="AW251" s="12" t="s">
        <v>33</v>
      </c>
      <c r="AX251" s="12" t="s">
        <v>80</v>
      </c>
      <c r="AY251" s="148" t="s">
        <v>142</v>
      </c>
    </row>
    <row r="252" spans="2:65" s="12" customFormat="1">
      <c r="B252" s="146"/>
      <c r="D252" s="147" t="s">
        <v>153</v>
      </c>
      <c r="F252" s="149" t="s">
        <v>395</v>
      </c>
      <c r="H252" s="150">
        <v>1.06</v>
      </c>
      <c r="I252" s="151"/>
      <c r="L252" s="146"/>
      <c r="M252" s="152"/>
      <c r="T252" s="153"/>
      <c r="AT252" s="148" t="s">
        <v>153</v>
      </c>
      <c r="AU252" s="148" t="s">
        <v>82</v>
      </c>
      <c r="AV252" s="12" t="s">
        <v>82</v>
      </c>
      <c r="AW252" s="12" t="s">
        <v>4</v>
      </c>
      <c r="AX252" s="12" t="s">
        <v>80</v>
      </c>
      <c r="AY252" s="148" t="s">
        <v>142</v>
      </c>
    </row>
    <row r="253" spans="2:65" s="1" customFormat="1" ht="37.799999999999997" customHeight="1">
      <c r="B253" s="33"/>
      <c r="C253" s="129" t="s">
        <v>396</v>
      </c>
      <c r="D253" s="129" t="s">
        <v>144</v>
      </c>
      <c r="E253" s="130" t="s">
        <v>397</v>
      </c>
      <c r="F253" s="131" t="s">
        <v>398</v>
      </c>
      <c r="G253" s="132" t="s">
        <v>92</v>
      </c>
      <c r="H253" s="133">
        <v>198.44</v>
      </c>
      <c r="I253" s="134"/>
      <c r="J253" s="135">
        <f>ROUND(I253*H253,2)</f>
        <v>0</v>
      </c>
      <c r="K253" s="131" t="s">
        <v>148</v>
      </c>
      <c r="L253" s="33"/>
      <c r="M253" s="136" t="s">
        <v>19</v>
      </c>
      <c r="N253" s="137" t="s">
        <v>43</v>
      </c>
      <c r="P253" s="138">
        <f>O253*H253</f>
        <v>0</v>
      </c>
      <c r="Q253" s="138">
        <v>0</v>
      </c>
      <c r="R253" s="138">
        <f>Q253*H253</f>
        <v>0</v>
      </c>
      <c r="S253" s="138">
        <v>0</v>
      </c>
      <c r="T253" s="139">
        <f>S253*H253</f>
        <v>0</v>
      </c>
      <c r="AR253" s="140" t="s">
        <v>149</v>
      </c>
      <c r="AT253" s="140" t="s">
        <v>144</v>
      </c>
      <c r="AU253" s="140" t="s">
        <v>82</v>
      </c>
      <c r="AY253" s="18" t="s">
        <v>142</v>
      </c>
      <c r="BE253" s="141">
        <f>IF(N253="základní",J253,0)</f>
        <v>0</v>
      </c>
      <c r="BF253" s="141">
        <f>IF(N253="snížená",J253,0)</f>
        <v>0</v>
      </c>
      <c r="BG253" s="141">
        <f>IF(N253="zákl. přenesená",J253,0)</f>
        <v>0</v>
      </c>
      <c r="BH253" s="141">
        <f>IF(N253="sníž. přenesená",J253,0)</f>
        <v>0</v>
      </c>
      <c r="BI253" s="141">
        <f>IF(N253="nulová",J253,0)</f>
        <v>0</v>
      </c>
      <c r="BJ253" s="18" t="s">
        <v>80</v>
      </c>
      <c r="BK253" s="141">
        <f>ROUND(I253*H253,2)</f>
        <v>0</v>
      </c>
      <c r="BL253" s="18" t="s">
        <v>149</v>
      </c>
      <c r="BM253" s="140" t="s">
        <v>399</v>
      </c>
    </row>
    <row r="254" spans="2:65" s="1" customFormat="1">
      <c r="B254" s="33"/>
      <c r="D254" s="142" t="s">
        <v>151</v>
      </c>
      <c r="F254" s="143" t="s">
        <v>400</v>
      </c>
      <c r="I254" s="144"/>
      <c r="L254" s="33"/>
      <c r="M254" s="145"/>
      <c r="T254" s="54"/>
      <c r="AT254" s="18" t="s">
        <v>151</v>
      </c>
      <c r="AU254" s="18" t="s">
        <v>82</v>
      </c>
    </row>
    <row r="255" spans="2:65" s="14" customFormat="1">
      <c r="B255" s="161"/>
      <c r="D255" s="147" t="s">
        <v>153</v>
      </c>
      <c r="E255" s="162" t="s">
        <v>19</v>
      </c>
      <c r="F255" s="163" t="s">
        <v>249</v>
      </c>
      <c r="H255" s="162" t="s">
        <v>19</v>
      </c>
      <c r="I255" s="164"/>
      <c r="L255" s="161"/>
      <c r="M255" s="165"/>
      <c r="T255" s="166"/>
      <c r="AT255" s="162" t="s">
        <v>153</v>
      </c>
      <c r="AU255" s="162" t="s">
        <v>82</v>
      </c>
      <c r="AV255" s="14" t="s">
        <v>80</v>
      </c>
      <c r="AW255" s="14" t="s">
        <v>33</v>
      </c>
      <c r="AX255" s="14" t="s">
        <v>72</v>
      </c>
      <c r="AY255" s="162" t="s">
        <v>142</v>
      </c>
    </row>
    <row r="256" spans="2:65" s="12" customFormat="1">
      <c r="B256" s="146"/>
      <c r="D256" s="147" t="s">
        <v>153</v>
      </c>
      <c r="E256" s="148" t="s">
        <v>19</v>
      </c>
      <c r="F256" s="149" t="s">
        <v>401</v>
      </c>
      <c r="H256" s="150">
        <v>198.44</v>
      </c>
      <c r="I256" s="151"/>
      <c r="L256" s="146"/>
      <c r="M256" s="152"/>
      <c r="T256" s="153"/>
      <c r="AT256" s="148" t="s">
        <v>153</v>
      </c>
      <c r="AU256" s="148" t="s">
        <v>82</v>
      </c>
      <c r="AV256" s="12" t="s">
        <v>82</v>
      </c>
      <c r="AW256" s="12" t="s">
        <v>33</v>
      </c>
      <c r="AX256" s="12" t="s">
        <v>72</v>
      </c>
      <c r="AY256" s="148" t="s">
        <v>142</v>
      </c>
    </row>
    <row r="257" spans="2:65" s="13" customFormat="1">
      <c r="B257" s="154"/>
      <c r="D257" s="147" t="s">
        <v>153</v>
      </c>
      <c r="E257" s="155" t="s">
        <v>98</v>
      </c>
      <c r="F257" s="156" t="s">
        <v>156</v>
      </c>
      <c r="H257" s="157">
        <v>198.44</v>
      </c>
      <c r="I257" s="158"/>
      <c r="L257" s="154"/>
      <c r="M257" s="159"/>
      <c r="T257" s="160"/>
      <c r="AT257" s="155" t="s">
        <v>153</v>
      </c>
      <c r="AU257" s="155" t="s">
        <v>82</v>
      </c>
      <c r="AV257" s="13" t="s">
        <v>149</v>
      </c>
      <c r="AW257" s="13" t="s">
        <v>33</v>
      </c>
      <c r="AX257" s="13" t="s">
        <v>80</v>
      </c>
      <c r="AY257" s="155" t="s">
        <v>142</v>
      </c>
    </row>
    <row r="258" spans="2:65" s="1" customFormat="1" ht="16.5" customHeight="1">
      <c r="B258" s="33"/>
      <c r="C258" s="167" t="s">
        <v>402</v>
      </c>
      <c r="D258" s="167" t="s">
        <v>341</v>
      </c>
      <c r="E258" s="168" t="s">
        <v>403</v>
      </c>
      <c r="F258" s="169" t="s">
        <v>404</v>
      </c>
      <c r="G258" s="170" t="s">
        <v>344</v>
      </c>
      <c r="H258" s="171">
        <v>357.19200000000001</v>
      </c>
      <c r="I258" s="172"/>
      <c r="J258" s="173">
        <f>ROUND(I258*H258,2)</f>
        <v>0</v>
      </c>
      <c r="K258" s="169" t="s">
        <v>148</v>
      </c>
      <c r="L258" s="174"/>
      <c r="M258" s="175" t="s">
        <v>19</v>
      </c>
      <c r="N258" s="176" t="s">
        <v>43</v>
      </c>
      <c r="P258" s="138">
        <f>O258*H258</f>
        <v>0</v>
      </c>
      <c r="Q258" s="138">
        <v>0</v>
      </c>
      <c r="R258" s="138">
        <f>Q258*H258</f>
        <v>0</v>
      </c>
      <c r="S258" s="138">
        <v>0</v>
      </c>
      <c r="T258" s="139">
        <f>S258*H258</f>
        <v>0</v>
      </c>
      <c r="AR258" s="140" t="s">
        <v>193</v>
      </c>
      <c r="AT258" s="140" t="s">
        <v>341</v>
      </c>
      <c r="AU258" s="140" t="s">
        <v>82</v>
      </c>
      <c r="AY258" s="18" t="s">
        <v>142</v>
      </c>
      <c r="BE258" s="141">
        <f>IF(N258="základní",J258,0)</f>
        <v>0</v>
      </c>
      <c r="BF258" s="141">
        <f>IF(N258="snížená",J258,0)</f>
        <v>0</v>
      </c>
      <c r="BG258" s="141">
        <f>IF(N258="zákl. přenesená",J258,0)</f>
        <v>0</v>
      </c>
      <c r="BH258" s="141">
        <f>IF(N258="sníž. přenesená",J258,0)</f>
        <v>0</v>
      </c>
      <c r="BI258" s="141">
        <f>IF(N258="nulová",J258,0)</f>
        <v>0</v>
      </c>
      <c r="BJ258" s="18" t="s">
        <v>80</v>
      </c>
      <c r="BK258" s="141">
        <f>ROUND(I258*H258,2)</f>
        <v>0</v>
      </c>
      <c r="BL258" s="18" t="s">
        <v>149</v>
      </c>
      <c r="BM258" s="140" t="s">
        <v>405</v>
      </c>
    </row>
    <row r="259" spans="2:65" s="12" customFormat="1">
      <c r="B259" s="146"/>
      <c r="D259" s="147" t="s">
        <v>153</v>
      </c>
      <c r="E259" s="148" t="s">
        <v>19</v>
      </c>
      <c r="F259" s="149" t="s">
        <v>406</v>
      </c>
      <c r="H259" s="150">
        <v>357.19200000000001</v>
      </c>
      <c r="I259" s="151"/>
      <c r="L259" s="146"/>
      <c r="M259" s="152"/>
      <c r="T259" s="153"/>
      <c r="AT259" s="148" t="s">
        <v>153</v>
      </c>
      <c r="AU259" s="148" t="s">
        <v>82</v>
      </c>
      <c r="AV259" s="12" t="s">
        <v>82</v>
      </c>
      <c r="AW259" s="12" t="s">
        <v>33</v>
      </c>
      <c r="AX259" s="12" t="s">
        <v>80</v>
      </c>
      <c r="AY259" s="148" t="s">
        <v>142</v>
      </c>
    </row>
    <row r="260" spans="2:65" s="11" customFormat="1" ht="22.8" customHeight="1">
      <c r="B260" s="117"/>
      <c r="D260" s="118" t="s">
        <v>71</v>
      </c>
      <c r="E260" s="127" t="s">
        <v>82</v>
      </c>
      <c r="F260" s="127" t="s">
        <v>407</v>
      </c>
      <c r="I260" s="120"/>
      <c r="J260" s="128">
        <f>BK260</f>
        <v>0</v>
      </c>
      <c r="L260" s="117"/>
      <c r="M260" s="122"/>
      <c r="P260" s="123">
        <f>SUM(P261:P264)</f>
        <v>0</v>
      </c>
      <c r="R260" s="123">
        <f>SUM(R261:R264)</f>
        <v>38.853099999999998</v>
      </c>
      <c r="T260" s="124">
        <f>SUM(T261:T264)</f>
        <v>0</v>
      </c>
      <c r="AR260" s="118" t="s">
        <v>80</v>
      </c>
      <c r="AT260" s="125" t="s">
        <v>71</v>
      </c>
      <c r="AU260" s="125" t="s">
        <v>80</v>
      </c>
      <c r="AY260" s="118" t="s">
        <v>142</v>
      </c>
      <c r="BK260" s="126">
        <f>SUM(BK261:BK264)</f>
        <v>0</v>
      </c>
    </row>
    <row r="261" spans="2:65" s="1" customFormat="1" ht="37.799999999999997" customHeight="1">
      <c r="B261" s="33"/>
      <c r="C261" s="129" t="s">
        <v>408</v>
      </c>
      <c r="D261" s="129" t="s">
        <v>144</v>
      </c>
      <c r="E261" s="130" t="s">
        <v>409</v>
      </c>
      <c r="F261" s="131" t="s">
        <v>410</v>
      </c>
      <c r="G261" s="132" t="s">
        <v>165</v>
      </c>
      <c r="H261" s="133">
        <v>190</v>
      </c>
      <c r="I261" s="134"/>
      <c r="J261" s="135">
        <f>ROUND(I261*H261,2)</f>
        <v>0</v>
      </c>
      <c r="K261" s="131" t="s">
        <v>148</v>
      </c>
      <c r="L261" s="33"/>
      <c r="M261" s="136" t="s">
        <v>19</v>
      </c>
      <c r="N261" s="137" t="s">
        <v>43</v>
      </c>
      <c r="P261" s="138">
        <f>O261*H261</f>
        <v>0</v>
      </c>
      <c r="Q261" s="138">
        <v>0.20449000000000001</v>
      </c>
      <c r="R261" s="138">
        <f>Q261*H261</f>
        <v>38.853099999999998</v>
      </c>
      <c r="S261" s="138">
        <v>0</v>
      </c>
      <c r="T261" s="139">
        <f>S261*H261</f>
        <v>0</v>
      </c>
      <c r="AR261" s="140" t="s">
        <v>149</v>
      </c>
      <c r="AT261" s="140" t="s">
        <v>144</v>
      </c>
      <c r="AU261" s="140" t="s">
        <v>82</v>
      </c>
      <c r="AY261" s="18" t="s">
        <v>142</v>
      </c>
      <c r="BE261" s="141">
        <f>IF(N261="základní",J261,0)</f>
        <v>0</v>
      </c>
      <c r="BF261" s="141">
        <f>IF(N261="snížená",J261,0)</f>
        <v>0</v>
      </c>
      <c r="BG261" s="141">
        <f>IF(N261="zákl. přenesená",J261,0)</f>
        <v>0</v>
      </c>
      <c r="BH261" s="141">
        <f>IF(N261="sníž. přenesená",J261,0)</f>
        <v>0</v>
      </c>
      <c r="BI261" s="141">
        <f>IF(N261="nulová",J261,0)</f>
        <v>0</v>
      </c>
      <c r="BJ261" s="18" t="s">
        <v>80</v>
      </c>
      <c r="BK261" s="141">
        <f>ROUND(I261*H261,2)</f>
        <v>0</v>
      </c>
      <c r="BL261" s="18" t="s">
        <v>149</v>
      </c>
      <c r="BM261" s="140" t="s">
        <v>411</v>
      </c>
    </row>
    <row r="262" spans="2:65" s="1" customFormat="1">
      <c r="B262" s="33"/>
      <c r="D262" s="142" t="s">
        <v>151</v>
      </c>
      <c r="F262" s="143" t="s">
        <v>412</v>
      </c>
      <c r="I262" s="144"/>
      <c r="L262" s="33"/>
      <c r="M262" s="145"/>
      <c r="T262" s="54"/>
      <c r="AT262" s="18" t="s">
        <v>151</v>
      </c>
      <c r="AU262" s="18" t="s">
        <v>82</v>
      </c>
    </row>
    <row r="263" spans="2:65" s="12" customFormat="1">
      <c r="B263" s="146"/>
      <c r="D263" s="147" t="s">
        <v>153</v>
      </c>
      <c r="E263" s="148" t="s">
        <v>19</v>
      </c>
      <c r="F263" s="149" t="s">
        <v>413</v>
      </c>
      <c r="H263" s="150">
        <v>190</v>
      </c>
      <c r="I263" s="151"/>
      <c r="L263" s="146"/>
      <c r="M263" s="152"/>
      <c r="T263" s="153"/>
      <c r="AT263" s="148" t="s">
        <v>153</v>
      </c>
      <c r="AU263" s="148" t="s">
        <v>82</v>
      </c>
      <c r="AV263" s="12" t="s">
        <v>82</v>
      </c>
      <c r="AW263" s="12" t="s">
        <v>33</v>
      </c>
      <c r="AX263" s="12" t="s">
        <v>72</v>
      </c>
      <c r="AY263" s="148" t="s">
        <v>142</v>
      </c>
    </row>
    <row r="264" spans="2:65" s="13" customFormat="1">
      <c r="B264" s="154"/>
      <c r="D264" s="147" t="s">
        <v>153</v>
      </c>
      <c r="E264" s="155" t="s">
        <v>19</v>
      </c>
      <c r="F264" s="156" t="s">
        <v>156</v>
      </c>
      <c r="H264" s="157">
        <v>190</v>
      </c>
      <c r="I264" s="158"/>
      <c r="L264" s="154"/>
      <c r="M264" s="159"/>
      <c r="T264" s="160"/>
      <c r="AT264" s="155" t="s">
        <v>153</v>
      </c>
      <c r="AU264" s="155" t="s">
        <v>82</v>
      </c>
      <c r="AV264" s="13" t="s">
        <v>149</v>
      </c>
      <c r="AW264" s="13" t="s">
        <v>33</v>
      </c>
      <c r="AX264" s="13" t="s">
        <v>80</v>
      </c>
      <c r="AY264" s="155" t="s">
        <v>142</v>
      </c>
    </row>
    <row r="265" spans="2:65" s="11" customFormat="1" ht="22.8" customHeight="1">
      <c r="B265" s="117"/>
      <c r="D265" s="118" t="s">
        <v>71</v>
      </c>
      <c r="E265" s="127" t="s">
        <v>149</v>
      </c>
      <c r="F265" s="127" t="s">
        <v>414</v>
      </c>
      <c r="I265" s="120"/>
      <c r="J265" s="128">
        <f>BK265</f>
        <v>0</v>
      </c>
      <c r="L265" s="117"/>
      <c r="M265" s="122"/>
      <c r="P265" s="123">
        <f>SUM(P266:P287)</f>
        <v>0</v>
      </c>
      <c r="R265" s="123">
        <f>SUM(R266:R287)</f>
        <v>3.6812689999999999</v>
      </c>
      <c r="T265" s="124">
        <f>SUM(T266:T287)</f>
        <v>0</v>
      </c>
      <c r="AR265" s="118" t="s">
        <v>80</v>
      </c>
      <c r="AT265" s="125" t="s">
        <v>71</v>
      </c>
      <c r="AU265" s="125" t="s">
        <v>80</v>
      </c>
      <c r="AY265" s="118" t="s">
        <v>142</v>
      </c>
      <c r="BK265" s="126">
        <f>SUM(BK266:BK287)</f>
        <v>0</v>
      </c>
    </row>
    <row r="266" spans="2:65" s="1" customFormat="1" ht="21.75" customHeight="1">
      <c r="B266" s="33"/>
      <c r="C266" s="129" t="s">
        <v>415</v>
      </c>
      <c r="D266" s="129" t="s">
        <v>144</v>
      </c>
      <c r="E266" s="130" t="s">
        <v>416</v>
      </c>
      <c r="F266" s="131" t="s">
        <v>417</v>
      </c>
      <c r="G266" s="132" t="s">
        <v>92</v>
      </c>
      <c r="H266" s="133">
        <v>49.61</v>
      </c>
      <c r="I266" s="134"/>
      <c r="J266" s="135">
        <f>ROUND(I266*H266,2)</f>
        <v>0</v>
      </c>
      <c r="K266" s="131" t="s">
        <v>148</v>
      </c>
      <c r="L266" s="33"/>
      <c r="M266" s="136" t="s">
        <v>19</v>
      </c>
      <c r="N266" s="137" t="s">
        <v>43</v>
      </c>
      <c r="P266" s="138">
        <f>O266*H266</f>
        <v>0</v>
      </c>
      <c r="Q266" s="138">
        <v>0</v>
      </c>
      <c r="R266" s="138">
        <f>Q266*H266</f>
        <v>0</v>
      </c>
      <c r="S266" s="138">
        <v>0</v>
      </c>
      <c r="T266" s="139">
        <f>S266*H266</f>
        <v>0</v>
      </c>
      <c r="AR266" s="140" t="s">
        <v>149</v>
      </c>
      <c r="AT266" s="140" t="s">
        <v>144</v>
      </c>
      <c r="AU266" s="140" t="s">
        <v>82</v>
      </c>
      <c r="AY266" s="18" t="s">
        <v>142</v>
      </c>
      <c r="BE266" s="141">
        <f>IF(N266="základní",J266,0)</f>
        <v>0</v>
      </c>
      <c r="BF266" s="141">
        <f>IF(N266="snížená",J266,0)</f>
        <v>0</v>
      </c>
      <c r="BG266" s="141">
        <f>IF(N266="zákl. přenesená",J266,0)</f>
        <v>0</v>
      </c>
      <c r="BH266" s="141">
        <f>IF(N266="sníž. přenesená",J266,0)</f>
        <v>0</v>
      </c>
      <c r="BI266" s="141">
        <f>IF(N266="nulová",J266,0)</f>
        <v>0</v>
      </c>
      <c r="BJ266" s="18" t="s">
        <v>80</v>
      </c>
      <c r="BK266" s="141">
        <f>ROUND(I266*H266,2)</f>
        <v>0</v>
      </c>
      <c r="BL266" s="18" t="s">
        <v>149</v>
      </c>
      <c r="BM266" s="140" t="s">
        <v>418</v>
      </c>
    </row>
    <row r="267" spans="2:65" s="1" customFormat="1">
      <c r="B267" s="33"/>
      <c r="D267" s="142" t="s">
        <v>151</v>
      </c>
      <c r="F267" s="143" t="s">
        <v>419</v>
      </c>
      <c r="I267" s="144"/>
      <c r="L267" s="33"/>
      <c r="M267" s="145"/>
      <c r="T267" s="54"/>
      <c r="AT267" s="18" t="s">
        <v>151</v>
      </c>
      <c r="AU267" s="18" t="s">
        <v>82</v>
      </c>
    </row>
    <row r="268" spans="2:65" s="14" customFormat="1">
      <c r="B268" s="161"/>
      <c r="D268" s="147" t="s">
        <v>153</v>
      </c>
      <c r="E268" s="162" t="s">
        <v>19</v>
      </c>
      <c r="F268" s="163" t="s">
        <v>420</v>
      </c>
      <c r="H268" s="162" t="s">
        <v>19</v>
      </c>
      <c r="I268" s="164"/>
      <c r="L268" s="161"/>
      <c r="M268" s="165"/>
      <c r="T268" s="166"/>
      <c r="AT268" s="162" t="s">
        <v>153</v>
      </c>
      <c r="AU268" s="162" t="s">
        <v>82</v>
      </c>
      <c r="AV268" s="14" t="s">
        <v>80</v>
      </c>
      <c r="AW268" s="14" t="s">
        <v>33</v>
      </c>
      <c r="AX268" s="14" t="s">
        <v>72</v>
      </c>
      <c r="AY268" s="162" t="s">
        <v>142</v>
      </c>
    </row>
    <row r="269" spans="2:65" s="12" customFormat="1">
      <c r="B269" s="146"/>
      <c r="D269" s="147" t="s">
        <v>153</v>
      </c>
      <c r="E269" s="148" t="s">
        <v>19</v>
      </c>
      <c r="F269" s="149" t="s">
        <v>421</v>
      </c>
      <c r="H269" s="150">
        <v>49.61</v>
      </c>
      <c r="I269" s="151"/>
      <c r="L269" s="146"/>
      <c r="M269" s="152"/>
      <c r="T269" s="153"/>
      <c r="AT269" s="148" t="s">
        <v>153</v>
      </c>
      <c r="AU269" s="148" t="s">
        <v>82</v>
      </c>
      <c r="AV269" s="12" t="s">
        <v>82</v>
      </c>
      <c r="AW269" s="12" t="s">
        <v>33</v>
      </c>
      <c r="AX269" s="12" t="s">
        <v>72</v>
      </c>
      <c r="AY269" s="148" t="s">
        <v>142</v>
      </c>
    </row>
    <row r="270" spans="2:65" s="13" customFormat="1">
      <c r="B270" s="154"/>
      <c r="D270" s="147" t="s">
        <v>153</v>
      </c>
      <c r="E270" s="155" t="s">
        <v>94</v>
      </c>
      <c r="F270" s="156" t="s">
        <v>156</v>
      </c>
      <c r="H270" s="157">
        <v>49.61</v>
      </c>
      <c r="I270" s="158"/>
      <c r="L270" s="154"/>
      <c r="M270" s="159"/>
      <c r="T270" s="160"/>
      <c r="AT270" s="155" t="s">
        <v>153</v>
      </c>
      <c r="AU270" s="155" t="s">
        <v>82</v>
      </c>
      <c r="AV270" s="13" t="s">
        <v>149</v>
      </c>
      <c r="AW270" s="13" t="s">
        <v>33</v>
      </c>
      <c r="AX270" s="13" t="s">
        <v>80</v>
      </c>
      <c r="AY270" s="155" t="s">
        <v>142</v>
      </c>
    </row>
    <row r="271" spans="2:65" s="1" customFormat="1" ht="16.5" customHeight="1">
      <c r="B271" s="33"/>
      <c r="C271" s="129" t="s">
        <v>422</v>
      </c>
      <c r="D271" s="129" t="s">
        <v>144</v>
      </c>
      <c r="E271" s="130" t="s">
        <v>423</v>
      </c>
      <c r="F271" s="131" t="s">
        <v>424</v>
      </c>
      <c r="G271" s="132" t="s">
        <v>190</v>
      </c>
      <c r="H271" s="133">
        <v>1</v>
      </c>
      <c r="I271" s="134"/>
      <c r="J271" s="135">
        <f>ROUND(I271*H271,2)</f>
        <v>0</v>
      </c>
      <c r="K271" s="131" t="s">
        <v>148</v>
      </c>
      <c r="L271" s="33"/>
      <c r="M271" s="136" t="s">
        <v>19</v>
      </c>
      <c r="N271" s="137" t="s">
        <v>43</v>
      </c>
      <c r="P271" s="138">
        <f>O271*H271</f>
        <v>0</v>
      </c>
      <c r="Q271" s="138">
        <v>0.22394</v>
      </c>
      <c r="R271" s="138">
        <f>Q271*H271</f>
        <v>0.22394</v>
      </c>
      <c r="S271" s="138">
        <v>0</v>
      </c>
      <c r="T271" s="139">
        <f>S271*H271</f>
        <v>0</v>
      </c>
      <c r="AR271" s="140" t="s">
        <v>149</v>
      </c>
      <c r="AT271" s="140" t="s">
        <v>144</v>
      </c>
      <c r="AU271" s="140" t="s">
        <v>82</v>
      </c>
      <c r="AY271" s="18" t="s">
        <v>142</v>
      </c>
      <c r="BE271" s="141">
        <f>IF(N271="základní",J271,0)</f>
        <v>0</v>
      </c>
      <c r="BF271" s="141">
        <f>IF(N271="snížená",J271,0)</f>
        <v>0</v>
      </c>
      <c r="BG271" s="141">
        <f>IF(N271="zákl. přenesená",J271,0)</f>
        <v>0</v>
      </c>
      <c r="BH271" s="141">
        <f>IF(N271="sníž. přenesená",J271,0)</f>
        <v>0</v>
      </c>
      <c r="BI271" s="141">
        <f>IF(N271="nulová",J271,0)</f>
        <v>0</v>
      </c>
      <c r="BJ271" s="18" t="s">
        <v>80</v>
      </c>
      <c r="BK271" s="141">
        <f>ROUND(I271*H271,2)</f>
        <v>0</v>
      </c>
      <c r="BL271" s="18" t="s">
        <v>149</v>
      </c>
      <c r="BM271" s="140" t="s">
        <v>425</v>
      </c>
    </row>
    <row r="272" spans="2:65" s="1" customFormat="1">
      <c r="B272" s="33"/>
      <c r="D272" s="142" t="s">
        <v>151</v>
      </c>
      <c r="F272" s="143" t="s">
        <v>426</v>
      </c>
      <c r="I272" s="144"/>
      <c r="L272" s="33"/>
      <c r="M272" s="145"/>
      <c r="T272" s="54"/>
      <c r="AT272" s="18" t="s">
        <v>151</v>
      </c>
      <c r="AU272" s="18" t="s">
        <v>82</v>
      </c>
    </row>
    <row r="273" spans="2:65" s="1" customFormat="1" ht="16.5" customHeight="1">
      <c r="B273" s="33"/>
      <c r="C273" s="167" t="s">
        <v>427</v>
      </c>
      <c r="D273" s="167" t="s">
        <v>341</v>
      </c>
      <c r="E273" s="168" t="s">
        <v>428</v>
      </c>
      <c r="F273" s="169" t="s">
        <v>429</v>
      </c>
      <c r="G273" s="170" t="s">
        <v>190</v>
      </c>
      <c r="H273" s="171">
        <v>1</v>
      </c>
      <c r="I273" s="172"/>
      <c r="J273" s="173">
        <f>ROUND(I273*H273,2)</f>
        <v>0</v>
      </c>
      <c r="K273" s="169" t="s">
        <v>148</v>
      </c>
      <c r="L273" s="174"/>
      <c r="M273" s="175" t="s">
        <v>19</v>
      </c>
      <c r="N273" s="176" t="s">
        <v>43</v>
      </c>
      <c r="P273" s="138">
        <f>O273*H273</f>
        <v>0</v>
      </c>
      <c r="Q273" s="138">
        <v>2.8000000000000001E-2</v>
      </c>
      <c r="R273" s="138">
        <f>Q273*H273</f>
        <v>2.8000000000000001E-2</v>
      </c>
      <c r="S273" s="138">
        <v>0</v>
      </c>
      <c r="T273" s="139">
        <f>S273*H273</f>
        <v>0</v>
      </c>
      <c r="AR273" s="140" t="s">
        <v>193</v>
      </c>
      <c r="AT273" s="140" t="s">
        <v>341</v>
      </c>
      <c r="AU273" s="140" t="s">
        <v>82</v>
      </c>
      <c r="AY273" s="18" t="s">
        <v>142</v>
      </c>
      <c r="BE273" s="141">
        <f>IF(N273="základní",J273,0)</f>
        <v>0</v>
      </c>
      <c r="BF273" s="141">
        <f>IF(N273="snížená",J273,0)</f>
        <v>0</v>
      </c>
      <c r="BG273" s="141">
        <f>IF(N273="zákl. přenesená",J273,0)</f>
        <v>0</v>
      </c>
      <c r="BH273" s="141">
        <f>IF(N273="sníž. přenesená",J273,0)</f>
        <v>0</v>
      </c>
      <c r="BI273" s="141">
        <f>IF(N273="nulová",J273,0)</f>
        <v>0</v>
      </c>
      <c r="BJ273" s="18" t="s">
        <v>80</v>
      </c>
      <c r="BK273" s="141">
        <f>ROUND(I273*H273,2)</f>
        <v>0</v>
      </c>
      <c r="BL273" s="18" t="s">
        <v>149</v>
      </c>
      <c r="BM273" s="140" t="s">
        <v>430</v>
      </c>
    </row>
    <row r="274" spans="2:65" s="14" customFormat="1">
      <c r="B274" s="161"/>
      <c r="D274" s="147" t="s">
        <v>153</v>
      </c>
      <c r="E274" s="162" t="s">
        <v>19</v>
      </c>
      <c r="F274" s="163" t="s">
        <v>431</v>
      </c>
      <c r="H274" s="162" t="s">
        <v>19</v>
      </c>
      <c r="I274" s="164"/>
      <c r="L274" s="161"/>
      <c r="M274" s="165"/>
      <c r="T274" s="166"/>
      <c r="AT274" s="162" t="s">
        <v>153</v>
      </c>
      <c r="AU274" s="162" t="s">
        <v>82</v>
      </c>
      <c r="AV274" s="14" t="s">
        <v>80</v>
      </c>
      <c r="AW274" s="14" t="s">
        <v>33</v>
      </c>
      <c r="AX274" s="14" t="s">
        <v>72</v>
      </c>
      <c r="AY274" s="162" t="s">
        <v>142</v>
      </c>
    </row>
    <row r="275" spans="2:65" s="12" customFormat="1">
      <c r="B275" s="146"/>
      <c r="D275" s="147" t="s">
        <v>153</v>
      </c>
      <c r="E275" s="148" t="s">
        <v>19</v>
      </c>
      <c r="F275" s="149" t="s">
        <v>432</v>
      </c>
      <c r="H275" s="150">
        <v>1</v>
      </c>
      <c r="I275" s="151"/>
      <c r="L275" s="146"/>
      <c r="M275" s="152"/>
      <c r="T275" s="153"/>
      <c r="AT275" s="148" t="s">
        <v>153</v>
      </c>
      <c r="AU275" s="148" t="s">
        <v>82</v>
      </c>
      <c r="AV275" s="12" t="s">
        <v>82</v>
      </c>
      <c r="AW275" s="12" t="s">
        <v>33</v>
      </c>
      <c r="AX275" s="12" t="s">
        <v>80</v>
      </c>
      <c r="AY275" s="148" t="s">
        <v>142</v>
      </c>
    </row>
    <row r="276" spans="2:65" s="1" customFormat="1" ht="21.75" customHeight="1">
      <c r="B276" s="33"/>
      <c r="C276" s="129" t="s">
        <v>433</v>
      </c>
      <c r="D276" s="129" t="s">
        <v>144</v>
      </c>
      <c r="E276" s="130" t="s">
        <v>434</v>
      </c>
      <c r="F276" s="131" t="s">
        <v>435</v>
      </c>
      <c r="G276" s="132" t="s">
        <v>190</v>
      </c>
      <c r="H276" s="133">
        <v>1</v>
      </c>
      <c r="I276" s="134"/>
      <c r="J276" s="135">
        <f>ROUND(I276*H276,2)</f>
        <v>0</v>
      </c>
      <c r="K276" s="131" t="s">
        <v>436</v>
      </c>
      <c r="L276" s="33"/>
      <c r="M276" s="136" t="s">
        <v>19</v>
      </c>
      <c r="N276" s="137" t="s">
        <v>43</v>
      </c>
      <c r="P276" s="138">
        <f>O276*H276</f>
        <v>0</v>
      </c>
      <c r="Q276" s="138">
        <v>0.22394</v>
      </c>
      <c r="R276" s="138">
        <f>Q276*H276</f>
        <v>0.22394</v>
      </c>
      <c r="S276" s="138">
        <v>0</v>
      </c>
      <c r="T276" s="139">
        <f>S276*H276</f>
        <v>0</v>
      </c>
      <c r="AR276" s="140" t="s">
        <v>149</v>
      </c>
      <c r="AT276" s="140" t="s">
        <v>144</v>
      </c>
      <c r="AU276" s="140" t="s">
        <v>82</v>
      </c>
      <c r="AY276" s="18" t="s">
        <v>142</v>
      </c>
      <c r="BE276" s="141">
        <f>IF(N276="základní",J276,0)</f>
        <v>0</v>
      </c>
      <c r="BF276" s="141">
        <f>IF(N276="snížená",J276,0)</f>
        <v>0</v>
      </c>
      <c r="BG276" s="141">
        <f>IF(N276="zákl. přenesená",J276,0)</f>
        <v>0</v>
      </c>
      <c r="BH276" s="141">
        <f>IF(N276="sníž. přenesená",J276,0)</f>
        <v>0</v>
      </c>
      <c r="BI276" s="141">
        <f>IF(N276="nulová",J276,0)</f>
        <v>0</v>
      </c>
      <c r="BJ276" s="18" t="s">
        <v>80</v>
      </c>
      <c r="BK276" s="141">
        <f>ROUND(I276*H276,2)</f>
        <v>0</v>
      </c>
      <c r="BL276" s="18" t="s">
        <v>149</v>
      </c>
      <c r="BM276" s="140" t="s">
        <v>437</v>
      </c>
    </row>
    <row r="277" spans="2:65" s="1" customFormat="1">
      <c r="B277" s="33"/>
      <c r="D277" s="142" t="s">
        <v>151</v>
      </c>
      <c r="F277" s="143" t="s">
        <v>438</v>
      </c>
      <c r="I277" s="144"/>
      <c r="L277" s="33"/>
      <c r="M277" s="145"/>
      <c r="T277" s="54"/>
      <c r="AT277" s="18" t="s">
        <v>151</v>
      </c>
      <c r="AU277" s="18" t="s">
        <v>82</v>
      </c>
    </row>
    <row r="278" spans="2:65" s="12" customFormat="1">
      <c r="B278" s="146"/>
      <c r="D278" s="147" t="s">
        <v>153</v>
      </c>
      <c r="E278" s="148" t="s">
        <v>19</v>
      </c>
      <c r="F278" s="149" t="s">
        <v>439</v>
      </c>
      <c r="H278" s="150">
        <v>1</v>
      </c>
      <c r="I278" s="151"/>
      <c r="L278" s="146"/>
      <c r="M278" s="152"/>
      <c r="T278" s="153"/>
      <c r="AT278" s="148" t="s">
        <v>153</v>
      </c>
      <c r="AU278" s="148" t="s">
        <v>82</v>
      </c>
      <c r="AV278" s="12" t="s">
        <v>82</v>
      </c>
      <c r="AW278" s="12" t="s">
        <v>33</v>
      </c>
      <c r="AX278" s="12" t="s">
        <v>80</v>
      </c>
      <c r="AY278" s="148" t="s">
        <v>142</v>
      </c>
    </row>
    <row r="279" spans="2:65" s="1" customFormat="1" ht="16.5" customHeight="1">
      <c r="B279" s="33"/>
      <c r="C279" s="167" t="s">
        <v>440</v>
      </c>
      <c r="D279" s="167" t="s">
        <v>341</v>
      </c>
      <c r="E279" s="168" t="s">
        <v>441</v>
      </c>
      <c r="F279" s="169" t="s">
        <v>442</v>
      </c>
      <c r="G279" s="170" t="s">
        <v>190</v>
      </c>
      <c r="H279" s="171">
        <v>1</v>
      </c>
      <c r="I279" s="172"/>
      <c r="J279" s="173">
        <f>ROUND(I279*H279,2)</f>
        <v>0</v>
      </c>
      <c r="K279" s="169" t="s">
        <v>19</v>
      </c>
      <c r="L279" s="174"/>
      <c r="M279" s="175" t="s">
        <v>19</v>
      </c>
      <c r="N279" s="176" t="s">
        <v>43</v>
      </c>
      <c r="P279" s="138">
        <f>O279*H279</f>
        <v>0</v>
      </c>
      <c r="Q279" s="138">
        <v>0.03</v>
      </c>
      <c r="R279" s="138">
        <f>Q279*H279</f>
        <v>0.03</v>
      </c>
      <c r="S279" s="138">
        <v>0</v>
      </c>
      <c r="T279" s="139">
        <f>S279*H279</f>
        <v>0</v>
      </c>
      <c r="AR279" s="140" t="s">
        <v>193</v>
      </c>
      <c r="AT279" s="140" t="s">
        <v>341</v>
      </c>
      <c r="AU279" s="140" t="s">
        <v>82</v>
      </c>
      <c r="AY279" s="18" t="s">
        <v>142</v>
      </c>
      <c r="BE279" s="141">
        <f>IF(N279="základní",J279,0)</f>
        <v>0</v>
      </c>
      <c r="BF279" s="141">
        <f>IF(N279="snížená",J279,0)</f>
        <v>0</v>
      </c>
      <c r="BG279" s="141">
        <f>IF(N279="zákl. přenesená",J279,0)</f>
        <v>0</v>
      </c>
      <c r="BH279" s="141">
        <f>IF(N279="sníž. přenesená",J279,0)</f>
        <v>0</v>
      </c>
      <c r="BI279" s="141">
        <f>IF(N279="nulová",J279,0)</f>
        <v>0</v>
      </c>
      <c r="BJ279" s="18" t="s">
        <v>80</v>
      </c>
      <c r="BK279" s="141">
        <f>ROUND(I279*H279,2)</f>
        <v>0</v>
      </c>
      <c r="BL279" s="18" t="s">
        <v>149</v>
      </c>
      <c r="BM279" s="140" t="s">
        <v>443</v>
      </c>
    </row>
    <row r="280" spans="2:65" s="1" customFormat="1" ht="24.15" customHeight="1">
      <c r="B280" s="33"/>
      <c r="C280" s="129" t="s">
        <v>444</v>
      </c>
      <c r="D280" s="129" t="s">
        <v>144</v>
      </c>
      <c r="E280" s="130" t="s">
        <v>445</v>
      </c>
      <c r="F280" s="131" t="s">
        <v>446</v>
      </c>
      <c r="G280" s="132" t="s">
        <v>92</v>
      </c>
      <c r="H280" s="133">
        <v>1.35</v>
      </c>
      <c r="I280" s="134"/>
      <c r="J280" s="135">
        <f>ROUND(I280*H280,2)</f>
        <v>0</v>
      </c>
      <c r="K280" s="131" t="s">
        <v>148</v>
      </c>
      <c r="L280" s="33"/>
      <c r="M280" s="136" t="s">
        <v>19</v>
      </c>
      <c r="N280" s="137" t="s">
        <v>43</v>
      </c>
      <c r="P280" s="138">
        <f>O280*H280</f>
        <v>0</v>
      </c>
      <c r="Q280" s="138">
        <v>2.3010199999999998</v>
      </c>
      <c r="R280" s="138">
        <f>Q280*H280</f>
        <v>3.1063770000000002</v>
      </c>
      <c r="S280" s="138">
        <v>0</v>
      </c>
      <c r="T280" s="139">
        <f>S280*H280</f>
        <v>0</v>
      </c>
      <c r="AR280" s="140" t="s">
        <v>149</v>
      </c>
      <c r="AT280" s="140" t="s">
        <v>144</v>
      </c>
      <c r="AU280" s="140" t="s">
        <v>82</v>
      </c>
      <c r="AY280" s="18" t="s">
        <v>142</v>
      </c>
      <c r="BE280" s="141">
        <f>IF(N280="základní",J280,0)</f>
        <v>0</v>
      </c>
      <c r="BF280" s="141">
        <f>IF(N280="snížená",J280,0)</f>
        <v>0</v>
      </c>
      <c r="BG280" s="141">
        <f>IF(N280="zákl. přenesená",J280,0)</f>
        <v>0</v>
      </c>
      <c r="BH280" s="141">
        <f>IF(N280="sníž. přenesená",J280,0)</f>
        <v>0</v>
      </c>
      <c r="BI280" s="141">
        <f>IF(N280="nulová",J280,0)</f>
        <v>0</v>
      </c>
      <c r="BJ280" s="18" t="s">
        <v>80</v>
      </c>
      <c r="BK280" s="141">
        <f>ROUND(I280*H280,2)</f>
        <v>0</v>
      </c>
      <c r="BL280" s="18" t="s">
        <v>149</v>
      </c>
      <c r="BM280" s="140" t="s">
        <v>447</v>
      </c>
    </row>
    <row r="281" spans="2:65" s="1" customFormat="1">
      <c r="B281" s="33"/>
      <c r="D281" s="142" t="s">
        <v>151</v>
      </c>
      <c r="F281" s="143" t="s">
        <v>448</v>
      </c>
      <c r="I281" s="144"/>
      <c r="L281" s="33"/>
      <c r="M281" s="145"/>
      <c r="T281" s="54"/>
      <c r="AT281" s="18" t="s">
        <v>151</v>
      </c>
      <c r="AU281" s="18" t="s">
        <v>82</v>
      </c>
    </row>
    <row r="282" spans="2:65" s="14" customFormat="1">
      <c r="B282" s="161"/>
      <c r="D282" s="147" t="s">
        <v>153</v>
      </c>
      <c r="E282" s="162" t="s">
        <v>19</v>
      </c>
      <c r="F282" s="163" t="s">
        <v>449</v>
      </c>
      <c r="H282" s="162" t="s">
        <v>19</v>
      </c>
      <c r="I282" s="164"/>
      <c r="L282" s="161"/>
      <c r="M282" s="165"/>
      <c r="T282" s="166"/>
      <c r="AT282" s="162" t="s">
        <v>153</v>
      </c>
      <c r="AU282" s="162" t="s">
        <v>82</v>
      </c>
      <c r="AV282" s="14" t="s">
        <v>80</v>
      </c>
      <c r="AW282" s="14" t="s">
        <v>33</v>
      </c>
      <c r="AX282" s="14" t="s">
        <v>72</v>
      </c>
      <c r="AY282" s="162" t="s">
        <v>142</v>
      </c>
    </row>
    <row r="283" spans="2:65" s="12" customFormat="1">
      <c r="B283" s="146"/>
      <c r="D283" s="147" t="s">
        <v>153</v>
      </c>
      <c r="E283" s="148" t="s">
        <v>19</v>
      </c>
      <c r="F283" s="149" t="s">
        <v>450</v>
      </c>
      <c r="H283" s="150">
        <v>1.35</v>
      </c>
      <c r="I283" s="151"/>
      <c r="L283" s="146"/>
      <c r="M283" s="152"/>
      <c r="T283" s="153"/>
      <c r="AT283" s="148" t="s">
        <v>153</v>
      </c>
      <c r="AU283" s="148" t="s">
        <v>82</v>
      </c>
      <c r="AV283" s="12" t="s">
        <v>82</v>
      </c>
      <c r="AW283" s="12" t="s">
        <v>33</v>
      </c>
      <c r="AX283" s="12" t="s">
        <v>80</v>
      </c>
      <c r="AY283" s="148" t="s">
        <v>142</v>
      </c>
    </row>
    <row r="284" spans="2:65" s="1" customFormat="1" ht="16.5" customHeight="1">
      <c r="B284" s="33"/>
      <c r="C284" s="129" t="s">
        <v>451</v>
      </c>
      <c r="D284" s="129" t="s">
        <v>144</v>
      </c>
      <c r="E284" s="130" t="s">
        <v>452</v>
      </c>
      <c r="F284" s="131" t="s">
        <v>453</v>
      </c>
      <c r="G284" s="132" t="s">
        <v>201</v>
      </c>
      <c r="H284" s="133">
        <v>10.8</v>
      </c>
      <c r="I284" s="134"/>
      <c r="J284" s="135">
        <f>ROUND(I284*H284,2)</f>
        <v>0</v>
      </c>
      <c r="K284" s="131" t="s">
        <v>148</v>
      </c>
      <c r="L284" s="33"/>
      <c r="M284" s="136" t="s">
        <v>19</v>
      </c>
      <c r="N284" s="137" t="s">
        <v>43</v>
      </c>
      <c r="P284" s="138">
        <f>O284*H284</f>
        <v>0</v>
      </c>
      <c r="Q284" s="138">
        <v>6.3899999999999998E-3</v>
      </c>
      <c r="R284" s="138">
        <f>Q284*H284</f>
        <v>6.9012000000000004E-2</v>
      </c>
      <c r="S284" s="138">
        <v>0</v>
      </c>
      <c r="T284" s="139">
        <f>S284*H284</f>
        <v>0</v>
      </c>
      <c r="AR284" s="140" t="s">
        <v>149</v>
      </c>
      <c r="AT284" s="140" t="s">
        <v>144</v>
      </c>
      <c r="AU284" s="140" t="s">
        <v>82</v>
      </c>
      <c r="AY284" s="18" t="s">
        <v>142</v>
      </c>
      <c r="BE284" s="141">
        <f>IF(N284="základní",J284,0)</f>
        <v>0</v>
      </c>
      <c r="BF284" s="141">
        <f>IF(N284="snížená",J284,0)</f>
        <v>0</v>
      </c>
      <c r="BG284" s="141">
        <f>IF(N284="zákl. přenesená",J284,0)</f>
        <v>0</v>
      </c>
      <c r="BH284" s="141">
        <f>IF(N284="sníž. přenesená",J284,0)</f>
        <v>0</v>
      </c>
      <c r="BI284" s="141">
        <f>IF(N284="nulová",J284,0)</f>
        <v>0</v>
      </c>
      <c r="BJ284" s="18" t="s">
        <v>80</v>
      </c>
      <c r="BK284" s="141">
        <f>ROUND(I284*H284,2)</f>
        <v>0</v>
      </c>
      <c r="BL284" s="18" t="s">
        <v>149</v>
      </c>
      <c r="BM284" s="140" t="s">
        <v>454</v>
      </c>
    </row>
    <row r="285" spans="2:65" s="1" customFormat="1">
      <c r="B285" s="33"/>
      <c r="D285" s="142" t="s">
        <v>151</v>
      </c>
      <c r="F285" s="143" t="s">
        <v>455</v>
      </c>
      <c r="I285" s="144"/>
      <c r="L285" s="33"/>
      <c r="M285" s="145"/>
      <c r="T285" s="54"/>
      <c r="AT285" s="18" t="s">
        <v>151</v>
      </c>
      <c r="AU285" s="18" t="s">
        <v>82</v>
      </c>
    </row>
    <row r="286" spans="2:65" s="14" customFormat="1">
      <c r="B286" s="161"/>
      <c r="D286" s="147" t="s">
        <v>153</v>
      </c>
      <c r="E286" s="162" t="s">
        <v>19</v>
      </c>
      <c r="F286" s="163" t="s">
        <v>456</v>
      </c>
      <c r="H286" s="162" t="s">
        <v>19</v>
      </c>
      <c r="I286" s="164"/>
      <c r="L286" s="161"/>
      <c r="M286" s="165"/>
      <c r="T286" s="166"/>
      <c r="AT286" s="162" t="s">
        <v>153</v>
      </c>
      <c r="AU286" s="162" t="s">
        <v>82</v>
      </c>
      <c r="AV286" s="14" t="s">
        <v>80</v>
      </c>
      <c r="AW286" s="14" t="s">
        <v>33</v>
      </c>
      <c r="AX286" s="14" t="s">
        <v>72</v>
      </c>
      <c r="AY286" s="162" t="s">
        <v>142</v>
      </c>
    </row>
    <row r="287" spans="2:65" s="12" customFormat="1">
      <c r="B287" s="146"/>
      <c r="D287" s="147" t="s">
        <v>153</v>
      </c>
      <c r="E287" s="148" t="s">
        <v>19</v>
      </c>
      <c r="F287" s="149" t="s">
        <v>457</v>
      </c>
      <c r="H287" s="150">
        <v>10.8</v>
      </c>
      <c r="I287" s="151"/>
      <c r="L287" s="146"/>
      <c r="M287" s="152"/>
      <c r="T287" s="153"/>
      <c r="AT287" s="148" t="s">
        <v>153</v>
      </c>
      <c r="AU287" s="148" t="s">
        <v>82</v>
      </c>
      <c r="AV287" s="12" t="s">
        <v>82</v>
      </c>
      <c r="AW287" s="12" t="s">
        <v>33</v>
      </c>
      <c r="AX287" s="12" t="s">
        <v>80</v>
      </c>
      <c r="AY287" s="148" t="s">
        <v>142</v>
      </c>
    </row>
    <row r="288" spans="2:65" s="11" customFormat="1" ht="22.8" customHeight="1">
      <c r="B288" s="117"/>
      <c r="D288" s="118" t="s">
        <v>71</v>
      </c>
      <c r="E288" s="127" t="s">
        <v>180</v>
      </c>
      <c r="F288" s="127" t="s">
        <v>458</v>
      </c>
      <c r="I288" s="120"/>
      <c r="J288" s="128">
        <f>BK288</f>
        <v>0</v>
      </c>
      <c r="L288" s="117"/>
      <c r="M288" s="122"/>
      <c r="P288" s="123">
        <f>SUM(P289:P292)</f>
        <v>0</v>
      </c>
      <c r="R288" s="123">
        <f>SUM(R289:R292)</f>
        <v>4.5240000000000002E-2</v>
      </c>
      <c r="T288" s="124">
        <f>SUM(T289:T292)</f>
        <v>0</v>
      </c>
      <c r="AR288" s="118" t="s">
        <v>80</v>
      </c>
      <c r="AT288" s="125" t="s">
        <v>71</v>
      </c>
      <c r="AU288" s="125" t="s">
        <v>80</v>
      </c>
      <c r="AY288" s="118" t="s">
        <v>142</v>
      </c>
      <c r="BK288" s="126">
        <f>SUM(BK289:BK292)</f>
        <v>0</v>
      </c>
    </row>
    <row r="289" spans="2:65" s="1" customFormat="1" ht="24.15" customHeight="1">
      <c r="B289" s="33"/>
      <c r="C289" s="129" t="s">
        <v>459</v>
      </c>
      <c r="D289" s="129" t="s">
        <v>144</v>
      </c>
      <c r="E289" s="130" t="s">
        <v>460</v>
      </c>
      <c r="F289" s="131" t="s">
        <v>461</v>
      </c>
      <c r="G289" s="132" t="s">
        <v>201</v>
      </c>
      <c r="H289" s="133">
        <v>5.6550000000000002</v>
      </c>
      <c r="I289" s="134"/>
      <c r="J289" s="135">
        <f>ROUND(I289*H289,2)</f>
        <v>0</v>
      </c>
      <c r="K289" s="131" t="s">
        <v>148</v>
      </c>
      <c r="L289" s="33"/>
      <c r="M289" s="136" t="s">
        <v>19</v>
      </c>
      <c r="N289" s="137" t="s">
        <v>43</v>
      </c>
      <c r="P289" s="138">
        <f>O289*H289</f>
        <v>0</v>
      </c>
      <c r="Q289" s="138">
        <v>8.0000000000000002E-3</v>
      </c>
      <c r="R289" s="138">
        <f>Q289*H289</f>
        <v>4.5240000000000002E-2</v>
      </c>
      <c r="S289" s="138">
        <v>0</v>
      </c>
      <c r="T289" s="139">
        <f>S289*H289</f>
        <v>0</v>
      </c>
      <c r="AR289" s="140" t="s">
        <v>149</v>
      </c>
      <c r="AT289" s="140" t="s">
        <v>144</v>
      </c>
      <c r="AU289" s="140" t="s">
        <v>82</v>
      </c>
      <c r="AY289" s="18" t="s">
        <v>142</v>
      </c>
      <c r="BE289" s="141">
        <f>IF(N289="základní",J289,0)</f>
        <v>0</v>
      </c>
      <c r="BF289" s="141">
        <f>IF(N289="snížená",J289,0)</f>
        <v>0</v>
      </c>
      <c r="BG289" s="141">
        <f>IF(N289="zákl. přenesená",J289,0)</f>
        <v>0</v>
      </c>
      <c r="BH289" s="141">
        <f>IF(N289="sníž. přenesená",J289,0)</f>
        <v>0</v>
      </c>
      <c r="BI289" s="141">
        <f>IF(N289="nulová",J289,0)</f>
        <v>0</v>
      </c>
      <c r="BJ289" s="18" t="s">
        <v>80</v>
      </c>
      <c r="BK289" s="141">
        <f>ROUND(I289*H289,2)</f>
        <v>0</v>
      </c>
      <c r="BL289" s="18" t="s">
        <v>149</v>
      </c>
      <c r="BM289" s="140" t="s">
        <v>462</v>
      </c>
    </row>
    <row r="290" spans="2:65" s="1" customFormat="1">
      <c r="B290" s="33"/>
      <c r="D290" s="142" t="s">
        <v>151</v>
      </c>
      <c r="F290" s="143" t="s">
        <v>463</v>
      </c>
      <c r="I290" s="144"/>
      <c r="L290" s="33"/>
      <c r="M290" s="145"/>
      <c r="T290" s="54"/>
      <c r="AT290" s="18" t="s">
        <v>151</v>
      </c>
      <c r="AU290" s="18" t="s">
        <v>82</v>
      </c>
    </row>
    <row r="291" spans="2:65" s="14" customFormat="1">
      <c r="B291" s="161"/>
      <c r="D291" s="147" t="s">
        <v>153</v>
      </c>
      <c r="E291" s="162" t="s">
        <v>19</v>
      </c>
      <c r="F291" s="163" t="s">
        <v>464</v>
      </c>
      <c r="H291" s="162" t="s">
        <v>19</v>
      </c>
      <c r="I291" s="164"/>
      <c r="L291" s="161"/>
      <c r="M291" s="165"/>
      <c r="T291" s="166"/>
      <c r="AT291" s="162" t="s">
        <v>153</v>
      </c>
      <c r="AU291" s="162" t="s">
        <v>82</v>
      </c>
      <c r="AV291" s="14" t="s">
        <v>80</v>
      </c>
      <c r="AW291" s="14" t="s">
        <v>33</v>
      </c>
      <c r="AX291" s="14" t="s">
        <v>72</v>
      </c>
      <c r="AY291" s="162" t="s">
        <v>142</v>
      </c>
    </row>
    <row r="292" spans="2:65" s="12" customFormat="1">
      <c r="B292" s="146"/>
      <c r="D292" s="147" t="s">
        <v>153</v>
      </c>
      <c r="E292" s="148" t="s">
        <v>19</v>
      </c>
      <c r="F292" s="149" t="s">
        <v>465</v>
      </c>
      <c r="H292" s="150">
        <v>5.6550000000000002</v>
      </c>
      <c r="I292" s="151"/>
      <c r="L292" s="146"/>
      <c r="M292" s="152"/>
      <c r="T292" s="153"/>
      <c r="AT292" s="148" t="s">
        <v>153</v>
      </c>
      <c r="AU292" s="148" t="s">
        <v>82</v>
      </c>
      <c r="AV292" s="12" t="s">
        <v>82</v>
      </c>
      <c r="AW292" s="12" t="s">
        <v>33</v>
      </c>
      <c r="AX292" s="12" t="s">
        <v>80</v>
      </c>
      <c r="AY292" s="148" t="s">
        <v>142</v>
      </c>
    </row>
    <row r="293" spans="2:65" s="11" customFormat="1" ht="22.8" customHeight="1">
      <c r="B293" s="117"/>
      <c r="D293" s="118" t="s">
        <v>71</v>
      </c>
      <c r="E293" s="127" t="s">
        <v>193</v>
      </c>
      <c r="F293" s="127" t="s">
        <v>466</v>
      </c>
      <c r="I293" s="120"/>
      <c r="J293" s="128">
        <f>BK293</f>
        <v>0</v>
      </c>
      <c r="L293" s="117"/>
      <c r="M293" s="122"/>
      <c r="P293" s="123">
        <f>SUM(P294:P388)</f>
        <v>0</v>
      </c>
      <c r="R293" s="123">
        <f>SUM(R294:R388)</f>
        <v>5.6803069000000006</v>
      </c>
      <c r="T293" s="124">
        <f>SUM(T294:T388)</f>
        <v>0</v>
      </c>
      <c r="AR293" s="118" t="s">
        <v>80</v>
      </c>
      <c r="AT293" s="125" t="s">
        <v>71</v>
      </c>
      <c r="AU293" s="125" t="s">
        <v>80</v>
      </c>
      <c r="AY293" s="118" t="s">
        <v>142</v>
      </c>
      <c r="BK293" s="126">
        <f>SUM(BK294:BK388)</f>
        <v>0</v>
      </c>
    </row>
    <row r="294" spans="2:65" s="1" customFormat="1" ht="24.15" customHeight="1">
      <c r="B294" s="33"/>
      <c r="C294" s="129" t="s">
        <v>467</v>
      </c>
      <c r="D294" s="129" t="s">
        <v>144</v>
      </c>
      <c r="E294" s="130" t="s">
        <v>468</v>
      </c>
      <c r="F294" s="131" t="s">
        <v>469</v>
      </c>
      <c r="G294" s="132" t="s">
        <v>190</v>
      </c>
      <c r="H294" s="133">
        <v>7</v>
      </c>
      <c r="I294" s="134"/>
      <c r="J294" s="135">
        <f>ROUND(I294*H294,2)</f>
        <v>0</v>
      </c>
      <c r="K294" s="131" t="s">
        <v>148</v>
      </c>
      <c r="L294" s="33"/>
      <c r="M294" s="136" t="s">
        <v>19</v>
      </c>
      <c r="N294" s="137" t="s">
        <v>43</v>
      </c>
      <c r="P294" s="138">
        <f>O294*H294</f>
        <v>0</v>
      </c>
      <c r="Q294" s="138">
        <v>1.67E-3</v>
      </c>
      <c r="R294" s="138">
        <f>Q294*H294</f>
        <v>1.1690000000000001E-2</v>
      </c>
      <c r="S294" s="138">
        <v>0</v>
      </c>
      <c r="T294" s="139">
        <f>S294*H294</f>
        <v>0</v>
      </c>
      <c r="AR294" s="140" t="s">
        <v>149</v>
      </c>
      <c r="AT294" s="140" t="s">
        <v>144</v>
      </c>
      <c r="AU294" s="140" t="s">
        <v>82</v>
      </c>
      <c r="AY294" s="18" t="s">
        <v>142</v>
      </c>
      <c r="BE294" s="141">
        <f>IF(N294="základní",J294,0)</f>
        <v>0</v>
      </c>
      <c r="BF294" s="141">
        <f>IF(N294="snížená",J294,0)</f>
        <v>0</v>
      </c>
      <c r="BG294" s="141">
        <f>IF(N294="zákl. přenesená",J294,0)</f>
        <v>0</v>
      </c>
      <c r="BH294" s="141">
        <f>IF(N294="sníž. přenesená",J294,0)</f>
        <v>0</v>
      </c>
      <c r="BI294" s="141">
        <f>IF(N294="nulová",J294,0)</f>
        <v>0</v>
      </c>
      <c r="BJ294" s="18" t="s">
        <v>80</v>
      </c>
      <c r="BK294" s="141">
        <f>ROUND(I294*H294,2)</f>
        <v>0</v>
      </c>
      <c r="BL294" s="18" t="s">
        <v>149</v>
      </c>
      <c r="BM294" s="140" t="s">
        <v>470</v>
      </c>
    </row>
    <row r="295" spans="2:65" s="1" customFormat="1">
      <c r="B295" s="33"/>
      <c r="D295" s="142" t="s">
        <v>151</v>
      </c>
      <c r="F295" s="143" t="s">
        <v>471</v>
      </c>
      <c r="I295" s="144"/>
      <c r="L295" s="33"/>
      <c r="M295" s="145"/>
      <c r="T295" s="54"/>
      <c r="AT295" s="18" t="s">
        <v>151</v>
      </c>
      <c r="AU295" s="18" t="s">
        <v>82</v>
      </c>
    </row>
    <row r="296" spans="2:65" s="12" customFormat="1">
      <c r="B296" s="146"/>
      <c r="D296" s="147" t="s">
        <v>153</v>
      </c>
      <c r="E296" s="148" t="s">
        <v>19</v>
      </c>
      <c r="F296" s="149" t="s">
        <v>472</v>
      </c>
      <c r="H296" s="150">
        <v>7</v>
      </c>
      <c r="I296" s="151"/>
      <c r="L296" s="146"/>
      <c r="M296" s="152"/>
      <c r="T296" s="153"/>
      <c r="AT296" s="148" t="s">
        <v>153</v>
      </c>
      <c r="AU296" s="148" t="s">
        <v>82</v>
      </c>
      <c r="AV296" s="12" t="s">
        <v>82</v>
      </c>
      <c r="AW296" s="12" t="s">
        <v>33</v>
      </c>
      <c r="AX296" s="12" t="s">
        <v>80</v>
      </c>
      <c r="AY296" s="148" t="s">
        <v>142</v>
      </c>
    </row>
    <row r="297" spans="2:65" s="1" customFormat="1" ht="16.5" customHeight="1">
      <c r="B297" s="33"/>
      <c r="C297" s="167" t="s">
        <v>473</v>
      </c>
      <c r="D297" s="167" t="s">
        <v>341</v>
      </c>
      <c r="E297" s="168" t="s">
        <v>474</v>
      </c>
      <c r="F297" s="169" t="s">
        <v>475</v>
      </c>
      <c r="G297" s="170" t="s">
        <v>190</v>
      </c>
      <c r="H297" s="171">
        <v>6</v>
      </c>
      <c r="I297" s="172"/>
      <c r="J297" s="173">
        <f>ROUND(I297*H297,2)</f>
        <v>0</v>
      </c>
      <c r="K297" s="169" t="s">
        <v>19</v>
      </c>
      <c r="L297" s="174"/>
      <c r="M297" s="175" t="s">
        <v>19</v>
      </c>
      <c r="N297" s="176" t="s">
        <v>43</v>
      </c>
      <c r="P297" s="138">
        <f>O297*H297</f>
        <v>0</v>
      </c>
      <c r="Q297" s="138">
        <v>1.1000000000000001E-3</v>
      </c>
      <c r="R297" s="138">
        <f>Q297*H297</f>
        <v>6.6E-3</v>
      </c>
      <c r="S297" s="138">
        <v>0</v>
      </c>
      <c r="T297" s="139">
        <f>S297*H297</f>
        <v>0</v>
      </c>
      <c r="AR297" s="140" t="s">
        <v>193</v>
      </c>
      <c r="AT297" s="140" t="s">
        <v>341</v>
      </c>
      <c r="AU297" s="140" t="s">
        <v>82</v>
      </c>
      <c r="AY297" s="18" t="s">
        <v>142</v>
      </c>
      <c r="BE297" s="141">
        <f>IF(N297="základní",J297,0)</f>
        <v>0</v>
      </c>
      <c r="BF297" s="141">
        <f>IF(N297="snížená",J297,0)</f>
        <v>0</v>
      </c>
      <c r="BG297" s="141">
        <f>IF(N297="zákl. přenesená",J297,0)</f>
        <v>0</v>
      </c>
      <c r="BH297" s="141">
        <f>IF(N297="sníž. přenesená",J297,0)</f>
        <v>0</v>
      </c>
      <c r="BI297" s="141">
        <f>IF(N297="nulová",J297,0)</f>
        <v>0</v>
      </c>
      <c r="BJ297" s="18" t="s">
        <v>80</v>
      </c>
      <c r="BK297" s="141">
        <f>ROUND(I297*H297,2)</f>
        <v>0</v>
      </c>
      <c r="BL297" s="18" t="s">
        <v>149</v>
      </c>
      <c r="BM297" s="140" t="s">
        <v>476</v>
      </c>
    </row>
    <row r="298" spans="2:65" s="1" customFormat="1" ht="16.5" customHeight="1">
      <c r="B298" s="33"/>
      <c r="C298" s="167" t="s">
        <v>477</v>
      </c>
      <c r="D298" s="167" t="s">
        <v>341</v>
      </c>
      <c r="E298" s="168" t="s">
        <v>478</v>
      </c>
      <c r="F298" s="169" t="s">
        <v>479</v>
      </c>
      <c r="G298" s="170" t="s">
        <v>190</v>
      </c>
      <c r="H298" s="171">
        <v>1</v>
      </c>
      <c r="I298" s="172"/>
      <c r="J298" s="173">
        <f>ROUND(I298*H298,2)</f>
        <v>0</v>
      </c>
      <c r="K298" s="169" t="s">
        <v>19</v>
      </c>
      <c r="L298" s="174"/>
      <c r="M298" s="175" t="s">
        <v>19</v>
      </c>
      <c r="N298" s="176" t="s">
        <v>43</v>
      </c>
      <c r="P298" s="138">
        <f>O298*H298</f>
        <v>0</v>
      </c>
      <c r="Q298" s="138">
        <v>4.0000000000000001E-3</v>
      </c>
      <c r="R298" s="138">
        <f>Q298*H298</f>
        <v>4.0000000000000001E-3</v>
      </c>
      <c r="S298" s="138">
        <v>0</v>
      </c>
      <c r="T298" s="139">
        <f>S298*H298</f>
        <v>0</v>
      </c>
      <c r="AR298" s="140" t="s">
        <v>193</v>
      </c>
      <c r="AT298" s="140" t="s">
        <v>341</v>
      </c>
      <c r="AU298" s="140" t="s">
        <v>82</v>
      </c>
      <c r="AY298" s="18" t="s">
        <v>142</v>
      </c>
      <c r="BE298" s="141">
        <f>IF(N298="základní",J298,0)</f>
        <v>0</v>
      </c>
      <c r="BF298" s="141">
        <f>IF(N298="snížená",J298,0)</f>
        <v>0</v>
      </c>
      <c r="BG298" s="141">
        <f>IF(N298="zákl. přenesená",J298,0)</f>
        <v>0</v>
      </c>
      <c r="BH298" s="141">
        <f>IF(N298="sníž. přenesená",J298,0)</f>
        <v>0</v>
      </c>
      <c r="BI298" s="141">
        <f>IF(N298="nulová",J298,0)</f>
        <v>0</v>
      </c>
      <c r="BJ298" s="18" t="s">
        <v>80</v>
      </c>
      <c r="BK298" s="141">
        <f>ROUND(I298*H298,2)</f>
        <v>0</v>
      </c>
      <c r="BL298" s="18" t="s">
        <v>149</v>
      </c>
      <c r="BM298" s="140" t="s">
        <v>480</v>
      </c>
    </row>
    <row r="299" spans="2:65" s="1" customFormat="1" ht="24.15" customHeight="1">
      <c r="B299" s="33"/>
      <c r="C299" s="129" t="s">
        <v>481</v>
      </c>
      <c r="D299" s="129" t="s">
        <v>144</v>
      </c>
      <c r="E299" s="130" t="s">
        <v>482</v>
      </c>
      <c r="F299" s="131" t="s">
        <v>483</v>
      </c>
      <c r="G299" s="132" t="s">
        <v>190</v>
      </c>
      <c r="H299" s="133">
        <v>3</v>
      </c>
      <c r="I299" s="134"/>
      <c r="J299" s="135">
        <f>ROUND(I299*H299,2)</f>
        <v>0</v>
      </c>
      <c r="K299" s="131" t="s">
        <v>148</v>
      </c>
      <c r="L299" s="33"/>
      <c r="M299" s="136" t="s">
        <v>19</v>
      </c>
      <c r="N299" s="137" t="s">
        <v>43</v>
      </c>
      <c r="P299" s="138">
        <f>O299*H299</f>
        <v>0</v>
      </c>
      <c r="Q299" s="138">
        <v>1.7099999999999999E-3</v>
      </c>
      <c r="R299" s="138">
        <f>Q299*H299</f>
        <v>5.13E-3</v>
      </c>
      <c r="S299" s="138">
        <v>0</v>
      </c>
      <c r="T299" s="139">
        <f>S299*H299</f>
        <v>0</v>
      </c>
      <c r="AR299" s="140" t="s">
        <v>149</v>
      </c>
      <c r="AT299" s="140" t="s">
        <v>144</v>
      </c>
      <c r="AU299" s="140" t="s">
        <v>82</v>
      </c>
      <c r="AY299" s="18" t="s">
        <v>142</v>
      </c>
      <c r="BE299" s="141">
        <f>IF(N299="základní",J299,0)</f>
        <v>0</v>
      </c>
      <c r="BF299" s="141">
        <f>IF(N299="snížená",J299,0)</f>
        <v>0</v>
      </c>
      <c r="BG299" s="141">
        <f>IF(N299="zákl. přenesená",J299,0)</f>
        <v>0</v>
      </c>
      <c r="BH299" s="141">
        <f>IF(N299="sníž. přenesená",J299,0)</f>
        <v>0</v>
      </c>
      <c r="BI299" s="141">
        <f>IF(N299="nulová",J299,0)</f>
        <v>0</v>
      </c>
      <c r="BJ299" s="18" t="s">
        <v>80</v>
      </c>
      <c r="BK299" s="141">
        <f>ROUND(I299*H299,2)</f>
        <v>0</v>
      </c>
      <c r="BL299" s="18" t="s">
        <v>149</v>
      </c>
      <c r="BM299" s="140" t="s">
        <v>484</v>
      </c>
    </row>
    <row r="300" spans="2:65" s="1" customFormat="1">
      <c r="B300" s="33"/>
      <c r="D300" s="142" t="s">
        <v>151</v>
      </c>
      <c r="F300" s="143" t="s">
        <v>485</v>
      </c>
      <c r="I300" s="144"/>
      <c r="L300" s="33"/>
      <c r="M300" s="145"/>
      <c r="T300" s="54"/>
      <c r="AT300" s="18" t="s">
        <v>151</v>
      </c>
      <c r="AU300" s="18" t="s">
        <v>82</v>
      </c>
    </row>
    <row r="301" spans="2:65" s="1" customFormat="1" ht="16.5" customHeight="1">
      <c r="B301" s="33"/>
      <c r="C301" s="167" t="s">
        <v>486</v>
      </c>
      <c r="D301" s="167" t="s">
        <v>341</v>
      </c>
      <c r="E301" s="168" t="s">
        <v>487</v>
      </c>
      <c r="F301" s="169" t="s">
        <v>488</v>
      </c>
      <c r="G301" s="170" t="s">
        <v>190</v>
      </c>
      <c r="H301" s="171">
        <v>3</v>
      </c>
      <c r="I301" s="172"/>
      <c r="J301" s="173">
        <f>ROUND(I301*H301,2)</f>
        <v>0</v>
      </c>
      <c r="K301" s="169" t="s">
        <v>19</v>
      </c>
      <c r="L301" s="174"/>
      <c r="M301" s="175" t="s">
        <v>19</v>
      </c>
      <c r="N301" s="176" t="s">
        <v>43</v>
      </c>
      <c r="P301" s="138">
        <f>O301*H301</f>
        <v>0</v>
      </c>
      <c r="Q301" s="138">
        <v>1.6E-2</v>
      </c>
      <c r="R301" s="138">
        <f>Q301*H301</f>
        <v>4.8000000000000001E-2</v>
      </c>
      <c r="S301" s="138">
        <v>0</v>
      </c>
      <c r="T301" s="139">
        <f>S301*H301</f>
        <v>0</v>
      </c>
      <c r="AR301" s="140" t="s">
        <v>193</v>
      </c>
      <c r="AT301" s="140" t="s">
        <v>341</v>
      </c>
      <c r="AU301" s="140" t="s">
        <v>82</v>
      </c>
      <c r="AY301" s="18" t="s">
        <v>142</v>
      </c>
      <c r="BE301" s="141">
        <f>IF(N301="základní",J301,0)</f>
        <v>0</v>
      </c>
      <c r="BF301" s="141">
        <f>IF(N301="snížená",J301,0)</f>
        <v>0</v>
      </c>
      <c r="BG301" s="141">
        <f>IF(N301="zákl. přenesená",J301,0)</f>
        <v>0</v>
      </c>
      <c r="BH301" s="141">
        <f>IF(N301="sníž. přenesená",J301,0)</f>
        <v>0</v>
      </c>
      <c r="BI301" s="141">
        <f>IF(N301="nulová",J301,0)</f>
        <v>0</v>
      </c>
      <c r="BJ301" s="18" t="s">
        <v>80</v>
      </c>
      <c r="BK301" s="141">
        <f>ROUND(I301*H301,2)</f>
        <v>0</v>
      </c>
      <c r="BL301" s="18" t="s">
        <v>149</v>
      </c>
      <c r="BM301" s="140" t="s">
        <v>489</v>
      </c>
    </row>
    <row r="302" spans="2:65" s="1" customFormat="1" ht="16.5" customHeight="1">
      <c r="B302" s="33"/>
      <c r="C302" s="167" t="s">
        <v>490</v>
      </c>
      <c r="D302" s="167" t="s">
        <v>341</v>
      </c>
      <c r="E302" s="168" t="s">
        <v>491</v>
      </c>
      <c r="F302" s="169" t="s">
        <v>492</v>
      </c>
      <c r="G302" s="170" t="s">
        <v>190</v>
      </c>
      <c r="H302" s="171">
        <v>80</v>
      </c>
      <c r="I302" s="172"/>
      <c r="J302" s="173">
        <f>ROUND(I302*H302,2)</f>
        <v>0</v>
      </c>
      <c r="K302" s="169" t="s">
        <v>19</v>
      </c>
      <c r="L302" s="174"/>
      <c r="M302" s="175" t="s">
        <v>19</v>
      </c>
      <c r="N302" s="176" t="s">
        <v>43</v>
      </c>
      <c r="P302" s="138">
        <f>O302*H302</f>
        <v>0</v>
      </c>
      <c r="Q302" s="138">
        <v>2.0000000000000001E-4</v>
      </c>
      <c r="R302" s="138">
        <f>Q302*H302</f>
        <v>1.6E-2</v>
      </c>
      <c r="S302" s="138">
        <v>0</v>
      </c>
      <c r="T302" s="139">
        <f>S302*H302</f>
        <v>0</v>
      </c>
      <c r="AR302" s="140" t="s">
        <v>193</v>
      </c>
      <c r="AT302" s="140" t="s">
        <v>341</v>
      </c>
      <c r="AU302" s="140" t="s">
        <v>82</v>
      </c>
      <c r="AY302" s="18" t="s">
        <v>142</v>
      </c>
      <c r="BE302" s="141">
        <f>IF(N302="základní",J302,0)</f>
        <v>0</v>
      </c>
      <c r="BF302" s="141">
        <f>IF(N302="snížená",J302,0)</f>
        <v>0</v>
      </c>
      <c r="BG302" s="141">
        <f>IF(N302="zákl. přenesená",J302,0)</f>
        <v>0</v>
      </c>
      <c r="BH302" s="141">
        <f>IF(N302="sníž. přenesená",J302,0)</f>
        <v>0</v>
      </c>
      <c r="BI302" s="141">
        <f>IF(N302="nulová",J302,0)</f>
        <v>0</v>
      </c>
      <c r="BJ302" s="18" t="s">
        <v>80</v>
      </c>
      <c r="BK302" s="141">
        <f>ROUND(I302*H302,2)</f>
        <v>0</v>
      </c>
      <c r="BL302" s="18" t="s">
        <v>149</v>
      </c>
      <c r="BM302" s="140" t="s">
        <v>493</v>
      </c>
    </row>
    <row r="303" spans="2:65" s="14" customFormat="1">
      <c r="B303" s="161"/>
      <c r="D303" s="147" t="s">
        <v>153</v>
      </c>
      <c r="E303" s="162" t="s">
        <v>19</v>
      </c>
      <c r="F303" s="163" t="s">
        <v>494</v>
      </c>
      <c r="H303" s="162" t="s">
        <v>19</v>
      </c>
      <c r="I303" s="164"/>
      <c r="L303" s="161"/>
      <c r="M303" s="165"/>
      <c r="T303" s="166"/>
      <c r="AT303" s="162" t="s">
        <v>153</v>
      </c>
      <c r="AU303" s="162" t="s">
        <v>82</v>
      </c>
      <c r="AV303" s="14" t="s">
        <v>80</v>
      </c>
      <c r="AW303" s="14" t="s">
        <v>33</v>
      </c>
      <c r="AX303" s="14" t="s">
        <v>72</v>
      </c>
      <c r="AY303" s="162" t="s">
        <v>142</v>
      </c>
    </row>
    <row r="304" spans="2:65" s="12" customFormat="1">
      <c r="B304" s="146"/>
      <c r="D304" s="147" t="s">
        <v>153</v>
      </c>
      <c r="E304" s="148" t="s">
        <v>19</v>
      </c>
      <c r="F304" s="149" t="s">
        <v>495</v>
      </c>
      <c r="H304" s="150">
        <v>80</v>
      </c>
      <c r="I304" s="151"/>
      <c r="L304" s="146"/>
      <c r="M304" s="152"/>
      <c r="T304" s="153"/>
      <c r="AT304" s="148" t="s">
        <v>153</v>
      </c>
      <c r="AU304" s="148" t="s">
        <v>82</v>
      </c>
      <c r="AV304" s="12" t="s">
        <v>82</v>
      </c>
      <c r="AW304" s="12" t="s">
        <v>33</v>
      </c>
      <c r="AX304" s="12" t="s">
        <v>72</v>
      </c>
      <c r="AY304" s="148" t="s">
        <v>142</v>
      </c>
    </row>
    <row r="305" spans="2:65" s="13" customFormat="1">
      <c r="B305" s="154"/>
      <c r="D305" s="147" t="s">
        <v>153</v>
      </c>
      <c r="E305" s="155" t="s">
        <v>19</v>
      </c>
      <c r="F305" s="156" t="s">
        <v>156</v>
      </c>
      <c r="H305" s="157">
        <v>80</v>
      </c>
      <c r="I305" s="158"/>
      <c r="L305" s="154"/>
      <c r="M305" s="159"/>
      <c r="T305" s="160"/>
      <c r="AT305" s="155" t="s">
        <v>153</v>
      </c>
      <c r="AU305" s="155" t="s">
        <v>82</v>
      </c>
      <c r="AV305" s="13" t="s">
        <v>149</v>
      </c>
      <c r="AW305" s="13" t="s">
        <v>33</v>
      </c>
      <c r="AX305" s="13" t="s">
        <v>80</v>
      </c>
      <c r="AY305" s="155" t="s">
        <v>142</v>
      </c>
    </row>
    <row r="306" spans="2:65" s="1" customFormat="1" ht="24.15" customHeight="1">
      <c r="B306" s="33"/>
      <c r="C306" s="129" t="s">
        <v>496</v>
      </c>
      <c r="D306" s="129" t="s">
        <v>144</v>
      </c>
      <c r="E306" s="130" t="s">
        <v>497</v>
      </c>
      <c r="F306" s="131" t="s">
        <v>498</v>
      </c>
      <c r="G306" s="132" t="s">
        <v>165</v>
      </c>
      <c r="H306" s="133">
        <v>10.5</v>
      </c>
      <c r="I306" s="134"/>
      <c r="J306" s="135">
        <f>ROUND(I306*H306,2)</f>
        <v>0</v>
      </c>
      <c r="K306" s="131" t="s">
        <v>148</v>
      </c>
      <c r="L306" s="33"/>
      <c r="M306" s="136" t="s">
        <v>19</v>
      </c>
      <c r="N306" s="137" t="s">
        <v>43</v>
      </c>
      <c r="P306" s="138">
        <f>O306*H306</f>
        <v>0</v>
      </c>
      <c r="Q306" s="138">
        <v>0</v>
      </c>
      <c r="R306" s="138">
        <f>Q306*H306</f>
        <v>0</v>
      </c>
      <c r="S306" s="138">
        <v>0</v>
      </c>
      <c r="T306" s="139">
        <f>S306*H306</f>
        <v>0</v>
      </c>
      <c r="AR306" s="140" t="s">
        <v>149</v>
      </c>
      <c r="AT306" s="140" t="s">
        <v>144</v>
      </c>
      <c r="AU306" s="140" t="s">
        <v>82</v>
      </c>
      <c r="AY306" s="18" t="s">
        <v>142</v>
      </c>
      <c r="BE306" s="141">
        <f>IF(N306="základní",J306,0)</f>
        <v>0</v>
      </c>
      <c r="BF306" s="141">
        <f>IF(N306="snížená",J306,0)</f>
        <v>0</v>
      </c>
      <c r="BG306" s="141">
        <f>IF(N306="zákl. přenesená",J306,0)</f>
        <v>0</v>
      </c>
      <c r="BH306" s="141">
        <f>IF(N306="sníž. přenesená",J306,0)</f>
        <v>0</v>
      </c>
      <c r="BI306" s="141">
        <f>IF(N306="nulová",J306,0)</f>
        <v>0</v>
      </c>
      <c r="BJ306" s="18" t="s">
        <v>80</v>
      </c>
      <c r="BK306" s="141">
        <f>ROUND(I306*H306,2)</f>
        <v>0</v>
      </c>
      <c r="BL306" s="18" t="s">
        <v>149</v>
      </c>
      <c r="BM306" s="140" t="s">
        <v>499</v>
      </c>
    </row>
    <row r="307" spans="2:65" s="1" customFormat="1">
      <c r="B307" s="33"/>
      <c r="D307" s="142" t="s">
        <v>151</v>
      </c>
      <c r="F307" s="143" t="s">
        <v>500</v>
      </c>
      <c r="I307" s="144"/>
      <c r="L307" s="33"/>
      <c r="M307" s="145"/>
      <c r="T307" s="54"/>
      <c r="AT307" s="18" t="s">
        <v>151</v>
      </c>
      <c r="AU307" s="18" t="s">
        <v>82</v>
      </c>
    </row>
    <row r="308" spans="2:65" s="12" customFormat="1">
      <c r="B308" s="146"/>
      <c r="D308" s="147" t="s">
        <v>153</v>
      </c>
      <c r="E308" s="148" t="s">
        <v>19</v>
      </c>
      <c r="F308" s="149" t="s">
        <v>501</v>
      </c>
      <c r="H308" s="150">
        <v>10.5</v>
      </c>
      <c r="I308" s="151"/>
      <c r="L308" s="146"/>
      <c r="M308" s="152"/>
      <c r="T308" s="153"/>
      <c r="AT308" s="148" t="s">
        <v>153</v>
      </c>
      <c r="AU308" s="148" t="s">
        <v>82</v>
      </c>
      <c r="AV308" s="12" t="s">
        <v>82</v>
      </c>
      <c r="AW308" s="12" t="s">
        <v>33</v>
      </c>
      <c r="AX308" s="12" t="s">
        <v>72</v>
      </c>
      <c r="AY308" s="148" t="s">
        <v>142</v>
      </c>
    </row>
    <row r="309" spans="2:65" s="13" customFormat="1">
      <c r="B309" s="154"/>
      <c r="D309" s="147" t="s">
        <v>153</v>
      </c>
      <c r="E309" s="155" t="s">
        <v>19</v>
      </c>
      <c r="F309" s="156" t="s">
        <v>156</v>
      </c>
      <c r="H309" s="157">
        <v>10.5</v>
      </c>
      <c r="I309" s="158"/>
      <c r="L309" s="154"/>
      <c r="M309" s="159"/>
      <c r="T309" s="160"/>
      <c r="AT309" s="155" t="s">
        <v>153</v>
      </c>
      <c r="AU309" s="155" t="s">
        <v>82</v>
      </c>
      <c r="AV309" s="13" t="s">
        <v>149</v>
      </c>
      <c r="AW309" s="13" t="s">
        <v>33</v>
      </c>
      <c r="AX309" s="13" t="s">
        <v>80</v>
      </c>
      <c r="AY309" s="155" t="s">
        <v>142</v>
      </c>
    </row>
    <row r="310" spans="2:65" s="1" customFormat="1" ht="24.15" customHeight="1">
      <c r="B310" s="33"/>
      <c r="C310" s="129" t="s">
        <v>502</v>
      </c>
      <c r="D310" s="129" t="s">
        <v>144</v>
      </c>
      <c r="E310" s="130" t="s">
        <v>503</v>
      </c>
      <c r="F310" s="131" t="s">
        <v>504</v>
      </c>
      <c r="G310" s="132" t="s">
        <v>165</v>
      </c>
      <c r="H310" s="133">
        <v>440.5</v>
      </c>
      <c r="I310" s="134"/>
      <c r="J310" s="135">
        <f>ROUND(I310*H310,2)</f>
        <v>0</v>
      </c>
      <c r="K310" s="131" t="s">
        <v>148</v>
      </c>
      <c r="L310" s="33"/>
      <c r="M310" s="136" t="s">
        <v>19</v>
      </c>
      <c r="N310" s="137" t="s">
        <v>43</v>
      </c>
      <c r="P310" s="138">
        <f>O310*H310</f>
        <v>0</v>
      </c>
      <c r="Q310" s="138">
        <v>0</v>
      </c>
      <c r="R310" s="138">
        <f>Q310*H310</f>
        <v>0</v>
      </c>
      <c r="S310" s="138">
        <v>0</v>
      </c>
      <c r="T310" s="139">
        <f>S310*H310</f>
        <v>0</v>
      </c>
      <c r="AR310" s="140" t="s">
        <v>149</v>
      </c>
      <c r="AT310" s="140" t="s">
        <v>144</v>
      </c>
      <c r="AU310" s="140" t="s">
        <v>82</v>
      </c>
      <c r="AY310" s="18" t="s">
        <v>142</v>
      </c>
      <c r="BE310" s="141">
        <f>IF(N310="základní",J310,0)</f>
        <v>0</v>
      </c>
      <c r="BF310" s="141">
        <f>IF(N310="snížená",J310,0)</f>
        <v>0</v>
      </c>
      <c r="BG310" s="141">
        <f>IF(N310="zákl. přenesená",J310,0)</f>
        <v>0</v>
      </c>
      <c r="BH310" s="141">
        <f>IF(N310="sníž. přenesená",J310,0)</f>
        <v>0</v>
      </c>
      <c r="BI310" s="141">
        <f>IF(N310="nulová",J310,0)</f>
        <v>0</v>
      </c>
      <c r="BJ310" s="18" t="s">
        <v>80</v>
      </c>
      <c r="BK310" s="141">
        <f>ROUND(I310*H310,2)</f>
        <v>0</v>
      </c>
      <c r="BL310" s="18" t="s">
        <v>149</v>
      </c>
      <c r="BM310" s="140" t="s">
        <v>505</v>
      </c>
    </row>
    <row r="311" spans="2:65" s="1" customFormat="1">
      <c r="B311" s="33"/>
      <c r="D311" s="142" t="s">
        <v>151</v>
      </c>
      <c r="F311" s="143" t="s">
        <v>506</v>
      </c>
      <c r="I311" s="144"/>
      <c r="L311" s="33"/>
      <c r="M311" s="145"/>
      <c r="T311" s="54"/>
      <c r="AT311" s="18" t="s">
        <v>151</v>
      </c>
      <c r="AU311" s="18" t="s">
        <v>82</v>
      </c>
    </row>
    <row r="312" spans="2:65" s="12" customFormat="1">
      <c r="B312" s="146"/>
      <c r="D312" s="147" t="s">
        <v>153</v>
      </c>
      <c r="E312" s="148" t="s">
        <v>19</v>
      </c>
      <c r="F312" s="149" t="s">
        <v>507</v>
      </c>
      <c r="H312" s="150">
        <v>440.5</v>
      </c>
      <c r="I312" s="151"/>
      <c r="L312" s="146"/>
      <c r="M312" s="152"/>
      <c r="T312" s="153"/>
      <c r="AT312" s="148" t="s">
        <v>153</v>
      </c>
      <c r="AU312" s="148" t="s">
        <v>82</v>
      </c>
      <c r="AV312" s="12" t="s">
        <v>82</v>
      </c>
      <c r="AW312" s="12" t="s">
        <v>33</v>
      </c>
      <c r="AX312" s="12" t="s">
        <v>72</v>
      </c>
      <c r="AY312" s="148" t="s">
        <v>142</v>
      </c>
    </row>
    <row r="313" spans="2:65" s="13" customFormat="1">
      <c r="B313" s="154"/>
      <c r="D313" s="147" t="s">
        <v>153</v>
      </c>
      <c r="E313" s="155" t="s">
        <v>19</v>
      </c>
      <c r="F313" s="156" t="s">
        <v>156</v>
      </c>
      <c r="H313" s="157">
        <v>440.5</v>
      </c>
      <c r="I313" s="158"/>
      <c r="L313" s="154"/>
      <c r="M313" s="159"/>
      <c r="T313" s="160"/>
      <c r="AT313" s="155" t="s">
        <v>153</v>
      </c>
      <c r="AU313" s="155" t="s">
        <v>82</v>
      </c>
      <c r="AV313" s="13" t="s">
        <v>149</v>
      </c>
      <c r="AW313" s="13" t="s">
        <v>33</v>
      </c>
      <c r="AX313" s="13" t="s">
        <v>80</v>
      </c>
      <c r="AY313" s="155" t="s">
        <v>142</v>
      </c>
    </row>
    <row r="314" spans="2:65" s="1" customFormat="1" ht="21.75" customHeight="1">
      <c r="B314" s="33"/>
      <c r="C314" s="167" t="s">
        <v>508</v>
      </c>
      <c r="D314" s="167" t="s">
        <v>341</v>
      </c>
      <c r="E314" s="168" t="s">
        <v>509</v>
      </c>
      <c r="F314" s="169" t="s">
        <v>510</v>
      </c>
      <c r="G314" s="170" t="s">
        <v>165</v>
      </c>
      <c r="H314" s="171">
        <v>457.76499999999999</v>
      </c>
      <c r="I314" s="172"/>
      <c r="J314" s="173">
        <f>ROUND(I314*H314,2)</f>
        <v>0</v>
      </c>
      <c r="K314" s="169" t="s">
        <v>19</v>
      </c>
      <c r="L314" s="174"/>
      <c r="M314" s="175" t="s">
        <v>19</v>
      </c>
      <c r="N314" s="176" t="s">
        <v>43</v>
      </c>
      <c r="P314" s="138">
        <f>O314*H314</f>
        <v>0</v>
      </c>
      <c r="Q314" s="138">
        <v>1.4599999999999999E-3</v>
      </c>
      <c r="R314" s="138">
        <f>Q314*H314</f>
        <v>0.6683368999999999</v>
      </c>
      <c r="S314" s="138">
        <v>0</v>
      </c>
      <c r="T314" s="139">
        <f>S314*H314</f>
        <v>0</v>
      </c>
      <c r="AR314" s="140" t="s">
        <v>193</v>
      </c>
      <c r="AT314" s="140" t="s">
        <v>341</v>
      </c>
      <c r="AU314" s="140" t="s">
        <v>82</v>
      </c>
      <c r="AY314" s="18" t="s">
        <v>142</v>
      </c>
      <c r="BE314" s="141">
        <f>IF(N314="základní",J314,0)</f>
        <v>0</v>
      </c>
      <c r="BF314" s="141">
        <f>IF(N314="snížená",J314,0)</f>
        <v>0</v>
      </c>
      <c r="BG314" s="141">
        <f>IF(N314="zákl. přenesená",J314,0)</f>
        <v>0</v>
      </c>
      <c r="BH314" s="141">
        <f>IF(N314="sníž. přenesená",J314,0)</f>
        <v>0</v>
      </c>
      <c r="BI314" s="141">
        <f>IF(N314="nulová",J314,0)</f>
        <v>0</v>
      </c>
      <c r="BJ314" s="18" t="s">
        <v>80</v>
      </c>
      <c r="BK314" s="141">
        <f>ROUND(I314*H314,2)</f>
        <v>0</v>
      </c>
      <c r="BL314" s="18" t="s">
        <v>149</v>
      </c>
      <c r="BM314" s="140" t="s">
        <v>511</v>
      </c>
    </row>
    <row r="315" spans="2:65" s="12" customFormat="1">
      <c r="B315" s="146"/>
      <c r="D315" s="147" t="s">
        <v>153</v>
      </c>
      <c r="E315" s="148" t="s">
        <v>19</v>
      </c>
      <c r="F315" s="149" t="s">
        <v>512</v>
      </c>
      <c r="H315" s="150">
        <v>451</v>
      </c>
      <c r="I315" s="151"/>
      <c r="L315" s="146"/>
      <c r="M315" s="152"/>
      <c r="T315" s="153"/>
      <c r="AT315" s="148" t="s">
        <v>153</v>
      </c>
      <c r="AU315" s="148" t="s">
        <v>82</v>
      </c>
      <c r="AV315" s="12" t="s">
        <v>82</v>
      </c>
      <c r="AW315" s="12" t="s">
        <v>33</v>
      </c>
      <c r="AX315" s="12" t="s">
        <v>80</v>
      </c>
      <c r="AY315" s="148" t="s">
        <v>142</v>
      </c>
    </row>
    <row r="316" spans="2:65" s="12" customFormat="1">
      <c r="B316" s="146"/>
      <c r="D316" s="147" t="s">
        <v>153</v>
      </c>
      <c r="F316" s="149" t="s">
        <v>513</v>
      </c>
      <c r="H316" s="150">
        <v>457.76499999999999</v>
      </c>
      <c r="I316" s="151"/>
      <c r="L316" s="146"/>
      <c r="M316" s="152"/>
      <c r="T316" s="153"/>
      <c r="AT316" s="148" t="s">
        <v>153</v>
      </c>
      <c r="AU316" s="148" t="s">
        <v>82</v>
      </c>
      <c r="AV316" s="12" t="s">
        <v>82</v>
      </c>
      <c r="AW316" s="12" t="s">
        <v>4</v>
      </c>
      <c r="AX316" s="12" t="s">
        <v>80</v>
      </c>
      <c r="AY316" s="148" t="s">
        <v>142</v>
      </c>
    </row>
    <row r="317" spans="2:65" s="1" customFormat="1" ht="24.15" customHeight="1">
      <c r="B317" s="33"/>
      <c r="C317" s="129" t="s">
        <v>514</v>
      </c>
      <c r="D317" s="129" t="s">
        <v>144</v>
      </c>
      <c r="E317" s="130" t="s">
        <v>515</v>
      </c>
      <c r="F317" s="131" t="s">
        <v>516</v>
      </c>
      <c r="G317" s="132" t="s">
        <v>190</v>
      </c>
      <c r="H317" s="133">
        <v>20</v>
      </c>
      <c r="I317" s="134"/>
      <c r="J317" s="135">
        <f>ROUND(I317*H317,2)</f>
        <v>0</v>
      </c>
      <c r="K317" s="131" t="s">
        <v>148</v>
      </c>
      <c r="L317" s="33"/>
      <c r="M317" s="136" t="s">
        <v>19</v>
      </c>
      <c r="N317" s="137" t="s">
        <v>43</v>
      </c>
      <c r="P317" s="138">
        <f>O317*H317</f>
        <v>0</v>
      </c>
      <c r="Q317" s="138">
        <v>0</v>
      </c>
      <c r="R317" s="138">
        <f>Q317*H317</f>
        <v>0</v>
      </c>
      <c r="S317" s="138">
        <v>0</v>
      </c>
      <c r="T317" s="139">
        <f>S317*H317</f>
        <v>0</v>
      </c>
      <c r="AR317" s="140" t="s">
        <v>149</v>
      </c>
      <c r="AT317" s="140" t="s">
        <v>144</v>
      </c>
      <c r="AU317" s="140" t="s">
        <v>82</v>
      </c>
      <c r="AY317" s="18" t="s">
        <v>142</v>
      </c>
      <c r="BE317" s="141">
        <f>IF(N317="základní",J317,0)</f>
        <v>0</v>
      </c>
      <c r="BF317" s="141">
        <f>IF(N317="snížená",J317,0)</f>
        <v>0</v>
      </c>
      <c r="BG317" s="141">
        <f>IF(N317="zákl. přenesená",J317,0)</f>
        <v>0</v>
      </c>
      <c r="BH317" s="141">
        <f>IF(N317="sníž. přenesená",J317,0)</f>
        <v>0</v>
      </c>
      <c r="BI317" s="141">
        <f>IF(N317="nulová",J317,0)</f>
        <v>0</v>
      </c>
      <c r="BJ317" s="18" t="s">
        <v>80</v>
      </c>
      <c r="BK317" s="141">
        <f>ROUND(I317*H317,2)</f>
        <v>0</v>
      </c>
      <c r="BL317" s="18" t="s">
        <v>149</v>
      </c>
      <c r="BM317" s="140" t="s">
        <v>517</v>
      </c>
    </row>
    <row r="318" spans="2:65" s="1" customFormat="1">
      <c r="B318" s="33"/>
      <c r="D318" s="142" t="s">
        <v>151</v>
      </c>
      <c r="F318" s="143" t="s">
        <v>518</v>
      </c>
      <c r="I318" s="144"/>
      <c r="L318" s="33"/>
      <c r="M318" s="145"/>
      <c r="T318" s="54"/>
      <c r="AT318" s="18" t="s">
        <v>151</v>
      </c>
      <c r="AU318" s="18" t="s">
        <v>82</v>
      </c>
    </row>
    <row r="319" spans="2:65" s="12" customFormat="1">
      <c r="B319" s="146"/>
      <c r="D319" s="147" t="s">
        <v>153</v>
      </c>
      <c r="E319" s="148" t="s">
        <v>19</v>
      </c>
      <c r="F319" s="149" t="s">
        <v>519</v>
      </c>
      <c r="H319" s="150">
        <v>20</v>
      </c>
      <c r="I319" s="151"/>
      <c r="L319" s="146"/>
      <c r="M319" s="152"/>
      <c r="T319" s="153"/>
      <c r="AT319" s="148" t="s">
        <v>153</v>
      </c>
      <c r="AU319" s="148" t="s">
        <v>82</v>
      </c>
      <c r="AV319" s="12" t="s">
        <v>82</v>
      </c>
      <c r="AW319" s="12" t="s">
        <v>33</v>
      </c>
      <c r="AX319" s="12" t="s">
        <v>80</v>
      </c>
      <c r="AY319" s="148" t="s">
        <v>142</v>
      </c>
    </row>
    <row r="320" spans="2:65" s="1" customFormat="1" ht="16.5" customHeight="1">
      <c r="B320" s="33"/>
      <c r="C320" s="167" t="s">
        <v>520</v>
      </c>
      <c r="D320" s="167" t="s">
        <v>341</v>
      </c>
      <c r="E320" s="168" t="s">
        <v>521</v>
      </c>
      <c r="F320" s="169" t="s">
        <v>522</v>
      </c>
      <c r="G320" s="170" t="s">
        <v>190</v>
      </c>
      <c r="H320" s="171">
        <v>2</v>
      </c>
      <c r="I320" s="172"/>
      <c r="J320" s="173">
        <f>ROUND(I320*H320,2)</f>
        <v>0</v>
      </c>
      <c r="K320" s="169" t="s">
        <v>19</v>
      </c>
      <c r="L320" s="174"/>
      <c r="M320" s="175" t="s">
        <v>19</v>
      </c>
      <c r="N320" s="176" t="s">
        <v>43</v>
      </c>
      <c r="P320" s="138">
        <f>O320*H320</f>
        <v>0</v>
      </c>
      <c r="Q320" s="138">
        <v>0</v>
      </c>
      <c r="R320" s="138">
        <f>Q320*H320</f>
        <v>0</v>
      </c>
      <c r="S320" s="138">
        <v>0</v>
      </c>
      <c r="T320" s="139">
        <f>S320*H320</f>
        <v>0</v>
      </c>
      <c r="AR320" s="140" t="s">
        <v>193</v>
      </c>
      <c r="AT320" s="140" t="s">
        <v>341</v>
      </c>
      <c r="AU320" s="140" t="s">
        <v>82</v>
      </c>
      <c r="AY320" s="18" t="s">
        <v>142</v>
      </c>
      <c r="BE320" s="141">
        <f>IF(N320="základní",J320,0)</f>
        <v>0</v>
      </c>
      <c r="BF320" s="141">
        <f>IF(N320="snížená",J320,0)</f>
        <v>0</v>
      </c>
      <c r="BG320" s="141">
        <f>IF(N320="zákl. přenesená",J320,0)</f>
        <v>0</v>
      </c>
      <c r="BH320" s="141">
        <f>IF(N320="sníž. přenesená",J320,0)</f>
        <v>0</v>
      </c>
      <c r="BI320" s="141">
        <f>IF(N320="nulová",J320,0)</f>
        <v>0</v>
      </c>
      <c r="BJ320" s="18" t="s">
        <v>80</v>
      </c>
      <c r="BK320" s="141">
        <f>ROUND(I320*H320,2)</f>
        <v>0</v>
      </c>
      <c r="BL320" s="18" t="s">
        <v>149</v>
      </c>
      <c r="BM320" s="140" t="s">
        <v>523</v>
      </c>
    </row>
    <row r="321" spans="2:65" s="1" customFormat="1" ht="16.5" customHeight="1">
      <c r="B321" s="33"/>
      <c r="C321" s="167" t="s">
        <v>524</v>
      </c>
      <c r="D321" s="167" t="s">
        <v>341</v>
      </c>
      <c r="E321" s="168" t="s">
        <v>525</v>
      </c>
      <c r="F321" s="169" t="s">
        <v>526</v>
      </c>
      <c r="G321" s="170" t="s">
        <v>190</v>
      </c>
      <c r="H321" s="171">
        <v>1</v>
      </c>
      <c r="I321" s="172"/>
      <c r="J321" s="173">
        <f>ROUND(I321*H321,2)</f>
        <v>0</v>
      </c>
      <c r="K321" s="169" t="s">
        <v>19</v>
      </c>
      <c r="L321" s="174"/>
      <c r="M321" s="175" t="s">
        <v>19</v>
      </c>
      <c r="N321" s="176" t="s">
        <v>43</v>
      </c>
      <c r="P321" s="138">
        <f>O321*H321</f>
        <v>0</v>
      </c>
      <c r="Q321" s="138">
        <v>0</v>
      </c>
      <c r="R321" s="138">
        <f>Q321*H321</f>
        <v>0</v>
      </c>
      <c r="S321" s="138">
        <v>0</v>
      </c>
      <c r="T321" s="139">
        <f>S321*H321</f>
        <v>0</v>
      </c>
      <c r="AR321" s="140" t="s">
        <v>193</v>
      </c>
      <c r="AT321" s="140" t="s">
        <v>341</v>
      </c>
      <c r="AU321" s="140" t="s">
        <v>82</v>
      </c>
      <c r="AY321" s="18" t="s">
        <v>142</v>
      </c>
      <c r="BE321" s="141">
        <f>IF(N321="základní",J321,0)</f>
        <v>0</v>
      </c>
      <c r="BF321" s="141">
        <f>IF(N321="snížená",J321,0)</f>
        <v>0</v>
      </c>
      <c r="BG321" s="141">
        <f>IF(N321="zákl. přenesená",J321,0)</f>
        <v>0</v>
      </c>
      <c r="BH321" s="141">
        <f>IF(N321="sníž. přenesená",J321,0)</f>
        <v>0</v>
      </c>
      <c r="BI321" s="141">
        <f>IF(N321="nulová",J321,0)</f>
        <v>0</v>
      </c>
      <c r="BJ321" s="18" t="s">
        <v>80</v>
      </c>
      <c r="BK321" s="141">
        <f>ROUND(I321*H321,2)</f>
        <v>0</v>
      </c>
      <c r="BL321" s="18" t="s">
        <v>149</v>
      </c>
      <c r="BM321" s="140" t="s">
        <v>527</v>
      </c>
    </row>
    <row r="322" spans="2:65" s="1" customFormat="1" ht="16.5" customHeight="1">
      <c r="B322" s="33"/>
      <c r="C322" s="167" t="s">
        <v>528</v>
      </c>
      <c r="D322" s="167" t="s">
        <v>341</v>
      </c>
      <c r="E322" s="168" t="s">
        <v>529</v>
      </c>
      <c r="F322" s="169" t="s">
        <v>530</v>
      </c>
      <c r="G322" s="170" t="s">
        <v>190</v>
      </c>
      <c r="H322" s="171">
        <v>11</v>
      </c>
      <c r="I322" s="172"/>
      <c r="J322" s="173">
        <f>ROUND(I322*H322,2)</f>
        <v>0</v>
      </c>
      <c r="K322" s="169" t="s">
        <v>19</v>
      </c>
      <c r="L322" s="174"/>
      <c r="M322" s="175" t="s">
        <v>19</v>
      </c>
      <c r="N322" s="176" t="s">
        <v>43</v>
      </c>
      <c r="P322" s="138">
        <f>O322*H322</f>
        <v>0</v>
      </c>
      <c r="Q322" s="138">
        <v>4.4000000000000002E-4</v>
      </c>
      <c r="R322" s="138">
        <f>Q322*H322</f>
        <v>4.8400000000000006E-3</v>
      </c>
      <c r="S322" s="138">
        <v>0</v>
      </c>
      <c r="T322" s="139">
        <f>S322*H322</f>
        <v>0</v>
      </c>
      <c r="AR322" s="140" t="s">
        <v>193</v>
      </c>
      <c r="AT322" s="140" t="s">
        <v>341</v>
      </c>
      <c r="AU322" s="140" t="s">
        <v>82</v>
      </c>
      <c r="AY322" s="18" t="s">
        <v>142</v>
      </c>
      <c r="BE322" s="141">
        <f>IF(N322="základní",J322,0)</f>
        <v>0</v>
      </c>
      <c r="BF322" s="141">
        <f>IF(N322="snížená",J322,0)</f>
        <v>0</v>
      </c>
      <c r="BG322" s="141">
        <f>IF(N322="zákl. přenesená",J322,0)</f>
        <v>0</v>
      </c>
      <c r="BH322" s="141">
        <f>IF(N322="sníž. přenesená",J322,0)</f>
        <v>0</v>
      </c>
      <c r="BI322" s="141">
        <f>IF(N322="nulová",J322,0)</f>
        <v>0</v>
      </c>
      <c r="BJ322" s="18" t="s">
        <v>80</v>
      </c>
      <c r="BK322" s="141">
        <f>ROUND(I322*H322,2)</f>
        <v>0</v>
      </c>
      <c r="BL322" s="18" t="s">
        <v>149</v>
      </c>
      <c r="BM322" s="140" t="s">
        <v>531</v>
      </c>
    </row>
    <row r="323" spans="2:65" s="1" customFormat="1" ht="16.5" customHeight="1">
      <c r="B323" s="33"/>
      <c r="C323" s="167" t="s">
        <v>532</v>
      </c>
      <c r="D323" s="167" t="s">
        <v>341</v>
      </c>
      <c r="E323" s="168" t="s">
        <v>533</v>
      </c>
      <c r="F323" s="169" t="s">
        <v>534</v>
      </c>
      <c r="G323" s="170" t="s">
        <v>190</v>
      </c>
      <c r="H323" s="171">
        <v>6</v>
      </c>
      <c r="I323" s="172"/>
      <c r="J323" s="173">
        <f>ROUND(I323*H323,2)</f>
        <v>0</v>
      </c>
      <c r="K323" s="169" t="s">
        <v>19</v>
      </c>
      <c r="L323" s="174"/>
      <c r="M323" s="175" t="s">
        <v>19</v>
      </c>
      <c r="N323" s="176" t="s">
        <v>43</v>
      </c>
      <c r="P323" s="138">
        <f>O323*H323</f>
        <v>0</v>
      </c>
      <c r="Q323" s="138">
        <v>3.8000000000000002E-4</v>
      </c>
      <c r="R323" s="138">
        <f>Q323*H323</f>
        <v>2.2799999999999999E-3</v>
      </c>
      <c r="S323" s="138">
        <v>0</v>
      </c>
      <c r="T323" s="139">
        <f>S323*H323</f>
        <v>0</v>
      </c>
      <c r="AR323" s="140" t="s">
        <v>193</v>
      </c>
      <c r="AT323" s="140" t="s">
        <v>341</v>
      </c>
      <c r="AU323" s="140" t="s">
        <v>82</v>
      </c>
      <c r="AY323" s="18" t="s">
        <v>142</v>
      </c>
      <c r="BE323" s="141">
        <f>IF(N323="základní",J323,0)</f>
        <v>0</v>
      </c>
      <c r="BF323" s="141">
        <f>IF(N323="snížená",J323,0)</f>
        <v>0</v>
      </c>
      <c r="BG323" s="141">
        <f>IF(N323="zákl. přenesená",J323,0)</f>
        <v>0</v>
      </c>
      <c r="BH323" s="141">
        <f>IF(N323="sníž. přenesená",J323,0)</f>
        <v>0</v>
      </c>
      <c r="BI323" s="141">
        <f>IF(N323="nulová",J323,0)</f>
        <v>0</v>
      </c>
      <c r="BJ323" s="18" t="s">
        <v>80</v>
      </c>
      <c r="BK323" s="141">
        <f>ROUND(I323*H323,2)</f>
        <v>0</v>
      </c>
      <c r="BL323" s="18" t="s">
        <v>149</v>
      </c>
      <c r="BM323" s="140" t="s">
        <v>535</v>
      </c>
    </row>
    <row r="324" spans="2:65" s="1" customFormat="1" ht="24.15" customHeight="1">
      <c r="B324" s="33"/>
      <c r="C324" s="129" t="s">
        <v>536</v>
      </c>
      <c r="D324" s="129" t="s">
        <v>144</v>
      </c>
      <c r="E324" s="130" t="s">
        <v>537</v>
      </c>
      <c r="F324" s="131" t="s">
        <v>538</v>
      </c>
      <c r="G324" s="132" t="s">
        <v>190</v>
      </c>
      <c r="H324" s="133">
        <v>12</v>
      </c>
      <c r="I324" s="134"/>
      <c r="J324" s="135">
        <f>ROUND(I324*H324,2)</f>
        <v>0</v>
      </c>
      <c r="K324" s="131" t="s">
        <v>148</v>
      </c>
      <c r="L324" s="33"/>
      <c r="M324" s="136" t="s">
        <v>19</v>
      </c>
      <c r="N324" s="137" t="s">
        <v>43</v>
      </c>
      <c r="P324" s="138">
        <f>O324*H324</f>
        <v>0</v>
      </c>
      <c r="Q324" s="138">
        <v>0</v>
      </c>
      <c r="R324" s="138">
        <f>Q324*H324</f>
        <v>0</v>
      </c>
      <c r="S324" s="138">
        <v>0</v>
      </c>
      <c r="T324" s="139">
        <f>S324*H324</f>
        <v>0</v>
      </c>
      <c r="AR324" s="140" t="s">
        <v>149</v>
      </c>
      <c r="AT324" s="140" t="s">
        <v>144</v>
      </c>
      <c r="AU324" s="140" t="s">
        <v>82</v>
      </c>
      <c r="AY324" s="18" t="s">
        <v>142</v>
      </c>
      <c r="BE324" s="141">
        <f>IF(N324="základní",J324,0)</f>
        <v>0</v>
      </c>
      <c r="BF324" s="141">
        <f>IF(N324="snížená",J324,0)</f>
        <v>0</v>
      </c>
      <c r="BG324" s="141">
        <f>IF(N324="zákl. přenesená",J324,0)</f>
        <v>0</v>
      </c>
      <c r="BH324" s="141">
        <f>IF(N324="sníž. přenesená",J324,0)</f>
        <v>0</v>
      </c>
      <c r="BI324" s="141">
        <f>IF(N324="nulová",J324,0)</f>
        <v>0</v>
      </c>
      <c r="BJ324" s="18" t="s">
        <v>80</v>
      </c>
      <c r="BK324" s="141">
        <f>ROUND(I324*H324,2)</f>
        <v>0</v>
      </c>
      <c r="BL324" s="18" t="s">
        <v>149</v>
      </c>
      <c r="BM324" s="140" t="s">
        <v>539</v>
      </c>
    </row>
    <row r="325" spans="2:65" s="1" customFormat="1">
      <c r="B325" s="33"/>
      <c r="D325" s="142" t="s">
        <v>151</v>
      </c>
      <c r="F325" s="143" t="s">
        <v>540</v>
      </c>
      <c r="I325" s="144"/>
      <c r="L325" s="33"/>
      <c r="M325" s="145"/>
      <c r="T325" s="54"/>
      <c r="AT325" s="18" t="s">
        <v>151</v>
      </c>
      <c r="AU325" s="18" t="s">
        <v>82</v>
      </c>
    </row>
    <row r="326" spans="2:65" s="12" customFormat="1">
      <c r="B326" s="146"/>
      <c r="D326" s="147" t="s">
        <v>153</v>
      </c>
      <c r="E326" s="148" t="s">
        <v>19</v>
      </c>
      <c r="F326" s="149" t="s">
        <v>541</v>
      </c>
      <c r="H326" s="150">
        <v>12</v>
      </c>
      <c r="I326" s="151"/>
      <c r="L326" s="146"/>
      <c r="M326" s="152"/>
      <c r="T326" s="153"/>
      <c r="AT326" s="148" t="s">
        <v>153</v>
      </c>
      <c r="AU326" s="148" t="s">
        <v>82</v>
      </c>
      <c r="AV326" s="12" t="s">
        <v>82</v>
      </c>
      <c r="AW326" s="12" t="s">
        <v>33</v>
      </c>
      <c r="AX326" s="12" t="s">
        <v>80</v>
      </c>
      <c r="AY326" s="148" t="s">
        <v>142</v>
      </c>
    </row>
    <row r="327" spans="2:65" s="1" customFormat="1" ht="16.5" customHeight="1">
      <c r="B327" s="33"/>
      <c r="C327" s="167" t="s">
        <v>350</v>
      </c>
      <c r="D327" s="167" t="s">
        <v>341</v>
      </c>
      <c r="E327" s="168" t="s">
        <v>542</v>
      </c>
      <c r="F327" s="169" t="s">
        <v>543</v>
      </c>
      <c r="G327" s="170" t="s">
        <v>190</v>
      </c>
      <c r="H327" s="171">
        <v>5</v>
      </c>
      <c r="I327" s="172"/>
      <c r="J327" s="173">
        <f>ROUND(I327*H327,2)</f>
        <v>0</v>
      </c>
      <c r="K327" s="169" t="s">
        <v>19</v>
      </c>
      <c r="L327" s="174"/>
      <c r="M327" s="175" t="s">
        <v>19</v>
      </c>
      <c r="N327" s="176" t="s">
        <v>43</v>
      </c>
      <c r="P327" s="138">
        <f>O327*H327</f>
        <v>0</v>
      </c>
      <c r="Q327" s="138">
        <v>7.7999999999999999E-4</v>
      </c>
      <c r="R327" s="138">
        <f>Q327*H327</f>
        <v>3.8999999999999998E-3</v>
      </c>
      <c r="S327" s="138">
        <v>0</v>
      </c>
      <c r="T327" s="139">
        <f>S327*H327</f>
        <v>0</v>
      </c>
      <c r="AR327" s="140" t="s">
        <v>193</v>
      </c>
      <c r="AT327" s="140" t="s">
        <v>341</v>
      </c>
      <c r="AU327" s="140" t="s">
        <v>82</v>
      </c>
      <c r="AY327" s="18" t="s">
        <v>142</v>
      </c>
      <c r="BE327" s="141">
        <f>IF(N327="základní",J327,0)</f>
        <v>0</v>
      </c>
      <c r="BF327" s="141">
        <f>IF(N327="snížená",J327,0)</f>
        <v>0</v>
      </c>
      <c r="BG327" s="141">
        <f>IF(N327="zákl. přenesená",J327,0)</f>
        <v>0</v>
      </c>
      <c r="BH327" s="141">
        <f>IF(N327="sníž. přenesená",J327,0)</f>
        <v>0</v>
      </c>
      <c r="BI327" s="141">
        <f>IF(N327="nulová",J327,0)</f>
        <v>0</v>
      </c>
      <c r="BJ327" s="18" t="s">
        <v>80</v>
      </c>
      <c r="BK327" s="141">
        <f>ROUND(I327*H327,2)</f>
        <v>0</v>
      </c>
      <c r="BL327" s="18" t="s">
        <v>149</v>
      </c>
      <c r="BM327" s="140" t="s">
        <v>544</v>
      </c>
    </row>
    <row r="328" spans="2:65" s="1" customFormat="1" ht="16.5" customHeight="1">
      <c r="B328" s="33"/>
      <c r="C328" s="167" t="s">
        <v>545</v>
      </c>
      <c r="D328" s="167" t="s">
        <v>341</v>
      </c>
      <c r="E328" s="168" t="s">
        <v>546</v>
      </c>
      <c r="F328" s="169" t="s">
        <v>547</v>
      </c>
      <c r="G328" s="170" t="s">
        <v>190</v>
      </c>
      <c r="H328" s="171">
        <v>7</v>
      </c>
      <c r="I328" s="172"/>
      <c r="J328" s="173">
        <f>ROUND(I328*H328,2)</f>
        <v>0</v>
      </c>
      <c r="K328" s="169" t="s">
        <v>19</v>
      </c>
      <c r="L328" s="174"/>
      <c r="M328" s="175" t="s">
        <v>19</v>
      </c>
      <c r="N328" s="176" t="s">
        <v>43</v>
      </c>
      <c r="P328" s="138">
        <f>O328*H328</f>
        <v>0</v>
      </c>
      <c r="Q328" s="138">
        <v>8.0999999999999996E-4</v>
      </c>
      <c r="R328" s="138">
        <f>Q328*H328</f>
        <v>5.6699999999999997E-3</v>
      </c>
      <c r="S328" s="138">
        <v>0</v>
      </c>
      <c r="T328" s="139">
        <f>S328*H328</f>
        <v>0</v>
      </c>
      <c r="AR328" s="140" t="s">
        <v>193</v>
      </c>
      <c r="AT328" s="140" t="s">
        <v>341</v>
      </c>
      <c r="AU328" s="140" t="s">
        <v>82</v>
      </c>
      <c r="AY328" s="18" t="s">
        <v>142</v>
      </c>
      <c r="BE328" s="141">
        <f>IF(N328="základní",J328,0)</f>
        <v>0</v>
      </c>
      <c r="BF328" s="141">
        <f>IF(N328="snížená",J328,0)</f>
        <v>0</v>
      </c>
      <c r="BG328" s="141">
        <f>IF(N328="zákl. přenesená",J328,0)</f>
        <v>0</v>
      </c>
      <c r="BH328" s="141">
        <f>IF(N328="sníž. přenesená",J328,0)</f>
        <v>0</v>
      </c>
      <c r="BI328" s="141">
        <f>IF(N328="nulová",J328,0)</f>
        <v>0</v>
      </c>
      <c r="BJ328" s="18" t="s">
        <v>80</v>
      </c>
      <c r="BK328" s="141">
        <f>ROUND(I328*H328,2)</f>
        <v>0</v>
      </c>
      <c r="BL328" s="18" t="s">
        <v>149</v>
      </c>
      <c r="BM328" s="140" t="s">
        <v>548</v>
      </c>
    </row>
    <row r="329" spans="2:65" s="1" customFormat="1" ht="24.15" customHeight="1">
      <c r="B329" s="33"/>
      <c r="C329" s="129" t="s">
        <v>549</v>
      </c>
      <c r="D329" s="129" t="s">
        <v>144</v>
      </c>
      <c r="E329" s="130" t="s">
        <v>550</v>
      </c>
      <c r="F329" s="131" t="s">
        <v>551</v>
      </c>
      <c r="G329" s="132" t="s">
        <v>190</v>
      </c>
      <c r="H329" s="133">
        <v>2</v>
      </c>
      <c r="I329" s="134"/>
      <c r="J329" s="135">
        <f>ROUND(I329*H329,2)</f>
        <v>0</v>
      </c>
      <c r="K329" s="131" t="s">
        <v>148</v>
      </c>
      <c r="L329" s="33"/>
      <c r="M329" s="136" t="s">
        <v>19</v>
      </c>
      <c r="N329" s="137" t="s">
        <v>43</v>
      </c>
      <c r="P329" s="138">
        <f>O329*H329</f>
        <v>0</v>
      </c>
      <c r="Q329" s="138">
        <v>8.5999999999999998E-4</v>
      </c>
      <c r="R329" s="138">
        <f>Q329*H329</f>
        <v>1.72E-3</v>
      </c>
      <c r="S329" s="138">
        <v>0</v>
      </c>
      <c r="T329" s="139">
        <f>S329*H329</f>
        <v>0</v>
      </c>
      <c r="AR329" s="140" t="s">
        <v>149</v>
      </c>
      <c r="AT329" s="140" t="s">
        <v>144</v>
      </c>
      <c r="AU329" s="140" t="s">
        <v>82</v>
      </c>
      <c r="AY329" s="18" t="s">
        <v>142</v>
      </c>
      <c r="BE329" s="141">
        <f>IF(N329="základní",J329,0)</f>
        <v>0</v>
      </c>
      <c r="BF329" s="141">
        <f>IF(N329="snížená",J329,0)</f>
        <v>0</v>
      </c>
      <c r="BG329" s="141">
        <f>IF(N329="zákl. přenesená",J329,0)</f>
        <v>0</v>
      </c>
      <c r="BH329" s="141">
        <f>IF(N329="sníž. přenesená",J329,0)</f>
        <v>0</v>
      </c>
      <c r="BI329" s="141">
        <f>IF(N329="nulová",J329,0)</f>
        <v>0</v>
      </c>
      <c r="BJ329" s="18" t="s">
        <v>80</v>
      </c>
      <c r="BK329" s="141">
        <f>ROUND(I329*H329,2)</f>
        <v>0</v>
      </c>
      <c r="BL329" s="18" t="s">
        <v>149</v>
      </c>
      <c r="BM329" s="140" t="s">
        <v>552</v>
      </c>
    </row>
    <row r="330" spans="2:65" s="1" customFormat="1">
      <c r="B330" s="33"/>
      <c r="D330" s="142" t="s">
        <v>151</v>
      </c>
      <c r="F330" s="143" t="s">
        <v>553</v>
      </c>
      <c r="I330" s="144"/>
      <c r="L330" s="33"/>
      <c r="M330" s="145"/>
      <c r="T330" s="54"/>
      <c r="AT330" s="18" t="s">
        <v>151</v>
      </c>
      <c r="AU330" s="18" t="s">
        <v>82</v>
      </c>
    </row>
    <row r="331" spans="2:65" s="1" customFormat="1" ht="16.5" customHeight="1">
      <c r="B331" s="33"/>
      <c r="C331" s="167" t="s">
        <v>554</v>
      </c>
      <c r="D331" s="167" t="s">
        <v>341</v>
      </c>
      <c r="E331" s="168" t="s">
        <v>555</v>
      </c>
      <c r="F331" s="169" t="s">
        <v>556</v>
      </c>
      <c r="G331" s="170" t="s">
        <v>190</v>
      </c>
      <c r="H331" s="171">
        <v>2</v>
      </c>
      <c r="I331" s="172"/>
      <c r="J331" s="173">
        <f>ROUND(I331*H331,2)</f>
        <v>0</v>
      </c>
      <c r="K331" s="169" t="s">
        <v>19</v>
      </c>
      <c r="L331" s="174"/>
      <c r="M331" s="175" t="s">
        <v>19</v>
      </c>
      <c r="N331" s="176" t="s">
        <v>43</v>
      </c>
      <c r="P331" s="138">
        <f>O331*H331</f>
        <v>0</v>
      </c>
      <c r="Q331" s="138">
        <v>1.4E-2</v>
      </c>
      <c r="R331" s="138">
        <f>Q331*H331</f>
        <v>2.8000000000000001E-2</v>
      </c>
      <c r="S331" s="138">
        <v>0</v>
      </c>
      <c r="T331" s="139">
        <f>S331*H331</f>
        <v>0</v>
      </c>
      <c r="AR331" s="140" t="s">
        <v>193</v>
      </c>
      <c r="AT331" s="140" t="s">
        <v>341</v>
      </c>
      <c r="AU331" s="140" t="s">
        <v>82</v>
      </c>
      <c r="AY331" s="18" t="s">
        <v>142</v>
      </c>
      <c r="BE331" s="141">
        <f>IF(N331="základní",J331,0)</f>
        <v>0</v>
      </c>
      <c r="BF331" s="141">
        <f>IF(N331="snížená",J331,0)</f>
        <v>0</v>
      </c>
      <c r="BG331" s="141">
        <f>IF(N331="zákl. přenesená",J331,0)</f>
        <v>0</v>
      </c>
      <c r="BH331" s="141">
        <f>IF(N331="sníž. přenesená",J331,0)</f>
        <v>0</v>
      </c>
      <c r="BI331" s="141">
        <f>IF(N331="nulová",J331,0)</f>
        <v>0</v>
      </c>
      <c r="BJ331" s="18" t="s">
        <v>80</v>
      </c>
      <c r="BK331" s="141">
        <f>ROUND(I331*H331,2)</f>
        <v>0</v>
      </c>
      <c r="BL331" s="18" t="s">
        <v>149</v>
      </c>
      <c r="BM331" s="140" t="s">
        <v>557</v>
      </c>
    </row>
    <row r="332" spans="2:65" s="1" customFormat="1" ht="16.5" customHeight="1">
      <c r="B332" s="33"/>
      <c r="C332" s="167" t="s">
        <v>558</v>
      </c>
      <c r="D332" s="167" t="s">
        <v>341</v>
      </c>
      <c r="E332" s="168" t="s">
        <v>559</v>
      </c>
      <c r="F332" s="169" t="s">
        <v>560</v>
      </c>
      <c r="G332" s="170" t="s">
        <v>190</v>
      </c>
      <c r="H332" s="171">
        <v>2</v>
      </c>
      <c r="I332" s="172"/>
      <c r="J332" s="173">
        <f>ROUND(I332*H332,2)</f>
        <v>0</v>
      </c>
      <c r="K332" s="169" t="s">
        <v>19</v>
      </c>
      <c r="L332" s="174"/>
      <c r="M332" s="175" t="s">
        <v>19</v>
      </c>
      <c r="N332" s="176" t="s">
        <v>43</v>
      </c>
      <c r="P332" s="138">
        <f>O332*H332</f>
        <v>0</v>
      </c>
      <c r="Q332" s="138">
        <v>7.3000000000000001E-3</v>
      </c>
      <c r="R332" s="138">
        <f>Q332*H332</f>
        <v>1.46E-2</v>
      </c>
      <c r="S332" s="138">
        <v>0</v>
      </c>
      <c r="T332" s="139">
        <f>S332*H332</f>
        <v>0</v>
      </c>
      <c r="AR332" s="140" t="s">
        <v>193</v>
      </c>
      <c r="AT332" s="140" t="s">
        <v>341</v>
      </c>
      <c r="AU332" s="140" t="s">
        <v>82</v>
      </c>
      <c r="AY332" s="18" t="s">
        <v>142</v>
      </c>
      <c r="BE332" s="141">
        <f>IF(N332="základní",J332,0)</f>
        <v>0</v>
      </c>
      <c r="BF332" s="141">
        <f>IF(N332="snížená",J332,0)</f>
        <v>0</v>
      </c>
      <c r="BG332" s="141">
        <f>IF(N332="zákl. přenesená",J332,0)</f>
        <v>0</v>
      </c>
      <c r="BH332" s="141">
        <f>IF(N332="sníž. přenesená",J332,0)</f>
        <v>0</v>
      </c>
      <c r="BI332" s="141">
        <f>IF(N332="nulová",J332,0)</f>
        <v>0</v>
      </c>
      <c r="BJ332" s="18" t="s">
        <v>80</v>
      </c>
      <c r="BK332" s="141">
        <f>ROUND(I332*H332,2)</f>
        <v>0</v>
      </c>
      <c r="BL332" s="18" t="s">
        <v>149</v>
      </c>
      <c r="BM332" s="140" t="s">
        <v>561</v>
      </c>
    </row>
    <row r="333" spans="2:65" s="1" customFormat="1" ht="24.15" customHeight="1">
      <c r="B333" s="33"/>
      <c r="C333" s="129" t="s">
        <v>562</v>
      </c>
      <c r="D333" s="129" t="s">
        <v>144</v>
      </c>
      <c r="E333" s="130" t="s">
        <v>563</v>
      </c>
      <c r="F333" s="131" t="s">
        <v>564</v>
      </c>
      <c r="G333" s="132" t="s">
        <v>190</v>
      </c>
      <c r="H333" s="133">
        <v>1</v>
      </c>
      <c r="I333" s="134"/>
      <c r="J333" s="135">
        <f>ROUND(I333*H333,2)</f>
        <v>0</v>
      </c>
      <c r="K333" s="131" t="s">
        <v>148</v>
      </c>
      <c r="L333" s="33"/>
      <c r="M333" s="136" t="s">
        <v>19</v>
      </c>
      <c r="N333" s="137" t="s">
        <v>43</v>
      </c>
      <c r="P333" s="138">
        <f>O333*H333</f>
        <v>0</v>
      </c>
      <c r="Q333" s="138">
        <v>1.6299999999999999E-3</v>
      </c>
      <c r="R333" s="138">
        <f>Q333*H333</f>
        <v>1.6299999999999999E-3</v>
      </c>
      <c r="S333" s="138">
        <v>0</v>
      </c>
      <c r="T333" s="139">
        <f>S333*H333</f>
        <v>0</v>
      </c>
      <c r="AR333" s="140" t="s">
        <v>149</v>
      </c>
      <c r="AT333" s="140" t="s">
        <v>144</v>
      </c>
      <c r="AU333" s="140" t="s">
        <v>82</v>
      </c>
      <c r="AY333" s="18" t="s">
        <v>142</v>
      </c>
      <c r="BE333" s="141">
        <f>IF(N333="základní",J333,0)</f>
        <v>0</v>
      </c>
      <c r="BF333" s="141">
        <f>IF(N333="snížená",J333,0)</f>
        <v>0</v>
      </c>
      <c r="BG333" s="141">
        <f>IF(N333="zákl. přenesená",J333,0)</f>
        <v>0</v>
      </c>
      <c r="BH333" s="141">
        <f>IF(N333="sníž. přenesená",J333,0)</f>
        <v>0</v>
      </c>
      <c r="BI333" s="141">
        <f>IF(N333="nulová",J333,0)</f>
        <v>0</v>
      </c>
      <c r="BJ333" s="18" t="s">
        <v>80</v>
      </c>
      <c r="BK333" s="141">
        <f>ROUND(I333*H333,2)</f>
        <v>0</v>
      </c>
      <c r="BL333" s="18" t="s">
        <v>149</v>
      </c>
      <c r="BM333" s="140" t="s">
        <v>565</v>
      </c>
    </row>
    <row r="334" spans="2:65" s="1" customFormat="1">
      <c r="B334" s="33"/>
      <c r="D334" s="142" t="s">
        <v>151</v>
      </c>
      <c r="F334" s="143" t="s">
        <v>566</v>
      </c>
      <c r="I334" s="144"/>
      <c r="L334" s="33"/>
      <c r="M334" s="145"/>
      <c r="T334" s="54"/>
      <c r="AT334" s="18" t="s">
        <v>151</v>
      </c>
      <c r="AU334" s="18" t="s">
        <v>82</v>
      </c>
    </row>
    <row r="335" spans="2:65" s="1" customFormat="1" ht="16.5" customHeight="1">
      <c r="B335" s="33"/>
      <c r="C335" s="167" t="s">
        <v>567</v>
      </c>
      <c r="D335" s="167" t="s">
        <v>341</v>
      </c>
      <c r="E335" s="168" t="s">
        <v>568</v>
      </c>
      <c r="F335" s="169" t="s">
        <v>569</v>
      </c>
      <c r="G335" s="170" t="s">
        <v>570</v>
      </c>
      <c r="H335" s="171">
        <v>1</v>
      </c>
      <c r="I335" s="172"/>
      <c r="J335" s="173">
        <f>ROUND(I335*H335,2)</f>
        <v>0</v>
      </c>
      <c r="K335" s="169" t="s">
        <v>19</v>
      </c>
      <c r="L335" s="174"/>
      <c r="M335" s="175" t="s">
        <v>19</v>
      </c>
      <c r="N335" s="176" t="s">
        <v>43</v>
      </c>
      <c r="P335" s="138">
        <f>O335*H335</f>
        <v>0</v>
      </c>
      <c r="Q335" s="138">
        <v>1.4999999999999999E-2</v>
      </c>
      <c r="R335" s="138">
        <f>Q335*H335</f>
        <v>1.4999999999999999E-2</v>
      </c>
      <c r="S335" s="138">
        <v>0</v>
      </c>
      <c r="T335" s="139">
        <f>S335*H335</f>
        <v>0</v>
      </c>
      <c r="AR335" s="140" t="s">
        <v>193</v>
      </c>
      <c r="AT335" s="140" t="s">
        <v>341</v>
      </c>
      <c r="AU335" s="140" t="s">
        <v>82</v>
      </c>
      <c r="AY335" s="18" t="s">
        <v>142</v>
      </c>
      <c r="BE335" s="141">
        <f>IF(N335="základní",J335,0)</f>
        <v>0</v>
      </c>
      <c r="BF335" s="141">
        <f>IF(N335="snížená",J335,0)</f>
        <v>0</v>
      </c>
      <c r="BG335" s="141">
        <f>IF(N335="zákl. přenesená",J335,0)</f>
        <v>0</v>
      </c>
      <c r="BH335" s="141">
        <f>IF(N335="sníž. přenesená",J335,0)</f>
        <v>0</v>
      </c>
      <c r="BI335" s="141">
        <f>IF(N335="nulová",J335,0)</f>
        <v>0</v>
      </c>
      <c r="BJ335" s="18" t="s">
        <v>80</v>
      </c>
      <c r="BK335" s="141">
        <f>ROUND(I335*H335,2)</f>
        <v>0</v>
      </c>
      <c r="BL335" s="18" t="s">
        <v>149</v>
      </c>
      <c r="BM335" s="140" t="s">
        <v>571</v>
      </c>
    </row>
    <row r="336" spans="2:65" s="1" customFormat="1" ht="16.5" customHeight="1">
      <c r="B336" s="33"/>
      <c r="C336" s="129" t="s">
        <v>572</v>
      </c>
      <c r="D336" s="129" t="s">
        <v>144</v>
      </c>
      <c r="E336" s="130" t="s">
        <v>573</v>
      </c>
      <c r="F336" s="131" t="s">
        <v>574</v>
      </c>
      <c r="G336" s="132" t="s">
        <v>190</v>
      </c>
      <c r="H336" s="133">
        <v>1</v>
      </c>
      <c r="I336" s="134"/>
      <c r="J336" s="135">
        <f>ROUND(I336*H336,2)</f>
        <v>0</v>
      </c>
      <c r="K336" s="131" t="s">
        <v>148</v>
      </c>
      <c r="L336" s="33"/>
      <c r="M336" s="136" t="s">
        <v>19</v>
      </c>
      <c r="N336" s="137" t="s">
        <v>43</v>
      </c>
      <c r="P336" s="138">
        <f>O336*H336</f>
        <v>0</v>
      </c>
      <c r="Q336" s="138">
        <v>1.3600000000000001E-3</v>
      </c>
      <c r="R336" s="138">
        <f>Q336*H336</f>
        <v>1.3600000000000001E-3</v>
      </c>
      <c r="S336" s="138">
        <v>0</v>
      </c>
      <c r="T336" s="139">
        <f>S336*H336</f>
        <v>0</v>
      </c>
      <c r="AR336" s="140" t="s">
        <v>149</v>
      </c>
      <c r="AT336" s="140" t="s">
        <v>144</v>
      </c>
      <c r="AU336" s="140" t="s">
        <v>82</v>
      </c>
      <c r="AY336" s="18" t="s">
        <v>142</v>
      </c>
      <c r="BE336" s="141">
        <f>IF(N336="základní",J336,0)</f>
        <v>0</v>
      </c>
      <c r="BF336" s="141">
        <f>IF(N336="snížená",J336,0)</f>
        <v>0</v>
      </c>
      <c r="BG336" s="141">
        <f>IF(N336="zákl. přenesená",J336,0)</f>
        <v>0</v>
      </c>
      <c r="BH336" s="141">
        <f>IF(N336="sníž. přenesená",J336,0)</f>
        <v>0</v>
      </c>
      <c r="BI336" s="141">
        <f>IF(N336="nulová",J336,0)</f>
        <v>0</v>
      </c>
      <c r="BJ336" s="18" t="s">
        <v>80</v>
      </c>
      <c r="BK336" s="141">
        <f>ROUND(I336*H336,2)</f>
        <v>0</v>
      </c>
      <c r="BL336" s="18" t="s">
        <v>149</v>
      </c>
      <c r="BM336" s="140" t="s">
        <v>575</v>
      </c>
    </row>
    <row r="337" spans="2:65" s="1" customFormat="1">
      <c r="B337" s="33"/>
      <c r="D337" s="142" t="s">
        <v>151</v>
      </c>
      <c r="F337" s="143" t="s">
        <v>576</v>
      </c>
      <c r="I337" s="144"/>
      <c r="L337" s="33"/>
      <c r="M337" s="145"/>
      <c r="T337" s="54"/>
      <c r="AT337" s="18" t="s">
        <v>151</v>
      </c>
      <c r="AU337" s="18" t="s">
        <v>82</v>
      </c>
    </row>
    <row r="338" spans="2:65" s="1" customFormat="1" ht="16.5" customHeight="1">
      <c r="B338" s="33"/>
      <c r="C338" s="167" t="s">
        <v>577</v>
      </c>
      <c r="D338" s="167" t="s">
        <v>341</v>
      </c>
      <c r="E338" s="168" t="s">
        <v>578</v>
      </c>
      <c r="F338" s="169" t="s">
        <v>579</v>
      </c>
      <c r="G338" s="170" t="s">
        <v>190</v>
      </c>
      <c r="H338" s="171">
        <v>1</v>
      </c>
      <c r="I338" s="172"/>
      <c r="J338" s="173">
        <f>ROUND(I338*H338,2)</f>
        <v>0</v>
      </c>
      <c r="K338" s="169" t="s">
        <v>19</v>
      </c>
      <c r="L338" s="174"/>
      <c r="M338" s="175" t="s">
        <v>19</v>
      </c>
      <c r="N338" s="176" t="s">
        <v>43</v>
      </c>
      <c r="P338" s="138">
        <f>O338*H338</f>
        <v>0</v>
      </c>
      <c r="Q338" s="138">
        <v>0.03</v>
      </c>
      <c r="R338" s="138">
        <f>Q338*H338</f>
        <v>0.03</v>
      </c>
      <c r="S338" s="138">
        <v>0</v>
      </c>
      <c r="T338" s="139">
        <f>S338*H338</f>
        <v>0</v>
      </c>
      <c r="AR338" s="140" t="s">
        <v>193</v>
      </c>
      <c r="AT338" s="140" t="s">
        <v>341</v>
      </c>
      <c r="AU338" s="140" t="s">
        <v>82</v>
      </c>
      <c r="AY338" s="18" t="s">
        <v>142</v>
      </c>
      <c r="BE338" s="141">
        <f>IF(N338="základní",J338,0)</f>
        <v>0</v>
      </c>
      <c r="BF338" s="141">
        <f>IF(N338="snížená",J338,0)</f>
        <v>0</v>
      </c>
      <c r="BG338" s="141">
        <f>IF(N338="zákl. přenesená",J338,0)</f>
        <v>0</v>
      </c>
      <c r="BH338" s="141">
        <f>IF(N338="sníž. přenesená",J338,0)</f>
        <v>0</v>
      </c>
      <c r="BI338" s="141">
        <f>IF(N338="nulová",J338,0)</f>
        <v>0</v>
      </c>
      <c r="BJ338" s="18" t="s">
        <v>80</v>
      </c>
      <c r="BK338" s="141">
        <f>ROUND(I338*H338,2)</f>
        <v>0</v>
      </c>
      <c r="BL338" s="18" t="s">
        <v>149</v>
      </c>
      <c r="BM338" s="140" t="s">
        <v>580</v>
      </c>
    </row>
    <row r="339" spans="2:65" s="1" customFormat="1" ht="16.5" customHeight="1">
      <c r="B339" s="33"/>
      <c r="C339" s="129" t="s">
        <v>581</v>
      </c>
      <c r="D339" s="129" t="s">
        <v>144</v>
      </c>
      <c r="E339" s="130" t="s">
        <v>582</v>
      </c>
      <c r="F339" s="131" t="s">
        <v>583</v>
      </c>
      <c r="G339" s="132" t="s">
        <v>165</v>
      </c>
      <c r="H339" s="133">
        <v>451</v>
      </c>
      <c r="I339" s="134"/>
      <c r="J339" s="135">
        <f>ROUND(I339*H339,2)</f>
        <v>0</v>
      </c>
      <c r="K339" s="131" t="s">
        <v>148</v>
      </c>
      <c r="L339" s="33"/>
      <c r="M339" s="136" t="s">
        <v>19</v>
      </c>
      <c r="N339" s="137" t="s">
        <v>43</v>
      </c>
      <c r="P339" s="138">
        <f>O339*H339</f>
        <v>0</v>
      </c>
      <c r="Q339" s="138">
        <v>0</v>
      </c>
      <c r="R339" s="138">
        <f>Q339*H339</f>
        <v>0</v>
      </c>
      <c r="S339" s="138">
        <v>0</v>
      </c>
      <c r="T339" s="139">
        <f>S339*H339</f>
        <v>0</v>
      </c>
      <c r="AR339" s="140" t="s">
        <v>149</v>
      </c>
      <c r="AT339" s="140" t="s">
        <v>144</v>
      </c>
      <c r="AU339" s="140" t="s">
        <v>82</v>
      </c>
      <c r="AY339" s="18" t="s">
        <v>142</v>
      </c>
      <c r="BE339" s="141">
        <f>IF(N339="základní",J339,0)</f>
        <v>0</v>
      </c>
      <c r="BF339" s="141">
        <f>IF(N339="snížená",J339,0)</f>
        <v>0</v>
      </c>
      <c r="BG339" s="141">
        <f>IF(N339="zákl. přenesená",J339,0)</f>
        <v>0</v>
      </c>
      <c r="BH339" s="141">
        <f>IF(N339="sníž. přenesená",J339,0)</f>
        <v>0</v>
      </c>
      <c r="BI339" s="141">
        <f>IF(N339="nulová",J339,0)</f>
        <v>0</v>
      </c>
      <c r="BJ339" s="18" t="s">
        <v>80</v>
      </c>
      <c r="BK339" s="141">
        <f>ROUND(I339*H339,2)</f>
        <v>0</v>
      </c>
      <c r="BL339" s="18" t="s">
        <v>149</v>
      </c>
      <c r="BM339" s="140" t="s">
        <v>584</v>
      </c>
    </row>
    <row r="340" spans="2:65" s="1" customFormat="1">
      <c r="B340" s="33"/>
      <c r="D340" s="142" t="s">
        <v>151</v>
      </c>
      <c r="F340" s="143" t="s">
        <v>585</v>
      </c>
      <c r="I340" s="144"/>
      <c r="L340" s="33"/>
      <c r="M340" s="145"/>
      <c r="T340" s="54"/>
      <c r="AT340" s="18" t="s">
        <v>151</v>
      </c>
      <c r="AU340" s="18" t="s">
        <v>82</v>
      </c>
    </row>
    <row r="341" spans="2:65" s="1" customFormat="1" ht="16.5" customHeight="1">
      <c r="B341" s="33"/>
      <c r="C341" s="129" t="s">
        <v>586</v>
      </c>
      <c r="D341" s="129" t="s">
        <v>144</v>
      </c>
      <c r="E341" s="130" t="s">
        <v>587</v>
      </c>
      <c r="F341" s="131" t="s">
        <v>588</v>
      </c>
      <c r="G341" s="132" t="s">
        <v>190</v>
      </c>
      <c r="H341" s="133">
        <v>1</v>
      </c>
      <c r="I341" s="134"/>
      <c r="J341" s="135">
        <f>ROUND(I341*H341,2)</f>
        <v>0</v>
      </c>
      <c r="K341" s="131" t="s">
        <v>148</v>
      </c>
      <c r="L341" s="33"/>
      <c r="M341" s="136" t="s">
        <v>19</v>
      </c>
      <c r="N341" s="137" t="s">
        <v>43</v>
      </c>
      <c r="P341" s="138">
        <f>O341*H341</f>
        <v>0</v>
      </c>
      <c r="Q341" s="138">
        <v>0.45937</v>
      </c>
      <c r="R341" s="138">
        <f>Q341*H341</f>
        <v>0.45937</v>
      </c>
      <c r="S341" s="138">
        <v>0</v>
      </c>
      <c r="T341" s="139">
        <f>S341*H341</f>
        <v>0</v>
      </c>
      <c r="AR341" s="140" t="s">
        <v>149</v>
      </c>
      <c r="AT341" s="140" t="s">
        <v>144</v>
      </c>
      <c r="AU341" s="140" t="s">
        <v>82</v>
      </c>
      <c r="AY341" s="18" t="s">
        <v>142</v>
      </c>
      <c r="BE341" s="141">
        <f>IF(N341="základní",J341,0)</f>
        <v>0</v>
      </c>
      <c r="BF341" s="141">
        <f>IF(N341="snížená",J341,0)</f>
        <v>0</v>
      </c>
      <c r="BG341" s="141">
        <f>IF(N341="zákl. přenesená",J341,0)</f>
        <v>0</v>
      </c>
      <c r="BH341" s="141">
        <f>IF(N341="sníž. přenesená",J341,0)</f>
        <v>0</v>
      </c>
      <c r="BI341" s="141">
        <f>IF(N341="nulová",J341,0)</f>
        <v>0</v>
      </c>
      <c r="BJ341" s="18" t="s">
        <v>80</v>
      </c>
      <c r="BK341" s="141">
        <f>ROUND(I341*H341,2)</f>
        <v>0</v>
      </c>
      <c r="BL341" s="18" t="s">
        <v>149</v>
      </c>
      <c r="BM341" s="140" t="s">
        <v>589</v>
      </c>
    </row>
    <row r="342" spans="2:65" s="1" customFormat="1">
      <c r="B342" s="33"/>
      <c r="D342" s="142" t="s">
        <v>151</v>
      </c>
      <c r="F342" s="143" t="s">
        <v>590</v>
      </c>
      <c r="I342" s="144"/>
      <c r="L342" s="33"/>
      <c r="M342" s="145"/>
      <c r="T342" s="54"/>
      <c r="AT342" s="18" t="s">
        <v>151</v>
      </c>
      <c r="AU342" s="18" t="s">
        <v>82</v>
      </c>
    </row>
    <row r="343" spans="2:65" s="1" customFormat="1" ht="16.5" customHeight="1">
      <c r="B343" s="33"/>
      <c r="C343" s="129" t="s">
        <v>591</v>
      </c>
      <c r="D343" s="129" t="s">
        <v>144</v>
      </c>
      <c r="E343" s="130" t="s">
        <v>592</v>
      </c>
      <c r="F343" s="131" t="s">
        <v>593</v>
      </c>
      <c r="G343" s="132" t="s">
        <v>190</v>
      </c>
      <c r="H343" s="133">
        <v>3</v>
      </c>
      <c r="I343" s="134"/>
      <c r="J343" s="135">
        <f>ROUND(I343*H343,2)</f>
        <v>0</v>
      </c>
      <c r="K343" s="131" t="s">
        <v>148</v>
      </c>
      <c r="L343" s="33"/>
      <c r="M343" s="136" t="s">
        <v>19</v>
      </c>
      <c r="N343" s="137" t="s">
        <v>43</v>
      </c>
      <c r="P343" s="138">
        <f>O343*H343</f>
        <v>0</v>
      </c>
      <c r="Q343" s="138">
        <v>1.0189999999999999E-2</v>
      </c>
      <c r="R343" s="138">
        <f>Q343*H343</f>
        <v>3.057E-2</v>
      </c>
      <c r="S343" s="138">
        <v>0</v>
      </c>
      <c r="T343" s="139">
        <f>S343*H343</f>
        <v>0</v>
      </c>
      <c r="AR343" s="140" t="s">
        <v>149</v>
      </c>
      <c r="AT343" s="140" t="s">
        <v>144</v>
      </c>
      <c r="AU343" s="140" t="s">
        <v>82</v>
      </c>
      <c r="AY343" s="18" t="s">
        <v>142</v>
      </c>
      <c r="BE343" s="141">
        <f>IF(N343="základní",J343,0)</f>
        <v>0</v>
      </c>
      <c r="BF343" s="141">
        <f>IF(N343="snížená",J343,0)</f>
        <v>0</v>
      </c>
      <c r="BG343" s="141">
        <f>IF(N343="zákl. přenesená",J343,0)</f>
        <v>0</v>
      </c>
      <c r="BH343" s="141">
        <f>IF(N343="sníž. přenesená",J343,0)</f>
        <v>0</v>
      </c>
      <c r="BI343" s="141">
        <f>IF(N343="nulová",J343,0)</f>
        <v>0</v>
      </c>
      <c r="BJ343" s="18" t="s">
        <v>80</v>
      </c>
      <c r="BK343" s="141">
        <f>ROUND(I343*H343,2)</f>
        <v>0</v>
      </c>
      <c r="BL343" s="18" t="s">
        <v>149</v>
      </c>
      <c r="BM343" s="140" t="s">
        <v>594</v>
      </c>
    </row>
    <row r="344" spans="2:65" s="1" customFormat="1">
      <c r="B344" s="33"/>
      <c r="D344" s="142" t="s">
        <v>151</v>
      </c>
      <c r="F344" s="143" t="s">
        <v>595</v>
      </c>
      <c r="I344" s="144"/>
      <c r="L344" s="33"/>
      <c r="M344" s="145"/>
      <c r="T344" s="54"/>
      <c r="AT344" s="18" t="s">
        <v>151</v>
      </c>
      <c r="AU344" s="18" t="s">
        <v>82</v>
      </c>
    </row>
    <row r="345" spans="2:65" s="1" customFormat="1" ht="16.5" customHeight="1">
      <c r="B345" s="33"/>
      <c r="C345" s="167" t="s">
        <v>596</v>
      </c>
      <c r="D345" s="167" t="s">
        <v>341</v>
      </c>
      <c r="E345" s="168" t="s">
        <v>597</v>
      </c>
      <c r="F345" s="169" t="s">
        <v>598</v>
      </c>
      <c r="G345" s="170" t="s">
        <v>190</v>
      </c>
      <c r="H345" s="171">
        <v>1</v>
      </c>
      <c r="I345" s="172"/>
      <c r="J345" s="173">
        <f>ROUND(I345*H345,2)</f>
        <v>0</v>
      </c>
      <c r="K345" s="169" t="s">
        <v>148</v>
      </c>
      <c r="L345" s="174"/>
      <c r="M345" s="175" t="s">
        <v>19</v>
      </c>
      <c r="N345" s="176" t="s">
        <v>43</v>
      </c>
      <c r="P345" s="138">
        <f>O345*H345</f>
        <v>0</v>
      </c>
      <c r="Q345" s="138">
        <v>0.26200000000000001</v>
      </c>
      <c r="R345" s="138">
        <f>Q345*H345</f>
        <v>0.26200000000000001</v>
      </c>
      <c r="S345" s="138">
        <v>0</v>
      </c>
      <c r="T345" s="139">
        <f>S345*H345</f>
        <v>0</v>
      </c>
      <c r="AR345" s="140" t="s">
        <v>193</v>
      </c>
      <c r="AT345" s="140" t="s">
        <v>341</v>
      </c>
      <c r="AU345" s="140" t="s">
        <v>82</v>
      </c>
      <c r="AY345" s="18" t="s">
        <v>142</v>
      </c>
      <c r="BE345" s="141">
        <f>IF(N345="základní",J345,0)</f>
        <v>0</v>
      </c>
      <c r="BF345" s="141">
        <f>IF(N345="snížená",J345,0)</f>
        <v>0</v>
      </c>
      <c r="BG345" s="141">
        <f>IF(N345="zákl. přenesená",J345,0)</f>
        <v>0</v>
      </c>
      <c r="BH345" s="141">
        <f>IF(N345="sníž. přenesená",J345,0)</f>
        <v>0</v>
      </c>
      <c r="BI345" s="141">
        <f>IF(N345="nulová",J345,0)</f>
        <v>0</v>
      </c>
      <c r="BJ345" s="18" t="s">
        <v>80</v>
      </c>
      <c r="BK345" s="141">
        <f>ROUND(I345*H345,2)</f>
        <v>0</v>
      </c>
      <c r="BL345" s="18" t="s">
        <v>149</v>
      </c>
      <c r="BM345" s="140" t="s">
        <v>599</v>
      </c>
    </row>
    <row r="346" spans="2:65" s="14" customFormat="1">
      <c r="B346" s="161"/>
      <c r="D346" s="147" t="s">
        <v>153</v>
      </c>
      <c r="E346" s="162" t="s">
        <v>19</v>
      </c>
      <c r="F346" s="163" t="s">
        <v>431</v>
      </c>
      <c r="H346" s="162" t="s">
        <v>19</v>
      </c>
      <c r="I346" s="164"/>
      <c r="L346" s="161"/>
      <c r="M346" s="165"/>
      <c r="T346" s="166"/>
      <c r="AT346" s="162" t="s">
        <v>153</v>
      </c>
      <c r="AU346" s="162" t="s">
        <v>82</v>
      </c>
      <c r="AV346" s="14" t="s">
        <v>80</v>
      </c>
      <c r="AW346" s="14" t="s">
        <v>33</v>
      </c>
      <c r="AX346" s="14" t="s">
        <v>72</v>
      </c>
      <c r="AY346" s="162" t="s">
        <v>142</v>
      </c>
    </row>
    <row r="347" spans="2:65" s="12" customFormat="1">
      <c r="B347" s="146"/>
      <c r="D347" s="147" t="s">
        <v>153</v>
      </c>
      <c r="E347" s="148" t="s">
        <v>19</v>
      </c>
      <c r="F347" s="149" t="s">
        <v>432</v>
      </c>
      <c r="H347" s="150">
        <v>1</v>
      </c>
      <c r="I347" s="151"/>
      <c r="L347" s="146"/>
      <c r="M347" s="152"/>
      <c r="T347" s="153"/>
      <c r="AT347" s="148" t="s">
        <v>153</v>
      </c>
      <c r="AU347" s="148" t="s">
        <v>82</v>
      </c>
      <c r="AV347" s="12" t="s">
        <v>82</v>
      </c>
      <c r="AW347" s="12" t="s">
        <v>33</v>
      </c>
      <c r="AX347" s="12" t="s">
        <v>80</v>
      </c>
      <c r="AY347" s="148" t="s">
        <v>142</v>
      </c>
    </row>
    <row r="348" spans="2:65" s="1" customFormat="1" ht="16.5" customHeight="1">
      <c r="B348" s="33"/>
      <c r="C348" s="167" t="s">
        <v>600</v>
      </c>
      <c r="D348" s="167" t="s">
        <v>341</v>
      </c>
      <c r="E348" s="168" t="s">
        <v>601</v>
      </c>
      <c r="F348" s="169" t="s">
        <v>602</v>
      </c>
      <c r="G348" s="170" t="s">
        <v>190</v>
      </c>
      <c r="H348" s="171">
        <v>2</v>
      </c>
      <c r="I348" s="172"/>
      <c r="J348" s="173">
        <f>ROUND(I348*H348,2)</f>
        <v>0</v>
      </c>
      <c r="K348" s="169" t="s">
        <v>148</v>
      </c>
      <c r="L348" s="174"/>
      <c r="M348" s="175" t="s">
        <v>19</v>
      </c>
      <c r="N348" s="176" t="s">
        <v>43</v>
      </c>
      <c r="P348" s="138">
        <f>O348*H348</f>
        <v>0</v>
      </c>
      <c r="Q348" s="138">
        <v>1.054</v>
      </c>
      <c r="R348" s="138">
        <f>Q348*H348</f>
        <v>2.1080000000000001</v>
      </c>
      <c r="S348" s="138">
        <v>0</v>
      </c>
      <c r="T348" s="139">
        <f>S348*H348</f>
        <v>0</v>
      </c>
      <c r="AR348" s="140" t="s">
        <v>193</v>
      </c>
      <c r="AT348" s="140" t="s">
        <v>341</v>
      </c>
      <c r="AU348" s="140" t="s">
        <v>82</v>
      </c>
      <c r="AY348" s="18" t="s">
        <v>142</v>
      </c>
      <c r="BE348" s="141">
        <f>IF(N348="základní",J348,0)</f>
        <v>0</v>
      </c>
      <c r="BF348" s="141">
        <f>IF(N348="snížená",J348,0)</f>
        <v>0</v>
      </c>
      <c r="BG348" s="141">
        <f>IF(N348="zákl. přenesená",J348,0)</f>
        <v>0</v>
      </c>
      <c r="BH348" s="141">
        <f>IF(N348="sníž. přenesená",J348,0)</f>
        <v>0</v>
      </c>
      <c r="BI348" s="141">
        <f>IF(N348="nulová",J348,0)</f>
        <v>0</v>
      </c>
      <c r="BJ348" s="18" t="s">
        <v>80</v>
      </c>
      <c r="BK348" s="141">
        <f>ROUND(I348*H348,2)</f>
        <v>0</v>
      </c>
      <c r="BL348" s="18" t="s">
        <v>149</v>
      </c>
      <c r="BM348" s="140" t="s">
        <v>603</v>
      </c>
    </row>
    <row r="349" spans="2:65" s="14" customFormat="1">
      <c r="B349" s="161"/>
      <c r="D349" s="147" t="s">
        <v>153</v>
      </c>
      <c r="E349" s="162" t="s">
        <v>19</v>
      </c>
      <c r="F349" s="163" t="s">
        <v>604</v>
      </c>
      <c r="H349" s="162" t="s">
        <v>19</v>
      </c>
      <c r="I349" s="164"/>
      <c r="L349" s="161"/>
      <c r="M349" s="165"/>
      <c r="T349" s="166"/>
      <c r="AT349" s="162" t="s">
        <v>153</v>
      </c>
      <c r="AU349" s="162" t="s">
        <v>82</v>
      </c>
      <c r="AV349" s="14" t="s">
        <v>80</v>
      </c>
      <c r="AW349" s="14" t="s">
        <v>33</v>
      </c>
      <c r="AX349" s="14" t="s">
        <v>72</v>
      </c>
      <c r="AY349" s="162" t="s">
        <v>142</v>
      </c>
    </row>
    <row r="350" spans="2:65" s="12" customFormat="1">
      <c r="B350" s="146"/>
      <c r="D350" s="147" t="s">
        <v>153</v>
      </c>
      <c r="E350" s="148" t="s">
        <v>19</v>
      </c>
      <c r="F350" s="149" t="s">
        <v>605</v>
      </c>
      <c r="H350" s="150">
        <v>1</v>
      </c>
      <c r="I350" s="151"/>
      <c r="L350" s="146"/>
      <c r="M350" s="152"/>
      <c r="T350" s="153"/>
      <c r="AT350" s="148" t="s">
        <v>153</v>
      </c>
      <c r="AU350" s="148" t="s">
        <v>82</v>
      </c>
      <c r="AV350" s="12" t="s">
        <v>82</v>
      </c>
      <c r="AW350" s="12" t="s">
        <v>33</v>
      </c>
      <c r="AX350" s="12" t="s">
        <v>72</v>
      </c>
      <c r="AY350" s="148" t="s">
        <v>142</v>
      </c>
    </row>
    <row r="351" spans="2:65" s="14" customFormat="1">
      <c r="B351" s="161"/>
      <c r="D351" s="147" t="s">
        <v>153</v>
      </c>
      <c r="E351" s="162" t="s">
        <v>19</v>
      </c>
      <c r="F351" s="163" t="s">
        <v>431</v>
      </c>
      <c r="H351" s="162" t="s">
        <v>19</v>
      </c>
      <c r="I351" s="164"/>
      <c r="L351" s="161"/>
      <c r="M351" s="165"/>
      <c r="T351" s="166"/>
      <c r="AT351" s="162" t="s">
        <v>153</v>
      </c>
      <c r="AU351" s="162" t="s">
        <v>82</v>
      </c>
      <c r="AV351" s="14" t="s">
        <v>80</v>
      </c>
      <c r="AW351" s="14" t="s">
        <v>33</v>
      </c>
      <c r="AX351" s="14" t="s">
        <v>72</v>
      </c>
      <c r="AY351" s="162" t="s">
        <v>142</v>
      </c>
    </row>
    <row r="352" spans="2:65" s="12" customFormat="1">
      <c r="B352" s="146"/>
      <c r="D352" s="147" t="s">
        <v>153</v>
      </c>
      <c r="E352" s="148" t="s">
        <v>19</v>
      </c>
      <c r="F352" s="149" t="s">
        <v>432</v>
      </c>
      <c r="H352" s="150">
        <v>1</v>
      </c>
      <c r="I352" s="151"/>
      <c r="L352" s="146"/>
      <c r="M352" s="152"/>
      <c r="T352" s="153"/>
      <c r="AT352" s="148" t="s">
        <v>153</v>
      </c>
      <c r="AU352" s="148" t="s">
        <v>82</v>
      </c>
      <c r="AV352" s="12" t="s">
        <v>82</v>
      </c>
      <c r="AW352" s="12" t="s">
        <v>33</v>
      </c>
      <c r="AX352" s="12" t="s">
        <v>72</v>
      </c>
      <c r="AY352" s="148" t="s">
        <v>142</v>
      </c>
    </row>
    <row r="353" spans="2:65" s="13" customFormat="1">
      <c r="B353" s="154"/>
      <c r="D353" s="147" t="s">
        <v>153</v>
      </c>
      <c r="E353" s="155" t="s">
        <v>19</v>
      </c>
      <c r="F353" s="156" t="s">
        <v>156</v>
      </c>
      <c r="H353" s="157">
        <v>2</v>
      </c>
      <c r="I353" s="158"/>
      <c r="L353" s="154"/>
      <c r="M353" s="159"/>
      <c r="T353" s="160"/>
      <c r="AT353" s="155" t="s">
        <v>153</v>
      </c>
      <c r="AU353" s="155" t="s">
        <v>82</v>
      </c>
      <c r="AV353" s="13" t="s">
        <v>149</v>
      </c>
      <c r="AW353" s="13" t="s">
        <v>33</v>
      </c>
      <c r="AX353" s="13" t="s">
        <v>80</v>
      </c>
      <c r="AY353" s="155" t="s">
        <v>142</v>
      </c>
    </row>
    <row r="354" spans="2:65" s="1" customFormat="1" ht="16.5" customHeight="1">
      <c r="B354" s="33"/>
      <c r="C354" s="129" t="s">
        <v>606</v>
      </c>
      <c r="D354" s="129" t="s">
        <v>144</v>
      </c>
      <c r="E354" s="130" t="s">
        <v>607</v>
      </c>
      <c r="F354" s="131" t="s">
        <v>608</v>
      </c>
      <c r="G354" s="132" t="s">
        <v>190</v>
      </c>
      <c r="H354" s="133">
        <v>1</v>
      </c>
      <c r="I354" s="134"/>
      <c r="J354" s="135">
        <f>ROUND(I354*H354,2)</f>
        <v>0</v>
      </c>
      <c r="K354" s="131" t="s">
        <v>148</v>
      </c>
      <c r="L354" s="33"/>
      <c r="M354" s="136" t="s">
        <v>19</v>
      </c>
      <c r="N354" s="137" t="s">
        <v>43</v>
      </c>
      <c r="P354" s="138">
        <f>O354*H354</f>
        <v>0</v>
      </c>
      <c r="Q354" s="138">
        <v>1.248E-2</v>
      </c>
      <c r="R354" s="138">
        <f>Q354*H354</f>
        <v>1.248E-2</v>
      </c>
      <c r="S354" s="138">
        <v>0</v>
      </c>
      <c r="T354" s="139">
        <f>S354*H354</f>
        <v>0</v>
      </c>
      <c r="AR354" s="140" t="s">
        <v>149</v>
      </c>
      <c r="AT354" s="140" t="s">
        <v>144</v>
      </c>
      <c r="AU354" s="140" t="s">
        <v>82</v>
      </c>
      <c r="AY354" s="18" t="s">
        <v>142</v>
      </c>
      <c r="BE354" s="141">
        <f>IF(N354="základní",J354,0)</f>
        <v>0</v>
      </c>
      <c r="BF354" s="141">
        <f>IF(N354="snížená",J354,0)</f>
        <v>0</v>
      </c>
      <c r="BG354" s="141">
        <f>IF(N354="zákl. přenesená",J354,0)</f>
        <v>0</v>
      </c>
      <c r="BH354" s="141">
        <f>IF(N354="sníž. přenesená",J354,0)</f>
        <v>0</v>
      </c>
      <c r="BI354" s="141">
        <f>IF(N354="nulová",J354,0)</f>
        <v>0</v>
      </c>
      <c r="BJ354" s="18" t="s">
        <v>80</v>
      </c>
      <c r="BK354" s="141">
        <f>ROUND(I354*H354,2)</f>
        <v>0</v>
      </c>
      <c r="BL354" s="18" t="s">
        <v>149</v>
      </c>
      <c r="BM354" s="140" t="s">
        <v>609</v>
      </c>
    </row>
    <row r="355" spans="2:65" s="1" customFormat="1">
      <c r="B355" s="33"/>
      <c r="D355" s="142" t="s">
        <v>151</v>
      </c>
      <c r="F355" s="143" t="s">
        <v>610</v>
      </c>
      <c r="I355" s="144"/>
      <c r="L355" s="33"/>
      <c r="M355" s="145"/>
      <c r="T355" s="54"/>
      <c r="AT355" s="18" t="s">
        <v>151</v>
      </c>
      <c r="AU355" s="18" t="s">
        <v>82</v>
      </c>
    </row>
    <row r="356" spans="2:65" s="1" customFormat="1" ht="16.5" customHeight="1">
      <c r="B356" s="33"/>
      <c r="C356" s="167" t="s">
        <v>611</v>
      </c>
      <c r="D356" s="167" t="s">
        <v>341</v>
      </c>
      <c r="E356" s="168" t="s">
        <v>612</v>
      </c>
      <c r="F356" s="169" t="s">
        <v>613</v>
      </c>
      <c r="G356" s="170" t="s">
        <v>190</v>
      </c>
      <c r="H356" s="171">
        <v>1</v>
      </c>
      <c r="I356" s="172"/>
      <c r="J356" s="173">
        <f>ROUND(I356*H356,2)</f>
        <v>0</v>
      </c>
      <c r="K356" s="169" t="s">
        <v>148</v>
      </c>
      <c r="L356" s="174"/>
      <c r="M356" s="175" t="s">
        <v>19</v>
      </c>
      <c r="N356" s="176" t="s">
        <v>43</v>
      </c>
      <c r="P356" s="138">
        <f>O356*H356</f>
        <v>0</v>
      </c>
      <c r="Q356" s="138">
        <v>0.54800000000000004</v>
      </c>
      <c r="R356" s="138">
        <f>Q356*H356</f>
        <v>0.54800000000000004</v>
      </c>
      <c r="S356" s="138">
        <v>0</v>
      </c>
      <c r="T356" s="139">
        <f>S356*H356</f>
        <v>0</v>
      </c>
      <c r="AR356" s="140" t="s">
        <v>193</v>
      </c>
      <c r="AT356" s="140" t="s">
        <v>341</v>
      </c>
      <c r="AU356" s="140" t="s">
        <v>82</v>
      </c>
      <c r="AY356" s="18" t="s">
        <v>142</v>
      </c>
      <c r="BE356" s="141">
        <f>IF(N356="základní",J356,0)</f>
        <v>0</v>
      </c>
      <c r="BF356" s="141">
        <f>IF(N356="snížená",J356,0)</f>
        <v>0</v>
      </c>
      <c r="BG356" s="141">
        <f>IF(N356="zákl. přenesená",J356,0)</f>
        <v>0</v>
      </c>
      <c r="BH356" s="141">
        <f>IF(N356="sníž. přenesená",J356,0)</f>
        <v>0</v>
      </c>
      <c r="BI356" s="141">
        <f>IF(N356="nulová",J356,0)</f>
        <v>0</v>
      </c>
      <c r="BJ356" s="18" t="s">
        <v>80</v>
      </c>
      <c r="BK356" s="141">
        <f>ROUND(I356*H356,2)</f>
        <v>0</v>
      </c>
      <c r="BL356" s="18" t="s">
        <v>149</v>
      </c>
      <c r="BM356" s="140" t="s">
        <v>614</v>
      </c>
    </row>
    <row r="357" spans="2:65" s="14" customFormat="1">
      <c r="B357" s="161"/>
      <c r="D357" s="147" t="s">
        <v>153</v>
      </c>
      <c r="E357" s="162" t="s">
        <v>19</v>
      </c>
      <c r="F357" s="163" t="s">
        <v>431</v>
      </c>
      <c r="H357" s="162" t="s">
        <v>19</v>
      </c>
      <c r="I357" s="164"/>
      <c r="L357" s="161"/>
      <c r="M357" s="165"/>
      <c r="T357" s="166"/>
      <c r="AT357" s="162" t="s">
        <v>153</v>
      </c>
      <c r="AU357" s="162" t="s">
        <v>82</v>
      </c>
      <c r="AV357" s="14" t="s">
        <v>80</v>
      </c>
      <c r="AW357" s="14" t="s">
        <v>33</v>
      </c>
      <c r="AX357" s="14" t="s">
        <v>72</v>
      </c>
      <c r="AY357" s="162" t="s">
        <v>142</v>
      </c>
    </row>
    <row r="358" spans="2:65" s="12" customFormat="1">
      <c r="B358" s="146"/>
      <c r="D358" s="147" t="s">
        <v>153</v>
      </c>
      <c r="E358" s="148" t="s">
        <v>19</v>
      </c>
      <c r="F358" s="149" t="s">
        <v>432</v>
      </c>
      <c r="H358" s="150">
        <v>1</v>
      </c>
      <c r="I358" s="151"/>
      <c r="L358" s="146"/>
      <c r="M358" s="152"/>
      <c r="T358" s="153"/>
      <c r="AT358" s="148" t="s">
        <v>153</v>
      </c>
      <c r="AU358" s="148" t="s">
        <v>82</v>
      </c>
      <c r="AV358" s="12" t="s">
        <v>82</v>
      </c>
      <c r="AW358" s="12" t="s">
        <v>33</v>
      </c>
      <c r="AX358" s="12" t="s">
        <v>80</v>
      </c>
      <c r="AY358" s="148" t="s">
        <v>142</v>
      </c>
    </row>
    <row r="359" spans="2:65" s="1" customFormat="1" ht="16.5" customHeight="1">
      <c r="B359" s="33"/>
      <c r="C359" s="129" t="s">
        <v>615</v>
      </c>
      <c r="D359" s="129" t="s">
        <v>144</v>
      </c>
      <c r="E359" s="130" t="s">
        <v>616</v>
      </c>
      <c r="F359" s="131" t="s">
        <v>617</v>
      </c>
      <c r="G359" s="132" t="s">
        <v>190</v>
      </c>
      <c r="H359" s="133">
        <v>1</v>
      </c>
      <c r="I359" s="134"/>
      <c r="J359" s="135">
        <f>ROUND(I359*H359,2)</f>
        <v>0</v>
      </c>
      <c r="K359" s="131" t="s">
        <v>148</v>
      </c>
      <c r="L359" s="33"/>
      <c r="M359" s="136" t="s">
        <v>19</v>
      </c>
      <c r="N359" s="137" t="s">
        <v>43</v>
      </c>
      <c r="P359" s="138">
        <f>O359*H359</f>
        <v>0</v>
      </c>
      <c r="Q359" s="138">
        <v>0.21734000000000001</v>
      </c>
      <c r="R359" s="138">
        <f>Q359*H359</f>
        <v>0.21734000000000001</v>
      </c>
      <c r="S359" s="138">
        <v>0</v>
      </c>
      <c r="T359" s="139">
        <f>S359*H359</f>
        <v>0</v>
      </c>
      <c r="AR359" s="140" t="s">
        <v>149</v>
      </c>
      <c r="AT359" s="140" t="s">
        <v>144</v>
      </c>
      <c r="AU359" s="140" t="s">
        <v>82</v>
      </c>
      <c r="AY359" s="18" t="s">
        <v>142</v>
      </c>
      <c r="BE359" s="141">
        <f>IF(N359="základní",J359,0)</f>
        <v>0</v>
      </c>
      <c r="BF359" s="141">
        <f>IF(N359="snížená",J359,0)</f>
        <v>0</v>
      </c>
      <c r="BG359" s="141">
        <f>IF(N359="zákl. přenesená",J359,0)</f>
        <v>0</v>
      </c>
      <c r="BH359" s="141">
        <f>IF(N359="sníž. přenesená",J359,0)</f>
        <v>0</v>
      </c>
      <c r="BI359" s="141">
        <f>IF(N359="nulová",J359,0)</f>
        <v>0</v>
      </c>
      <c r="BJ359" s="18" t="s">
        <v>80</v>
      </c>
      <c r="BK359" s="141">
        <f>ROUND(I359*H359,2)</f>
        <v>0</v>
      </c>
      <c r="BL359" s="18" t="s">
        <v>149</v>
      </c>
      <c r="BM359" s="140" t="s">
        <v>618</v>
      </c>
    </row>
    <row r="360" spans="2:65" s="1" customFormat="1">
      <c r="B360" s="33"/>
      <c r="D360" s="142" t="s">
        <v>151</v>
      </c>
      <c r="F360" s="143" t="s">
        <v>619</v>
      </c>
      <c r="I360" s="144"/>
      <c r="L360" s="33"/>
      <c r="M360" s="145"/>
      <c r="T360" s="54"/>
      <c r="AT360" s="18" t="s">
        <v>151</v>
      </c>
      <c r="AU360" s="18" t="s">
        <v>82</v>
      </c>
    </row>
    <row r="361" spans="2:65" s="12" customFormat="1">
      <c r="B361" s="146"/>
      <c r="D361" s="147" t="s">
        <v>153</v>
      </c>
      <c r="E361" s="148" t="s">
        <v>19</v>
      </c>
      <c r="F361" s="149" t="s">
        <v>620</v>
      </c>
      <c r="H361" s="150">
        <v>1</v>
      </c>
      <c r="I361" s="151"/>
      <c r="L361" s="146"/>
      <c r="M361" s="152"/>
      <c r="T361" s="153"/>
      <c r="AT361" s="148" t="s">
        <v>153</v>
      </c>
      <c r="AU361" s="148" t="s">
        <v>82</v>
      </c>
      <c r="AV361" s="12" t="s">
        <v>82</v>
      </c>
      <c r="AW361" s="12" t="s">
        <v>33</v>
      </c>
      <c r="AX361" s="12" t="s">
        <v>80</v>
      </c>
      <c r="AY361" s="148" t="s">
        <v>142</v>
      </c>
    </row>
    <row r="362" spans="2:65" s="1" customFormat="1" ht="16.5" customHeight="1">
      <c r="B362" s="33"/>
      <c r="C362" s="167" t="s">
        <v>621</v>
      </c>
      <c r="D362" s="167" t="s">
        <v>341</v>
      </c>
      <c r="E362" s="168" t="s">
        <v>622</v>
      </c>
      <c r="F362" s="169" t="s">
        <v>623</v>
      </c>
      <c r="G362" s="170" t="s">
        <v>190</v>
      </c>
      <c r="H362" s="171">
        <v>1</v>
      </c>
      <c r="I362" s="172"/>
      <c r="J362" s="173">
        <f>ROUND(I362*H362,2)</f>
        <v>0</v>
      </c>
      <c r="K362" s="169" t="s">
        <v>148</v>
      </c>
      <c r="L362" s="174"/>
      <c r="M362" s="175" t="s">
        <v>19</v>
      </c>
      <c r="N362" s="176" t="s">
        <v>43</v>
      </c>
      <c r="P362" s="138">
        <f>O362*H362</f>
        <v>0</v>
      </c>
      <c r="Q362" s="138">
        <v>4.5999999999999999E-2</v>
      </c>
      <c r="R362" s="138">
        <f>Q362*H362</f>
        <v>4.5999999999999999E-2</v>
      </c>
      <c r="S362" s="138">
        <v>0</v>
      </c>
      <c r="T362" s="139">
        <f>S362*H362</f>
        <v>0</v>
      </c>
      <c r="AR362" s="140" t="s">
        <v>193</v>
      </c>
      <c r="AT362" s="140" t="s">
        <v>341</v>
      </c>
      <c r="AU362" s="140" t="s">
        <v>82</v>
      </c>
      <c r="AY362" s="18" t="s">
        <v>142</v>
      </c>
      <c r="BE362" s="141">
        <f>IF(N362="základní",J362,0)</f>
        <v>0</v>
      </c>
      <c r="BF362" s="141">
        <f>IF(N362="snížená",J362,0)</f>
        <v>0</v>
      </c>
      <c r="BG362" s="141">
        <f>IF(N362="zákl. přenesená",J362,0)</f>
        <v>0</v>
      </c>
      <c r="BH362" s="141">
        <f>IF(N362="sníž. přenesená",J362,0)</f>
        <v>0</v>
      </c>
      <c r="BI362" s="141">
        <f>IF(N362="nulová",J362,0)</f>
        <v>0</v>
      </c>
      <c r="BJ362" s="18" t="s">
        <v>80</v>
      </c>
      <c r="BK362" s="141">
        <f>ROUND(I362*H362,2)</f>
        <v>0</v>
      </c>
      <c r="BL362" s="18" t="s">
        <v>149</v>
      </c>
      <c r="BM362" s="140" t="s">
        <v>624</v>
      </c>
    </row>
    <row r="363" spans="2:65" s="1" customFormat="1" ht="16.5" customHeight="1">
      <c r="B363" s="33"/>
      <c r="C363" s="129" t="s">
        <v>625</v>
      </c>
      <c r="D363" s="129" t="s">
        <v>144</v>
      </c>
      <c r="E363" s="130" t="s">
        <v>626</v>
      </c>
      <c r="F363" s="131" t="s">
        <v>627</v>
      </c>
      <c r="G363" s="132" t="s">
        <v>190</v>
      </c>
      <c r="H363" s="133">
        <v>1</v>
      </c>
      <c r="I363" s="134"/>
      <c r="J363" s="135">
        <f>ROUND(I363*H363,2)</f>
        <v>0</v>
      </c>
      <c r="K363" s="131" t="s">
        <v>148</v>
      </c>
      <c r="L363" s="33"/>
      <c r="M363" s="136" t="s">
        <v>19</v>
      </c>
      <c r="N363" s="137" t="s">
        <v>43</v>
      </c>
      <c r="P363" s="138">
        <f>O363*H363</f>
        <v>0</v>
      </c>
      <c r="Q363" s="138">
        <v>0.21734000000000001</v>
      </c>
      <c r="R363" s="138">
        <f>Q363*H363</f>
        <v>0.21734000000000001</v>
      </c>
      <c r="S363" s="138">
        <v>0</v>
      </c>
      <c r="T363" s="139">
        <f>S363*H363</f>
        <v>0</v>
      </c>
      <c r="AR363" s="140" t="s">
        <v>149</v>
      </c>
      <c r="AT363" s="140" t="s">
        <v>144</v>
      </c>
      <c r="AU363" s="140" t="s">
        <v>82</v>
      </c>
      <c r="AY363" s="18" t="s">
        <v>142</v>
      </c>
      <c r="BE363" s="141">
        <f>IF(N363="základní",J363,0)</f>
        <v>0</v>
      </c>
      <c r="BF363" s="141">
        <f>IF(N363="snížená",J363,0)</f>
        <v>0</v>
      </c>
      <c r="BG363" s="141">
        <f>IF(N363="zákl. přenesená",J363,0)</f>
        <v>0</v>
      </c>
      <c r="BH363" s="141">
        <f>IF(N363="sníž. přenesená",J363,0)</f>
        <v>0</v>
      </c>
      <c r="BI363" s="141">
        <f>IF(N363="nulová",J363,0)</f>
        <v>0</v>
      </c>
      <c r="BJ363" s="18" t="s">
        <v>80</v>
      </c>
      <c r="BK363" s="141">
        <f>ROUND(I363*H363,2)</f>
        <v>0</v>
      </c>
      <c r="BL363" s="18" t="s">
        <v>149</v>
      </c>
      <c r="BM363" s="140" t="s">
        <v>628</v>
      </c>
    </row>
    <row r="364" spans="2:65" s="1" customFormat="1">
      <c r="B364" s="33"/>
      <c r="D364" s="142" t="s">
        <v>151</v>
      </c>
      <c r="F364" s="143" t="s">
        <v>629</v>
      </c>
      <c r="I364" s="144"/>
      <c r="L364" s="33"/>
      <c r="M364" s="145"/>
      <c r="T364" s="54"/>
      <c r="AT364" s="18" t="s">
        <v>151</v>
      </c>
      <c r="AU364" s="18" t="s">
        <v>82</v>
      </c>
    </row>
    <row r="365" spans="2:65" s="1" customFormat="1" ht="16.5" customHeight="1">
      <c r="B365" s="33"/>
      <c r="C365" s="167" t="s">
        <v>630</v>
      </c>
      <c r="D365" s="167" t="s">
        <v>341</v>
      </c>
      <c r="E365" s="168" t="s">
        <v>631</v>
      </c>
      <c r="F365" s="169" t="s">
        <v>632</v>
      </c>
      <c r="G365" s="170" t="s">
        <v>190</v>
      </c>
      <c r="H365" s="171">
        <v>1</v>
      </c>
      <c r="I365" s="172"/>
      <c r="J365" s="173">
        <f>ROUND(I365*H365,2)</f>
        <v>0</v>
      </c>
      <c r="K365" s="169" t="s">
        <v>19</v>
      </c>
      <c r="L365" s="174"/>
      <c r="M365" s="175" t="s">
        <v>19</v>
      </c>
      <c r="N365" s="176" t="s">
        <v>43</v>
      </c>
      <c r="P365" s="138">
        <f>O365*H365</f>
        <v>0</v>
      </c>
      <c r="Q365" s="138">
        <v>0.158</v>
      </c>
      <c r="R365" s="138">
        <f>Q365*H365</f>
        <v>0.158</v>
      </c>
      <c r="S365" s="138">
        <v>0</v>
      </c>
      <c r="T365" s="139">
        <f>S365*H365</f>
        <v>0</v>
      </c>
      <c r="AR365" s="140" t="s">
        <v>193</v>
      </c>
      <c r="AT365" s="140" t="s">
        <v>341</v>
      </c>
      <c r="AU365" s="140" t="s">
        <v>82</v>
      </c>
      <c r="AY365" s="18" t="s">
        <v>142</v>
      </c>
      <c r="BE365" s="141">
        <f>IF(N365="základní",J365,0)</f>
        <v>0</v>
      </c>
      <c r="BF365" s="141">
        <f>IF(N365="snížená",J365,0)</f>
        <v>0</v>
      </c>
      <c r="BG365" s="141">
        <f>IF(N365="zákl. přenesená",J365,0)</f>
        <v>0</v>
      </c>
      <c r="BH365" s="141">
        <f>IF(N365="sníž. přenesená",J365,0)</f>
        <v>0</v>
      </c>
      <c r="BI365" s="141">
        <f>IF(N365="nulová",J365,0)</f>
        <v>0</v>
      </c>
      <c r="BJ365" s="18" t="s">
        <v>80</v>
      </c>
      <c r="BK365" s="141">
        <f>ROUND(I365*H365,2)</f>
        <v>0</v>
      </c>
      <c r="BL365" s="18" t="s">
        <v>149</v>
      </c>
      <c r="BM365" s="140" t="s">
        <v>633</v>
      </c>
    </row>
    <row r="366" spans="2:65" s="12" customFormat="1">
      <c r="B366" s="146"/>
      <c r="D366" s="147" t="s">
        <v>153</v>
      </c>
      <c r="E366" s="148" t="s">
        <v>19</v>
      </c>
      <c r="F366" s="149" t="s">
        <v>634</v>
      </c>
      <c r="H366" s="150">
        <v>1</v>
      </c>
      <c r="I366" s="151"/>
      <c r="L366" s="146"/>
      <c r="M366" s="152"/>
      <c r="T366" s="153"/>
      <c r="AT366" s="148" t="s">
        <v>153</v>
      </c>
      <c r="AU366" s="148" t="s">
        <v>82</v>
      </c>
      <c r="AV366" s="12" t="s">
        <v>82</v>
      </c>
      <c r="AW366" s="12" t="s">
        <v>33</v>
      </c>
      <c r="AX366" s="12" t="s">
        <v>80</v>
      </c>
      <c r="AY366" s="148" t="s">
        <v>142</v>
      </c>
    </row>
    <row r="367" spans="2:65" s="1" customFormat="1" ht="16.5" customHeight="1">
      <c r="B367" s="33"/>
      <c r="C367" s="129" t="s">
        <v>635</v>
      </c>
      <c r="D367" s="129" t="s">
        <v>144</v>
      </c>
      <c r="E367" s="130" t="s">
        <v>636</v>
      </c>
      <c r="F367" s="131" t="s">
        <v>637</v>
      </c>
      <c r="G367" s="132" t="s">
        <v>190</v>
      </c>
      <c r="H367" s="133">
        <v>2</v>
      </c>
      <c r="I367" s="134"/>
      <c r="J367" s="135">
        <f>ROUND(I367*H367,2)</f>
        <v>0</v>
      </c>
      <c r="K367" s="131" t="s">
        <v>148</v>
      </c>
      <c r="L367" s="33"/>
      <c r="M367" s="136" t="s">
        <v>19</v>
      </c>
      <c r="N367" s="137" t="s">
        <v>43</v>
      </c>
      <c r="P367" s="138">
        <f>O367*H367</f>
        <v>0</v>
      </c>
      <c r="Q367" s="138">
        <v>0.12303</v>
      </c>
      <c r="R367" s="138">
        <f>Q367*H367</f>
        <v>0.24606</v>
      </c>
      <c r="S367" s="138">
        <v>0</v>
      </c>
      <c r="T367" s="139">
        <f>S367*H367</f>
        <v>0</v>
      </c>
      <c r="AR367" s="140" t="s">
        <v>149</v>
      </c>
      <c r="AT367" s="140" t="s">
        <v>144</v>
      </c>
      <c r="AU367" s="140" t="s">
        <v>82</v>
      </c>
      <c r="AY367" s="18" t="s">
        <v>142</v>
      </c>
      <c r="BE367" s="141">
        <f>IF(N367="základní",J367,0)</f>
        <v>0</v>
      </c>
      <c r="BF367" s="141">
        <f>IF(N367="snížená",J367,0)</f>
        <v>0</v>
      </c>
      <c r="BG367" s="141">
        <f>IF(N367="zákl. přenesená",J367,0)</f>
        <v>0</v>
      </c>
      <c r="BH367" s="141">
        <f>IF(N367="sníž. přenesená",J367,0)</f>
        <v>0</v>
      </c>
      <c r="BI367" s="141">
        <f>IF(N367="nulová",J367,0)</f>
        <v>0</v>
      </c>
      <c r="BJ367" s="18" t="s">
        <v>80</v>
      </c>
      <c r="BK367" s="141">
        <f>ROUND(I367*H367,2)</f>
        <v>0</v>
      </c>
      <c r="BL367" s="18" t="s">
        <v>149</v>
      </c>
      <c r="BM367" s="140" t="s">
        <v>638</v>
      </c>
    </row>
    <row r="368" spans="2:65" s="1" customFormat="1">
      <c r="B368" s="33"/>
      <c r="D368" s="142" t="s">
        <v>151</v>
      </c>
      <c r="F368" s="143" t="s">
        <v>639</v>
      </c>
      <c r="I368" s="144"/>
      <c r="L368" s="33"/>
      <c r="M368" s="145"/>
      <c r="T368" s="54"/>
      <c r="AT368" s="18" t="s">
        <v>151</v>
      </c>
      <c r="AU368" s="18" t="s">
        <v>82</v>
      </c>
    </row>
    <row r="369" spans="2:65" s="1" customFormat="1" ht="16.5" customHeight="1">
      <c r="B369" s="33"/>
      <c r="C369" s="167" t="s">
        <v>640</v>
      </c>
      <c r="D369" s="167" t="s">
        <v>341</v>
      </c>
      <c r="E369" s="168" t="s">
        <v>641</v>
      </c>
      <c r="F369" s="169" t="s">
        <v>642</v>
      </c>
      <c r="G369" s="170" t="s">
        <v>190</v>
      </c>
      <c r="H369" s="171">
        <v>2</v>
      </c>
      <c r="I369" s="172"/>
      <c r="J369" s="173">
        <f>ROUND(I369*H369,2)</f>
        <v>0</v>
      </c>
      <c r="K369" s="169" t="s">
        <v>19</v>
      </c>
      <c r="L369" s="174"/>
      <c r="M369" s="175" t="s">
        <v>19</v>
      </c>
      <c r="N369" s="176" t="s">
        <v>43</v>
      </c>
      <c r="P369" s="138">
        <f>O369*H369</f>
        <v>0</v>
      </c>
      <c r="Q369" s="138">
        <v>1.1299999999999999E-2</v>
      </c>
      <c r="R369" s="138">
        <f>Q369*H369</f>
        <v>2.2599999999999999E-2</v>
      </c>
      <c r="S369" s="138">
        <v>0</v>
      </c>
      <c r="T369" s="139">
        <f>S369*H369</f>
        <v>0</v>
      </c>
      <c r="AR369" s="140" t="s">
        <v>193</v>
      </c>
      <c r="AT369" s="140" t="s">
        <v>341</v>
      </c>
      <c r="AU369" s="140" t="s">
        <v>82</v>
      </c>
      <c r="AY369" s="18" t="s">
        <v>142</v>
      </c>
      <c r="BE369" s="141">
        <f>IF(N369="základní",J369,0)</f>
        <v>0</v>
      </c>
      <c r="BF369" s="141">
        <f>IF(N369="snížená",J369,0)</f>
        <v>0</v>
      </c>
      <c r="BG369" s="141">
        <f>IF(N369="zákl. přenesená",J369,0)</f>
        <v>0</v>
      </c>
      <c r="BH369" s="141">
        <f>IF(N369="sníž. přenesená",J369,0)</f>
        <v>0</v>
      </c>
      <c r="BI369" s="141">
        <f>IF(N369="nulová",J369,0)</f>
        <v>0</v>
      </c>
      <c r="BJ369" s="18" t="s">
        <v>80</v>
      </c>
      <c r="BK369" s="141">
        <f>ROUND(I369*H369,2)</f>
        <v>0</v>
      </c>
      <c r="BL369" s="18" t="s">
        <v>149</v>
      </c>
      <c r="BM369" s="140" t="s">
        <v>643</v>
      </c>
    </row>
    <row r="370" spans="2:65" s="1" customFormat="1" ht="16.5" customHeight="1">
      <c r="B370" s="33"/>
      <c r="C370" s="167" t="s">
        <v>644</v>
      </c>
      <c r="D370" s="167" t="s">
        <v>341</v>
      </c>
      <c r="E370" s="168" t="s">
        <v>645</v>
      </c>
      <c r="F370" s="169" t="s">
        <v>646</v>
      </c>
      <c r="G370" s="170" t="s">
        <v>190</v>
      </c>
      <c r="H370" s="171">
        <v>2</v>
      </c>
      <c r="I370" s="172"/>
      <c r="J370" s="173">
        <f>ROUND(I370*H370,2)</f>
        <v>0</v>
      </c>
      <c r="K370" s="169" t="s">
        <v>19</v>
      </c>
      <c r="L370" s="174"/>
      <c r="M370" s="175" t="s">
        <v>19</v>
      </c>
      <c r="N370" s="176" t="s">
        <v>43</v>
      </c>
      <c r="P370" s="138">
        <f>O370*H370</f>
        <v>0</v>
      </c>
      <c r="Q370" s="138">
        <v>6.4999999999999997E-4</v>
      </c>
      <c r="R370" s="138">
        <f>Q370*H370</f>
        <v>1.2999999999999999E-3</v>
      </c>
      <c r="S370" s="138">
        <v>0</v>
      </c>
      <c r="T370" s="139">
        <f>S370*H370</f>
        <v>0</v>
      </c>
      <c r="AR370" s="140" t="s">
        <v>193</v>
      </c>
      <c r="AT370" s="140" t="s">
        <v>341</v>
      </c>
      <c r="AU370" s="140" t="s">
        <v>82</v>
      </c>
      <c r="AY370" s="18" t="s">
        <v>142</v>
      </c>
      <c r="BE370" s="141">
        <f>IF(N370="základní",J370,0)</f>
        <v>0</v>
      </c>
      <c r="BF370" s="141">
        <f>IF(N370="snížená",J370,0)</f>
        <v>0</v>
      </c>
      <c r="BG370" s="141">
        <f>IF(N370="zákl. přenesená",J370,0)</f>
        <v>0</v>
      </c>
      <c r="BH370" s="141">
        <f>IF(N370="sníž. přenesená",J370,0)</f>
        <v>0</v>
      </c>
      <c r="BI370" s="141">
        <f>IF(N370="nulová",J370,0)</f>
        <v>0</v>
      </c>
      <c r="BJ370" s="18" t="s">
        <v>80</v>
      </c>
      <c r="BK370" s="141">
        <f>ROUND(I370*H370,2)</f>
        <v>0</v>
      </c>
      <c r="BL370" s="18" t="s">
        <v>149</v>
      </c>
      <c r="BM370" s="140" t="s">
        <v>647</v>
      </c>
    </row>
    <row r="371" spans="2:65" s="1" customFormat="1" ht="16.5" customHeight="1">
      <c r="B371" s="33"/>
      <c r="C371" s="129" t="s">
        <v>648</v>
      </c>
      <c r="D371" s="129" t="s">
        <v>144</v>
      </c>
      <c r="E371" s="130" t="s">
        <v>649</v>
      </c>
      <c r="F371" s="131" t="s">
        <v>650</v>
      </c>
      <c r="G371" s="132" t="s">
        <v>190</v>
      </c>
      <c r="H371" s="133">
        <v>1</v>
      </c>
      <c r="I371" s="134"/>
      <c r="J371" s="135">
        <f>ROUND(I371*H371,2)</f>
        <v>0</v>
      </c>
      <c r="K371" s="131" t="s">
        <v>148</v>
      </c>
      <c r="L371" s="33"/>
      <c r="M371" s="136" t="s">
        <v>19</v>
      </c>
      <c r="N371" s="137" t="s">
        <v>43</v>
      </c>
      <c r="P371" s="138">
        <f>O371*H371</f>
        <v>0</v>
      </c>
      <c r="Q371" s="138">
        <v>0.32906000000000002</v>
      </c>
      <c r="R371" s="138">
        <f>Q371*H371</f>
        <v>0.32906000000000002</v>
      </c>
      <c r="S371" s="138">
        <v>0</v>
      </c>
      <c r="T371" s="139">
        <f>S371*H371</f>
        <v>0</v>
      </c>
      <c r="AR371" s="140" t="s">
        <v>149</v>
      </c>
      <c r="AT371" s="140" t="s">
        <v>144</v>
      </c>
      <c r="AU371" s="140" t="s">
        <v>82</v>
      </c>
      <c r="AY371" s="18" t="s">
        <v>142</v>
      </c>
      <c r="BE371" s="141">
        <f>IF(N371="základní",J371,0)</f>
        <v>0</v>
      </c>
      <c r="BF371" s="141">
        <f>IF(N371="snížená",J371,0)</f>
        <v>0</v>
      </c>
      <c r="BG371" s="141">
        <f>IF(N371="zákl. přenesená",J371,0)</f>
        <v>0</v>
      </c>
      <c r="BH371" s="141">
        <f>IF(N371="sníž. přenesená",J371,0)</f>
        <v>0</v>
      </c>
      <c r="BI371" s="141">
        <f>IF(N371="nulová",J371,0)</f>
        <v>0</v>
      </c>
      <c r="BJ371" s="18" t="s">
        <v>80</v>
      </c>
      <c r="BK371" s="141">
        <f>ROUND(I371*H371,2)</f>
        <v>0</v>
      </c>
      <c r="BL371" s="18" t="s">
        <v>149</v>
      </c>
      <c r="BM371" s="140" t="s">
        <v>651</v>
      </c>
    </row>
    <row r="372" spans="2:65" s="1" customFormat="1">
      <c r="B372" s="33"/>
      <c r="D372" s="142" t="s">
        <v>151</v>
      </c>
      <c r="F372" s="143" t="s">
        <v>652</v>
      </c>
      <c r="I372" s="144"/>
      <c r="L372" s="33"/>
      <c r="M372" s="145"/>
      <c r="T372" s="54"/>
      <c r="AT372" s="18" t="s">
        <v>151</v>
      </c>
      <c r="AU372" s="18" t="s">
        <v>82</v>
      </c>
    </row>
    <row r="373" spans="2:65" s="1" customFormat="1" ht="16.5" customHeight="1">
      <c r="B373" s="33"/>
      <c r="C373" s="167" t="s">
        <v>653</v>
      </c>
      <c r="D373" s="167" t="s">
        <v>341</v>
      </c>
      <c r="E373" s="168" t="s">
        <v>654</v>
      </c>
      <c r="F373" s="169" t="s">
        <v>655</v>
      </c>
      <c r="G373" s="170" t="s">
        <v>190</v>
      </c>
      <c r="H373" s="171">
        <v>1</v>
      </c>
      <c r="I373" s="172"/>
      <c r="J373" s="173">
        <f>ROUND(I373*H373,2)</f>
        <v>0</v>
      </c>
      <c r="K373" s="169" t="s">
        <v>19</v>
      </c>
      <c r="L373" s="174"/>
      <c r="M373" s="175" t="s">
        <v>19</v>
      </c>
      <c r="N373" s="176" t="s">
        <v>43</v>
      </c>
      <c r="P373" s="138">
        <f>O373*H373</f>
        <v>0</v>
      </c>
      <c r="Q373" s="138">
        <v>2.1000000000000001E-2</v>
      </c>
      <c r="R373" s="138">
        <f>Q373*H373</f>
        <v>2.1000000000000001E-2</v>
      </c>
      <c r="S373" s="138">
        <v>0</v>
      </c>
      <c r="T373" s="139">
        <f>S373*H373</f>
        <v>0</v>
      </c>
      <c r="AR373" s="140" t="s">
        <v>193</v>
      </c>
      <c r="AT373" s="140" t="s">
        <v>341</v>
      </c>
      <c r="AU373" s="140" t="s">
        <v>82</v>
      </c>
      <c r="AY373" s="18" t="s">
        <v>142</v>
      </c>
      <c r="BE373" s="141">
        <f>IF(N373="základní",J373,0)</f>
        <v>0</v>
      </c>
      <c r="BF373" s="141">
        <f>IF(N373="snížená",J373,0)</f>
        <v>0</v>
      </c>
      <c r="BG373" s="141">
        <f>IF(N373="zákl. přenesená",J373,0)</f>
        <v>0</v>
      </c>
      <c r="BH373" s="141">
        <f>IF(N373="sníž. přenesená",J373,0)</f>
        <v>0</v>
      </c>
      <c r="BI373" s="141">
        <f>IF(N373="nulová",J373,0)</f>
        <v>0</v>
      </c>
      <c r="BJ373" s="18" t="s">
        <v>80</v>
      </c>
      <c r="BK373" s="141">
        <f>ROUND(I373*H373,2)</f>
        <v>0</v>
      </c>
      <c r="BL373" s="18" t="s">
        <v>149</v>
      </c>
      <c r="BM373" s="140" t="s">
        <v>656</v>
      </c>
    </row>
    <row r="374" spans="2:65" s="1" customFormat="1" ht="16.5" customHeight="1">
      <c r="B374" s="33"/>
      <c r="C374" s="167" t="s">
        <v>657</v>
      </c>
      <c r="D374" s="167" t="s">
        <v>341</v>
      </c>
      <c r="E374" s="168" t="s">
        <v>658</v>
      </c>
      <c r="F374" s="169" t="s">
        <v>659</v>
      </c>
      <c r="G374" s="170" t="s">
        <v>190</v>
      </c>
      <c r="H374" s="171">
        <v>1</v>
      </c>
      <c r="I374" s="172"/>
      <c r="J374" s="173">
        <f>ROUND(I374*H374,2)</f>
        <v>0</v>
      </c>
      <c r="K374" s="169" t="s">
        <v>19</v>
      </c>
      <c r="L374" s="174"/>
      <c r="M374" s="175" t="s">
        <v>19</v>
      </c>
      <c r="N374" s="176" t="s">
        <v>43</v>
      </c>
      <c r="P374" s="138">
        <f>O374*H374</f>
        <v>0</v>
      </c>
      <c r="Q374" s="138">
        <v>1E-3</v>
      </c>
      <c r="R374" s="138">
        <f>Q374*H374</f>
        <v>1E-3</v>
      </c>
      <c r="S374" s="138">
        <v>0</v>
      </c>
      <c r="T374" s="139">
        <f>S374*H374</f>
        <v>0</v>
      </c>
      <c r="AR374" s="140" t="s">
        <v>193</v>
      </c>
      <c r="AT374" s="140" t="s">
        <v>341</v>
      </c>
      <c r="AU374" s="140" t="s">
        <v>82</v>
      </c>
      <c r="AY374" s="18" t="s">
        <v>142</v>
      </c>
      <c r="BE374" s="141">
        <f>IF(N374="základní",J374,0)</f>
        <v>0</v>
      </c>
      <c r="BF374" s="141">
        <f>IF(N374="snížená",J374,0)</f>
        <v>0</v>
      </c>
      <c r="BG374" s="141">
        <f>IF(N374="zákl. přenesená",J374,0)</f>
        <v>0</v>
      </c>
      <c r="BH374" s="141">
        <f>IF(N374="sníž. přenesená",J374,0)</f>
        <v>0</v>
      </c>
      <c r="BI374" s="141">
        <f>IF(N374="nulová",J374,0)</f>
        <v>0</v>
      </c>
      <c r="BJ374" s="18" t="s">
        <v>80</v>
      </c>
      <c r="BK374" s="141">
        <f>ROUND(I374*H374,2)</f>
        <v>0</v>
      </c>
      <c r="BL374" s="18" t="s">
        <v>149</v>
      </c>
      <c r="BM374" s="140" t="s">
        <v>660</v>
      </c>
    </row>
    <row r="375" spans="2:65" s="1" customFormat="1" ht="16.5" customHeight="1">
      <c r="B375" s="33"/>
      <c r="C375" s="129" t="s">
        <v>661</v>
      </c>
      <c r="D375" s="129" t="s">
        <v>144</v>
      </c>
      <c r="E375" s="130" t="s">
        <v>662</v>
      </c>
      <c r="F375" s="131" t="s">
        <v>663</v>
      </c>
      <c r="G375" s="132" t="s">
        <v>190</v>
      </c>
      <c r="H375" s="133">
        <v>2</v>
      </c>
      <c r="I375" s="134"/>
      <c r="J375" s="135">
        <f>ROUND(I375*H375,2)</f>
        <v>0</v>
      </c>
      <c r="K375" s="131" t="s">
        <v>148</v>
      </c>
      <c r="L375" s="33"/>
      <c r="M375" s="136" t="s">
        <v>19</v>
      </c>
      <c r="N375" s="137" t="s">
        <v>43</v>
      </c>
      <c r="P375" s="138">
        <f>O375*H375</f>
        <v>0</v>
      </c>
      <c r="Q375" s="138">
        <v>3.1E-4</v>
      </c>
      <c r="R375" s="138">
        <f>Q375*H375</f>
        <v>6.2E-4</v>
      </c>
      <c r="S375" s="138">
        <v>0</v>
      </c>
      <c r="T375" s="139">
        <f>S375*H375</f>
        <v>0</v>
      </c>
      <c r="AR375" s="140" t="s">
        <v>149</v>
      </c>
      <c r="AT375" s="140" t="s">
        <v>144</v>
      </c>
      <c r="AU375" s="140" t="s">
        <v>82</v>
      </c>
      <c r="AY375" s="18" t="s">
        <v>142</v>
      </c>
      <c r="BE375" s="141">
        <f>IF(N375="základní",J375,0)</f>
        <v>0</v>
      </c>
      <c r="BF375" s="141">
        <f>IF(N375="snížená",J375,0)</f>
        <v>0</v>
      </c>
      <c r="BG375" s="141">
        <f>IF(N375="zákl. přenesená",J375,0)</f>
        <v>0</v>
      </c>
      <c r="BH375" s="141">
        <f>IF(N375="sníž. přenesená",J375,0)</f>
        <v>0</v>
      </c>
      <c r="BI375" s="141">
        <f>IF(N375="nulová",J375,0)</f>
        <v>0</v>
      </c>
      <c r="BJ375" s="18" t="s">
        <v>80</v>
      </c>
      <c r="BK375" s="141">
        <f>ROUND(I375*H375,2)</f>
        <v>0</v>
      </c>
      <c r="BL375" s="18" t="s">
        <v>149</v>
      </c>
      <c r="BM375" s="140" t="s">
        <v>664</v>
      </c>
    </row>
    <row r="376" spans="2:65" s="1" customFormat="1">
      <c r="B376" s="33"/>
      <c r="D376" s="142" t="s">
        <v>151</v>
      </c>
      <c r="F376" s="143" t="s">
        <v>665</v>
      </c>
      <c r="I376" s="144"/>
      <c r="L376" s="33"/>
      <c r="M376" s="145"/>
      <c r="T376" s="54"/>
      <c r="AT376" s="18" t="s">
        <v>151</v>
      </c>
      <c r="AU376" s="18" t="s">
        <v>82</v>
      </c>
    </row>
    <row r="377" spans="2:65" s="1" customFormat="1" ht="16.5" customHeight="1">
      <c r="B377" s="33"/>
      <c r="C377" s="129" t="s">
        <v>666</v>
      </c>
      <c r="D377" s="129" t="s">
        <v>144</v>
      </c>
      <c r="E377" s="130" t="s">
        <v>667</v>
      </c>
      <c r="F377" s="131" t="s">
        <v>668</v>
      </c>
      <c r="G377" s="132" t="s">
        <v>190</v>
      </c>
      <c r="H377" s="133">
        <v>2</v>
      </c>
      <c r="I377" s="134"/>
      <c r="J377" s="135">
        <f>ROUND(I377*H377,2)</f>
        <v>0</v>
      </c>
      <c r="K377" s="131" t="s">
        <v>148</v>
      </c>
      <c r="L377" s="33"/>
      <c r="M377" s="136" t="s">
        <v>19</v>
      </c>
      <c r="N377" s="137" t="s">
        <v>43</v>
      </c>
      <c r="P377" s="138">
        <f>O377*H377</f>
        <v>0</v>
      </c>
      <c r="Q377" s="138">
        <v>1.6000000000000001E-4</v>
      </c>
      <c r="R377" s="138">
        <f>Q377*H377</f>
        <v>3.2000000000000003E-4</v>
      </c>
      <c r="S377" s="138">
        <v>0</v>
      </c>
      <c r="T377" s="139">
        <f>S377*H377</f>
        <v>0</v>
      </c>
      <c r="AR377" s="140" t="s">
        <v>149</v>
      </c>
      <c r="AT377" s="140" t="s">
        <v>144</v>
      </c>
      <c r="AU377" s="140" t="s">
        <v>82</v>
      </c>
      <c r="AY377" s="18" t="s">
        <v>142</v>
      </c>
      <c r="BE377" s="141">
        <f>IF(N377="základní",J377,0)</f>
        <v>0</v>
      </c>
      <c r="BF377" s="141">
        <f>IF(N377="snížená",J377,0)</f>
        <v>0</v>
      </c>
      <c r="BG377" s="141">
        <f>IF(N377="zákl. přenesená",J377,0)</f>
        <v>0</v>
      </c>
      <c r="BH377" s="141">
        <f>IF(N377="sníž. přenesená",J377,0)</f>
        <v>0</v>
      </c>
      <c r="BI377" s="141">
        <f>IF(N377="nulová",J377,0)</f>
        <v>0</v>
      </c>
      <c r="BJ377" s="18" t="s">
        <v>80</v>
      </c>
      <c r="BK377" s="141">
        <f>ROUND(I377*H377,2)</f>
        <v>0</v>
      </c>
      <c r="BL377" s="18" t="s">
        <v>149</v>
      </c>
      <c r="BM377" s="140" t="s">
        <v>669</v>
      </c>
    </row>
    <row r="378" spans="2:65" s="1" customFormat="1">
      <c r="B378" s="33"/>
      <c r="D378" s="142" t="s">
        <v>151</v>
      </c>
      <c r="F378" s="143" t="s">
        <v>670</v>
      </c>
      <c r="I378" s="144"/>
      <c r="L378" s="33"/>
      <c r="M378" s="145"/>
      <c r="T378" s="54"/>
      <c r="AT378" s="18" t="s">
        <v>151</v>
      </c>
      <c r="AU378" s="18" t="s">
        <v>82</v>
      </c>
    </row>
    <row r="379" spans="2:65" s="1" customFormat="1" ht="16.5" customHeight="1">
      <c r="B379" s="33"/>
      <c r="C379" s="167" t="s">
        <v>671</v>
      </c>
      <c r="D379" s="167" t="s">
        <v>341</v>
      </c>
      <c r="E379" s="168" t="s">
        <v>672</v>
      </c>
      <c r="F379" s="169" t="s">
        <v>673</v>
      </c>
      <c r="G379" s="170" t="s">
        <v>190</v>
      </c>
      <c r="H379" s="171">
        <v>2</v>
      </c>
      <c r="I379" s="172"/>
      <c r="J379" s="173">
        <f>ROUND(I379*H379,2)</f>
        <v>0</v>
      </c>
      <c r="K379" s="169" t="s">
        <v>19</v>
      </c>
      <c r="L379" s="174"/>
      <c r="M379" s="175" t="s">
        <v>19</v>
      </c>
      <c r="N379" s="176" t="s">
        <v>43</v>
      </c>
      <c r="P379" s="138">
        <f>O379*H379</f>
        <v>0</v>
      </c>
      <c r="Q379" s="138">
        <v>3.3999999999999998E-3</v>
      </c>
      <c r="R379" s="138">
        <f>Q379*H379</f>
        <v>6.7999999999999996E-3</v>
      </c>
      <c r="S379" s="138">
        <v>0</v>
      </c>
      <c r="T379" s="139">
        <f>S379*H379</f>
        <v>0</v>
      </c>
      <c r="AR379" s="140" t="s">
        <v>193</v>
      </c>
      <c r="AT379" s="140" t="s">
        <v>341</v>
      </c>
      <c r="AU379" s="140" t="s">
        <v>82</v>
      </c>
      <c r="AY379" s="18" t="s">
        <v>142</v>
      </c>
      <c r="BE379" s="141">
        <f>IF(N379="základní",J379,0)</f>
        <v>0</v>
      </c>
      <c r="BF379" s="141">
        <f>IF(N379="snížená",J379,0)</f>
        <v>0</v>
      </c>
      <c r="BG379" s="141">
        <f>IF(N379="zákl. přenesená",J379,0)</f>
        <v>0</v>
      </c>
      <c r="BH379" s="141">
        <f>IF(N379="sníž. přenesená",J379,0)</f>
        <v>0</v>
      </c>
      <c r="BI379" s="141">
        <f>IF(N379="nulová",J379,0)</f>
        <v>0</v>
      </c>
      <c r="BJ379" s="18" t="s">
        <v>80</v>
      </c>
      <c r="BK379" s="141">
        <f>ROUND(I379*H379,2)</f>
        <v>0</v>
      </c>
      <c r="BL379" s="18" t="s">
        <v>149</v>
      </c>
      <c r="BM379" s="140" t="s">
        <v>674</v>
      </c>
    </row>
    <row r="380" spans="2:65" s="1" customFormat="1" ht="16.5" customHeight="1">
      <c r="B380" s="33"/>
      <c r="C380" s="129" t="s">
        <v>675</v>
      </c>
      <c r="D380" s="129" t="s">
        <v>144</v>
      </c>
      <c r="E380" s="130" t="s">
        <v>676</v>
      </c>
      <c r="F380" s="131" t="s">
        <v>677</v>
      </c>
      <c r="G380" s="132" t="s">
        <v>165</v>
      </c>
      <c r="H380" s="133">
        <v>480</v>
      </c>
      <c r="I380" s="134"/>
      <c r="J380" s="135">
        <f>ROUND(I380*H380,2)</f>
        <v>0</v>
      </c>
      <c r="K380" s="131" t="s">
        <v>148</v>
      </c>
      <c r="L380" s="33"/>
      <c r="M380" s="136" t="s">
        <v>19</v>
      </c>
      <c r="N380" s="137" t="s">
        <v>43</v>
      </c>
      <c r="P380" s="138">
        <f>O380*H380</f>
        <v>0</v>
      </c>
      <c r="Q380" s="138">
        <v>1.9000000000000001E-4</v>
      </c>
      <c r="R380" s="138">
        <f>Q380*H380</f>
        <v>9.1200000000000003E-2</v>
      </c>
      <c r="S380" s="138">
        <v>0</v>
      </c>
      <c r="T380" s="139">
        <f>S380*H380</f>
        <v>0</v>
      </c>
      <c r="AR380" s="140" t="s">
        <v>149</v>
      </c>
      <c r="AT380" s="140" t="s">
        <v>144</v>
      </c>
      <c r="AU380" s="140" t="s">
        <v>82</v>
      </c>
      <c r="AY380" s="18" t="s">
        <v>142</v>
      </c>
      <c r="BE380" s="141">
        <f>IF(N380="základní",J380,0)</f>
        <v>0</v>
      </c>
      <c r="BF380" s="141">
        <f>IF(N380="snížená",J380,0)</f>
        <v>0</v>
      </c>
      <c r="BG380" s="141">
        <f>IF(N380="zákl. přenesená",J380,0)</f>
        <v>0</v>
      </c>
      <c r="BH380" s="141">
        <f>IF(N380="sníž. přenesená",J380,0)</f>
        <v>0</v>
      </c>
      <c r="BI380" s="141">
        <f>IF(N380="nulová",J380,0)</f>
        <v>0</v>
      </c>
      <c r="BJ380" s="18" t="s">
        <v>80</v>
      </c>
      <c r="BK380" s="141">
        <f>ROUND(I380*H380,2)</f>
        <v>0</v>
      </c>
      <c r="BL380" s="18" t="s">
        <v>149</v>
      </c>
      <c r="BM380" s="140" t="s">
        <v>678</v>
      </c>
    </row>
    <row r="381" spans="2:65" s="1" customFormat="1">
      <c r="B381" s="33"/>
      <c r="D381" s="142" t="s">
        <v>151</v>
      </c>
      <c r="F381" s="143" t="s">
        <v>679</v>
      </c>
      <c r="I381" s="144"/>
      <c r="L381" s="33"/>
      <c r="M381" s="145"/>
      <c r="T381" s="54"/>
      <c r="AT381" s="18" t="s">
        <v>151</v>
      </c>
      <c r="AU381" s="18" t="s">
        <v>82</v>
      </c>
    </row>
    <row r="382" spans="2:65" s="12" customFormat="1">
      <c r="B382" s="146"/>
      <c r="D382" s="147" t="s">
        <v>153</v>
      </c>
      <c r="E382" s="148" t="s">
        <v>19</v>
      </c>
      <c r="F382" s="149" t="s">
        <v>680</v>
      </c>
      <c r="H382" s="150">
        <v>480</v>
      </c>
      <c r="I382" s="151"/>
      <c r="L382" s="146"/>
      <c r="M382" s="152"/>
      <c r="T382" s="153"/>
      <c r="AT382" s="148" t="s">
        <v>153</v>
      </c>
      <c r="AU382" s="148" t="s">
        <v>82</v>
      </c>
      <c r="AV382" s="12" t="s">
        <v>82</v>
      </c>
      <c r="AW382" s="12" t="s">
        <v>33</v>
      </c>
      <c r="AX382" s="12" t="s">
        <v>80</v>
      </c>
      <c r="AY382" s="148" t="s">
        <v>142</v>
      </c>
    </row>
    <row r="383" spans="2:65" s="1" customFormat="1" ht="16.5" customHeight="1">
      <c r="B383" s="33"/>
      <c r="C383" s="129" t="s">
        <v>681</v>
      </c>
      <c r="D383" s="129" t="s">
        <v>144</v>
      </c>
      <c r="E383" s="130" t="s">
        <v>682</v>
      </c>
      <c r="F383" s="131" t="s">
        <v>683</v>
      </c>
      <c r="G383" s="132" t="s">
        <v>165</v>
      </c>
      <c r="H383" s="133">
        <v>451</v>
      </c>
      <c r="I383" s="134"/>
      <c r="J383" s="135">
        <f>ROUND(I383*H383,2)</f>
        <v>0</v>
      </c>
      <c r="K383" s="131" t="s">
        <v>148</v>
      </c>
      <c r="L383" s="33"/>
      <c r="M383" s="136" t="s">
        <v>19</v>
      </c>
      <c r="N383" s="137" t="s">
        <v>43</v>
      </c>
      <c r="P383" s="138">
        <f>O383*H383</f>
        <v>0</v>
      </c>
      <c r="Q383" s="138">
        <v>6.9999999999999994E-5</v>
      </c>
      <c r="R383" s="138">
        <f>Q383*H383</f>
        <v>3.1569999999999994E-2</v>
      </c>
      <c r="S383" s="138">
        <v>0</v>
      </c>
      <c r="T383" s="139">
        <f>S383*H383</f>
        <v>0</v>
      </c>
      <c r="AR383" s="140" t="s">
        <v>149</v>
      </c>
      <c r="AT383" s="140" t="s">
        <v>144</v>
      </c>
      <c r="AU383" s="140" t="s">
        <v>82</v>
      </c>
      <c r="AY383" s="18" t="s">
        <v>142</v>
      </c>
      <c r="BE383" s="141">
        <f>IF(N383="základní",J383,0)</f>
        <v>0</v>
      </c>
      <c r="BF383" s="141">
        <f>IF(N383="snížená",J383,0)</f>
        <v>0</v>
      </c>
      <c r="BG383" s="141">
        <f>IF(N383="zákl. přenesená",J383,0)</f>
        <v>0</v>
      </c>
      <c r="BH383" s="141">
        <f>IF(N383="sníž. přenesená",J383,0)</f>
        <v>0</v>
      </c>
      <c r="BI383" s="141">
        <f>IF(N383="nulová",J383,0)</f>
        <v>0</v>
      </c>
      <c r="BJ383" s="18" t="s">
        <v>80</v>
      </c>
      <c r="BK383" s="141">
        <f>ROUND(I383*H383,2)</f>
        <v>0</v>
      </c>
      <c r="BL383" s="18" t="s">
        <v>149</v>
      </c>
      <c r="BM383" s="140" t="s">
        <v>684</v>
      </c>
    </row>
    <row r="384" spans="2:65" s="1" customFormat="1">
      <c r="B384" s="33"/>
      <c r="D384" s="142" t="s">
        <v>151</v>
      </c>
      <c r="F384" s="143" t="s">
        <v>685</v>
      </c>
      <c r="I384" s="144"/>
      <c r="L384" s="33"/>
      <c r="M384" s="145"/>
      <c r="T384" s="54"/>
      <c r="AT384" s="18" t="s">
        <v>151</v>
      </c>
      <c r="AU384" s="18" t="s">
        <v>82</v>
      </c>
    </row>
    <row r="385" spans="2:65" s="12" customFormat="1">
      <c r="B385" s="146"/>
      <c r="D385" s="147" t="s">
        <v>153</v>
      </c>
      <c r="E385" s="148" t="s">
        <v>19</v>
      </c>
      <c r="F385" s="149" t="s">
        <v>512</v>
      </c>
      <c r="H385" s="150">
        <v>451</v>
      </c>
      <c r="I385" s="151"/>
      <c r="L385" s="146"/>
      <c r="M385" s="152"/>
      <c r="T385" s="153"/>
      <c r="AT385" s="148" t="s">
        <v>153</v>
      </c>
      <c r="AU385" s="148" t="s">
        <v>82</v>
      </c>
      <c r="AV385" s="12" t="s">
        <v>82</v>
      </c>
      <c r="AW385" s="12" t="s">
        <v>33</v>
      </c>
      <c r="AX385" s="12" t="s">
        <v>80</v>
      </c>
      <c r="AY385" s="148" t="s">
        <v>142</v>
      </c>
    </row>
    <row r="386" spans="2:65" s="1" customFormat="1" ht="16.5" customHeight="1">
      <c r="B386" s="33"/>
      <c r="C386" s="129" t="s">
        <v>686</v>
      </c>
      <c r="D386" s="129" t="s">
        <v>144</v>
      </c>
      <c r="E386" s="130" t="s">
        <v>687</v>
      </c>
      <c r="F386" s="131" t="s">
        <v>688</v>
      </c>
      <c r="G386" s="132" t="s">
        <v>190</v>
      </c>
      <c r="H386" s="133">
        <v>2</v>
      </c>
      <c r="I386" s="134"/>
      <c r="J386" s="135">
        <f>ROUND(I386*H386,2)</f>
        <v>0</v>
      </c>
      <c r="K386" s="131" t="s">
        <v>148</v>
      </c>
      <c r="L386" s="33"/>
      <c r="M386" s="136" t="s">
        <v>19</v>
      </c>
      <c r="N386" s="137" t="s">
        <v>43</v>
      </c>
      <c r="P386" s="138">
        <f>O386*H386</f>
        <v>0</v>
      </c>
      <c r="Q386" s="138">
        <v>4.6000000000000001E-4</v>
      </c>
      <c r="R386" s="138">
        <f>Q386*H386</f>
        <v>9.2000000000000003E-4</v>
      </c>
      <c r="S386" s="138">
        <v>0</v>
      </c>
      <c r="T386" s="139">
        <f>S386*H386</f>
        <v>0</v>
      </c>
      <c r="AR386" s="140" t="s">
        <v>149</v>
      </c>
      <c r="AT386" s="140" t="s">
        <v>144</v>
      </c>
      <c r="AU386" s="140" t="s">
        <v>82</v>
      </c>
      <c r="AY386" s="18" t="s">
        <v>142</v>
      </c>
      <c r="BE386" s="141">
        <f>IF(N386="základní",J386,0)</f>
        <v>0</v>
      </c>
      <c r="BF386" s="141">
        <f>IF(N386="snížená",J386,0)</f>
        <v>0</v>
      </c>
      <c r="BG386" s="141">
        <f>IF(N386="zákl. přenesená",J386,0)</f>
        <v>0</v>
      </c>
      <c r="BH386" s="141">
        <f>IF(N386="sníž. přenesená",J386,0)</f>
        <v>0</v>
      </c>
      <c r="BI386" s="141">
        <f>IF(N386="nulová",J386,0)</f>
        <v>0</v>
      </c>
      <c r="BJ386" s="18" t="s">
        <v>80</v>
      </c>
      <c r="BK386" s="141">
        <f>ROUND(I386*H386,2)</f>
        <v>0</v>
      </c>
      <c r="BL386" s="18" t="s">
        <v>149</v>
      </c>
      <c r="BM386" s="140" t="s">
        <v>689</v>
      </c>
    </row>
    <row r="387" spans="2:65" s="1" customFormat="1">
      <c r="B387" s="33"/>
      <c r="D387" s="142" t="s">
        <v>151</v>
      </c>
      <c r="F387" s="143" t="s">
        <v>690</v>
      </c>
      <c r="I387" s="144"/>
      <c r="L387" s="33"/>
      <c r="M387" s="145"/>
      <c r="T387" s="54"/>
      <c r="AT387" s="18" t="s">
        <v>151</v>
      </c>
      <c r="AU387" s="18" t="s">
        <v>82</v>
      </c>
    </row>
    <row r="388" spans="2:65" s="12" customFormat="1">
      <c r="B388" s="146"/>
      <c r="D388" s="147" t="s">
        <v>153</v>
      </c>
      <c r="E388" s="148" t="s">
        <v>19</v>
      </c>
      <c r="F388" s="149" t="s">
        <v>82</v>
      </c>
      <c r="H388" s="150">
        <v>2</v>
      </c>
      <c r="I388" s="151"/>
      <c r="L388" s="146"/>
      <c r="M388" s="152"/>
      <c r="T388" s="153"/>
      <c r="AT388" s="148" t="s">
        <v>153</v>
      </c>
      <c r="AU388" s="148" t="s">
        <v>82</v>
      </c>
      <c r="AV388" s="12" t="s">
        <v>82</v>
      </c>
      <c r="AW388" s="12" t="s">
        <v>33</v>
      </c>
      <c r="AX388" s="12" t="s">
        <v>80</v>
      </c>
      <c r="AY388" s="148" t="s">
        <v>142</v>
      </c>
    </row>
    <row r="389" spans="2:65" s="11" customFormat="1" ht="22.8" customHeight="1">
      <c r="B389" s="117"/>
      <c r="D389" s="118" t="s">
        <v>71</v>
      </c>
      <c r="E389" s="127" t="s">
        <v>198</v>
      </c>
      <c r="F389" s="127" t="s">
        <v>691</v>
      </c>
      <c r="I389" s="120"/>
      <c r="J389" s="128">
        <f>BK389</f>
        <v>0</v>
      </c>
      <c r="L389" s="117"/>
      <c r="M389" s="122"/>
      <c r="P389" s="123">
        <f>SUM(P390:P411)</f>
        <v>0</v>
      </c>
      <c r="R389" s="123">
        <f>SUM(R390:R411)</f>
        <v>0.36484993999999998</v>
      </c>
      <c r="T389" s="124">
        <f>SUM(T390:T411)</f>
        <v>1.1310000000000001E-2</v>
      </c>
      <c r="AR389" s="118" t="s">
        <v>80</v>
      </c>
      <c r="AT389" s="125" t="s">
        <v>71</v>
      </c>
      <c r="AU389" s="125" t="s">
        <v>80</v>
      </c>
      <c r="AY389" s="118" t="s">
        <v>142</v>
      </c>
      <c r="BK389" s="126">
        <f>SUM(BK390:BK411)</f>
        <v>0</v>
      </c>
    </row>
    <row r="390" spans="2:65" s="1" customFormat="1" ht="16.5" customHeight="1">
      <c r="B390" s="33"/>
      <c r="C390" s="129" t="s">
        <v>692</v>
      </c>
      <c r="D390" s="129" t="s">
        <v>144</v>
      </c>
      <c r="E390" s="130" t="s">
        <v>693</v>
      </c>
      <c r="F390" s="131" t="s">
        <v>694</v>
      </c>
      <c r="G390" s="132" t="s">
        <v>190</v>
      </c>
      <c r="H390" s="133">
        <v>1</v>
      </c>
      <c r="I390" s="134"/>
      <c r="J390" s="135">
        <f>ROUND(I390*H390,2)</f>
        <v>0</v>
      </c>
      <c r="K390" s="131" t="s">
        <v>148</v>
      </c>
      <c r="L390" s="33"/>
      <c r="M390" s="136" t="s">
        <v>19</v>
      </c>
      <c r="N390" s="137" t="s">
        <v>43</v>
      </c>
      <c r="P390" s="138">
        <f>O390*H390</f>
        <v>0</v>
      </c>
      <c r="Q390" s="138">
        <v>0.35743999999999998</v>
      </c>
      <c r="R390" s="138">
        <f>Q390*H390</f>
        <v>0.35743999999999998</v>
      </c>
      <c r="S390" s="138">
        <v>0</v>
      </c>
      <c r="T390" s="139">
        <f>S390*H390</f>
        <v>0</v>
      </c>
      <c r="AR390" s="140" t="s">
        <v>149</v>
      </c>
      <c r="AT390" s="140" t="s">
        <v>144</v>
      </c>
      <c r="AU390" s="140" t="s">
        <v>82</v>
      </c>
      <c r="AY390" s="18" t="s">
        <v>142</v>
      </c>
      <c r="BE390" s="141">
        <f>IF(N390="základní",J390,0)</f>
        <v>0</v>
      </c>
      <c r="BF390" s="141">
        <f>IF(N390="snížená",J390,0)</f>
        <v>0</v>
      </c>
      <c r="BG390" s="141">
        <f>IF(N390="zákl. přenesená",J390,0)</f>
        <v>0</v>
      </c>
      <c r="BH390" s="141">
        <f>IF(N390="sníž. přenesená",J390,0)</f>
        <v>0</v>
      </c>
      <c r="BI390" s="141">
        <f>IF(N390="nulová",J390,0)</f>
        <v>0</v>
      </c>
      <c r="BJ390" s="18" t="s">
        <v>80</v>
      </c>
      <c r="BK390" s="141">
        <f>ROUND(I390*H390,2)</f>
        <v>0</v>
      </c>
      <c r="BL390" s="18" t="s">
        <v>149</v>
      </c>
      <c r="BM390" s="140" t="s">
        <v>695</v>
      </c>
    </row>
    <row r="391" spans="2:65" s="1" customFormat="1">
      <c r="B391" s="33"/>
      <c r="D391" s="142" t="s">
        <v>151</v>
      </c>
      <c r="F391" s="143" t="s">
        <v>696</v>
      </c>
      <c r="I391" s="144"/>
      <c r="L391" s="33"/>
      <c r="M391" s="145"/>
      <c r="T391" s="54"/>
      <c r="AT391" s="18" t="s">
        <v>151</v>
      </c>
      <c r="AU391" s="18" t="s">
        <v>82</v>
      </c>
    </row>
    <row r="392" spans="2:65" s="12" customFormat="1">
      <c r="B392" s="146"/>
      <c r="D392" s="147" t="s">
        <v>153</v>
      </c>
      <c r="E392" s="148" t="s">
        <v>19</v>
      </c>
      <c r="F392" s="149" t="s">
        <v>697</v>
      </c>
      <c r="H392" s="150">
        <v>1</v>
      </c>
      <c r="I392" s="151"/>
      <c r="L392" s="146"/>
      <c r="M392" s="152"/>
      <c r="T392" s="153"/>
      <c r="AT392" s="148" t="s">
        <v>153</v>
      </c>
      <c r="AU392" s="148" t="s">
        <v>82</v>
      </c>
      <c r="AV392" s="12" t="s">
        <v>82</v>
      </c>
      <c r="AW392" s="12" t="s">
        <v>33</v>
      </c>
      <c r="AX392" s="12" t="s">
        <v>80</v>
      </c>
      <c r="AY392" s="148" t="s">
        <v>142</v>
      </c>
    </row>
    <row r="393" spans="2:65" s="1" customFormat="1" ht="24.15" customHeight="1">
      <c r="B393" s="33"/>
      <c r="C393" s="129" t="s">
        <v>698</v>
      </c>
      <c r="D393" s="129" t="s">
        <v>144</v>
      </c>
      <c r="E393" s="130" t="s">
        <v>699</v>
      </c>
      <c r="F393" s="131" t="s">
        <v>700</v>
      </c>
      <c r="G393" s="132" t="s">
        <v>165</v>
      </c>
      <c r="H393" s="133">
        <v>4.5229999999999997</v>
      </c>
      <c r="I393" s="134"/>
      <c r="J393" s="135">
        <f>ROUND(I393*H393,2)</f>
        <v>0</v>
      </c>
      <c r="K393" s="131" t="s">
        <v>148</v>
      </c>
      <c r="L393" s="33"/>
      <c r="M393" s="136" t="s">
        <v>19</v>
      </c>
      <c r="N393" s="137" t="s">
        <v>43</v>
      </c>
      <c r="P393" s="138">
        <f>O393*H393</f>
        <v>0</v>
      </c>
      <c r="Q393" s="138">
        <v>6.8000000000000005E-4</v>
      </c>
      <c r="R393" s="138">
        <f>Q393*H393</f>
        <v>3.0756400000000001E-3</v>
      </c>
      <c r="S393" s="138">
        <v>0</v>
      </c>
      <c r="T393" s="139">
        <f>S393*H393</f>
        <v>0</v>
      </c>
      <c r="AR393" s="140" t="s">
        <v>149</v>
      </c>
      <c r="AT393" s="140" t="s">
        <v>144</v>
      </c>
      <c r="AU393" s="140" t="s">
        <v>82</v>
      </c>
      <c r="AY393" s="18" t="s">
        <v>142</v>
      </c>
      <c r="BE393" s="141">
        <f>IF(N393="základní",J393,0)</f>
        <v>0</v>
      </c>
      <c r="BF393" s="141">
        <f>IF(N393="snížená",J393,0)</f>
        <v>0</v>
      </c>
      <c r="BG393" s="141">
        <f>IF(N393="zákl. přenesená",J393,0)</f>
        <v>0</v>
      </c>
      <c r="BH393" s="141">
        <f>IF(N393="sníž. přenesená",J393,0)</f>
        <v>0</v>
      </c>
      <c r="BI393" s="141">
        <f>IF(N393="nulová",J393,0)</f>
        <v>0</v>
      </c>
      <c r="BJ393" s="18" t="s">
        <v>80</v>
      </c>
      <c r="BK393" s="141">
        <f>ROUND(I393*H393,2)</f>
        <v>0</v>
      </c>
      <c r="BL393" s="18" t="s">
        <v>149</v>
      </c>
      <c r="BM393" s="140" t="s">
        <v>701</v>
      </c>
    </row>
    <row r="394" spans="2:65" s="1" customFormat="1">
      <c r="B394" s="33"/>
      <c r="D394" s="142" t="s">
        <v>151</v>
      </c>
      <c r="F394" s="143" t="s">
        <v>702</v>
      </c>
      <c r="I394" s="144"/>
      <c r="L394" s="33"/>
      <c r="M394" s="145"/>
      <c r="T394" s="54"/>
      <c r="AT394" s="18" t="s">
        <v>151</v>
      </c>
      <c r="AU394" s="18" t="s">
        <v>82</v>
      </c>
    </row>
    <row r="395" spans="2:65" s="12" customFormat="1">
      <c r="B395" s="146"/>
      <c r="D395" s="147" t="s">
        <v>153</v>
      </c>
      <c r="E395" s="148" t="s">
        <v>19</v>
      </c>
      <c r="F395" s="149" t="s">
        <v>703</v>
      </c>
      <c r="H395" s="150">
        <v>0.94199999999999995</v>
      </c>
      <c r="I395" s="151"/>
      <c r="L395" s="146"/>
      <c r="M395" s="152"/>
      <c r="T395" s="153"/>
      <c r="AT395" s="148" t="s">
        <v>153</v>
      </c>
      <c r="AU395" s="148" t="s">
        <v>82</v>
      </c>
      <c r="AV395" s="12" t="s">
        <v>82</v>
      </c>
      <c r="AW395" s="12" t="s">
        <v>33</v>
      </c>
      <c r="AX395" s="12" t="s">
        <v>72</v>
      </c>
      <c r="AY395" s="148" t="s">
        <v>142</v>
      </c>
    </row>
    <row r="396" spans="2:65" s="12" customFormat="1">
      <c r="B396" s="146"/>
      <c r="D396" s="147" t="s">
        <v>153</v>
      </c>
      <c r="E396" s="148" t="s">
        <v>19</v>
      </c>
      <c r="F396" s="149" t="s">
        <v>704</v>
      </c>
      <c r="H396" s="150">
        <v>0.56499999999999995</v>
      </c>
      <c r="I396" s="151"/>
      <c r="L396" s="146"/>
      <c r="M396" s="152"/>
      <c r="T396" s="153"/>
      <c r="AT396" s="148" t="s">
        <v>153</v>
      </c>
      <c r="AU396" s="148" t="s">
        <v>82</v>
      </c>
      <c r="AV396" s="12" t="s">
        <v>82</v>
      </c>
      <c r="AW396" s="12" t="s">
        <v>33</v>
      </c>
      <c r="AX396" s="12" t="s">
        <v>72</v>
      </c>
      <c r="AY396" s="148" t="s">
        <v>142</v>
      </c>
    </row>
    <row r="397" spans="2:65" s="12" customFormat="1">
      <c r="B397" s="146"/>
      <c r="D397" s="147" t="s">
        <v>153</v>
      </c>
      <c r="E397" s="148" t="s">
        <v>19</v>
      </c>
      <c r="F397" s="149" t="s">
        <v>705</v>
      </c>
      <c r="H397" s="150">
        <v>1.885</v>
      </c>
      <c r="I397" s="151"/>
      <c r="L397" s="146"/>
      <c r="M397" s="152"/>
      <c r="T397" s="153"/>
      <c r="AT397" s="148" t="s">
        <v>153</v>
      </c>
      <c r="AU397" s="148" t="s">
        <v>82</v>
      </c>
      <c r="AV397" s="12" t="s">
        <v>82</v>
      </c>
      <c r="AW397" s="12" t="s">
        <v>33</v>
      </c>
      <c r="AX397" s="12" t="s">
        <v>72</v>
      </c>
      <c r="AY397" s="148" t="s">
        <v>142</v>
      </c>
    </row>
    <row r="398" spans="2:65" s="12" customFormat="1">
      <c r="B398" s="146"/>
      <c r="D398" s="147" t="s">
        <v>153</v>
      </c>
      <c r="E398" s="148" t="s">
        <v>19</v>
      </c>
      <c r="F398" s="149" t="s">
        <v>706</v>
      </c>
      <c r="H398" s="150">
        <v>1.131</v>
      </c>
      <c r="I398" s="151"/>
      <c r="L398" s="146"/>
      <c r="M398" s="152"/>
      <c r="T398" s="153"/>
      <c r="AT398" s="148" t="s">
        <v>153</v>
      </c>
      <c r="AU398" s="148" t="s">
        <v>82</v>
      </c>
      <c r="AV398" s="12" t="s">
        <v>82</v>
      </c>
      <c r="AW398" s="12" t="s">
        <v>33</v>
      </c>
      <c r="AX398" s="12" t="s">
        <v>72</v>
      </c>
      <c r="AY398" s="148" t="s">
        <v>142</v>
      </c>
    </row>
    <row r="399" spans="2:65" s="13" customFormat="1">
      <c r="B399" s="154"/>
      <c r="D399" s="147" t="s">
        <v>153</v>
      </c>
      <c r="E399" s="155" t="s">
        <v>19</v>
      </c>
      <c r="F399" s="156" t="s">
        <v>156</v>
      </c>
      <c r="H399" s="157">
        <v>4.5229999999999997</v>
      </c>
      <c r="I399" s="158"/>
      <c r="L399" s="154"/>
      <c r="M399" s="159"/>
      <c r="T399" s="160"/>
      <c r="AT399" s="155" t="s">
        <v>153</v>
      </c>
      <c r="AU399" s="155" t="s">
        <v>82</v>
      </c>
      <c r="AV399" s="13" t="s">
        <v>149</v>
      </c>
      <c r="AW399" s="13" t="s">
        <v>33</v>
      </c>
      <c r="AX399" s="13" t="s">
        <v>80</v>
      </c>
      <c r="AY399" s="155" t="s">
        <v>142</v>
      </c>
    </row>
    <row r="400" spans="2:65" s="1" customFormat="1" ht="16.5" customHeight="1">
      <c r="B400" s="33"/>
      <c r="C400" s="129" t="s">
        <v>707</v>
      </c>
      <c r="D400" s="129" t="s">
        <v>144</v>
      </c>
      <c r="E400" s="130" t="s">
        <v>708</v>
      </c>
      <c r="F400" s="131" t="s">
        <v>709</v>
      </c>
      <c r="G400" s="132" t="s">
        <v>190</v>
      </c>
      <c r="H400" s="133">
        <v>1</v>
      </c>
      <c r="I400" s="134"/>
      <c r="J400" s="135">
        <f>ROUND(I400*H400,2)</f>
        <v>0</v>
      </c>
      <c r="K400" s="131" t="s">
        <v>148</v>
      </c>
      <c r="L400" s="33"/>
      <c r="M400" s="136" t="s">
        <v>19</v>
      </c>
      <c r="N400" s="137" t="s">
        <v>43</v>
      </c>
      <c r="P400" s="138">
        <f>O400*H400</f>
        <v>0</v>
      </c>
      <c r="Q400" s="138">
        <v>0</v>
      </c>
      <c r="R400" s="138">
        <f>Q400*H400</f>
        <v>0</v>
      </c>
      <c r="S400" s="138">
        <v>0</v>
      </c>
      <c r="T400" s="139">
        <f>S400*H400</f>
        <v>0</v>
      </c>
      <c r="AR400" s="140" t="s">
        <v>149</v>
      </c>
      <c r="AT400" s="140" t="s">
        <v>144</v>
      </c>
      <c r="AU400" s="140" t="s">
        <v>82</v>
      </c>
      <c r="AY400" s="18" t="s">
        <v>142</v>
      </c>
      <c r="BE400" s="141">
        <f>IF(N400="základní",J400,0)</f>
        <v>0</v>
      </c>
      <c r="BF400" s="141">
        <f>IF(N400="snížená",J400,0)</f>
        <v>0</v>
      </c>
      <c r="BG400" s="141">
        <f>IF(N400="zákl. přenesená",J400,0)</f>
        <v>0</v>
      </c>
      <c r="BH400" s="141">
        <f>IF(N400="sníž. přenesená",J400,0)</f>
        <v>0</v>
      </c>
      <c r="BI400" s="141">
        <f>IF(N400="nulová",J400,0)</f>
        <v>0</v>
      </c>
      <c r="BJ400" s="18" t="s">
        <v>80</v>
      </c>
      <c r="BK400" s="141">
        <f>ROUND(I400*H400,2)</f>
        <v>0</v>
      </c>
      <c r="BL400" s="18" t="s">
        <v>149</v>
      </c>
      <c r="BM400" s="140" t="s">
        <v>710</v>
      </c>
    </row>
    <row r="401" spans="2:65" s="1" customFormat="1">
      <c r="B401" s="33"/>
      <c r="D401" s="142" t="s">
        <v>151</v>
      </c>
      <c r="F401" s="143" t="s">
        <v>711</v>
      </c>
      <c r="I401" s="144"/>
      <c r="L401" s="33"/>
      <c r="M401" s="145"/>
      <c r="T401" s="54"/>
      <c r="AT401" s="18" t="s">
        <v>151</v>
      </c>
      <c r="AU401" s="18" t="s">
        <v>82</v>
      </c>
    </row>
    <row r="402" spans="2:65" s="12" customFormat="1">
      <c r="B402" s="146"/>
      <c r="D402" s="147" t="s">
        <v>153</v>
      </c>
      <c r="E402" s="148" t="s">
        <v>19</v>
      </c>
      <c r="F402" s="149" t="s">
        <v>712</v>
      </c>
      <c r="H402" s="150">
        <v>1</v>
      </c>
      <c r="I402" s="151"/>
      <c r="L402" s="146"/>
      <c r="M402" s="152"/>
      <c r="T402" s="153"/>
      <c r="AT402" s="148" t="s">
        <v>153</v>
      </c>
      <c r="AU402" s="148" t="s">
        <v>82</v>
      </c>
      <c r="AV402" s="12" t="s">
        <v>82</v>
      </c>
      <c r="AW402" s="12" t="s">
        <v>33</v>
      </c>
      <c r="AX402" s="12" t="s">
        <v>80</v>
      </c>
      <c r="AY402" s="148" t="s">
        <v>142</v>
      </c>
    </row>
    <row r="403" spans="2:65" s="1" customFormat="1" ht="24.15" customHeight="1">
      <c r="B403" s="33"/>
      <c r="C403" s="129" t="s">
        <v>713</v>
      </c>
      <c r="D403" s="129" t="s">
        <v>144</v>
      </c>
      <c r="E403" s="130" t="s">
        <v>714</v>
      </c>
      <c r="F403" s="131" t="s">
        <v>715</v>
      </c>
      <c r="G403" s="132" t="s">
        <v>165</v>
      </c>
      <c r="H403" s="133">
        <v>0.39</v>
      </c>
      <c r="I403" s="134"/>
      <c r="J403" s="135">
        <f>ROUND(I403*H403,2)</f>
        <v>0</v>
      </c>
      <c r="K403" s="131" t="s">
        <v>148</v>
      </c>
      <c r="L403" s="33"/>
      <c r="M403" s="136" t="s">
        <v>19</v>
      </c>
      <c r="N403" s="137" t="s">
        <v>43</v>
      </c>
      <c r="P403" s="138">
        <f>O403*H403</f>
        <v>0</v>
      </c>
      <c r="Q403" s="138">
        <v>1.3699999999999999E-3</v>
      </c>
      <c r="R403" s="138">
        <f>Q403*H403</f>
        <v>5.3430000000000003E-4</v>
      </c>
      <c r="S403" s="138">
        <v>2.9000000000000001E-2</v>
      </c>
      <c r="T403" s="139">
        <f>S403*H403</f>
        <v>1.1310000000000001E-2</v>
      </c>
      <c r="AR403" s="140" t="s">
        <v>149</v>
      </c>
      <c r="AT403" s="140" t="s">
        <v>144</v>
      </c>
      <c r="AU403" s="140" t="s">
        <v>82</v>
      </c>
      <c r="AY403" s="18" t="s">
        <v>142</v>
      </c>
      <c r="BE403" s="141">
        <f>IF(N403="základní",J403,0)</f>
        <v>0</v>
      </c>
      <c r="BF403" s="141">
        <f>IF(N403="snížená",J403,0)</f>
        <v>0</v>
      </c>
      <c r="BG403" s="141">
        <f>IF(N403="zákl. přenesená",J403,0)</f>
        <v>0</v>
      </c>
      <c r="BH403" s="141">
        <f>IF(N403="sníž. přenesená",J403,0)</f>
        <v>0</v>
      </c>
      <c r="BI403" s="141">
        <f>IF(N403="nulová",J403,0)</f>
        <v>0</v>
      </c>
      <c r="BJ403" s="18" t="s">
        <v>80</v>
      </c>
      <c r="BK403" s="141">
        <f>ROUND(I403*H403,2)</f>
        <v>0</v>
      </c>
      <c r="BL403" s="18" t="s">
        <v>149</v>
      </c>
      <c r="BM403" s="140" t="s">
        <v>716</v>
      </c>
    </row>
    <row r="404" spans="2:65" s="1" customFormat="1">
      <c r="B404" s="33"/>
      <c r="D404" s="142" t="s">
        <v>151</v>
      </c>
      <c r="F404" s="143" t="s">
        <v>717</v>
      </c>
      <c r="I404" s="144"/>
      <c r="L404" s="33"/>
      <c r="M404" s="145"/>
      <c r="T404" s="54"/>
      <c r="AT404" s="18" t="s">
        <v>151</v>
      </c>
      <c r="AU404" s="18" t="s">
        <v>82</v>
      </c>
    </row>
    <row r="405" spans="2:65" s="12" customFormat="1">
      <c r="B405" s="146"/>
      <c r="D405" s="147" t="s">
        <v>153</v>
      </c>
      <c r="E405" s="148" t="s">
        <v>19</v>
      </c>
      <c r="F405" s="149" t="s">
        <v>718</v>
      </c>
      <c r="H405" s="150">
        <v>0.24</v>
      </c>
      <c r="I405" s="151"/>
      <c r="L405" s="146"/>
      <c r="M405" s="152"/>
      <c r="T405" s="153"/>
      <c r="AT405" s="148" t="s">
        <v>153</v>
      </c>
      <c r="AU405" s="148" t="s">
        <v>82</v>
      </c>
      <c r="AV405" s="12" t="s">
        <v>82</v>
      </c>
      <c r="AW405" s="12" t="s">
        <v>33</v>
      </c>
      <c r="AX405" s="12" t="s">
        <v>72</v>
      </c>
      <c r="AY405" s="148" t="s">
        <v>142</v>
      </c>
    </row>
    <row r="406" spans="2:65" s="12" customFormat="1">
      <c r="B406" s="146"/>
      <c r="D406" s="147" t="s">
        <v>153</v>
      </c>
      <c r="E406" s="148" t="s">
        <v>19</v>
      </c>
      <c r="F406" s="149" t="s">
        <v>719</v>
      </c>
      <c r="H406" s="150">
        <v>0.15</v>
      </c>
      <c r="I406" s="151"/>
      <c r="L406" s="146"/>
      <c r="M406" s="152"/>
      <c r="T406" s="153"/>
      <c r="AT406" s="148" t="s">
        <v>153</v>
      </c>
      <c r="AU406" s="148" t="s">
        <v>82</v>
      </c>
      <c r="AV406" s="12" t="s">
        <v>82</v>
      </c>
      <c r="AW406" s="12" t="s">
        <v>33</v>
      </c>
      <c r="AX406" s="12" t="s">
        <v>72</v>
      </c>
      <c r="AY406" s="148" t="s">
        <v>142</v>
      </c>
    </row>
    <row r="407" spans="2:65" s="13" customFormat="1">
      <c r="B407" s="154"/>
      <c r="D407" s="147" t="s">
        <v>153</v>
      </c>
      <c r="E407" s="155" t="s">
        <v>19</v>
      </c>
      <c r="F407" s="156" t="s">
        <v>156</v>
      </c>
      <c r="H407" s="157">
        <v>0.39</v>
      </c>
      <c r="I407" s="158"/>
      <c r="L407" s="154"/>
      <c r="M407" s="159"/>
      <c r="T407" s="160"/>
      <c r="AT407" s="155" t="s">
        <v>153</v>
      </c>
      <c r="AU407" s="155" t="s">
        <v>82</v>
      </c>
      <c r="AV407" s="13" t="s">
        <v>149</v>
      </c>
      <c r="AW407" s="13" t="s">
        <v>33</v>
      </c>
      <c r="AX407" s="13" t="s">
        <v>80</v>
      </c>
      <c r="AY407" s="155" t="s">
        <v>142</v>
      </c>
    </row>
    <row r="408" spans="2:65" s="1" customFormat="1" ht="16.5" customHeight="1">
      <c r="B408" s="33"/>
      <c r="C408" s="129" t="s">
        <v>720</v>
      </c>
      <c r="D408" s="129" t="s">
        <v>144</v>
      </c>
      <c r="E408" s="130" t="s">
        <v>721</v>
      </c>
      <c r="F408" s="131" t="s">
        <v>722</v>
      </c>
      <c r="G408" s="132" t="s">
        <v>92</v>
      </c>
      <c r="H408" s="133">
        <v>2E-3</v>
      </c>
      <c r="I408" s="134"/>
      <c r="J408" s="135">
        <f>ROUND(I408*H408,2)</f>
        <v>0</v>
      </c>
      <c r="K408" s="131" t="s">
        <v>19</v>
      </c>
      <c r="L408" s="33"/>
      <c r="M408" s="136" t="s">
        <v>19</v>
      </c>
      <c r="N408" s="137" t="s">
        <v>43</v>
      </c>
      <c r="P408" s="138">
        <f>O408*H408</f>
        <v>0</v>
      </c>
      <c r="Q408" s="138">
        <v>1.9</v>
      </c>
      <c r="R408" s="138">
        <f>Q408*H408</f>
        <v>3.8E-3</v>
      </c>
      <c r="S408" s="138">
        <v>0</v>
      </c>
      <c r="T408" s="139">
        <f>S408*H408</f>
        <v>0</v>
      </c>
      <c r="AR408" s="140" t="s">
        <v>149</v>
      </c>
      <c r="AT408" s="140" t="s">
        <v>144</v>
      </c>
      <c r="AU408" s="140" t="s">
        <v>82</v>
      </c>
      <c r="AY408" s="18" t="s">
        <v>142</v>
      </c>
      <c r="BE408" s="141">
        <f>IF(N408="základní",J408,0)</f>
        <v>0</v>
      </c>
      <c r="BF408" s="141">
        <f>IF(N408="snížená",J408,0)</f>
        <v>0</v>
      </c>
      <c r="BG408" s="141">
        <f>IF(N408="zákl. přenesená",J408,0)</f>
        <v>0</v>
      </c>
      <c r="BH408" s="141">
        <f>IF(N408="sníž. přenesená",J408,0)</f>
        <v>0</v>
      </c>
      <c r="BI408" s="141">
        <f>IF(N408="nulová",J408,0)</f>
        <v>0</v>
      </c>
      <c r="BJ408" s="18" t="s">
        <v>80</v>
      </c>
      <c r="BK408" s="141">
        <f>ROUND(I408*H408,2)</f>
        <v>0</v>
      </c>
      <c r="BL408" s="18" t="s">
        <v>149</v>
      </c>
      <c r="BM408" s="140" t="s">
        <v>723</v>
      </c>
    </row>
    <row r="409" spans="2:65" s="12" customFormat="1">
      <c r="B409" s="146"/>
      <c r="D409" s="147" t="s">
        <v>153</v>
      </c>
      <c r="E409" s="148" t="s">
        <v>19</v>
      </c>
      <c r="F409" s="149" t="s">
        <v>724</v>
      </c>
      <c r="H409" s="150">
        <v>1E-3</v>
      </c>
      <c r="I409" s="151"/>
      <c r="L409" s="146"/>
      <c r="M409" s="152"/>
      <c r="T409" s="153"/>
      <c r="AT409" s="148" t="s">
        <v>153</v>
      </c>
      <c r="AU409" s="148" t="s">
        <v>82</v>
      </c>
      <c r="AV409" s="12" t="s">
        <v>82</v>
      </c>
      <c r="AW409" s="12" t="s">
        <v>33</v>
      </c>
      <c r="AX409" s="12" t="s">
        <v>72</v>
      </c>
      <c r="AY409" s="148" t="s">
        <v>142</v>
      </c>
    </row>
    <row r="410" spans="2:65" s="12" customFormat="1">
      <c r="B410" s="146"/>
      <c r="D410" s="147" t="s">
        <v>153</v>
      </c>
      <c r="E410" s="148" t="s">
        <v>19</v>
      </c>
      <c r="F410" s="149" t="s">
        <v>725</v>
      </c>
      <c r="H410" s="150">
        <v>1E-3</v>
      </c>
      <c r="I410" s="151"/>
      <c r="L410" s="146"/>
      <c r="M410" s="152"/>
      <c r="T410" s="153"/>
      <c r="AT410" s="148" t="s">
        <v>153</v>
      </c>
      <c r="AU410" s="148" t="s">
        <v>82</v>
      </c>
      <c r="AV410" s="12" t="s">
        <v>82</v>
      </c>
      <c r="AW410" s="12" t="s">
        <v>33</v>
      </c>
      <c r="AX410" s="12" t="s">
        <v>72</v>
      </c>
      <c r="AY410" s="148" t="s">
        <v>142</v>
      </c>
    </row>
    <row r="411" spans="2:65" s="13" customFormat="1">
      <c r="B411" s="154"/>
      <c r="D411" s="147" t="s">
        <v>153</v>
      </c>
      <c r="E411" s="155" t="s">
        <v>19</v>
      </c>
      <c r="F411" s="156" t="s">
        <v>156</v>
      </c>
      <c r="H411" s="157">
        <v>2E-3</v>
      </c>
      <c r="I411" s="158"/>
      <c r="L411" s="154"/>
      <c r="M411" s="159"/>
      <c r="T411" s="160"/>
      <c r="AT411" s="155" t="s">
        <v>153</v>
      </c>
      <c r="AU411" s="155" t="s">
        <v>82</v>
      </c>
      <c r="AV411" s="13" t="s">
        <v>149</v>
      </c>
      <c r="AW411" s="13" t="s">
        <v>33</v>
      </c>
      <c r="AX411" s="13" t="s">
        <v>80</v>
      </c>
      <c r="AY411" s="155" t="s">
        <v>142</v>
      </c>
    </row>
    <row r="412" spans="2:65" s="11" customFormat="1" ht="22.8" customHeight="1">
      <c r="B412" s="117"/>
      <c r="D412" s="118" t="s">
        <v>71</v>
      </c>
      <c r="E412" s="127" t="s">
        <v>713</v>
      </c>
      <c r="F412" s="127" t="s">
        <v>726</v>
      </c>
      <c r="I412" s="120"/>
      <c r="J412" s="128">
        <f>BK412</f>
        <v>0</v>
      </c>
      <c r="L412" s="117"/>
      <c r="M412" s="122"/>
      <c r="P412" s="123">
        <f>SUM(P413:P414)</f>
        <v>0</v>
      </c>
      <c r="R412" s="123">
        <f>SUM(R413:R414)</f>
        <v>0</v>
      </c>
      <c r="T412" s="124">
        <f>SUM(T413:T414)</f>
        <v>0</v>
      </c>
      <c r="AR412" s="118" t="s">
        <v>80</v>
      </c>
      <c r="AT412" s="125" t="s">
        <v>71</v>
      </c>
      <c r="AU412" s="125" t="s">
        <v>80</v>
      </c>
      <c r="AY412" s="118" t="s">
        <v>142</v>
      </c>
      <c r="BK412" s="126">
        <f>SUM(BK413:BK414)</f>
        <v>0</v>
      </c>
    </row>
    <row r="413" spans="2:65" s="1" customFormat="1" ht="24.15" customHeight="1">
      <c r="B413" s="33"/>
      <c r="C413" s="129" t="s">
        <v>727</v>
      </c>
      <c r="D413" s="129" t="s">
        <v>144</v>
      </c>
      <c r="E413" s="130" t="s">
        <v>728</v>
      </c>
      <c r="F413" s="131" t="s">
        <v>729</v>
      </c>
      <c r="G413" s="132" t="s">
        <v>344</v>
      </c>
      <c r="H413" s="133">
        <v>51.564</v>
      </c>
      <c r="I413" s="134"/>
      <c r="J413" s="135">
        <f>ROUND(I413*H413,2)</f>
        <v>0</v>
      </c>
      <c r="K413" s="131" t="s">
        <v>148</v>
      </c>
      <c r="L413" s="33"/>
      <c r="M413" s="136" t="s">
        <v>19</v>
      </c>
      <c r="N413" s="137" t="s">
        <v>43</v>
      </c>
      <c r="P413" s="138">
        <f>O413*H413</f>
        <v>0</v>
      </c>
      <c r="Q413" s="138">
        <v>0</v>
      </c>
      <c r="R413" s="138">
        <f>Q413*H413</f>
        <v>0</v>
      </c>
      <c r="S413" s="138">
        <v>0</v>
      </c>
      <c r="T413" s="139">
        <f>S413*H413</f>
        <v>0</v>
      </c>
      <c r="AR413" s="140" t="s">
        <v>149</v>
      </c>
      <c r="AT413" s="140" t="s">
        <v>144</v>
      </c>
      <c r="AU413" s="140" t="s">
        <v>82</v>
      </c>
      <c r="AY413" s="18" t="s">
        <v>142</v>
      </c>
      <c r="BE413" s="141">
        <f>IF(N413="základní",J413,0)</f>
        <v>0</v>
      </c>
      <c r="BF413" s="141">
        <f>IF(N413="snížená",J413,0)</f>
        <v>0</v>
      </c>
      <c r="BG413" s="141">
        <f>IF(N413="zákl. přenesená",J413,0)</f>
        <v>0</v>
      </c>
      <c r="BH413" s="141">
        <f>IF(N413="sníž. přenesená",J413,0)</f>
        <v>0</v>
      </c>
      <c r="BI413" s="141">
        <f>IF(N413="nulová",J413,0)</f>
        <v>0</v>
      </c>
      <c r="BJ413" s="18" t="s">
        <v>80</v>
      </c>
      <c r="BK413" s="141">
        <f>ROUND(I413*H413,2)</f>
        <v>0</v>
      </c>
      <c r="BL413" s="18" t="s">
        <v>149</v>
      </c>
      <c r="BM413" s="140" t="s">
        <v>730</v>
      </c>
    </row>
    <row r="414" spans="2:65" s="1" customFormat="1">
      <c r="B414" s="33"/>
      <c r="D414" s="142" t="s">
        <v>151</v>
      </c>
      <c r="F414" s="143" t="s">
        <v>731</v>
      </c>
      <c r="I414" s="144"/>
      <c r="L414" s="33"/>
      <c r="M414" s="145"/>
      <c r="T414" s="54"/>
      <c r="AT414" s="18" t="s">
        <v>151</v>
      </c>
      <c r="AU414" s="18" t="s">
        <v>82</v>
      </c>
    </row>
    <row r="415" spans="2:65" s="11" customFormat="1" ht="22.8" customHeight="1">
      <c r="B415" s="117"/>
      <c r="D415" s="118" t="s">
        <v>71</v>
      </c>
      <c r="E415" s="127" t="s">
        <v>732</v>
      </c>
      <c r="F415" s="127" t="s">
        <v>733</v>
      </c>
      <c r="I415" s="120"/>
      <c r="J415" s="128">
        <f>BK415</f>
        <v>0</v>
      </c>
      <c r="L415" s="117"/>
      <c r="M415" s="122"/>
      <c r="P415" s="123">
        <f>SUM(P416:P421)</f>
        <v>0</v>
      </c>
      <c r="R415" s="123">
        <f>SUM(R416:R421)</f>
        <v>0</v>
      </c>
      <c r="T415" s="124">
        <f>SUM(T416:T421)</f>
        <v>0</v>
      </c>
      <c r="AR415" s="118" t="s">
        <v>80</v>
      </c>
      <c r="AT415" s="125" t="s">
        <v>71</v>
      </c>
      <c r="AU415" s="125" t="s">
        <v>80</v>
      </c>
      <c r="AY415" s="118" t="s">
        <v>142</v>
      </c>
      <c r="BK415" s="126">
        <f>SUM(BK416:BK421)</f>
        <v>0</v>
      </c>
    </row>
    <row r="416" spans="2:65" s="1" customFormat="1" ht="21.75" customHeight="1">
      <c r="B416" s="33"/>
      <c r="C416" s="129" t="s">
        <v>734</v>
      </c>
      <c r="D416" s="129" t="s">
        <v>144</v>
      </c>
      <c r="E416" s="130" t="s">
        <v>735</v>
      </c>
      <c r="F416" s="131" t="s">
        <v>736</v>
      </c>
      <c r="G416" s="132" t="s">
        <v>344</v>
      </c>
      <c r="H416" s="133">
        <v>1.0999999999999999E-2</v>
      </c>
      <c r="I416" s="134"/>
      <c r="J416" s="135">
        <f>ROUND(I416*H416,2)</f>
        <v>0</v>
      </c>
      <c r="K416" s="131" t="s">
        <v>148</v>
      </c>
      <c r="L416" s="33"/>
      <c r="M416" s="136" t="s">
        <v>19</v>
      </c>
      <c r="N416" s="137" t="s">
        <v>43</v>
      </c>
      <c r="P416" s="138">
        <f>O416*H416</f>
        <v>0</v>
      </c>
      <c r="Q416" s="138">
        <v>0</v>
      </c>
      <c r="R416" s="138">
        <f>Q416*H416</f>
        <v>0</v>
      </c>
      <c r="S416" s="138">
        <v>0</v>
      </c>
      <c r="T416" s="139">
        <f>S416*H416</f>
        <v>0</v>
      </c>
      <c r="AR416" s="140" t="s">
        <v>149</v>
      </c>
      <c r="AT416" s="140" t="s">
        <v>144</v>
      </c>
      <c r="AU416" s="140" t="s">
        <v>82</v>
      </c>
      <c r="AY416" s="18" t="s">
        <v>142</v>
      </c>
      <c r="BE416" s="141">
        <f>IF(N416="základní",J416,0)</f>
        <v>0</v>
      </c>
      <c r="BF416" s="141">
        <f>IF(N416="snížená",J416,0)</f>
        <v>0</v>
      </c>
      <c r="BG416" s="141">
        <f>IF(N416="zákl. přenesená",J416,0)</f>
        <v>0</v>
      </c>
      <c r="BH416" s="141">
        <f>IF(N416="sníž. přenesená",J416,0)</f>
        <v>0</v>
      </c>
      <c r="BI416" s="141">
        <f>IF(N416="nulová",J416,0)</f>
        <v>0</v>
      </c>
      <c r="BJ416" s="18" t="s">
        <v>80</v>
      </c>
      <c r="BK416" s="141">
        <f>ROUND(I416*H416,2)</f>
        <v>0</v>
      </c>
      <c r="BL416" s="18" t="s">
        <v>149</v>
      </c>
      <c r="BM416" s="140" t="s">
        <v>737</v>
      </c>
    </row>
    <row r="417" spans="2:65" s="1" customFormat="1">
      <c r="B417" s="33"/>
      <c r="D417" s="142" t="s">
        <v>151</v>
      </c>
      <c r="F417" s="143" t="s">
        <v>738</v>
      </c>
      <c r="I417" s="144"/>
      <c r="L417" s="33"/>
      <c r="M417" s="145"/>
      <c r="T417" s="54"/>
      <c r="AT417" s="18" t="s">
        <v>151</v>
      </c>
      <c r="AU417" s="18" t="s">
        <v>82</v>
      </c>
    </row>
    <row r="418" spans="2:65" s="1" customFormat="1" ht="24.15" customHeight="1">
      <c r="B418" s="33"/>
      <c r="C418" s="129" t="s">
        <v>739</v>
      </c>
      <c r="D418" s="129" t="s">
        <v>144</v>
      </c>
      <c r="E418" s="130" t="s">
        <v>740</v>
      </c>
      <c r="F418" s="131" t="s">
        <v>741</v>
      </c>
      <c r="G418" s="132" t="s">
        <v>344</v>
      </c>
      <c r="H418" s="133">
        <v>0.34100000000000003</v>
      </c>
      <c r="I418" s="134"/>
      <c r="J418" s="135">
        <f>ROUND(I418*H418,2)</f>
        <v>0</v>
      </c>
      <c r="K418" s="131" t="s">
        <v>148</v>
      </c>
      <c r="L418" s="33"/>
      <c r="M418" s="136" t="s">
        <v>19</v>
      </c>
      <c r="N418" s="137" t="s">
        <v>43</v>
      </c>
      <c r="P418" s="138">
        <f>O418*H418</f>
        <v>0</v>
      </c>
      <c r="Q418" s="138">
        <v>0</v>
      </c>
      <c r="R418" s="138">
        <f>Q418*H418</f>
        <v>0</v>
      </c>
      <c r="S418" s="138">
        <v>0</v>
      </c>
      <c r="T418" s="139">
        <f>S418*H418</f>
        <v>0</v>
      </c>
      <c r="AR418" s="140" t="s">
        <v>149</v>
      </c>
      <c r="AT418" s="140" t="s">
        <v>144</v>
      </c>
      <c r="AU418" s="140" t="s">
        <v>82</v>
      </c>
      <c r="AY418" s="18" t="s">
        <v>142</v>
      </c>
      <c r="BE418" s="141">
        <f>IF(N418="základní",J418,0)</f>
        <v>0</v>
      </c>
      <c r="BF418" s="141">
        <f>IF(N418="snížená",J418,0)</f>
        <v>0</v>
      </c>
      <c r="BG418" s="141">
        <f>IF(N418="zákl. přenesená",J418,0)</f>
        <v>0</v>
      </c>
      <c r="BH418" s="141">
        <f>IF(N418="sníž. přenesená",J418,0)</f>
        <v>0</v>
      </c>
      <c r="BI418" s="141">
        <f>IF(N418="nulová",J418,0)</f>
        <v>0</v>
      </c>
      <c r="BJ418" s="18" t="s">
        <v>80</v>
      </c>
      <c r="BK418" s="141">
        <f>ROUND(I418*H418,2)</f>
        <v>0</v>
      </c>
      <c r="BL418" s="18" t="s">
        <v>149</v>
      </c>
      <c r="BM418" s="140" t="s">
        <v>742</v>
      </c>
    </row>
    <row r="419" spans="2:65" s="1" customFormat="1">
      <c r="B419" s="33"/>
      <c r="D419" s="142" t="s">
        <v>151</v>
      </c>
      <c r="F419" s="143" t="s">
        <v>743</v>
      </c>
      <c r="I419" s="144"/>
      <c r="L419" s="33"/>
      <c r="M419" s="145"/>
      <c r="T419" s="54"/>
      <c r="AT419" s="18" t="s">
        <v>151</v>
      </c>
      <c r="AU419" s="18" t="s">
        <v>82</v>
      </c>
    </row>
    <row r="420" spans="2:65" s="12" customFormat="1">
      <c r="B420" s="146"/>
      <c r="D420" s="147" t="s">
        <v>153</v>
      </c>
      <c r="F420" s="149" t="s">
        <v>744</v>
      </c>
      <c r="H420" s="150">
        <v>0.34100000000000003</v>
      </c>
      <c r="I420" s="151"/>
      <c r="L420" s="146"/>
      <c r="M420" s="152"/>
      <c r="T420" s="153"/>
      <c r="AT420" s="148" t="s">
        <v>153</v>
      </c>
      <c r="AU420" s="148" t="s">
        <v>82</v>
      </c>
      <c r="AV420" s="12" t="s">
        <v>82</v>
      </c>
      <c r="AW420" s="12" t="s">
        <v>4</v>
      </c>
      <c r="AX420" s="12" t="s">
        <v>80</v>
      </c>
      <c r="AY420" s="148" t="s">
        <v>142</v>
      </c>
    </row>
    <row r="421" spans="2:65" s="1" customFormat="1" ht="24.15" customHeight="1">
      <c r="B421" s="33"/>
      <c r="C421" s="129" t="s">
        <v>745</v>
      </c>
      <c r="D421" s="129" t="s">
        <v>144</v>
      </c>
      <c r="E421" s="130" t="s">
        <v>746</v>
      </c>
      <c r="F421" s="131" t="s">
        <v>747</v>
      </c>
      <c r="G421" s="132" t="s">
        <v>344</v>
      </c>
      <c r="H421" s="133">
        <v>1.0999999999999999E-2</v>
      </c>
      <c r="I421" s="134"/>
      <c r="J421" s="135">
        <f>ROUND(I421*H421,2)</f>
        <v>0</v>
      </c>
      <c r="K421" s="131" t="s">
        <v>19</v>
      </c>
      <c r="L421" s="33"/>
      <c r="M421" s="136" t="s">
        <v>19</v>
      </c>
      <c r="N421" s="137" t="s">
        <v>43</v>
      </c>
      <c r="P421" s="138">
        <f>O421*H421</f>
        <v>0</v>
      </c>
      <c r="Q421" s="138">
        <v>0</v>
      </c>
      <c r="R421" s="138">
        <f>Q421*H421</f>
        <v>0</v>
      </c>
      <c r="S421" s="138">
        <v>0</v>
      </c>
      <c r="T421" s="139">
        <f>S421*H421</f>
        <v>0</v>
      </c>
      <c r="AR421" s="140" t="s">
        <v>149</v>
      </c>
      <c r="AT421" s="140" t="s">
        <v>144</v>
      </c>
      <c r="AU421" s="140" t="s">
        <v>82</v>
      </c>
      <c r="AY421" s="18" t="s">
        <v>142</v>
      </c>
      <c r="BE421" s="141">
        <f>IF(N421="základní",J421,0)</f>
        <v>0</v>
      </c>
      <c r="BF421" s="141">
        <f>IF(N421="snížená",J421,0)</f>
        <v>0</v>
      </c>
      <c r="BG421" s="141">
        <f>IF(N421="zákl. přenesená",J421,0)</f>
        <v>0</v>
      </c>
      <c r="BH421" s="141">
        <f>IF(N421="sníž. přenesená",J421,0)</f>
        <v>0</v>
      </c>
      <c r="BI421" s="141">
        <f>IF(N421="nulová",J421,0)</f>
        <v>0</v>
      </c>
      <c r="BJ421" s="18" t="s">
        <v>80</v>
      </c>
      <c r="BK421" s="141">
        <f>ROUND(I421*H421,2)</f>
        <v>0</v>
      </c>
      <c r="BL421" s="18" t="s">
        <v>149</v>
      </c>
      <c r="BM421" s="140" t="s">
        <v>748</v>
      </c>
    </row>
    <row r="422" spans="2:65" s="11" customFormat="1" ht="25.95" customHeight="1">
      <c r="B422" s="117"/>
      <c r="D422" s="118" t="s">
        <v>71</v>
      </c>
      <c r="E422" s="119" t="s">
        <v>341</v>
      </c>
      <c r="F422" s="119" t="s">
        <v>749</v>
      </c>
      <c r="I422" s="120"/>
      <c r="J422" s="121">
        <f>BK422</f>
        <v>0</v>
      </c>
      <c r="L422" s="117"/>
      <c r="M422" s="122"/>
      <c r="P422" s="123">
        <f>P423</f>
        <v>0</v>
      </c>
      <c r="R422" s="123">
        <f>R423</f>
        <v>0.23225999999999997</v>
      </c>
      <c r="T422" s="124">
        <f>T423</f>
        <v>0</v>
      </c>
      <c r="AR422" s="118" t="s">
        <v>109</v>
      </c>
      <c r="AT422" s="125" t="s">
        <v>71</v>
      </c>
      <c r="AU422" s="125" t="s">
        <v>72</v>
      </c>
      <c r="AY422" s="118" t="s">
        <v>142</v>
      </c>
      <c r="BK422" s="126">
        <f>BK423</f>
        <v>0</v>
      </c>
    </row>
    <row r="423" spans="2:65" s="11" customFormat="1" ht="22.8" customHeight="1">
      <c r="B423" s="117"/>
      <c r="D423" s="118" t="s">
        <v>71</v>
      </c>
      <c r="E423" s="127" t="s">
        <v>750</v>
      </c>
      <c r="F423" s="127" t="s">
        <v>751</v>
      </c>
      <c r="I423" s="120"/>
      <c r="J423" s="128">
        <f>BK423</f>
        <v>0</v>
      </c>
      <c r="L423" s="117"/>
      <c r="M423" s="122"/>
      <c r="P423" s="123">
        <f>SUM(P424:P429)</f>
        <v>0</v>
      </c>
      <c r="R423" s="123">
        <f>SUM(R424:R429)</f>
        <v>0.23225999999999997</v>
      </c>
      <c r="T423" s="124">
        <f>SUM(T424:T429)</f>
        <v>0</v>
      </c>
      <c r="AR423" s="118" t="s">
        <v>109</v>
      </c>
      <c r="AT423" s="125" t="s">
        <v>71</v>
      </c>
      <c r="AU423" s="125" t="s">
        <v>80</v>
      </c>
      <c r="AY423" s="118" t="s">
        <v>142</v>
      </c>
      <c r="BK423" s="126">
        <f>SUM(BK424:BK429)</f>
        <v>0</v>
      </c>
    </row>
    <row r="424" spans="2:65" s="1" customFormat="1" ht="16.5" customHeight="1">
      <c r="B424" s="33"/>
      <c r="C424" s="129" t="s">
        <v>752</v>
      </c>
      <c r="D424" s="129" t="s">
        <v>144</v>
      </c>
      <c r="E424" s="130" t="s">
        <v>753</v>
      </c>
      <c r="F424" s="131" t="s">
        <v>754</v>
      </c>
      <c r="G424" s="132" t="s">
        <v>165</v>
      </c>
      <c r="H424" s="133">
        <v>10.5</v>
      </c>
      <c r="I424" s="134"/>
      <c r="J424" s="135">
        <f>ROUND(I424*H424,2)</f>
        <v>0</v>
      </c>
      <c r="K424" s="131" t="s">
        <v>148</v>
      </c>
      <c r="L424" s="33"/>
      <c r="M424" s="136" t="s">
        <v>19</v>
      </c>
      <c r="N424" s="137" t="s">
        <v>43</v>
      </c>
      <c r="P424" s="138">
        <f>O424*H424</f>
        <v>0</v>
      </c>
      <c r="Q424" s="138">
        <v>6.0000000000000002E-5</v>
      </c>
      <c r="R424" s="138">
        <f>Q424*H424</f>
        <v>6.3000000000000003E-4</v>
      </c>
      <c r="S424" s="138">
        <v>0</v>
      </c>
      <c r="T424" s="139">
        <f>S424*H424</f>
        <v>0</v>
      </c>
      <c r="AR424" s="140" t="s">
        <v>350</v>
      </c>
      <c r="AT424" s="140" t="s">
        <v>144</v>
      </c>
      <c r="AU424" s="140" t="s">
        <v>82</v>
      </c>
      <c r="AY424" s="18" t="s">
        <v>142</v>
      </c>
      <c r="BE424" s="141">
        <f>IF(N424="základní",J424,0)</f>
        <v>0</v>
      </c>
      <c r="BF424" s="141">
        <f>IF(N424="snížená",J424,0)</f>
        <v>0</v>
      </c>
      <c r="BG424" s="141">
        <f>IF(N424="zákl. přenesená",J424,0)</f>
        <v>0</v>
      </c>
      <c r="BH424" s="141">
        <f>IF(N424="sníž. přenesená",J424,0)</f>
        <v>0</v>
      </c>
      <c r="BI424" s="141">
        <f>IF(N424="nulová",J424,0)</f>
        <v>0</v>
      </c>
      <c r="BJ424" s="18" t="s">
        <v>80</v>
      </c>
      <c r="BK424" s="141">
        <f>ROUND(I424*H424,2)</f>
        <v>0</v>
      </c>
      <c r="BL424" s="18" t="s">
        <v>350</v>
      </c>
      <c r="BM424" s="140" t="s">
        <v>755</v>
      </c>
    </row>
    <row r="425" spans="2:65" s="1" customFormat="1">
      <c r="B425" s="33"/>
      <c r="D425" s="142" t="s">
        <v>151</v>
      </c>
      <c r="F425" s="143" t="s">
        <v>756</v>
      </c>
      <c r="I425" s="144"/>
      <c r="L425" s="33"/>
      <c r="M425" s="145"/>
      <c r="T425" s="54"/>
      <c r="AT425" s="18" t="s">
        <v>151</v>
      </c>
      <c r="AU425" s="18" t="s">
        <v>82</v>
      </c>
    </row>
    <row r="426" spans="2:65" s="1" customFormat="1" ht="16.5" customHeight="1">
      <c r="B426" s="33"/>
      <c r="C426" s="167" t="s">
        <v>757</v>
      </c>
      <c r="D426" s="167" t="s">
        <v>341</v>
      </c>
      <c r="E426" s="168" t="s">
        <v>758</v>
      </c>
      <c r="F426" s="169" t="s">
        <v>759</v>
      </c>
      <c r="G426" s="170" t="s">
        <v>165</v>
      </c>
      <c r="H426" s="171">
        <v>10.5</v>
      </c>
      <c r="I426" s="172"/>
      <c r="J426" s="173">
        <f>ROUND(I426*H426,2)</f>
        <v>0</v>
      </c>
      <c r="K426" s="169" t="s">
        <v>148</v>
      </c>
      <c r="L426" s="174"/>
      <c r="M426" s="175" t="s">
        <v>19</v>
      </c>
      <c r="N426" s="176" t="s">
        <v>43</v>
      </c>
      <c r="P426" s="138">
        <f>O426*H426</f>
        <v>0</v>
      </c>
      <c r="Q426" s="138">
        <v>1.7149999999999999E-2</v>
      </c>
      <c r="R426" s="138">
        <f>Q426*H426</f>
        <v>0.18007499999999999</v>
      </c>
      <c r="S426" s="138">
        <v>0</v>
      </c>
      <c r="T426" s="139">
        <f>S426*H426</f>
        <v>0</v>
      </c>
      <c r="AR426" s="140" t="s">
        <v>760</v>
      </c>
      <c r="AT426" s="140" t="s">
        <v>341</v>
      </c>
      <c r="AU426" s="140" t="s">
        <v>82</v>
      </c>
      <c r="AY426" s="18" t="s">
        <v>142</v>
      </c>
      <c r="BE426" s="141">
        <f>IF(N426="základní",J426,0)</f>
        <v>0</v>
      </c>
      <c r="BF426" s="141">
        <f>IF(N426="snížená",J426,0)</f>
        <v>0</v>
      </c>
      <c r="BG426" s="141">
        <f>IF(N426="zákl. přenesená",J426,0)</f>
        <v>0</v>
      </c>
      <c r="BH426" s="141">
        <f>IF(N426="sníž. přenesená",J426,0)</f>
        <v>0</v>
      </c>
      <c r="BI426" s="141">
        <f>IF(N426="nulová",J426,0)</f>
        <v>0</v>
      </c>
      <c r="BJ426" s="18" t="s">
        <v>80</v>
      </c>
      <c r="BK426" s="141">
        <f>ROUND(I426*H426,2)</f>
        <v>0</v>
      </c>
      <c r="BL426" s="18" t="s">
        <v>760</v>
      </c>
      <c r="BM426" s="140" t="s">
        <v>761</v>
      </c>
    </row>
    <row r="427" spans="2:65" s="1" customFormat="1" ht="16.5" customHeight="1">
      <c r="B427" s="33"/>
      <c r="C427" s="129" t="s">
        <v>762</v>
      </c>
      <c r="D427" s="129" t="s">
        <v>144</v>
      </c>
      <c r="E427" s="130" t="s">
        <v>763</v>
      </c>
      <c r="F427" s="131" t="s">
        <v>764</v>
      </c>
      <c r="G427" s="132" t="s">
        <v>165</v>
      </c>
      <c r="H427" s="133">
        <v>10.5</v>
      </c>
      <c r="I427" s="134"/>
      <c r="J427" s="135">
        <f>ROUND(I427*H427,2)</f>
        <v>0</v>
      </c>
      <c r="K427" s="131" t="s">
        <v>148</v>
      </c>
      <c r="L427" s="33"/>
      <c r="M427" s="136" t="s">
        <v>19</v>
      </c>
      <c r="N427" s="137" t="s">
        <v>43</v>
      </c>
      <c r="P427" s="138">
        <f>O427*H427</f>
        <v>0</v>
      </c>
      <c r="Q427" s="138">
        <v>4.9100000000000003E-3</v>
      </c>
      <c r="R427" s="138">
        <f>Q427*H427</f>
        <v>5.1555000000000004E-2</v>
      </c>
      <c r="S427" s="138">
        <v>0</v>
      </c>
      <c r="T427" s="139">
        <f>S427*H427</f>
        <v>0</v>
      </c>
      <c r="AR427" s="140" t="s">
        <v>350</v>
      </c>
      <c r="AT427" s="140" t="s">
        <v>144</v>
      </c>
      <c r="AU427" s="140" t="s">
        <v>82</v>
      </c>
      <c r="AY427" s="18" t="s">
        <v>142</v>
      </c>
      <c r="BE427" s="141">
        <f>IF(N427="základní",J427,0)</f>
        <v>0</v>
      </c>
      <c r="BF427" s="141">
        <f>IF(N427="snížená",J427,0)</f>
        <v>0</v>
      </c>
      <c r="BG427" s="141">
        <f>IF(N427="zákl. přenesená",J427,0)</f>
        <v>0</v>
      </c>
      <c r="BH427" s="141">
        <f>IF(N427="sníž. přenesená",J427,0)</f>
        <v>0</v>
      </c>
      <c r="BI427" s="141">
        <f>IF(N427="nulová",J427,0)</f>
        <v>0</v>
      </c>
      <c r="BJ427" s="18" t="s">
        <v>80</v>
      </c>
      <c r="BK427" s="141">
        <f>ROUND(I427*H427,2)</f>
        <v>0</v>
      </c>
      <c r="BL427" s="18" t="s">
        <v>350</v>
      </c>
      <c r="BM427" s="140" t="s">
        <v>765</v>
      </c>
    </row>
    <row r="428" spans="2:65" s="1" customFormat="1">
      <c r="B428" s="33"/>
      <c r="D428" s="142" t="s">
        <v>151</v>
      </c>
      <c r="F428" s="143" t="s">
        <v>766</v>
      </c>
      <c r="I428" s="144"/>
      <c r="L428" s="33"/>
      <c r="M428" s="145"/>
      <c r="T428" s="54"/>
      <c r="AT428" s="18" t="s">
        <v>151</v>
      </c>
      <c r="AU428" s="18" t="s">
        <v>82</v>
      </c>
    </row>
    <row r="429" spans="2:65" s="12" customFormat="1">
      <c r="B429" s="146"/>
      <c r="D429" s="147" t="s">
        <v>153</v>
      </c>
      <c r="E429" s="148" t="s">
        <v>19</v>
      </c>
      <c r="F429" s="149" t="s">
        <v>767</v>
      </c>
      <c r="H429" s="150">
        <v>10.5</v>
      </c>
      <c r="I429" s="151"/>
      <c r="L429" s="146"/>
      <c r="M429" s="184"/>
      <c r="N429" s="185"/>
      <c r="O429" s="185"/>
      <c r="P429" s="185"/>
      <c r="Q429" s="185"/>
      <c r="R429" s="185"/>
      <c r="S429" s="185"/>
      <c r="T429" s="186"/>
      <c r="AT429" s="148" t="s">
        <v>153</v>
      </c>
      <c r="AU429" s="148" t="s">
        <v>82</v>
      </c>
      <c r="AV429" s="12" t="s">
        <v>82</v>
      </c>
      <c r="AW429" s="12" t="s">
        <v>33</v>
      </c>
      <c r="AX429" s="12" t="s">
        <v>80</v>
      </c>
      <c r="AY429" s="148" t="s">
        <v>142</v>
      </c>
    </row>
    <row r="430" spans="2:65" s="1" customFormat="1" ht="6.9" customHeight="1">
      <c r="B430" s="42"/>
      <c r="C430" s="43"/>
      <c r="D430" s="43"/>
      <c r="E430" s="43"/>
      <c r="F430" s="43"/>
      <c r="G430" s="43"/>
      <c r="H430" s="43"/>
      <c r="I430" s="43"/>
      <c r="J430" s="43"/>
      <c r="K430" s="43"/>
      <c r="L430" s="33"/>
    </row>
  </sheetData>
  <sheetProtection algorithmName="SHA-512" hashValue="YfJxpPTSoX8F/tl/fhGHNL4ErbrVZo953YssO9NX3opVWT/198DjcH+EAjoG/XkqyPbHCLZQFGXnYtiEL/3u8A==" saltValue="MdUcXq67rzgltJ/1UKT/30+mi2SKZtj4TqXvC0SXTp09NSmJP+623i8TQyn0vmnNLIYenro2JO4HeIAQqRBsfA==" spinCount="100000" sheet="1" objects="1" scenarios="1" formatColumns="0" formatRows="0" autoFilter="0"/>
  <autoFilter ref="C89:K429" xr:uid="{00000000-0009-0000-0000-000001000000}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hyperlinks>
    <hyperlink ref="F94" r:id="rId1" xr:uid="{00000000-0004-0000-0100-000000000000}"/>
    <hyperlink ref="F100" r:id="rId2" xr:uid="{00000000-0004-0000-0100-000001000000}"/>
    <hyperlink ref="F102" r:id="rId3" xr:uid="{00000000-0004-0000-0100-000002000000}"/>
    <hyperlink ref="F106" r:id="rId4" xr:uid="{00000000-0004-0000-0100-000003000000}"/>
    <hyperlink ref="F109" r:id="rId5" xr:uid="{00000000-0004-0000-0100-000004000000}"/>
    <hyperlink ref="F112" r:id="rId6" xr:uid="{00000000-0004-0000-0100-000005000000}"/>
    <hyperlink ref="F117" r:id="rId7" xr:uid="{00000000-0004-0000-0100-000006000000}"/>
    <hyperlink ref="F119" r:id="rId8" xr:uid="{00000000-0004-0000-0100-000007000000}"/>
    <hyperlink ref="F121" r:id="rId9" xr:uid="{00000000-0004-0000-0100-000008000000}"/>
    <hyperlink ref="F124" r:id="rId10" xr:uid="{00000000-0004-0000-0100-000009000000}"/>
    <hyperlink ref="F126" r:id="rId11" xr:uid="{00000000-0004-0000-0100-00000A000000}"/>
    <hyperlink ref="F130" r:id="rId12" xr:uid="{00000000-0004-0000-0100-00000B000000}"/>
    <hyperlink ref="F132" r:id="rId13" xr:uid="{00000000-0004-0000-0100-00000C000000}"/>
    <hyperlink ref="F134" r:id="rId14" xr:uid="{00000000-0004-0000-0100-00000D000000}"/>
    <hyperlink ref="F136" r:id="rId15" xr:uid="{00000000-0004-0000-0100-00000E000000}"/>
    <hyperlink ref="F140" r:id="rId16" xr:uid="{00000000-0004-0000-0100-00000F000000}"/>
    <hyperlink ref="F145" r:id="rId17" xr:uid="{00000000-0004-0000-0100-000010000000}"/>
    <hyperlink ref="F159" r:id="rId18" xr:uid="{00000000-0004-0000-0100-000011000000}"/>
    <hyperlink ref="F162" r:id="rId19" xr:uid="{00000000-0004-0000-0100-000012000000}"/>
    <hyperlink ref="F166" r:id="rId20" xr:uid="{00000000-0004-0000-0100-000013000000}"/>
    <hyperlink ref="F170" r:id="rId21" xr:uid="{00000000-0004-0000-0100-000014000000}"/>
    <hyperlink ref="F172" r:id="rId22" xr:uid="{00000000-0004-0000-0100-000015000000}"/>
    <hyperlink ref="F179" r:id="rId23" xr:uid="{00000000-0004-0000-0100-000016000000}"/>
    <hyperlink ref="F183" r:id="rId24" xr:uid="{00000000-0004-0000-0100-000017000000}"/>
    <hyperlink ref="F188" r:id="rId25" xr:uid="{00000000-0004-0000-0100-000018000000}"/>
    <hyperlink ref="F194" r:id="rId26" xr:uid="{00000000-0004-0000-0100-000019000000}"/>
    <hyperlink ref="F197" r:id="rId27" xr:uid="{00000000-0004-0000-0100-00001A000000}"/>
    <hyperlink ref="F201" r:id="rId28" xr:uid="{00000000-0004-0000-0100-00001B000000}"/>
    <hyperlink ref="F207" r:id="rId29" xr:uid="{00000000-0004-0000-0100-00001C000000}"/>
    <hyperlink ref="F210" r:id="rId30" xr:uid="{00000000-0004-0000-0100-00001D000000}"/>
    <hyperlink ref="F216" r:id="rId31" xr:uid="{00000000-0004-0000-0100-00001E000000}"/>
    <hyperlink ref="F220" r:id="rId32" xr:uid="{00000000-0004-0000-0100-00001F000000}"/>
    <hyperlink ref="F226" r:id="rId33" xr:uid="{00000000-0004-0000-0100-000020000000}"/>
    <hyperlink ref="F231" r:id="rId34" xr:uid="{00000000-0004-0000-0100-000021000000}"/>
    <hyperlink ref="F254" r:id="rId35" xr:uid="{00000000-0004-0000-0100-000022000000}"/>
    <hyperlink ref="F262" r:id="rId36" xr:uid="{00000000-0004-0000-0100-000023000000}"/>
    <hyperlink ref="F267" r:id="rId37" xr:uid="{00000000-0004-0000-0100-000024000000}"/>
    <hyperlink ref="F272" r:id="rId38" xr:uid="{00000000-0004-0000-0100-000025000000}"/>
    <hyperlink ref="F277" r:id="rId39" xr:uid="{00000000-0004-0000-0100-000026000000}"/>
    <hyperlink ref="F281" r:id="rId40" xr:uid="{00000000-0004-0000-0100-000027000000}"/>
    <hyperlink ref="F285" r:id="rId41" xr:uid="{00000000-0004-0000-0100-000028000000}"/>
    <hyperlink ref="F290" r:id="rId42" xr:uid="{00000000-0004-0000-0100-000029000000}"/>
    <hyperlink ref="F295" r:id="rId43" xr:uid="{00000000-0004-0000-0100-00002A000000}"/>
    <hyperlink ref="F300" r:id="rId44" xr:uid="{00000000-0004-0000-0100-00002B000000}"/>
    <hyperlink ref="F307" r:id="rId45" xr:uid="{00000000-0004-0000-0100-00002C000000}"/>
    <hyperlink ref="F311" r:id="rId46" xr:uid="{00000000-0004-0000-0100-00002D000000}"/>
    <hyperlink ref="F318" r:id="rId47" xr:uid="{00000000-0004-0000-0100-00002E000000}"/>
    <hyperlink ref="F325" r:id="rId48" xr:uid="{00000000-0004-0000-0100-00002F000000}"/>
    <hyperlink ref="F330" r:id="rId49" xr:uid="{00000000-0004-0000-0100-000030000000}"/>
    <hyperlink ref="F334" r:id="rId50" xr:uid="{00000000-0004-0000-0100-000031000000}"/>
    <hyperlink ref="F337" r:id="rId51" xr:uid="{00000000-0004-0000-0100-000032000000}"/>
    <hyperlink ref="F340" r:id="rId52" xr:uid="{00000000-0004-0000-0100-000033000000}"/>
    <hyperlink ref="F342" r:id="rId53" xr:uid="{00000000-0004-0000-0100-000034000000}"/>
    <hyperlink ref="F344" r:id="rId54" xr:uid="{00000000-0004-0000-0100-000035000000}"/>
    <hyperlink ref="F355" r:id="rId55" xr:uid="{00000000-0004-0000-0100-000036000000}"/>
    <hyperlink ref="F360" r:id="rId56" xr:uid="{00000000-0004-0000-0100-000037000000}"/>
    <hyperlink ref="F364" r:id="rId57" xr:uid="{00000000-0004-0000-0100-000038000000}"/>
    <hyperlink ref="F368" r:id="rId58" xr:uid="{00000000-0004-0000-0100-000039000000}"/>
    <hyperlink ref="F372" r:id="rId59" xr:uid="{00000000-0004-0000-0100-00003A000000}"/>
    <hyperlink ref="F376" r:id="rId60" xr:uid="{00000000-0004-0000-0100-00003B000000}"/>
    <hyperlink ref="F378" r:id="rId61" xr:uid="{00000000-0004-0000-0100-00003C000000}"/>
    <hyperlink ref="F381" r:id="rId62" xr:uid="{00000000-0004-0000-0100-00003D000000}"/>
    <hyperlink ref="F384" r:id="rId63" xr:uid="{00000000-0004-0000-0100-00003E000000}"/>
    <hyperlink ref="F387" r:id="rId64" xr:uid="{00000000-0004-0000-0100-00003F000000}"/>
    <hyperlink ref="F391" r:id="rId65" xr:uid="{00000000-0004-0000-0100-000040000000}"/>
    <hyperlink ref="F394" r:id="rId66" xr:uid="{00000000-0004-0000-0100-000041000000}"/>
    <hyperlink ref="F401" r:id="rId67" xr:uid="{00000000-0004-0000-0100-000042000000}"/>
    <hyperlink ref="F404" r:id="rId68" xr:uid="{00000000-0004-0000-0100-000043000000}"/>
    <hyperlink ref="F414" r:id="rId69" xr:uid="{00000000-0004-0000-0100-000044000000}"/>
    <hyperlink ref="F417" r:id="rId70" xr:uid="{00000000-0004-0000-0100-000045000000}"/>
    <hyperlink ref="F419" r:id="rId71" xr:uid="{00000000-0004-0000-0100-000046000000}"/>
    <hyperlink ref="F425" r:id="rId72" xr:uid="{00000000-0004-0000-0100-000047000000}"/>
    <hyperlink ref="F428" r:id="rId73" xr:uid="{00000000-0004-0000-0100-00004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18"/>
  <sheetViews>
    <sheetView showGridLines="0" topLeftCell="A170" workbookViewId="0">
      <selection activeCell="K170" sqref="K1:K1048576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AT2" s="18" t="s">
        <v>86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" customHeight="1">
      <c r="B4" s="21"/>
      <c r="D4" s="22" t="s">
        <v>97</v>
      </c>
      <c r="L4" s="21"/>
      <c r="M4" s="87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5" t="str">
        <f>'Rekapitulace stavby'!K6</f>
        <v>Petrohrad, Černčice_prodlouženní kanal. výtlaku na ČOV</v>
      </c>
      <c r="F7" s="316"/>
      <c r="G7" s="316"/>
      <c r="H7" s="316"/>
      <c r="L7" s="21"/>
    </row>
    <row r="8" spans="2:46" s="1" customFormat="1" ht="12" customHeight="1">
      <c r="B8" s="33"/>
      <c r="D8" s="28" t="s">
        <v>110</v>
      </c>
      <c r="L8" s="33"/>
    </row>
    <row r="9" spans="2:46" s="1" customFormat="1" ht="16.5" customHeight="1">
      <c r="B9" s="33"/>
      <c r="E9" s="287" t="s">
        <v>768</v>
      </c>
      <c r="F9" s="314"/>
      <c r="G9" s="314"/>
      <c r="H9" s="314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10. 4. 2023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19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7" t="str">
        <f>'Rekapitulace stavby'!E14</f>
        <v>Vyplň údaj</v>
      </c>
      <c r="F18" s="306"/>
      <c r="G18" s="306"/>
      <c r="H18" s="306"/>
      <c r="I18" s="28" t="s">
        <v>28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19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19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26</v>
      </c>
      <c r="J23" s="26" t="s">
        <v>19</v>
      </c>
      <c r="L23" s="33"/>
    </row>
    <row r="24" spans="2:12" s="1" customFormat="1" ht="18" customHeight="1">
      <c r="B24" s="33"/>
      <c r="E24" s="26" t="s">
        <v>35</v>
      </c>
      <c r="I24" s="28" t="s">
        <v>28</v>
      </c>
      <c r="J24" s="26" t="s">
        <v>19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88"/>
      <c r="E27" s="310" t="s">
        <v>19</v>
      </c>
      <c r="F27" s="310"/>
      <c r="G27" s="310"/>
      <c r="H27" s="310"/>
      <c r="L27" s="88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9" t="s">
        <v>38</v>
      </c>
      <c r="J30" s="64">
        <f>ROUND(J85,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40</v>
      </c>
      <c r="I32" s="36" t="s">
        <v>39</v>
      </c>
      <c r="J32" s="36" t="s">
        <v>41</v>
      </c>
      <c r="L32" s="33"/>
    </row>
    <row r="33" spans="2:12" s="1" customFormat="1" ht="14.4" customHeight="1">
      <c r="B33" s="33"/>
      <c r="D33" s="53" t="s">
        <v>42</v>
      </c>
      <c r="E33" s="28" t="s">
        <v>43</v>
      </c>
      <c r="F33" s="90">
        <f>ROUND((SUM(BE85:BE217)),  2)</f>
        <v>0</v>
      </c>
      <c r="I33" s="91">
        <v>0.21</v>
      </c>
      <c r="J33" s="90">
        <f>ROUND(((SUM(BE85:BE217))*I33),  2)</f>
        <v>0</v>
      </c>
      <c r="L33" s="33"/>
    </row>
    <row r="34" spans="2:12" s="1" customFormat="1" ht="14.4" customHeight="1">
      <c r="B34" s="33"/>
      <c r="E34" s="28" t="s">
        <v>44</v>
      </c>
      <c r="F34" s="90">
        <f>ROUND((SUM(BF85:BF217)),  2)</f>
        <v>0</v>
      </c>
      <c r="I34" s="91">
        <v>0.15</v>
      </c>
      <c r="J34" s="90">
        <f>ROUND(((SUM(BF85:BF217))*I34),  2)</f>
        <v>0</v>
      </c>
      <c r="L34" s="33"/>
    </row>
    <row r="35" spans="2:12" s="1" customFormat="1" ht="14.4" hidden="1" customHeight="1">
      <c r="B35" s="33"/>
      <c r="E35" s="28" t="s">
        <v>45</v>
      </c>
      <c r="F35" s="90">
        <f>ROUND((SUM(BG85:BG217)),  2)</f>
        <v>0</v>
      </c>
      <c r="I35" s="91">
        <v>0.21</v>
      </c>
      <c r="J35" s="90">
        <f>0</f>
        <v>0</v>
      </c>
      <c r="L35" s="33"/>
    </row>
    <row r="36" spans="2:12" s="1" customFormat="1" ht="14.4" hidden="1" customHeight="1">
      <c r="B36" s="33"/>
      <c r="E36" s="28" t="s">
        <v>46</v>
      </c>
      <c r="F36" s="90">
        <f>ROUND((SUM(BH85:BH217)),  2)</f>
        <v>0</v>
      </c>
      <c r="I36" s="91">
        <v>0.15</v>
      </c>
      <c r="J36" s="90">
        <f>0</f>
        <v>0</v>
      </c>
      <c r="L36" s="33"/>
    </row>
    <row r="37" spans="2:12" s="1" customFormat="1" ht="14.4" hidden="1" customHeight="1">
      <c r="B37" s="33"/>
      <c r="E37" s="28" t="s">
        <v>47</v>
      </c>
      <c r="F37" s="90">
        <f>ROUND((SUM(BI85:BI217)),  2)</f>
        <v>0</v>
      </c>
      <c r="I37" s="91">
        <v>0</v>
      </c>
      <c r="J37" s="90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2"/>
      <c r="D39" s="93" t="s">
        <v>48</v>
      </c>
      <c r="E39" s="55"/>
      <c r="F39" s="55"/>
      <c r="G39" s="94" t="s">
        <v>49</v>
      </c>
      <c r="H39" s="95" t="s">
        <v>50</v>
      </c>
      <c r="I39" s="55"/>
      <c r="J39" s="96">
        <f>SUM(J30:J37)</f>
        <v>0</v>
      </c>
      <c r="K39" s="97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112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5" t="str">
        <f>E7</f>
        <v>Petrohrad, Černčice_prodlouženní kanal. výtlaku na ČOV</v>
      </c>
      <c r="F48" s="316"/>
      <c r="G48" s="316"/>
      <c r="H48" s="316"/>
      <c r="L48" s="33"/>
    </row>
    <row r="49" spans="2:47" s="1" customFormat="1" ht="12" customHeight="1">
      <c r="B49" s="33"/>
      <c r="C49" s="28" t="s">
        <v>110</v>
      </c>
      <c r="L49" s="33"/>
    </row>
    <row r="50" spans="2:47" s="1" customFormat="1" ht="16.5" customHeight="1">
      <c r="B50" s="33"/>
      <c r="E50" s="287" t="str">
        <f>E9</f>
        <v>SO 01 - Obnova povrchů</v>
      </c>
      <c r="F50" s="314"/>
      <c r="G50" s="314"/>
      <c r="H50" s="314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Petrohrad - Černčice</v>
      </c>
      <c r="I52" s="28" t="s">
        <v>23</v>
      </c>
      <c r="J52" s="50" t="str">
        <f>IF(J12="","",J12)</f>
        <v>10. 4. 2023</v>
      </c>
      <c r="L52" s="33"/>
    </row>
    <row r="53" spans="2:47" s="1" customFormat="1" ht="6.9" customHeight="1">
      <c r="B53" s="33"/>
      <c r="L53" s="33"/>
    </row>
    <row r="54" spans="2:47" s="1" customFormat="1" ht="25.65" customHeight="1">
      <c r="B54" s="33"/>
      <c r="C54" s="28" t="s">
        <v>25</v>
      </c>
      <c r="F54" s="26" t="str">
        <f>E15</f>
        <v>Obec Petrohrad</v>
      </c>
      <c r="I54" s="28" t="s">
        <v>31</v>
      </c>
      <c r="J54" s="31" t="str">
        <f>E21</f>
        <v>AZ Consult spol. s r.o.</v>
      </c>
      <c r="L54" s="33"/>
    </row>
    <row r="55" spans="2:47" s="1" customFormat="1" ht="15.15" customHeight="1">
      <c r="B55" s="33"/>
      <c r="C55" s="28" t="s">
        <v>29</v>
      </c>
      <c r="F55" s="26" t="str">
        <f>IF(E18="","",E18)</f>
        <v>Vyplň údaj</v>
      </c>
      <c r="I55" s="28" t="s">
        <v>34</v>
      </c>
      <c r="J55" s="31" t="str">
        <f>E24</f>
        <v>Dagmar Sedláčková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8" t="s">
        <v>113</v>
      </c>
      <c r="D57" s="92"/>
      <c r="E57" s="92"/>
      <c r="F57" s="92"/>
      <c r="G57" s="92"/>
      <c r="H57" s="92"/>
      <c r="I57" s="92"/>
      <c r="J57" s="99" t="s">
        <v>114</v>
      </c>
      <c r="K57" s="92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100" t="s">
        <v>70</v>
      </c>
      <c r="J59" s="64">
        <f>J85</f>
        <v>0</v>
      </c>
      <c r="L59" s="33"/>
      <c r="AU59" s="18" t="s">
        <v>115</v>
      </c>
    </row>
    <row r="60" spans="2:47" s="8" customFormat="1" ht="24.9" customHeight="1">
      <c r="B60" s="101"/>
      <c r="D60" s="102" t="s">
        <v>116</v>
      </c>
      <c r="E60" s="103"/>
      <c r="F60" s="103"/>
      <c r="G60" s="103"/>
      <c r="H60" s="103"/>
      <c r="I60" s="103"/>
      <c r="J60" s="104">
        <f>J86</f>
        <v>0</v>
      </c>
      <c r="L60" s="101"/>
    </row>
    <row r="61" spans="2:47" s="9" customFormat="1" ht="19.95" customHeight="1">
      <c r="B61" s="105"/>
      <c r="D61" s="106" t="s">
        <v>117</v>
      </c>
      <c r="E61" s="107"/>
      <c r="F61" s="107"/>
      <c r="G61" s="107"/>
      <c r="H61" s="107"/>
      <c r="I61" s="107"/>
      <c r="J61" s="108">
        <f>J87</f>
        <v>0</v>
      </c>
      <c r="L61" s="105"/>
    </row>
    <row r="62" spans="2:47" s="9" customFormat="1" ht="19.95" customHeight="1">
      <c r="B62" s="105"/>
      <c r="D62" s="106" t="s">
        <v>119</v>
      </c>
      <c r="E62" s="107"/>
      <c r="F62" s="107"/>
      <c r="G62" s="107"/>
      <c r="H62" s="107"/>
      <c r="I62" s="107"/>
      <c r="J62" s="108">
        <f>J131</f>
        <v>0</v>
      </c>
      <c r="L62" s="105"/>
    </row>
    <row r="63" spans="2:47" s="9" customFormat="1" ht="19.95" customHeight="1">
      <c r="B63" s="105"/>
      <c r="D63" s="106" t="s">
        <v>769</v>
      </c>
      <c r="E63" s="107"/>
      <c r="F63" s="107"/>
      <c r="G63" s="107"/>
      <c r="H63" s="107"/>
      <c r="I63" s="107"/>
      <c r="J63" s="108">
        <f>J135</f>
        <v>0</v>
      </c>
      <c r="L63" s="105"/>
    </row>
    <row r="64" spans="2:47" s="9" customFormat="1" ht="19.95" customHeight="1">
      <c r="B64" s="105"/>
      <c r="D64" s="106" t="s">
        <v>124</v>
      </c>
      <c r="E64" s="107"/>
      <c r="F64" s="107"/>
      <c r="G64" s="107"/>
      <c r="H64" s="107"/>
      <c r="I64" s="107"/>
      <c r="J64" s="108">
        <f>J184</f>
        <v>0</v>
      </c>
      <c r="L64" s="105"/>
    </row>
    <row r="65" spans="2:12" s="9" customFormat="1" ht="19.95" customHeight="1">
      <c r="B65" s="105"/>
      <c r="D65" s="106" t="s">
        <v>770</v>
      </c>
      <c r="E65" s="107"/>
      <c r="F65" s="107"/>
      <c r="G65" s="107"/>
      <c r="H65" s="107"/>
      <c r="I65" s="107"/>
      <c r="J65" s="108">
        <f>J215</f>
        <v>0</v>
      </c>
      <c r="L65" s="105"/>
    </row>
    <row r="66" spans="2:12" s="1" customFormat="1" ht="21.75" customHeight="1">
      <c r="B66" s="33"/>
      <c r="L66" s="33"/>
    </row>
    <row r="67" spans="2:12" s="1" customFormat="1" ht="6.9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6.9" customHeight="1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4.9" customHeight="1">
      <c r="B72" s="33"/>
      <c r="C72" s="22" t="s">
        <v>127</v>
      </c>
      <c r="L72" s="33"/>
    </row>
    <row r="73" spans="2:12" s="1" customFormat="1" ht="6.9" customHeight="1">
      <c r="B73" s="33"/>
      <c r="L73" s="33"/>
    </row>
    <row r="74" spans="2:12" s="1" customFormat="1" ht="12" customHeight="1">
      <c r="B74" s="33"/>
      <c r="C74" s="28" t="s">
        <v>16</v>
      </c>
      <c r="L74" s="33"/>
    </row>
    <row r="75" spans="2:12" s="1" customFormat="1" ht="16.5" customHeight="1">
      <c r="B75" s="33"/>
      <c r="E75" s="315" t="str">
        <f>E7</f>
        <v>Petrohrad, Černčice_prodlouženní kanal. výtlaku na ČOV</v>
      </c>
      <c r="F75" s="316"/>
      <c r="G75" s="316"/>
      <c r="H75" s="316"/>
      <c r="L75" s="33"/>
    </row>
    <row r="76" spans="2:12" s="1" customFormat="1" ht="12" customHeight="1">
      <c r="B76" s="33"/>
      <c r="C76" s="28" t="s">
        <v>110</v>
      </c>
      <c r="L76" s="33"/>
    </row>
    <row r="77" spans="2:12" s="1" customFormat="1" ht="16.5" customHeight="1">
      <c r="B77" s="33"/>
      <c r="E77" s="287" t="str">
        <f>E9</f>
        <v>SO 01 - Obnova povrchů</v>
      </c>
      <c r="F77" s="314"/>
      <c r="G77" s="314"/>
      <c r="H77" s="314"/>
      <c r="L77" s="33"/>
    </row>
    <row r="78" spans="2:12" s="1" customFormat="1" ht="6.9" customHeight="1">
      <c r="B78" s="33"/>
      <c r="L78" s="33"/>
    </row>
    <row r="79" spans="2:12" s="1" customFormat="1" ht="12" customHeight="1">
      <c r="B79" s="33"/>
      <c r="C79" s="28" t="s">
        <v>21</v>
      </c>
      <c r="F79" s="26" t="str">
        <f>F12</f>
        <v>Petrohrad - Černčice</v>
      </c>
      <c r="I79" s="28" t="s">
        <v>23</v>
      </c>
      <c r="J79" s="50" t="str">
        <f>IF(J12="","",J12)</f>
        <v>10. 4. 2023</v>
      </c>
      <c r="L79" s="33"/>
    </row>
    <row r="80" spans="2:12" s="1" customFormat="1" ht="6.9" customHeight="1">
      <c r="B80" s="33"/>
      <c r="L80" s="33"/>
    </row>
    <row r="81" spans="2:65" s="1" customFormat="1" ht="25.65" customHeight="1">
      <c r="B81" s="33"/>
      <c r="C81" s="28" t="s">
        <v>25</v>
      </c>
      <c r="F81" s="26" t="str">
        <f>E15</f>
        <v>Obec Petrohrad</v>
      </c>
      <c r="I81" s="28" t="s">
        <v>31</v>
      </c>
      <c r="J81" s="31" t="str">
        <f>E21</f>
        <v>AZ Consult spol. s r.o.</v>
      </c>
      <c r="L81" s="33"/>
    </row>
    <row r="82" spans="2:65" s="1" customFormat="1" ht="15.15" customHeight="1">
      <c r="B82" s="33"/>
      <c r="C82" s="28" t="s">
        <v>29</v>
      </c>
      <c r="F82" s="26" t="str">
        <f>IF(E18="","",E18)</f>
        <v>Vyplň údaj</v>
      </c>
      <c r="I82" s="28" t="s">
        <v>34</v>
      </c>
      <c r="J82" s="31" t="str">
        <f>E24</f>
        <v>Dagmar Sedláčková</v>
      </c>
      <c r="L82" s="33"/>
    </row>
    <row r="83" spans="2:65" s="1" customFormat="1" ht="10.35" customHeight="1">
      <c r="B83" s="33"/>
      <c r="L83" s="33"/>
    </row>
    <row r="84" spans="2:65" s="10" customFormat="1" ht="29.25" customHeight="1">
      <c r="B84" s="109"/>
      <c r="C84" s="110" t="s">
        <v>128</v>
      </c>
      <c r="D84" s="111" t="s">
        <v>57</v>
      </c>
      <c r="E84" s="111" t="s">
        <v>53</v>
      </c>
      <c r="F84" s="111" t="s">
        <v>54</v>
      </c>
      <c r="G84" s="111" t="s">
        <v>129</v>
      </c>
      <c r="H84" s="111" t="s">
        <v>130</v>
      </c>
      <c r="I84" s="111" t="s">
        <v>131</v>
      </c>
      <c r="J84" s="111" t="s">
        <v>114</v>
      </c>
      <c r="K84" s="112" t="s">
        <v>132</v>
      </c>
      <c r="L84" s="109"/>
      <c r="M84" s="57" t="s">
        <v>19</v>
      </c>
      <c r="N84" s="58" t="s">
        <v>42</v>
      </c>
      <c r="O84" s="58" t="s">
        <v>133</v>
      </c>
      <c r="P84" s="58" t="s">
        <v>134</v>
      </c>
      <c r="Q84" s="58" t="s">
        <v>135</v>
      </c>
      <c r="R84" s="58" t="s">
        <v>136</v>
      </c>
      <c r="S84" s="58" t="s">
        <v>137</v>
      </c>
      <c r="T84" s="59" t="s">
        <v>138</v>
      </c>
    </row>
    <row r="85" spans="2:65" s="1" customFormat="1" ht="22.8" customHeight="1">
      <c r="B85" s="33"/>
      <c r="C85" s="62" t="s">
        <v>139</v>
      </c>
      <c r="J85" s="113">
        <f>BK85</f>
        <v>0</v>
      </c>
      <c r="L85" s="33"/>
      <c r="M85" s="60"/>
      <c r="N85" s="51"/>
      <c r="O85" s="51"/>
      <c r="P85" s="114">
        <f>P86</f>
        <v>0</v>
      </c>
      <c r="Q85" s="51"/>
      <c r="R85" s="114">
        <f>R86</f>
        <v>5.1288110000000007</v>
      </c>
      <c r="S85" s="51"/>
      <c r="T85" s="115">
        <f>T86</f>
        <v>298.58101999999997</v>
      </c>
      <c r="AT85" s="18" t="s">
        <v>71</v>
      </c>
      <c r="AU85" s="18" t="s">
        <v>115</v>
      </c>
      <c r="BK85" s="116">
        <f>BK86</f>
        <v>0</v>
      </c>
    </row>
    <row r="86" spans="2:65" s="11" customFormat="1" ht="25.95" customHeight="1">
      <c r="B86" s="117"/>
      <c r="D86" s="118" t="s">
        <v>71</v>
      </c>
      <c r="E86" s="119" t="s">
        <v>140</v>
      </c>
      <c r="F86" s="119" t="s">
        <v>141</v>
      </c>
      <c r="I86" s="120"/>
      <c r="J86" s="121">
        <f>BK86</f>
        <v>0</v>
      </c>
      <c r="L86" s="117"/>
      <c r="M86" s="122"/>
      <c r="P86" s="123">
        <f>P87+P131+P135+P184+P215</f>
        <v>0</v>
      </c>
      <c r="R86" s="123">
        <f>R87+R131+R135+R184+R215</f>
        <v>5.1288110000000007</v>
      </c>
      <c r="T86" s="124">
        <f>T87+T131+T135+T184+T215</f>
        <v>298.58101999999997</v>
      </c>
      <c r="AR86" s="118" t="s">
        <v>80</v>
      </c>
      <c r="AT86" s="125" t="s">
        <v>71</v>
      </c>
      <c r="AU86" s="125" t="s">
        <v>72</v>
      </c>
      <c r="AY86" s="118" t="s">
        <v>142</v>
      </c>
      <c r="BK86" s="126">
        <f>BK87+BK131+BK135+BK184+BK215</f>
        <v>0</v>
      </c>
    </row>
    <row r="87" spans="2:65" s="11" customFormat="1" ht="22.8" customHeight="1">
      <c r="B87" s="117"/>
      <c r="D87" s="118" t="s">
        <v>71</v>
      </c>
      <c r="E87" s="127" t="s">
        <v>80</v>
      </c>
      <c r="F87" s="127" t="s">
        <v>143</v>
      </c>
      <c r="I87" s="120"/>
      <c r="J87" s="128">
        <f>BK87</f>
        <v>0</v>
      </c>
      <c r="L87" s="117"/>
      <c r="M87" s="122"/>
      <c r="P87" s="123">
        <f>SUM(P88:P130)</f>
        <v>0</v>
      </c>
      <c r="R87" s="123">
        <f>SUM(R88:R130)</f>
        <v>4.1191000000000005E-2</v>
      </c>
      <c r="T87" s="124">
        <f>SUM(T88:T130)</f>
        <v>298.58101999999997</v>
      </c>
      <c r="AR87" s="118" t="s">
        <v>80</v>
      </c>
      <c r="AT87" s="125" t="s">
        <v>71</v>
      </c>
      <c r="AU87" s="125" t="s">
        <v>80</v>
      </c>
      <c r="AY87" s="118" t="s">
        <v>142</v>
      </c>
      <c r="BK87" s="126">
        <f>SUM(BK88:BK130)</f>
        <v>0</v>
      </c>
    </row>
    <row r="88" spans="2:65" s="1" customFormat="1" ht="33" customHeight="1">
      <c r="B88" s="33"/>
      <c r="C88" s="129" t="s">
        <v>80</v>
      </c>
      <c r="D88" s="129" t="s">
        <v>144</v>
      </c>
      <c r="E88" s="130" t="s">
        <v>771</v>
      </c>
      <c r="F88" s="131" t="s">
        <v>772</v>
      </c>
      <c r="G88" s="132" t="s">
        <v>201</v>
      </c>
      <c r="H88" s="133">
        <v>2.6</v>
      </c>
      <c r="I88" s="134"/>
      <c r="J88" s="135">
        <f>ROUND(I88*H88,2)</f>
        <v>0</v>
      </c>
      <c r="K88" s="131" t="s">
        <v>148</v>
      </c>
      <c r="L88" s="33"/>
      <c r="M88" s="136" t="s">
        <v>19</v>
      </c>
      <c r="N88" s="137" t="s">
        <v>43</v>
      </c>
      <c r="P88" s="138">
        <f>O88*H88</f>
        <v>0</v>
      </c>
      <c r="Q88" s="138">
        <v>0</v>
      </c>
      <c r="R88" s="138">
        <f>Q88*H88</f>
        <v>0</v>
      </c>
      <c r="S88" s="138">
        <v>0.29499999999999998</v>
      </c>
      <c r="T88" s="139">
        <f>S88*H88</f>
        <v>0.76700000000000002</v>
      </c>
      <c r="AR88" s="140" t="s">
        <v>149</v>
      </c>
      <c r="AT88" s="140" t="s">
        <v>144</v>
      </c>
      <c r="AU88" s="140" t="s">
        <v>82</v>
      </c>
      <c r="AY88" s="18" t="s">
        <v>142</v>
      </c>
      <c r="BE88" s="141">
        <f>IF(N88="základní",J88,0)</f>
        <v>0</v>
      </c>
      <c r="BF88" s="141">
        <f>IF(N88="snížená",J88,0)</f>
        <v>0</v>
      </c>
      <c r="BG88" s="141">
        <f>IF(N88="zákl. přenesená",J88,0)</f>
        <v>0</v>
      </c>
      <c r="BH88" s="141">
        <f>IF(N88="sníž. přenesená",J88,0)</f>
        <v>0</v>
      </c>
      <c r="BI88" s="141">
        <f>IF(N88="nulová",J88,0)</f>
        <v>0</v>
      </c>
      <c r="BJ88" s="18" t="s">
        <v>80</v>
      </c>
      <c r="BK88" s="141">
        <f>ROUND(I88*H88,2)</f>
        <v>0</v>
      </c>
      <c r="BL88" s="18" t="s">
        <v>149</v>
      </c>
      <c r="BM88" s="140" t="s">
        <v>773</v>
      </c>
    </row>
    <row r="89" spans="2:65" s="1" customFormat="1">
      <c r="B89" s="33"/>
      <c r="D89" s="142" t="s">
        <v>151</v>
      </c>
      <c r="F89" s="143" t="s">
        <v>774</v>
      </c>
      <c r="I89" s="144"/>
      <c r="L89" s="33"/>
      <c r="M89" s="145"/>
      <c r="T89" s="54"/>
      <c r="AT89" s="18" t="s">
        <v>151</v>
      </c>
      <c r="AU89" s="18" t="s">
        <v>82</v>
      </c>
    </row>
    <row r="90" spans="2:65" s="14" customFormat="1">
      <c r="B90" s="161"/>
      <c r="D90" s="147" t="s">
        <v>153</v>
      </c>
      <c r="E90" s="162" t="s">
        <v>19</v>
      </c>
      <c r="F90" s="163" t="s">
        <v>775</v>
      </c>
      <c r="H90" s="162" t="s">
        <v>19</v>
      </c>
      <c r="I90" s="164"/>
      <c r="L90" s="161"/>
      <c r="M90" s="165"/>
      <c r="T90" s="166"/>
      <c r="AT90" s="162" t="s">
        <v>153</v>
      </c>
      <c r="AU90" s="162" t="s">
        <v>82</v>
      </c>
      <c r="AV90" s="14" t="s">
        <v>80</v>
      </c>
      <c r="AW90" s="14" t="s">
        <v>33</v>
      </c>
      <c r="AX90" s="14" t="s">
        <v>72</v>
      </c>
      <c r="AY90" s="162" t="s">
        <v>142</v>
      </c>
    </row>
    <row r="91" spans="2:65" s="12" customFormat="1">
      <c r="B91" s="146"/>
      <c r="D91" s="147" t="s">
        <v>153</v>
      </c>
      <c r="E91" s="148" t="s">
        <v>19</v>
      </c>
      <c r="F91" s="149" t="s">
        <v>776</v>
      </c>
      <c r="H91" s="150">
        <v>2.6</v>
      </c>
      <c r="I91" s="151"/>
      <c r="L91" s="146"/>
      <c r="M91" s="152"/>
      <c r="T91" s="153"/>
      <c r="AT91" s="148" t="s">
        <v>153</v>
      </c>
      <c r="AU91" s="148" t="s">
        <v>82</v>
      </c>
      <c r="AV91" s="12" t="s">
        <v>82</v>
      </c>
      <c r="AW91" s="12" t="s">
        <v>33</v>
      </c>
      <c r="AX91" s="12" t="s">
        <v>80</v>
      </c>
      <c r="AY91" s="148" t="s">
        <v>142</v>
      </c>
    </row>
    <row r="92" spans="2:65" s="1" customFormat="1" ht="37.799999999999997" customHeight="1">
      <c r="B92" s="33"/>
      <c r="C92" s="129" t="s">
        <v>82</v>
      </c>
      <c r="D92" s="129" t="s">
        <v>144</v>
      </c>
      <c r="E92" s="130" t="s">
        <v>777</v>
      </c>
      <c r="F92" s="131" t="s">
        <v>778</v>
      </c>
      <c r="G92" s="132" t="s">
        <v>201</v>
      </c>
      <c r="H92" s="133">
        <v>32.549999999999997</v>
      </c>
      <c r="I92" s="134"/>
      <c r="J92" s="135">
        <f>ROUND(I92*H92,2)</f>
        <v>0</v>
      </c>
      <c r="K92" s="131" t="s">
        <v>148</v>
      </c>
      <c r="L92" s="33"/>
      <c r="M92" s="136" t="s">
        <v>19</v>
      </c>
      <c r="N92" s="137" t="s">
        <v>43</v>
      </c>
      <c r="P92" s="138">
        <f>O92*H92</f>
        <v>0</v>
      </c>
      <c r="Q92" s="138">
        <v>0</v>
      </c>
      <c r="R92" s="138">
        <f>Q92*H92</f>
        <v>0</v>
      </c>
      <c r="S92" s="138">
        <v>0.28999999999999998</v>
      </c>
      <c r="T92" s="139">
        <f>S92*H92</f>
        <v>9.4394999999999989</v>
      </c>
      <c r="AR92" s="140" t="s">
        <v>149</v>
      </c>
      <c r="AT92" s="140" t="s">
        <v>144</v>
      </c>
      <c r="AU92" s="140" t="s">
        <v>82</v>
      </c>
      <c r="AY92" s="18" t="s">
        <v>142</v>
      </c>
      <c r="BE92" s="141">
        <f>IF(N92="základní",J92,0)</f>
        <v>0</v>
      </c>
      <c r="BF92" s="141">
        <f>IF(N92="snížená",J92,0)</f>
        <v>0</v>
      </c>
      <c r="BG92" s="141">
        <f>IF(N92="zákl. přenesená",J92,0)</f>
        <v>0</v>
      </c>
      <c r="BH92" s="141">
        <f>IF(N92="sníž. přenesená",J92,0)</f>
        <v>0</v>
      </c>
      <c r="BI92" s="141">
        <f>IF(N92="nulová",J92,0)</f>
        <v>0</v>
      </c>
      <c r="BJ92" s="18" t="s">
        <v>80</v>
      </c>
      <c r="BK92" s="141">
        <f>ROUND(I92*H92,2)</f>
        <v>0</v>
      </c>
      <c r="BL92" s="18" t="s">
        <v>149</v>
      </c>
      <c r="BM92" s="140" t="s">
        <v>779</v>
      </c>
    </row>
    <row r="93" spans="2:65" s="1" customFormat="1">
      <c r="B93" s="33"/>
      <c r="D93" s="142" t="s">
        <v>151</v>
      </c>
      <c r="F93" s="143" t="s">
        <v>780</v>
      </c>
      <c r="I93" s="144"/>
      <c r="L93" s="33"/>
      <c r="M93" s="145"/>
      <c r="T93" s="54"/>
      <c r="AT93" s="18" t="s">
        <v>151</v>
      </c>
      <c r="AU93" s="18" t="s">
        <v>82</v>
      </c>
    </row>
    <row r="94" spans="2:65" s="14" customFormat="1">
      <c r="B94" s="161"/>
      <c r="D94" s="147" t="s">
        <v>153</v>
      </c>
      <c r="E94" s="162" t="s">
        <v>19</v>
      </c>
      <c r="F94" s="163" t="s">
        <v>781</v>
      </c>
      <c r="H94" s="162" t="s">
        <v>19</v>
      </c>
      <c r="I94" s="164"/>
      <c r="L94" s="161"/>
      <c r="M94" s="165"/>
      <c r="T94" s="166"/>
      <c r="AT94" s="162" t="s">
        <v>153</v>
      </c>
      <c r="AU94" s="162" t="s">
        <v>82</v>
      </c>
      <c r="AV94" s="14" t="s">
        <v>80</v>
      </c>
      <c r="AW94" s="14" t="s">
        <v>33</v>
      </c>
      <c r="AX94" s="14" t="s">
        <v>72</v>
      </c>
      <c r="AY94" s="162" t="s">
        <v>142</v>
      </c>
    </row>
    <row r="95" spans="2:65" s="12" customFormat="1">
      <c r="B95" s="146"/>
      <c r="D95" s="147" t="s">
        <v>153</v>
      </c>
      <c r="E95" s="148" t="s">
        <v>19</v>
      </c>
      <c r="F95" s="149" t="s">
        <v>782</v>
      </c>
      <c r="H95" s="150">
        <v>32.549999999999997</v>
      </c>
      <c r="I95" s="151"/>
      <c r="L95" s="146"/>
      <c r="M95" s="152"/>
      <c r="T95" s="153"/>
      <c r="AT95" s="148" t="s">
        <v>153</v>
      </c>
      <c r="AU95" s="148" t="s">
        <v>82</v>
      </c>
      <c r="AV95" s="12" t="s">
        <v>82</v>
      </c>
      <c r="AW95" s="12" t="s">
        <v>33</v>
      </c>
      <c r="AX95" s="12" t="s">
        <v>80</v>
      </c>
      <c r="AY95" s="148" t="s">
        <v>142</v>
      </c>
    </row>
    <row r="96" spans="2:65" s="1" customFormat="1" ht="37.799999999999997" customHeight="1">
      <c r="B96" s="33"/>
      <c r="C96" s="129" t="s">
        <v>109</v>
      </c>
      <c r="D96" s="129" t="s">
        <v>144</v>
      </c>
      <c r="E96" s="130" t="s">
        <v>783</v>
      </c>
      <c r="F96" s="131" t="s">
        <v>784</v>
      </c>
      <c r="G96" s="132" t="s">
        <v>201</v>
      </c>
      <c r="H96" s="133">
        <v>217.57</v>
      </c>
      <c r="I96" s="134"/>
      <c r="J96" s="135">
        <f>ROUND(I96*H96,2)</f>
        <v>0</v>
      </c>
      <c r="K96" s="131" t="s">
        <v>148</v>
      </c>
      <c r="L96" s="33"/>
      <c r="M96" s="136" t="s">
        <v>19</v>
      </c>
      <c r="N96" s="137" t="s">
        <v>43</v>
      </c>
      <c r="P96" s="138">
        <f>O96*H96</f>
        <v>0</v>
      </c>
      <c r="Q96" s="138">
        <v>0</v>
      </c>
      <c r="R96" s="138">
        <f>Q96*H96</f>
        <v>0</v>
      </c>
      <c r="S96" s="138">
        <v>0.44</v>
      </c>
      <c r="T96" s="139">
        <f>S96*H96</f>
        <v>95.730800000000002</v>
      </c>
      <c r="AR96" s="140" t="s">
        <v>149</v>
      </c>
      <c r="AT96" s="140" t="s">
        <v>144</v>
      </c>
      <c r="AU96" s="140" t="s">
        <v>82</v>
      </c>
      <c r="AY96" s="18" t="s">
        <v>142</v>
      </c>
      <c r="BE96" s="141">
        <f>IF(N96="základní",J96,0)</f>
        <v>0</v>
      </c>
      <c r="BF96" s="141">
        <f>IF(N96="snížená",J96,0)</f>
        <v>0</v>
      </c>
      <c r="BG96" s="141">
        <f>IF(N96="zákl. přenesená",J96,0)</f>
        <v>0</v>
      </c>
      <c r="BH96" s="141">
        <f>IF(N96="sníž. přenesená",J96,0)</f>
        <v>0</v>
      </c>
      <c r="BI96" s="141">
        <f>IF(N96="nulová",J96,0)</f>
        <v>0</v>
      </c>
      <c r="BJ96" s="18" t="s">
        <v>80</v>
      </c>
      <c r="BK96" s="141">
        <f>ROUND(I96*H96,2)</f>
        <v>0</v>
      </c>
      <c r="BL96" s="18" t="s">
        <v>149</v>
      </c>
      <c r="BM96" s="140" t="s">
        <v>785</v>
      </c>
    </row>
    <row r="97" spans="2:65" s="1" customFormat="1">
      <c r="B97" s="33"/>
      <c r="D97" s="142" t="s">
        <v>151</v>
      </c>
      <c r="F97" s="143" t="s">
        <v>786</v>
      </c>
      <c r="I97" s="144"/>
      <c r="L97" s="33"/>
      <c r="M97" s="145"/>
      <c r="T97" s="54"/>
      <c r="AT97" s="18" t="s">
        <v>151</v>
      </c>
      <c r="AU97" s="18" t="s">
        <v>82</v>
      </c>
    </row>
    <row r="98" spans="2:65" s="14" customFormat="1">
      <c r="B98" s="161"/>
      <c r="D98" s="147" t="s">
        <v>153</v>
      </c>
      <c r="E98" s="162" t="s">
        <v>19</v>
      </c>
      <c r="F98" s="163" t="s">
        <v>787</v>
      </c>
      <c r="H98" s="162" t="s">
        <v>19</v>
      </c>
      <c r="I98" s="164"/>
      <c r="L98" s="161"/>
      <c r="M98" s="165"/>
      <c r="T98" s="166"/>
      <c r="AT98" s="162" t="s">
        <v>153</v>
      </c>
      <c r="AU98" s="162" t="s">
        <v>82</v>
      </c>
      <c r="AV98" s="14" t="s">
        <v>80</v>
      </c>
      <c r="AW98" s="14" t="s">
        <v>33</v>
      </c>
      <c r="AX98" s="14" t="s">
        <v>72</v>
      </c>
      <c r="AY98" s="162" t="s">
        <v>142</v>
      </c>
    </row>
    <row r="99" spans="2:65" s="12" customFormat="1">
      <c r="B99" s="146"/>
      <c r="D99" s="147" t="s">
        <v>153</v>
      </c>
      <c r="E99" s="148" t="s">
        <v>19</v>
      </c>
      <c r="F99" s="149" t="s">
        <v>788</v>
      </c>
      <c r="H99" s="150">
        <v>142.34</v>
      </c>
      <c r="I99" s="151"/>
      <c r="L99" s="146"/>
      <c r="M99" s="152"/>
      <c r="T99" s="153"/>
      <c r="AT99" s="148" t="s">
        <v>153</v>
      </c>
      <c r="AU99" s="148" t="s">
        <v>82</v>
      </c>
      <c r="AV99" s="12" t="s">
        <v>82</v>
      </c>
      <c r="AW99" s="12" t="s">
        <v>33</v>
      </c>
      <c r="AX99" s="12" t="s">
        <v>72</v>
      </c>
      <c r="AY99" s="148" t="s">
        <v>142</v>
      </c>
    </row>
    <row r="100" spans="2:65" s="12" customFormat="1">
      <c r="B100" s="146"/>
      <c r="D100" s="147" t="s">
        <v>153</v>
      </c>
      <c r="E100" s="148" t="s">
        <v>19</v>
      </c>
      <c r="F100" s="149" t="s">
        <v>789</v>
      </c>
      <c r="H100" s="150">
        <v>72.63</v>
      </c>
      <c r="I100" s="151"/>
      <c r="L100" s="146"/>
      <c r="M100" s="152"/>
      <c r="T100" s="153"/>
      <c r="AT100" s="148" t="s">
        <v>153</v>
      </c>
      <c r="AU100" s="148" t="s">
        <v>82</v>
      </c>
      <c r="AV100" s="12" t="s">
        <v>82</v>
      </c>
      <c r="AW100" s="12" t="s">
        <v>33</v>
      </c>
      <c r="AX100" s="12" t="s">
        <v>72</v>
      </c>
      <c r="AY100" s="148" t="s">
        <v>142</v>
      </c>
    </row>
    <row r="101" spans="2:65" s="12" customFormat="1">
      <c r="B101" s="146"/>
      <c r="D101" s="147" t="s">
        <v>153</v>
      </c>
      <c r="E101" s="148" t="s">
        <v>19</v>
      </c>
      <c r="F101" s="149" t="s">
        <v>790</v>
      </c>
      <c r="H101" s="150">
        <v>2.6</v>
      </c>
      <c r="I101" s="151"/>
      <c r="L101" s="146"/>
      <c r="M101" s="152"/>
      <c r="T101" s="153"/>
      <c r="AT101" s="148" t="s">
        <v>153</v>
      </c>
      <c r="AU101" s="148" t="s">
        <v>82</v>
      </c>
      <c r="AV101" s="12" t="s">
        <v>82</v>
      </c>
      <c r="AW101" s="12" t="s">
        <v>33</v>
      </c>
      <c r="AX101" s="12" t="s">
        <v>72</v>
      </c>
      <c r="AY101" s="148" t="s">
        <v>142</v>
      </c>
    </row>
    <row r="102" spans="2:65" s="13" customFormat="1">
      <c r="B102" s="154"/>
      <c r="D102" s="147" t="s">
        <v>153</v>
      </c>
      <c r="E102" s="155" t="s">
        <v>19</v>
      </c>
      <c r="F102" s="156" t="s">
        <v>156</v>
      </c>
      <c r="H102" s="157">
        <v>217.57</v>
      </c>
      <c r="I102" s="158"/>
      <c r="L102" s="154"/>
      <c r="M102" s="159"/>
      <c r="T102" s="160"/>
      <c r="AT102" s="155" t="s">
        <v>153</v>
      </c>
      <c r="AU102" s="155" t="s">
        <v>82</v>
      </c>
      <c r="AV102" s="13" t="s">
        <v>149</v>
      </c>
      <c r="AW102" s="13" t="s">
        <v>33</v>
      </c>
      <c r="AX102" s="13" t="s">
        <v>80</v>
      </c>
      <c r="AY102" s="155" t="s">
        <v>142</v>
      </c>
    </row>
    <row r="103" spans="2:65" s="1" customFormat="1" ht="33" customHeight="1">
      <c r="B103" s="33"/>
      <c r="C103" s="129" t="s">
        <v>149</v>
      </c>
      <c r="D103" s="129" t="s">
        <v>144</v>
      </c>
      <c r="E103" s="130" t="s">
        <v>791</v>
      </c>
      <c r="F103" s="131" t="s">
        <v>792</v>
      </c>
      <c r="G103" s="132" t="s">
        <v>201</v>
      </c>
      <c r="H103" s="133">
        <v>142.34</v>
      </c>
      <c r="I103" s="134"/>
      <c r="J103" s="135">
        <f>ROUND(I103*H103,2)</f>
        <v>0</v>
      </c>
      <c r="K103" s="131" t="s">
        <v>148</v>
      </c>
      <c r="L103" s="33"/>
      <c r="M103" s="136" t="s">
        <v>19</v>
      </c>
      <c r="N103" s="137" t="s">
        <v>43</v>
      </c>
      <c r="P103" s="138">
        <f>O103*H103</f>
        <v>0</v>
      </c>
      <c r="Q103" s="138">
        <v>0</v>
      </c>
      <c r="R103" s="138">
        <f>Q103*H103</f>
        <v>0</v>
      </c>
      <c r="S103" s="138">
        <v>9.8000000000000004E-2</v>
      </c>
      <c r="T103" s="139">
        <f>S103*H103</f>
        <v>13.94932</v>
      </c>
      <c r="AR103" s="140" t="s">
        <v>149</v>
      </c>
      <c r="AT103" s="140" t="s">
        <v>144</v>
      </c>
      <c r="AU103" s="140" t="s">
        <v>82</v>
      </c>
      <c r="AY103" s="18" t="s">
        <v>142</v>
      </c>
      <c r="BE103" s="141">
        <f>IF(N103="základní",J103,0)</f>
        <v>0</v>
      </c>
      <c r="BF103" s="141">
        <f>IF(N103="snížená",J103,0)</f>
        <v>0</v>
      </c>
      <c r="BG103" s="141">
        <f>IF(N103="zákl. přenesená",J103,0)</f>
        <v>0</v>
      </c>
      <c r="BH103" s="141">
        <f>IF(N103="sníž. přenesená",J103,0)</f>
        <v>0</v>
      </c>
      <c r="BI103" s="141">
        <f>IF(N103="nulová",J103,0)</f>
        <v>0</v>
      </c>
      <c r="BJ103" s="18" t="s">
        <v>80</v>
      </c>
      <c r="BK103" s="141">
        <f>ROUND(I103*H103,2)</f>
        <v>0</v>
      </c>
      <c r="BL103" s="18" t="s">
        <v>149</v>
      </c>
      <c r="BM103" s="140" t="s">
        <v>793</v>
      </c>
    </row>
    <row r="104" spans="2:65" s="1" customFormat="1">
      <c r="B104" s="33"/>
      <c r="D104" s="142" t="s">
        <v>151</v>
      </c>
      <c r="F104" s="143" t="s">
        <v>794</v>
      </c>
      <c r="I104" s="144"/>
      <c r="L104" s="33"/>
      <c r="M104" s="145"/>
      <c r="T104" s="54"/>
      <c r="AT104" s="18" t="s">
        <v>151</v>
      </c>
      <c r="AU104" s="18" t="s">
        <v>82</v>
      </c>
    </row>
    <row r="105" spans="2:65" s="14" customFormat="1">
      <c r="B105" s="161"/>
      <c r="D105" s="147" t="s">
        <v>153</v>
      </c>
      <c r="E105" s="162" t="s">
        <v>19</v>
      </c>
      <c r="F105" s="163" t="s">
        <v>781</v>
      </c>
      <c r="H105" s="162" t="s">
        <v>19</v>
      </c>
      <c r="I105" s="164"/>
      <c r="L105" s="161"/>
      <c r="M105" s="165"/>
      <c r="T105" s="166"/>
      <c r="AT105" s="162" t="s">
        <v>153</v>
      </c>
      <c r="AU105" s="162" t="s">
        <v>82</v>
      </c>
      <c r="AV105" s="14" t="s">
        <v>80</v>
      </c>
      <c r="AW105" s="14" t="s">
        <v>33</v>
      </c>
      <c r="AX105" s="14" t="s">
        <v>72</v>
      </c>
      <c r="AY105" s="162" t="s">
        <v>142</v>
      </c>
    </row>
    <row r="106" spans="2:65" s="12" customFormat="1">
      <c r="B106" s="146"/>
      <c r="D106" s="147" t="s">
        <v>153</v>
      </c>
      <c r="E106" s="148" t="s">
        <v>19</v>
      </c>
      <c r="F106" s="149" t="s">
        <v>795</v>
      </c>
      <c r="H106" s="150">
        <v>142.34</v>
      </c>
      <c r="I106" s="151"/>
      <c r="L106" s="146"/>
      <c r="M106" s="152"/>
      <c r="T106" s="153"/>
      <c r="AT106" s="148" t="s">
        <v>153</v>
      </c>
      <c r="AU106" s="148" t="s">
        <v>82</v>
      </c>
      <c r="AV106" s="12" t="s">
        <v>82</v>
      </c>
      <c r="AW106" s="12" t="s">
        <v>33</v>
      </c>
      <c r="AX106" s="12" t="s">
        <v>80</v>
      </c>
      <c r="AY106" s="148" t="s">
        <v>142</v>
      </c>
    </row>
    <row r="107" spans="2:65" s="1" customFormat="1" ht="37.799999999999997" customHeight="1">
      <c r="B107" s="33"/>
      <c r="C107" s="129" t="s">
        <v>174</v>
      </c>
      <c r="D107" s="129" t="s">
        <v>144</v>
      </c>
      <c r="E107" s="130" t="s">
        <v>796</v>
      </c>
      <c r="F107" s="131" t="s">
        <v>797</v>
      </c>
      <c r="G107" s="132" t="s">
        <v>201</v>
      </c>
      <c r="H107" s="133">
        <v>417.62</v>
      </c>
      <c r="I107" s="134"/>
      <c r="J107" s="135">
        <f>ROUND(I107*H107,2)</f>
        <v>0</v>
      </c>
      <c r="K107" s="131" t="s">
        <v>148</v>
      </c>
      <c r="L107" s="33"/>
      <c r="M107" s="136" t="s">
        <v>19</v>
      </c>
      <c r="N107" s="137" t="s">
        <v>43</v>
      </c>
      <c r="P107" s="138">
        <f>O107*H107</f>
        <v>0</v>
      </c>
      <c r="Q107" s="138">
        <v>0</v>
      </c>
      <c r="R107" s="138">
        <f>Q107*H107</f>
        <v>0</v>
      </c>
      <c r="S107" s="138">
        <v>0.22</v>
      </c>
      <c r="T107" s="139">
        <f>S107*H107</f>
        <v>91.876400000000004</v>
      </c>
      <c r="AR107" s="140" t="s">
        <v>149</v>
      </c>
      <c r="AT107" s="140" t="s">
        <v>144</v>
      </c>
      <c r="AU107" s="140" t="s">
        <v>82</v>
      </c>
      <c r="AY107" s="18" t="s">
        <v>142</v>
      </c>
      <c r="BE107" s="141">
        <f>IF(N107="základní",J107,0)</f>
        <v>0</v>
      </c>
      <c r="BF107" s="141">
        <f>IF(N107="snížená",J107,0)</f>
        <v>0</v>
      </c>
      <c r="BG107" s="141">
        <f>IF(N107="zákl. přenesená",J107,0)</f>
        <v>0</v>
      </c>
      <c r="BH107" s="141">
        <f>IF(N107="sníž. přenesená",J107,0)</f>
        <v>0</v>
      </c>
      <c r="BI107" s="141">
        <f>IF(N107="nulová",J107,0)</f>
        <v>0</v>
      </c>
      <c r="BJ107" s="18" t="s">
        <v>80</v>
      </c>
      <c r="BK107" s="141">
        <f>ROUND(I107*H107,2)</f>
        <v>0</v>
      </c>
      <c r="BL107" s="18" t="s">
        <v>149</v>
      </c>
      <c r="BM107" s="140" t="s">
        <v>798</v>
      </c>
    </row>
    <row r="108" spans="2:65" s="1" customFormat="1">
      <c r="B108" s="33"/>
      <c r="D108" s="142" t="s">
        <v>151</v>
      </c>
      <c r="F108" s="143" t="s">
        <v>799</v>
      </c>
      <c r="I108" s="144"/>
      <c r="L108" s="33"/>
      <c r="M108" s="145"/>
      <c r="T108" s="54"/>
      <c r="AT108" s="18" t="s">
        <v>151</v>
      </c>
      <c r="AU108" s="18" t="s">
        <v>82</v>
      </c>
    </row>
    <row r="109" spans="2:65" s="14" customFormat="1">
      <c r="B109" s="161"/>
      <c r="D109" s="147" t="s">
        <v>153</v>
      </c>
      <c r="E109" s="162" t="s">
        <v>19</v>
      </c>
      <c r="F109" s="163" t="s">
        <v>781</v>
      </c>
      <c r="H109" s="162" t="s">
        <v>19</v>
      </c>
      <c r="I109" s="164"/>
      <c r="L109" s="161"/>
      <c r="M109" s="165"/>
      <c r="T109" s="166"/>
      <c r="AT109" s="162" t="s">
        <v>153</v>
      </c>
      <c r="AU109" s="162" t="s">
        <v>82</v>
      </c>
      <c r="AV109" s="14" t="s">
        <v>80</v>
      </c>
      <c r="AW109" s="14" t="s">
        <v>33</v>
      </c>
      <c r="AX109" s="14" t="s">
        <v>72</v>
      </c>
      <c r="AY109" s="162" t="s">
        <v>142</v>
      </c>
    </row>
    <row r="110" spans="2:65" s="12" customFormat="1">
      <c r="B110" s="146"/>
      <c r="D110" s="147" t="s">
        <v>153</v>
      </c>
      <c r="E110" s="148" t="s">
        <v>19</v>
      </c>
      <c r="F110" s="149" t="s">
        <v>800</v>
      </c>
      <c r="H110" s="150">
        <v>270.10000000000002</v>
      </c>
      <c r="I110" s="151"/>
      <c r="L110" s="146"/>
      <c r="M110" s="152"/>
      <c r="T110" s="153"/>
      <c r="AT110" s="148" t="s">
        <v>153</v>
      </c>
      <c r="AU110" s="148" t="s">
        <v>82</v>
      </c>
      <c r="AV110" s="12" t="s">
        <v>82</v>
      </c>
      <c r="AW110" s="12" t="s">
        <v>33</v>
      </c>
      <c r="AX110" s="12" t="s">
        <v>72</v>
      </c>
      <c r="AY110" s="148" t="s">
        <v>142</v>
      </c>
    </row>
    <row r="111" spans="2:65" s="12" customFormat="1">
      <c r="B111" s="146"/>
      <c r="D111" s="147" t="s">
        <v>153</v>
      </c>
      <c r="E111" s="148" t="s">
        <v>19</v>
      </c>
      <c r="F111" s="149" t="s">
        <v>801</v>
      </c>
      <c r="H111" s="150">
        <v>147.52000000000001</v>
      </c>
      <c r="I111" s="151"/>
      <c r="L111" s="146"/>
      <c r="M111" s="152"/>
      <c r="T111" s="153"/>
      <c r="AT111" s="148" t="s">
        <v>153</v>
      </c>
      <c r="AU111" s="148" t="s">
        <v>82</v>
      </c>
      <c r="AV111" s="12" t="s">
        <v>82</v>
      </c>
      <c r="AW111" s="12" t="s">
        <v>33</v>
      </c>
      <c r="AX111" s="12" t="s">
        <v>72</v>
      </c>
      <c r="AY111" s="148" t="s">
        <v>142</v>
      </c>
    </row>
    <row r="112" spans="2:65" s="13" customFormat="1">
      <c r="B112" s="154"/>
      <c r="D112" s="147" t="s">
        <v>153</v>
      </c>
      <c r="E112" s="155" t="s">
        <v>19</v>
      </c>
      <c r="F112" s="156" t="s">
        <v>156</v>
      </c>
      <c r="H112" s="157">
        <v>417.62</v>
      </c>
      <c r="I112" s="158"/>
      <c r="L112" s="154"/>
      <c r="M112" s="159"/>
      <c r="T112" s="160"/>
      <c r="AT112" s="155" t="s">
        <v>153</v>
      </c>
      <c r="AU112" s="155" t="s">
        <v>82</v>
      </c>
      <c r="AV112" s="13" t="s">
        <v>149</v>
      </c>
      <c r="AW112" s="13" t="s">
        <v>33</v>
      </c>
      <c r="AX112" s="13" t="s">
        <v>80</v>
      </c>
      <c r="AY112" s="155" t="s">
        <v>142</v>
      </c>
    </row>
    <row r="113" spans="2:65" s="1" customFormat="1" ht="24.15" customHeight="1">
      <c r="B113" s="33"/>
      <c r="C113" s="129" t="s">
        <v>180</v>
      </c>
      <c r="D113" s="129" t="s">
        <v>144</v>
      </c>
      <c r="E113" s="130" t="s">
        <v>802</v>
      </c>
      <c r="F113" s="131" t="s">
        <v>803</v>
      </c>
      <c r="G113" s="132" t="s">
        <v>201</v>
      </c>
      <c r="H113" s="133">
        <v>897.5</v>
      </c>
      <c r="I113" s="134"/>
      <c r="J113" s="135">
        <f>ROUND(I113*H113,2)</f>
        <v>0</v>
      </c>
      <c r="K113" s="131" t="s">
        <v>148</v>
      </c>
      <c r="L113" s="33"/>
      <c r="M113" s="136" t="s">
        <v>19</v>
      </c>
      <c r="N113" s="137" t="s">
        <v>43</v>
      </c>
      <c r="P113" s="138">
        <f>O113*H113</f>
        <v>0</v>
      </c>
      <c r="Q113" s="138">
        <v>4.0000000000000003E-5</v>
      </c>
      <c r="R113" s="138">
        <f>Q113*H113</f>
        <v>3.5900000000000001E-2</v>
      </c>
      <c r="S113" s="138">
        <v>9.1999999999999998E-2</v>
      </c>
      <c r="T113" s="139">
        <f>S113*H113</f>
        <v>82.57</v>
      </c>
      <c r="AR113" s="140" t="s">
        <v>149</v>
      </c>
      <c r="AT113" s="140" t="s">
        <v>144</v>
      </c>
      <c r="AU113" s="140" t="s">
        <v>82</v>
      </c>
      <c r="AY113" s="18" t="s">
        <v>142</v>
      </c>
      <c r="BE113" s="141">
        <f>IF(N113="základní",J113,0)</f>
        <v>0</v>
      </c>
      <c r="BF113" s="141">
        <f>IF(N113="snížená",J113,0)</f>
        <v>0</v>
      </c>
      <c r="BG113" s="141">
        <f>IF(N113="zákl. přenesená",J113,0)</f>
        <v>0</v>
      </c>
      <c r="BH113" s="141">
        <f>IF(N113="sníž. přenesená",J113,0)</f>
        <v>0</v>
      </c>
      <c r="BI113" s="141">
        <f>IF(N113="nulová",J113,0)</f>
        <v>0</v>
      </c>
      <c r="BJ113" s="18" t="s">
        <v>80</v>
      </c>
      <c r="BK113" s="141">
        <f>ROUND(I113*H113,2)</f>
        <v>0</v>
      </c>
      <c r="BL113" s="18" t="s">
        <v>149</v>
      </c>
      <c r="BM113" s="140" t="s">
        <v>804</v>
      </c>
    </row>
    <row r="114" spans="2:65" s="1" customFormat="1">
      <c r="B114" s="33"/>
      <c r="D114" s="142" t="s">
        <v>151</v>
      </c>
      <c r="F114" s="143" t="s">
        <v>805</v>
      </c>
      <c r="I114" s="144"/>
      <c r="L114" s="33"/>
      <c r="M114" s="145"/>
      <c r="T114" s="54"/>
      <c r="AT114" s="18" t="s">
        <v>151</v>
      </c>
      <c r="AU114" s="18" t="s">
        <v>82</v>
      </c>
    </row>
    <row r="115" spans="2:65" s="14" customFormat="1">
      <c r="B115" s="161"/>
      <c r="D115" s="147" t="s">
        <v>153</v>
      </c>
      <c r="E115" s="162" t="s">
        <v>19</v>
      </c>
      <c r="F115" s="163" t="s">
        <v>806</v>
      </c>
      <c r="H115" s="162" t="s">
        <v>19</v>
      </c>
      <c r="I115" s="164"/>
      <c r="L115" s="161"/>
      <c r="M115" s="165"/>
      <c r="T115" s="166"/>
      <c r="AT115" s="162" t="s">
        <v>153</v>
      </c>
      <c r="AU115" s="162" t="s">
        <v>82</v>
      </c>
      <c r="AV115" s="14" t="s">
        <v>80</v>
      </c>
      <c r="AW115" s="14" t="s">
        <v>33</v>
      </c>
      <c r="AX115" s="14" t="s">
        <v>72</v>
      </c>
      <c r="AY115" s="162" t="s">
        <v>142</v>
      </c>
    </row>
    <row r="116" spans="2:65" s="12" customFormat="1">
      <c r="B116" s="146"/>
      <c r="D116" s="147" t="s">
        <v>153</v>
      </c>
      <c r="E116" s="148" t="s">
        <v>19</v>
      </c>
      <c r="F116" s="149" t="s">
        <v>807</v>
      </c>
      <c r="H116" s="150">
        <v>490</v>
      </c>
      <c r="I116" s="151"/>
      <c r="L116" s="146"/>
      <c r="M116" s="152"/>
      <c r="T116" s="153"/>
      <c r="AT116" s="148" t="s">
        <v>153</v>
      </c>
      <c r="AU116" s="148" t="s">
        <v>82</v>
      </c>
      <c r="AV116" s="12" t="s">
        <v>82</v>
      </c>
      <c r="AW116" s="12" t="s">
        <v>33</v>
      </c>
      <c r="AX116" s="12" t="s">
        <v>72</v>
      </c>
      <c r="AY116" s="148" t="s">
        <v>142</v>
      </c>
    </row>
    <row r="117" spans="2:65" s="12" customFormat="1">
      <c r="B117" s="146"/>
      <c r="D117" s="147" t="s">
        <v>153</v>
      </c>
      <c r="E117" s="148" t="s">
        <v>19</v>
      </c>
      <c r="F117" s="149" t="s">
        <v>808</v>
      </c>
      <c r="H117" s="150">
        <v>407.5</v>
      </c>
      <c r="I117" s="151"/>
      <c r="L117" s="146"/>
      <c r="M117" s="152"/>
      <c r="T117" s="153"/>
      <c r="AT117" s="148" t="s">
        <v>153</v>
      </c>
      <c r="AU117" s="148" t="s">
        <v>82</v>
      </c>
      <c r="AV117" s="12" t="s">
        <v>82</v>
      </c>
      <c r="AW117" s="12" t="s">
        <v>33</v>
      </c>
      <c r="AX117" s="12" t="s">
        <v>72</v>
      </c>
      <c r="AY117" s="148" t="s">
        <v>142</v>
      </c>
    </row>
    <row r="118" spans="2:65" s="13" customFormat="1">
      <c r="B118" s="154"/>
      <c r="D118" s="147" t="s">
        <v>153</v>
      </c>
      <c r="E118" s="155" t="s">
        <v>19</v>
      </c>
      <c r="F118" s="156" t="s">
        <v>156</v>
      </c>
      <c r="H118" s="157">
        <v>897.5</v>
      </c>
      <c r="I118" s="158"/>
      <c r="L118" s="154"/>
      <c r="M118" s="159"/>
      <c r="T118" s="160"/>
      <c r="AT118" s="155" t="s">
        <v>153</v>
      </c>
      <c r="AU118" s="155" t="s">
        <v>82</v>
      </c>
      <c r="AV118" s="13" t="s">
        <v>149</v>
      </c>
      <c r="AW118" s="13" t="s">
        <v>33</v>
      </c>
      <c r="AX118" s="13" t="s">
        <v>80</v>
      </c>
      <c r="AY118" s="155" t="s">
        <v>142</v>
      </c>
    </row>
    <row r="119" spans="2:65" s="1" customFormat="1" ht="24.15" customHeight="1">
      <c r="B119" s="33"/>
      <c r="C119" s="129" t="s">
        <v>187</v>
      </c>
      <c r="D119" s="129" t="s">
        <v>144</v>
      </c>
      <c r="E119" s="130" t="s">
        <v>809</v>
      </c>
      <c r="F119" s="131" t="s">
        <v>810</v>
      </c>
      <c r="G119" s="132" t="s">
        <v>92</v>
      </c>
      <c r="H119" s="133">
        <v>2.36</v>
      </c>
      <c r="I119" s="134"/>
      <c r="J119" s="135">
        <f>ROUND(I119*H119,2)</f>
        <v>0</v>
      </c>
      <c r="K119" s="131" t="s">
        <v>148</v>
      </c>
      <c r="L119" s="33"/>
      <c r="M119" s="136" t="s">
        <v>19</v>
      </c>
      <c r="N119" s="137" t="s">
        <v>43</v>
      </c>
      <c r="P119" s="138">
        <f>O119*H119</f>
        <v>0</v>
      </c>
      <c r="Q119" s="138">
        <v>0</v>
      </c>
      <c r="R119" s="138">
        <f>Q119*H119</f>
        <v>0</v>
      </c>
      <c r="S119" s="138">
        <v>1.8</v>
      </c>
      <c r="T119" s="139">
        <f>S119*H119</f>
        <v>4.2480000000000002</v>
      </c>
      <c r="AR119" s="140" t="s">
        <v>149</v>
      </c>
      <c r="AT119" s="140" t="s">
        <v>144</v>
      </c>
      <c r="AU119" s="140" t="s">
        <v>82</v>
      </c>
      <c r="AY119" s="18" t="s">
        <v>142</v>
      </c>
      <c r="BE119" s="141">
        <f>IF(N119="základní",J119,0)</f>
        <v>0</v>
      </c>
      <c r="BF119" s="141">
        <f>IF(N119="snížená",J119,0)</f>
        <v>0</v>
      </c>
      <c r="BG119" s="141">
        <f>IF(N119="zákl. přenesená",J119,0)</f>
        <v>0</v>
      </c>
      <c r="BH119" s="141">
        <f>IF(N119="sníž. přenesená",J119,0)</f>
        <v>0</v>
      </c>
      <c r="BI119" s="141">
        <f>IF(N119="nulová",J119,0)</f>
        <v>0</v>
      </c>
      <c r="BJ119" s="18" t="s">
        <v>80</v>
      </c>
      <c r="BK119" s="141">
        <f>ROUND(I119*H119,2)</f>
        <v>0</v>
      </c>
      <c r="BL119" s="18" t="s">
        <v>149</v>
      </c>
      <c r="BM119" s="140" t="s">
        <v>811</v>
      </c>
    </row>
    <row r="120" spans="2:65" s="1" customFormat="1">
      <c r="B120" s="33"/>
      <c r="D120" s="142" t="s">
        <v>151</v>
      </c>
      <c r="F120" s="143" t="s">
        <v>812</v>
      </c>
      <c r="I120" s="144"/>
      <c r="L120" s="33"/>
      <c r="M120" s="145"/>
      <c r="T120" s="54"/>
      <c r="AT120" s="18" t="s">
        <v>151</v>
      </c>
      <c r="AU120" s="18" t="s">
        <v>82</v>
      </c>
    </row>
    <row r="121" spans="2:65" s="12" customFormat="1">
      <c r="B121" s="146"/>
      <c r="D121" s="147" t="s">
        <v>153</v>
      </c>
      <c r="E121" s="148" t="s">
        <v>19</v>
      </c>
      <c r="F121" s="149" t="s">
        <v>813</v>
      </c>
      <c r="H121" s="150">
        <v>2.36</v>
      </c>
      <c r="I121" s="151"/>
      <c r="L121" s="146"/>
      <c r="M121" s="152"/>
      <c r="T121" s="153"/>
      <c r="AT121" s="148" t="s">
        <v>153</v>
      </c>
      <c r="AU121" s="148" t="s">
        <v>82</v>
      </c>
      <c r="AV121" s="12" t="s">
        <v>82</v>
      </c>
      <c r="AW121" s="12" t="s">
        <v>33</v>
      </c>
      <c r="AX121" s="12" t="s">
        <v>80</v>
      </c>
      <c r="AY121" s="148" t="s">
        <v>142</v>
      </c>
    </row>
    <row r="122" spans="2:65" s="1" customFormat="1" ht="16.5" customHeight="1">
      <c r="B122" s="33"/>
      <c r="C122" s="129" t="s">
        <v>193</v>
      </c>
      <c r="D122" s="129" t="s">
        <v>144</v>
      </c>
      <c r="E122" s="130" t="s">
        <v>814</v>
      </c>
      <c r="F122" s="131" t="s">
        <v>815</v>
      </c>
      <c r="G122" s="132" t="s">
        <v>201</v>
      </c>
      <c r="H122" s="133">
        <v>264.56</v>
      </c>
      <c r="I122" s="134"/>
      <c r="J122" s="135">
        <f>ROUND(I122*H122,2)</f>
        <v>0</v>
      </c>
      <c r="K122" s="131" t="s">
        <v>148</v>
      </c>
      <c r="L122" s="33"/>
      <c r="M122" s="136" t="s">
        <v>19</v>
      </c>
      <c r="N122" s="137" t="s">
        <v>43</v>
      </c>
      <c r="P122" s="138">
        <f>O122*H122</f>
        <v>0</v>
      </c>
      <c r="Q122" s="138">
        <v>0</v>
      </c>
      <c r="R122" s="138">
        <f>Q122*H122</f>
        <v>0</v>
      </c>
      <c r="S122" s="138">
        <v>0</v>
      </c>
      <c r="T122" s="139">
        <f>S122*H122</f>
        <v>0</v>
      </c>
      <c r="AR122" s="140" t="s">
        <v>149</v>
      </c>
      <c r="AT122" s="140" t="s">
        <v>144</v>
      </c>
      <c r="AU122" s="140" t="s">
        <v>82</v>
      </c>
      <c r="AY122" s="18" t="s">
        <v>142</v>
      </c>
      <c r="BE122" s="141">
        <f>IF(N122="základní",J122,0)</f>
        <v>0</v>
      </c>
      <c r="BF122" s="141">
        <f>IF(N122="snížená",J122,0)</f>
        <v>0</v>
      </c>
      <c r="BG122" s="141">
        <f>IF(N122="zákl. přenesená",J122,0)</f>
        <v>0</v>
      </c>
      <c r="BH122" s="141">
        <f>IF(N122="sníž. přenesená",J122,0)</f>
        <v>0</v>
      </c>
      <c r="BI122" s="141">
        <f>IF(N122="nulová",J122,0)</f>
        <v>0</v>
      </c>
      <c r="BJ122" s="18" t="s">
        <v>80</v>
      </c>
      <c r="BK122" s="141">
        <f>ROUND(I122*H122,2)</f>
        <v>0</v>
      </c>
      <c r="BL122" s="18" t="s">
        <v>149</v>
      </c>
      <c r="BM122" s="140" t="s">
        <v>816</v>
      </c>
    </row>
    <row r="123" spans="2:65" s="1" customFormat="1">
      <c r="B123" s="33"/>
      <c r="D123" s="142" t="s">
        <v>151</v>
      </c>
      <c r="F123" s="143" t="s">
        <v>817</v>
      </c>
      <c r="I123" s="144"/>
      <c r="L123" s="33"/>
      <c r="M123" s="145"/>
      <c r="T123" s="54"/>
      <c r="AT123" s="18" t="s">
        <v>151</v>
      </c>
      <c r="AU123" s="18" t="s">
        <v>82</v>
      </c>
    </row>
    <row r="124" spans="2:65" s="12" customFormat="1">
      <c r="B124" s="146"/>
      <c r="D124" s="147" t="s">
        <v>153</v>
      </c>
      <c r="E124" s="148" t="s">
        <v>19</v>
      </c>
      <c r="F124" s="149" t="s">
        <v>818</v>
      </c>
      <c r="H124" s="150">
        <v>264.56</v>
      </c>
      <c r="I124" s="151"/>
      <c r="L124" s="146"/>
      <c r="M124" s="152"/>
      <c r="T124" s="153"/>
      <c r="AT124" s="148" t="s">
        <v>153</v>
      </c>
      <c r="AU124" s="148" t="s">
        <v>82</v>
      </c>
      <c r="AV124" s="12" t="s">
        <v>82</v>
      </c>
      <c r="AW124" s="12" t="s">
        <v>33</v>
      </c>
      <c r="AX124" s="12" t="s">
        <v>80</v>
      </c>
      <c r="AY124" s="148" t="s">
        <v>142</v>
      </c>
    </row>
    <row r="125" spans="2:65" s="1" customFormat="1" ht="24.15" customHeight="1">
      <c r="B125" s="33"/>
      <c r="C125" s="129" t="s">
        <v>198</v>
      </c>
      <c r="D125" s="129" t="s">
        <v>144</v>
      </c>
      <c r="E125" s="130" t="s">
        <v>819</v>
      </c>
      <c r="F125" s="131" t="s">
        <v>820</v>
      </c>
      <c r="G125" s="132" t="s">
        <v>201</v>
      </c>
      <c r="H125" s="133">
        <v>264.56</v>
      </c>
      <c r="I125" s="134"/>
      <c r="J125" s="135">
        <f>ROUND(I125*H125,2)</f>
        <v>0</v>
      </c>
      <c r="K125" s="131" t="s">
        <v>148</v>
      </c>
      <c r="L125" s="33"/>
      <c r="M125" s="136" t="s">
        <v>19</v>
      </c>
      <c r="N125" s="137" t="s">
        <v>43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149</v>
      </c>
      <c r="AT125" s="140" t="s">
        <v>144</v>
      </c>
      <c r="AU125" s="140" t="s">
        <v>82</v>
      </c>
      <c r="AY125" s="18" t="s">
        <v>142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8" t="s">
        <v>80</v>
      </c>
      <c r="BK125" s="141">
        <f>ROUND(I125*H125,2)</f>
        <v>0</v>
      </c>
      <c r="BL125" s="18" t="s">
        <v>149</v>
      </c>
      <c r="BM125" s="140" t="s">
        <v>821</v>
      </c>
    </row>
    <row r="126" spans="2:65" s="1" customFormat="1">
      <c r="B126" s="33"/>
      <c r="D126" s="142" t="s">
        <v>151</v>
      </c>
      <c r="F126" s="143" t="s">
        <v>822</v>
      </c>
      <c r="I126" s="144"/>
      <c r="L126" s="33"/>
      <c r="M126" s="145"/>
      <c r="T126" s="54"/>
      <c r="AT126" s="18" t="s">
        <v>151</v>
      </c>
      <c r="AU126" s="18" t="s">
        <v>82</v>
      </c>
    </row>
    <row r="127" spans="2:65" s="1" customFormat="1" ht="24.15" customHeight="1">
      <c r="B127" s="33"/>
      <c r="C127" s="129" t="s">
        <v>205</v>
      </c>
      <c r="D127" s="129" t="s">
        <v>144</v>
      </c>
      <c r="E127" s="130" t="s">
        <v>823</v>
      </c>
      <c r="F127" s="131" t="s">
        <v>824</v>
      </c>
      <c r="G127" s="132" t="s">
        <v>201</v>
      </c>
      <c r="H127" s="133">
        <v>264.56</v>
      </c>
      <c r="I127" s="134"/>
      <c r="J127" s="135">
        <f>ROUND(I127*H127,2)</f>
        <v>0</v>
      </c>
      <c r="K127" s="131" t="s">
        <v>148</v>
      </c>
      <c r="L127" s="33"/>
      <c r="M127" s="136" t="s">
        <v>19</v>
      </c>
      <c r="N127" s="137" t="s">
        <v>43</v>
      </c>
      <c r="P127" s="138">
        <f>O127*H127</f>
        <v>0</v>
      </c>
      <c r="Q127" s="138">
        <v>0</v>
      </c>
      <c r="R127" s="138">
        <f>Q127*H127</f>
        <v>0</v>
      </c>
      <c r="S127" s="138">
        <v>0</v>
      </c>
      <c r="T127" s="139">
        <f>S127*H127</f>
        <v>0</v>
      </c>
      <c r="AR127" s="140" t="s">
        <v>149</v>
      </c>
      <c r="AT127" s="140" t="s">
        <v>144</v>
      </c>
      <c r="AU127" s="140" t="s">
        <v>82</v>
      </c>
      <c r="AY127" s="18" t="s">
        <v>142</v>
      </c>
      <c r="BE127" s="141">
        <f>IF(N127="základní",J127,0)</f>
        <v>0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8" t="s">
        <v>80</v>
      </c>
      <c r="BK127" s="141">
        <f>ROUND(I127*H127,2)</f>
        <v>0</v>
      </c>
      <c r="BL127" s="18" t="s">
        <v>149</v>
      </c>
      <c r="BM127" s="140" t="s">
        <v>825</v>
      </c>
    </row>
    <row r="128" spans="2:65" s="1" customFormat="1">
      <c r="B128" s="33"/>
      <c r="D128" s="142" t="s">
        <v>151</v>
      </c>
      <c r="F128" s="143" t="s">
        <v>826</v>
      </c>
      <c r="I128" s="144"/>
      <c r="L128" s="33"/>
      <c r="M128" s="145"/>
      <c r="T128" s="54"/>
      <c r="AT128" s="18" t="s">
        <v>151</v>
      </c>
      <c r="AU128" s="18" t="s">
        <v>82</v>
      </c>
    </row>
    <row r="129" spans="2:65" s="1" customFormat="1" ht="16.5" customHeight="1">
      <c r="B129" s="33"/>
      <c r="C129" s="167" t="s">
        <v>210</v>
      </c>
      <c r="D129" s="167" t="s">
        <v>341</v>
      </c>
      <c r="E129" s="168" t="s">
        <v>827</v>
      </c>
      <c r="F129" s="169" t="s">
        <v>828</v>
      </c>
      <c r="G129" s="170" t="s">
        <v>829</v>
      </c>
      <c r="H129" s="171">
        <v>5.2910000000000004</v>
      </c>
      <c r="I129" s="172"/>
      <c r="J129" s="173">
        <f>ROUND(I129*H129,2)</f>
        <v>0</v>
      </c>
      <c r="K129" s="169" t="s">
        <v>148</v>
      </c>
      <c r="L129" s="174"/>
      <c r="M129" s="175" t="s">
        <v>19</v>
      </c>
      <c r="N129" s="176" t="s">
        <v>43</v>
      </c>
      <c r="P129" s="138">
        <f>O129*H129</f>
        <v>0</v>
      </c>
      <c r="Q129" s="138">
        <v>1E-3</v>
      </c>
      <c r="R129" s="138">
        <f>Q129*H129</f>
        <v>5.2910000000000006E-3</v>
      </c>
      <c r="S129" s="138">
        <v>0</v>
      </c>
      <c r="T129" s="139">
        <f>S129*H129</f>
        <v>0</v>
      </c>
      <c r="AR129" s="140" t="s">
        <v>193</v>
      </c>
      <c r="AT129" s="140" t="s">
        <v>341</v>
      </c>
      <c r="AU129" s="140" t="s">
        <v>82</v>
      </c>
      <c r="AY129" s="18" t="s">
        <v>142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8" t="s">
        <v>80</v>
      </c>
      <c r="BK129" s="141">
        <f>ROUND(I129*H129,2)</f>
        <v>0</v>
      </c>
      <c r="BL129" s="18" t="s">
        <v>149</v>
      </c>
      <c r="BM129" s="140" t="s">
        <v>830</v>
      </c>
    </row>
    <row r="130" spans="2:65" s="12" customFormat="1">
      <c r="B130" s="146"/>
      <c r="D130" s="147" t="s">
        <v>153</v>
      </c>
      <c r="F130" s="149" t="s">
        <v>831</v>
      </c>
      <c r="H130" s="150">
        <v>5.2910000000000004</v>
      </c>
      <c r="I130" s="151"/>
      <c r="L130" s="146"/>
      <c r="M130" s="152"/>
      <c r="T130" s="153"/>
      <c r="AT130" s="148" t="s">
        <v>153</v>
      </c>
      <c r="AU130" s="148" t="s">
        <v>82</v>
      </c>
      <c r="AV130" s="12" t="s">
        <v>82</v>
      </c>
      <c r="AW130" s="12" t="s">
        <v>4</v>
      </c>
      <c r="AX130" s="12" t="s">
        <v>80</v>
      </c>
      <c r="AY130" s="148" t="s">
        <v>142</v>
      </c>
    </row>
    <row r="131" spans="2:65" s="11" customFormat="1" ht="22.8" customHeight="1">
      <c r="B131" s="117"/>
      <c r="D131" s="118" t="s">
        <v>71</v>
      </c>
      <c r="E131" s="127" t="s">
        <v>149</v>
      </c>
      <c r="F131" s="127" t="s">
        <v>414</v>
      </c>
      <c r="I131" s="120"/>
      <c r="J131" s="128">
        <f>BK131</f>
        <v>0</v>
      </c>
      <c r="L131" s="117"/>
      <c r="M131" s="122"/>
      <c r="P131" s="123">
        <f>SUM(P132:P134)</f>
        <v>0</v>
      </c>
      <c r="R131" s="123">
        <f>SUM(R132:R134)</f>
        <v>4.7974079999999999</v>
      </c>
      <c r="T131" s="124">
        <f>SUM(T132:T134)</f>
        <v>0</v>
      </c>
      <c r="AR131" s="118" t="s">
        <v>80</v>
      </c>
      <c r="AT131" s="125" t="s">
        <v>71</v>
      </c>
      <c r="AU131" s="125" t="s">
        <v>80</v>
      </c>
      <c r="AY131" s="118" t="s">
        <v>142</v>
      </c>
      <c r="BK131" s="126">
        <f>SUM(BK132:BK134)</f>
        <v>0</v>
      </c>
    </row>
    <row r="132" spans="2:65" s="1" customFormat="1" ht="33" customHeight="1">
      <c r="B132" s="33"/>
      <c r="C132" s="129" t="s">
        <v>216</v>
      </c>
      <c r="D132" s="129" t="s">
        <v>144</v>
      </c>
      <c r="E132" s="130" t="s">
        <v>832</v>
      </c>
      <c r="F132" s="131" t="s">
        <v>833</v>
      </c>
      <c r="G132" s="132" t="s">
        <v>92</v>
      </c>
      <c r="H132" s="133">
        <v>2.36</v>
      </c>
      <c r="I132" s="134"/>
      <c r="J132" s="135">
        <f>ROUND(I132*H132,2)</f>
        <v>0</v>
      </c>
      <c r="K132" s="131" t="s">
        <v>148</v>
      </c>
      <c r="L132" s="33"/>
      <c r="M132" s="136" t="s">
        <v>19</v>
      </c>
      <c r="N132" s="137" t="s">
        <v>43</v>
      </c>
      <c r="P132" s="138">
        <f>O132*H132</f>
        <v>0</v>
      </c>
      <c r="Q132" s="138">
        <v>2.0327999999999999</v>
      </c>
      <c r="R132" s="138">
        <f>Q132*H132</f>
        <v>4.7974079999999999</v>
      </c>
      <c r="S132" s="138">
        <v>0</v>
      </c>
      <c r="T132" s="139">
        <f>S132*H132</f>
        <v>0</v>
      </c>
      <c r="AR132" s="140" t="s">
        <v>149</v>
      </c>
      <c r="AT132" s="140" t="s">
        <v>144</v>
      </c>
      <c r="AU132" s="140" t="s">
        <v>82</v>
      </c>
      <c r="AY132" s="18" t="s">
        <v>142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8" t="s">
        <v>80</v>
      </c>
      <c r="BK132" s="141">
        <f>ROUND(I132*H132,2)</f>
        <v>0</v>
      </c>
      <c r="BL132" s="18" t="s">
        <v>149</v>
      </c>
      <c r="BM132" s="140" t="s">
        <v>834</v>
      </c>
    </row>
    <row r="133" spans="2:65" s="1" customFormat="1">
      <c r="B133" s="33"/>
      <c r="D133" s="142" t="s">
        <v>151</v>
      </c>
      <c r="F133" s="143" t="s">
        <v>835</v>
      </c>
      <c r="I133" s="144"/>
      <c r="L133" s="33"/>
      <c r="M133" s="145"/>
      <c r="T133" s="54"/>
      <c r="AT133" s="18" t="s">
        <v>151</v>
      </c>
      <c r="AU133" s="18" t="s">
        <v>82</v>
      </c>
    </row>
    <row r="134" spans="2:65" s="12" customFormat="1">
      <c r="B134" s="146"/>
      <c r="D134" s="147" t="s">
        <v>153</v>
      </c>
      <c r="E134" s="148" t="s">
        <v>19</v>
      </c>
      <c r="F134" s="149" t="s">
        <v>836</v>
      </c>
      <c r="H134" s="150">
        <v>2.36</v>
      </c>
      <c r="I134" s="151"/>
      <c r="L134" s="146"/>
      <c r="M134" s="152"/>
      <c r="T134" s="153"/>
      <c r="AT134" s="148" t="s">
        <v>153</v>
      </c>
      <c r="AU134" s="148" t="s">
        <v>82</v>
      </c>
      <c r="AV134" s="12" t="s">
        <v>82</v>
      </c>
      <c r="AW134" s="12" t="s">
        <v>33</v>
      </c>
      <c r="AX134" s="12" t="s">
        <v>80</v>
      </c>
      <c r="AY134" s="148" t="s">
        <v>142</v>
      </c>
    </row>
    <row r="135" spans="2:65" s="11" customFormat="1" ht="22.8" customHeight="1">
      <c r="B135" s="117"/>
      <c r="D135" s="118" t="s">
        <v>71</v>
      </c>
      <c r="E135" s="127" t="s">
        <v>174</v>
      </c>
      <c r="F135" s="127" t="s">
        <v>837</v>
      </c>
      <c r="I135" s="120"/>
      <c r="J135" s="128">
        <f>BK135</f>
        <v>0</v>
      </c>
      <c r="L135" s="117"/>
      <c r="M135" s="122"/>
      <c r="P135" s="123">
        <f>SUM(P136:P183)</f>
        <v>0</v>
      </c>
      <c r="R135" s="123">
        <f>SUM(R136:R183)</f>
        <v>0.29021200000000003</v>
      </c>
      <c r="T135" s="124">
        <f>SUM(T136:T183)</f>
        <v>0</v>
      </c>
      <c r="AR135" s="118" t="s">
        <v>80</v>
      </c>
      <c r="AT135" s="125" t="s">
        <v>71</v>
      </c>
      <c r="AU135" s="125" t="s">
        <v>80</v>
      </c>
      <c r="AY135" s="118" t="s">
        <v>142</v>
      </c>
      <c r="BK135" s="126">
        <f>SUM(BK136:BK183)</f>
        <v>0</v>
      </c>
    </row>
    <row r="136" spans="2:65" s="1" customFormat="1" ht="21.75" customHeight="1">
      <c r="B136" s="33"/>
      <c r="C136" s="129" t="s">
        <v>221</v>
      </c>
      <c r="D136" s="129" t="s">
        <v>144</v>
      </c>
      <c r="E136" s="130" t="s">
        <v>838</v>
      </c>
      <c r="F136" s="131" t="s">
        <v>839</v>
      </c>
      <c r="G136" s="132" t="s">
        <v>201</v>
      </c>
      <c r="H136" s="133">
        <v>2.25</v>
      </c>
      <c r="I136" s="134"/>
      <c r="J136" s="135">
        <f>ROUND(I136*H136,2)</f>
        <v>0</v>
      </c>
      <c r="K136" s="131" t="s">
        <v>148</v>
      </c>
      <c r="L136" s="33"/>
      <c r="M136" s="136" t="s">
        <v>19</v>
      </c>
      <c r="N136" s="137" t="s">
        <v>43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149</v>
      </c>
      <c r="AT136" s="140" t="s">
        <v>144</v>
      </c>
      <c r="AU136" s="140" t="s">
        <v>82</v>
      </c>
      <c r="AY136" s="18" t="s">
        <v>142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8" t="s">
        <v>80</v>
      </c>
      <c r="BK136" s="141">
        <f>ROUND(I136*H136,2)</f>
        <v>0</v>
      </c>
      <c r="BL136" s="18" t="s">
        <v>149</v>
      </c>
      <c r="BM136" s="140" t="s">
        <v>840</v>
      </c>
    </row>
    <row r="137" spans="2:65" s="1" customFormat="1">
      <c r="B137" s="33"/>
      <c r="D137" s="142" t="s">
        <v>151</v>
      </c>
      <c r="F137" s="143" t="s">
        <v>841</v>
      </c>
      <c r="I137" s="144"/>
      <c r="L137" s="33"/>
      <c r="M137" s="145"/>
      <c r="T137" s="54"/>
      <c r="AT137" s="18" t="s">
        <v>151</v>
      </c>
      <c r="AU137" s="18" t="s">
        <v>82</v>
      </c>
    </row>
    <row r="138" spans="2:65" s="12" customFormat="1">
      <c r="B138" s="146"/>
      <c r="D138" s="147" t="s">
        <v>153</v>
      </c>
      <c r="E138" s="148" t="s">
        <v>19</v>
      </c>
      <c r="F138" s="149" t="s">
        <v>842</v>
      </c>
      <c r="H138" s="150">
        <v>2.25</v>
      </c>
      <c r="I138" s="151"/>
      <c r="L138" s="146"/>
      <c r="M138" s="152"/>
      <c r="T138" s="153"/>
      <c r="AT138" s="148" t="s">
        <v>153</v>
      </c>
      <c r="AU138" s="148" t="s">
        <v>82</v>
      </c>
      <c r="AV138" s="12" t="s">
        <v>82</v>
      </c>
      <c r="AW138" s="12" t="s">
        <v>33</v>
      </c>
      <c r="AX138" s="12" t="s">
        <v>80</v>
      </c>
      <c r="AY138" s="148" t="s">
        <v>142</v>
      </c>
    </row>
    <row r="139" spans="2:65" s="1" customFormat="1" ht="21.75" customHeight="1">
      <c r="B139" s="33"/>
      <c r="C139" s="129" t="s">
        <v>226</v>
      </c>
      <c r="D139" s="129" t="s">
        <v>144</v>
      </c>
      <c r="E139" s="130" t="s">
        <v>843</v>
      </c>
      <c r="F139" s="131" t="s">
        <v>844</v>
      </c>
      <c r="G139" s="132" t="s">
        <v>201</v>
      </c>
      <c r="H139" s="133">
        <v>324.68</v>
      </c>
      <c r="I139" s="134"/>
      <c r="J139" s="135">
        <f>ROUND(I139*H139,2)</f>
        <v>0</v>
      </c>
      <c r="K139" s="131" t="s">
        <v>148</v>
      </c>
      <c r="L139" s="33"/>
      <c r="M139" s="136" t="s">
        <v>19</v>
      </c>
      <c r="N139" s="137" t="s">
        <v>43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149</v>
      </c>
      <c r="AT139" s="140" t="s">
        <v>144</v>
      </c>
      <c r="AU139" s="140" t="s">
        <v>82</v>
      </c>
      <c r="AY139" s="18" t="s">
        <v>142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8" t="s">
        <v>80</v>
      </c>
      <c r="BK139" s="141">
        <f>ROUND(I139*H139,2)</f>
        <v>0</v>
      </c>
      <c r="BL139" s="18" t="s">
        <v>149</v>
      </c>
      <c r="BM139" s="140" t="s">
        <v>845</v>
      </c>
    </row>
    <row r="140" spans="2:65" s="1" customFormat="1">
      <c r="B140" s="33"/>
      <c r="D140" s="142" t="s">
        <v>151</v>
      </c>
      <c r="F140" s="143" t="s">
        <v>846</v>
      </c>
      <c r="I140" s="144"/>
      <c r="L140" s="33"/>
      <c r="M140" s="145"/>
      <c r="T140" s="54"/>
      <c r="AT140" s="18" t="s">
        <v>151</v>
      </c>
      <c r="AU140" s="18" t="s">
        <v>82</v>
      </c>
    </row>
    <row r="141" spans="2:65" s="14" customFormat="1">
      <c r="B141" s="161"/>
      <c r="D141" s="147" t="s">
        <v>153</v>
      </c>
      <c r="E141" s="162" t="s">
        <v>19</v>
      </c>
      <c r="F141" s="163" t="s">
        <v>847</v>
      </c>
      <c r="H141" s="162" t="s">
        <v>19</v>
      </c>
      <c r="I141" s="164"/>
      <c r="L141" s="161"/>
      <c r="M141" s="165"/>
      <c r="T141" s="166"/>
      <c r="AT141" s="162" t="s">
        <v>153</v>
      </c>
      <c r="AU141" s="162" t="s">
        <v>82</v>
      </c>
      <c r="AV141" s="14" t="s">
        <v>80</v>
      </c>
      <c r="AW141" s="14" t="s">
        <v>33</v>
      </c>
      <c r="AX141" s="14" t="s">
        <v>72</v>
      </c>
      <c r="AY141" s="162" t="s">
        <v>142</v>
      </c>
    </row>
    <row r="142" spans="2:65" s="12" customFormat="1">
      <c r="B142" s="146"/>
      <c r="D142" s="147" t="s">
        <v>153</v>
      </c>
      <c r="E142" s="148" t="s">
        <v>19</v>
      </c>
      <c r="F142" s="149" t="s">
        <v>848</v>
      </c>
      <c r="H142" s="150">
        <v>284.68</v>
      </c>
      <c r="I142" s="151"/>
      <c r="L142" s="146"/>
      <c r="M142" s="152"/>
      <c r="T142" s="153"/>
      <c r="AT142" s="148" t="s">
        <v>153</v>
      </c>
      <c r="AU142" s="148" t="s">
        <v>82</v>
      </c>
      <c r="AV142" s="12" t="s">
        <v>82</v>
      </c>
      <c r="AW142" s="12" t="s">
        <v>33</v>
      </c>
      <c r="AX142" s="12" t="s">
        <v>72</v>
      </c>
      <c r="AY142" s="148" t="s">
        <v>142</v>
      </c>
    </row>
    <row r="143" spans="2:65" s="12" customFormat="1">
      <c r="B143" s="146"/>
      <c r="D143" s="147" t="s">
        <v>153</v>
      </c>
      <c r="E143" s="148" t="s">
        <v>19</v>
      </c>
      <c r="F143" s="149" t="s">
        <v>849</v>
      </c>
      <c r="H143" s="150">
        <v>5.2</v>
      </c>
      <c r="I143" s="151"/>
      <c r="L143" s="146"/>
      <c r="M143" s="152"/>
      <c r="T143" s="153"/>
      <c r="AT143" s="148" t="s">
        <v>153</v>
      </c>
      <c r="AU143" s="148" t="s">
        <v>82</v>
      </c>
      <c r="AV143" s="12" t="s">
        <v>82</v>
      </c>
      <c r="AW143" s="12" t="s">
        <v>33</v>
      </c>
      <c r="AX143" s="12" t="s">
        <v>72</v>
      </c>
      <c r="AY143" s="148" t="s">
        <v>142</v>
      </c>
    </row>
    <row r="144" spans="2:65" s="14" customFormat="1">
      <c r="B144" s="161"/>
      <c r="D144" s="147" t="s">
        <v>153</v>
      </c>
      <c r="E144" s="162" t="s">
        <v>19</v>
      </c>
      <c r="F144" s="163" t="s">
        <v>850</v>
      </c>
      <c r="H144" s="162" t="s">
        <v>19</v>
      </c>
      <c r="I144" s="164"/>
      <c r="L144" s="161"/>
      <c r="M144" s="165"/>
      <c r="T144" s="166"/>
      <c r="AT144" s="162" t="s">
        <v>153</v>
      </c>
      <c r="AU144" s="162" t="s">
        <v>82</v>
      </c>
      <c r="AV144" s="14" t="s">
        <v>80</v>
      </c>
      <c r="AW144" s="14" t="s">
        <v>33</v>
      </c>
      <c r="AX144" s="14" t="s">
        <v>72</v>
      </c>
      <c r="AY144" s="162" t="s">
        <v>142</v>
      </c>
    </row>
    <row r="145" spans="2:65" s="12" customFormat="1">
      <c r="B145" s="146"/>
      <c r="D145" s="147" t="s">
        <v>153</v>
      </c>
      <c r="E145" s="148" t="s">
        <v>19</v>
      </c>
      <c r="F145" s="149" t="s">
        <v>851</v>
      </c>
      <c r="H145" s="150">
        <v>32.549999999999997</v>
      </c>
      <c r="I145" s="151"/>
      <c r="L145" s="146"/>
      <c r="M145" s="152"/>
      <c r="T145" s="153"/>
      <c r="AT145" s="148" t="s">
        <v>153</v>
      </c>
      <c r="AU145" s="148" t="s">
        <v>82</v>
      </c>
      <c r="AV145" s="12" t="s">
        <v>82</v>
      </c>
      <c r="AW145" s="12" t="s">
        <v>33</v>
      </c>
      <c r="AX145" s="12" t="s">
        <v>72</v>
      </c>
      <c r="AY145" s="148" t="s">
        <v>142</v>
      </c>
    </row>
    <row r="146" spans="2:65" s="12" customFormat="1">
      <c r="B146" s="146"/>
      <c r="D146" s="147" t="s">
        <v>153</v>
      </c>
      <c r="E146" s="148" t="s">
        <v>19</v>
      </c>
      <c r="F146" s="149" t="s">
        <v>842</v>
      </c>
      <c r="H146" s="150">
        <v>2.25</v>
      </c>
      <c r="I146" s="151"/>
      <c r="L146" s="146"/>
      <c r="M146" s="152"/>
      <c r="T146" s="153"/>
      <c r="AT146" s="148" t="s">
        <v>153</v>
      </c>
      <c r="AU146" s="148" t="s">
        <v>82</v>
      </c>
      <c r="AV146" s="12" t="s">
        <v>82</v>
      </c>
      <c r="AW146" s="12" t="s">
        <v>33</v>
      </c>
      <c r="AX146" s="12" t="s">
        <v>72</v>
      </c>
      <c r="AY146" s="148" t="s">
        <v>142</v>
      </c>
    </row>
    <row r="147" spans="2:65" s="13" customFormat="1">
      <c r="B147" s="154"/>
      <c r="D147" s="147" t="s">
        <v>153</v>
      </c>
      <c r="E147" s="155" t="s">
        <v>19</v>
      </c>
      <c r="F147" s="156" t="s">
        <v>156</v>
      </c>
      <c r="H147" s="157">
        <v>324.68</v>
      </c>
      <c r="I147" s="158"/>
      <c r="L147" s="154"/>
      <c r="M147" s="159"/>
      <c r="T147" s="160"/>
      <c r="AT147" s="155" t="s">
        <v>153</v>
      </c>
      <c r="AU147" s="155" t="s">
        <v>82</v>
      </c>
      <c r="AV147" s="13" t="s">
        <v>149</v>
      </c>
      <c r="AW147" s="13" t="s">
        <v>33</v>
      </c>
      <c r="AX147" s="13" t="s">
        <v>80</v>
      </c>
      <c r="AY147" s="155" t="s">
        <v>142</v>
      </c>
    </row>
    <row r="148" spans="2:65" s="1" customFormat="1" ht="24.15" customHeight="1">
      <c r="B148" s="33"/>
      <c r="C148" s="129" t="s">
        <v>8</v>
      </c>
      <c r="D148" s="129" t="s">
        <v>144</v>
      </c>
      <c r="E148" s="130" t="s">
        <v>852</v>
      </c>
      <c r="F148" s="131" t="s">
        <v>853</v>
      </c>
      <c r="G148" s="132" t="s">
        <v>201</v>
      </c>
      <c r="H148" s="133">
        <v>142.34</v>
      </c>
      <c r="I148" s="134"/>
      <c r="J148" s="135">
        <f>ROUND(I148*H148,2)</f>
        <v>0</v>
      </c>
      <c r="K148" s="131" t="s">
        <v>148</v>
      </c>
      <c r="L148" s="33"/>
      <c r="M148" s="136" t="s">
        <v>19</v>
      </c>
      <c r="N148" s="137" t="s">
        <v>43</v>
      </c>
      <c r="P148" s="138">
        <f>O148*H148</f>
        <v>0</v>
      </c>
      <c r="Q148" s="138">
        <v>0</v>
      </c>
      <c r="R148" s="138">
        <f>Q148*H148</f>
        <v>0</v>
      </c>
      <c r="S148" s="138">
        <v>0</v>
      </c>
      <c r="T148" s="139">
        <f>S148*H148</f>
        <v>0</v>
      </c>
      <c r="AR148" s="140" t="s">
        <v>149</v>
      </c>
      <c r="AT148" s="140" t="s">
        <v>144</v>
      </c>
      <c r="AU148" s="140" t="s">
        <v>82</v>
      </c>
      <c r="AY148" s="18" t="s">
        <v>142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8" t="s">
        <v>80</v>
      </c>
      <c r="BK148" s="141">
        <f>ROUND(I148*H148,2)</f>
        <v>0</v>
      </c>
      <c r="BL148" s="18" t="s">
        <v>149</v>
      </c>
      <c r="BM148" s="140" t="s">
        <v>854</v>
      </c>
    </row>
    <row r="149" spans="2:65" s="1" customFormat="1">
      <c r="B149" s="33"/>
      <c r="D149" s="142" t="s">
        <v>151</v>
      </c>
      <c r="F149" s="143" t="s">
        <v>855</v>
      </c>
      <c r="I149" s="144"/>
      <c r="L149" s="33"/>
      <c r="M149" s="145"/>
      <c r="T149" s="54"/>
      <c r="AT149" s="18" t="s">
        <v>151</v>
      </c>
      <c r="AU149" s="18" t="s">
        <v>82</v>
      </c>
    </row>
    <row r="150" spans="2:65" s="14" customFormat="1">
      <c r="B150" s="161"/>
      <c r="D150" s="147" t="s">
        <v>153</v>
      </c>
      <c r="E150" s="162" t="s">
        <v>19</v>
      </c>
      <c r="F150" s="163" t="s">
        <v>787</v>
      </c>
      <c r="H150" s="162" t="s">
        <v>19</v>
      </c>
      <c r="I150" s="164"/>
      <c r="L150" s="161"/>
      <c r="M150" s="165"/>
      <c r="T150" s="166"/>
      <c r="AT150" s="162" t="s">
        <v>153</v>
      </c>
      <c r="AU150" s="162" t="s">
        <v>82</v>
      </c>
      <c r="AV150" s="14" t="s">
        <v>80</v>
      </c>
      <c r="AW150" s="14" t="s">
        <v>33</v>
      </c>
      <c r="AX150" s="14" t="s">
        <v>72</v>
      </c>
      <c r="AY150" s="162" t="s">
        <v>142</v>
      </c>
    </row>
    <row r="151" spans="2:65" s="12" customFormat="1">
      <c r="B151" s="146"/>
      <c r="D151" s="147" t="s">
        <v>153</v>
      </c>
      <c r="E151" s="148" t="s">
        <v>19</v>
      </c>
      <c r="F151" s="149" t="s">
        <v>856</v>
      </c>
      <c r="H151" s="150">
        <v>142.34</v>
      </c>
      <c r="I151" s="151"/>
      <c r="L151" s="146"/>
      <c r="M151" s="152"/>
      <c r="T151" s="153"/>
      <c r="AT151" s="148" t="s">
        <v>153</v>
      </c>
      <c r="AU151" s="148" t="s">
        <v>82</v>
      </c>
      <c r="AV151" s="12" t="s">
        <v>82</v>
      </c>
      <c r="AW151" s="12" t="s">
        <v>33</v>
      </c>
      <c r="AX151" s="12" t="s">
        <v>80</v>
      </c>
      <c r="AY151" s="148" t="s">
        <v>142</v>
      </c>
    </row>
    <row r="152" spans="2:65" s="1" customFormat="1" ht="24.15" customHeight="1">
      <c r="B152" s="33"/>
      <c r="C152" s="129" t="s">
        <v>237</v>
      </c>
      <c r="D152" s="129" t="s">
        <v>144</v>
      </c>
      <c r="E152" s="130" t="s">
        <v>857</v>
      </c>
      <c r="F152" s="131" t="s">
        <v>858</v>
      </c>
      <c r="G152" s="132" t="s">
        <v>201</v>
      </c>
      <c r="H152" s="133">
        <v>147.52000000000001</v>
      </c>
      <c r="I152" s="134"/>
      <c r="J152" s="135">
        <f>ROUND(I152*H152,2)</f>
        <v>0</v>
      </c>
      <c r="K152" s="131" t="s">
        <v>148</v>
      </c>
      <c r="L152" s="33"/>
      <c r="M152" s="136" t="s">
        <v>19</v>
      </c>
      <c r="N152" s="137" t="s">
        <v>43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149</v>
      </c>
      <c r="AT152" s="140" t="s">
        <v>144</v>
      </c>
      <c r="AU152" s="140" t="s">
        <v>82</v>
      </c>
      <c r="AY152" s="18" t="s">
        <v>142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8" t="s">
        <v>80</v>
      </c>
      <c r="BK152" s="141">
        <f>ROUND(I152*H152,2)</f>
        <v>0</v>
      </c>
      <c r="BL152" s="18" t="s">
        <v>149</v>
      </c>
      <c r="BM152" s="140" t="s">
        <v>859</v>
      </c>
    </row>
    <row r="153" spans="2:65" s="1" customFormat="1">
      <c r="B153" s="33"/>
      <c r="D153" s="142" t="s">
        <v>151</v>
      </c>
      <c r="F153" s="143" t="s">
        <v>860</v>
      </c>
      <c r="I153" s="144"/>
      <c r="L153" s="33"/>
      <c r="M153" s="145"/>
      <c r="T153" s="54"/>
      <c r="AT153" s="18" t="s">
        <v>151</v>
      </c>
      <c r="AU153" s="18" t="s">
        <v>82</v>
      </c>
    </row>
    <row r="154" spans="2:65" s="14" customFormat="1">
      <c r="B154" s="161"/>
      <c r="D154" s="147" t="s">
        <v>153</v>
      </c>
      <c r="E154" s="162" t="s">
        <v>19</v>
      </c>
      <c r="F154" s="163" t="s">
        <v>781</v>
      </c>
      <c r="H154" s="162" t="s">
        <v>19</v>
      </c>
      <c r="I154" s="164"/>
      <c r="L154" s="161"/>
      <c r="M154" s="165"/>
      <c r="T154" s="166"/>
      <c r="AT154" s="162" t="s">
        <v>153</v>
      </c>
      <c r="AU154" s="162" t="s">
        <v>82</v>
      </c>
      <c r="AV154" s="14" t="s">
        <v>80</v>
      </c>
      <c r="AW154" s="14" t="s">
        <v>33</v>
      </c>
      <c r="AX154" s="14" t="s">
        <v>72</v>
      </c>
      <c r="AY154" s="162" t="s">
        <v>142</v>
      </c>
    </row>
    <row r="155" spans="2:65" s="12" customFormat="1">
      <c r="B155" s="146"/>
      <c r="D155" s="147" t="s">
        <v>153</v>
      </c>
      <c r="E155" s="148" t="s">
        <v>19</v>
      </c>
      <c r="F155" s="149" t="s">
        <v>861</v>
      </c>
      <c r="H155" s="150">
        <v>147.52000000000001</v>
      </c>
      <c r="I155" s="151"/>
      <c r="L155" s="146"/>
      <c r="M155" s="152"/>
      <c r="T155" s="153"/>
      <c r="AT155" s="148" t="s">
        <v>153</v>
      </c>
      <c r="AU155" s="148" t="s">
        <v>82</v>
      </c>
      <c r="AV155" s="12" t="s">
        <v>82</v>
      </c>
      <c r="AW155" s="12" t="s">
        <v>33</v>
      </c>
      <c r="AX155" s="12" t="s">
        <v>80</v>
      </c>
      <c r="AY155" s="148" t="s">
        <v>142</v>
      </c>
    </row>
    <row r="156" spans="2:65" s="1" customFormat="1" ht="16.5" customHeight="1">
      <c r="B156" s="33"/>
      <c r="C156" s="129" t="s">
        <v>244</v>
      </c>
      <c r="D156" s="129" t="s">
        <v>144</v>
      </c>
      <c r="E156" s="130" t="s">
        <v>862</v>
      </c>
      <c r="F156" s="131" t="s">
        <v>863</v>
      </c>
      <c r="G156" s="132" t="s">
        <v>201</v>
      </c>
      <c r="H156" s="133">
        <v>289.86</v>
      </c>
      <c r="I156" s="134"/>
      <c r="J156" s="135">
        <f>ROUND(I156*H156,2)</f>
        <v>0</v>
      </c>
      <c r="K156" s="131" t="s">
        <v>148</v>
      </c>
      <c r="L156" s="33"/>
      <c r="M156" s="136" t="s">
        <v>19</v>
      </c>
      <c r="N156" s="137" t="s">
        <v>43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149</v>
      </c>
      <c r="AT156" s="140" t="s">
        <v>144</v>
      </c>
      <c r="AU156" s="140" t="s">
        <v>82</v>
      </c>
      <c r="AY156" s="18" t="s">
        <v>142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8" t="s">
        <v>80</v>
      </c>
      <c r="BK156" s="141">
        <f>ROUND(I156*H156,2)</f>
        <v>0</v>
      </c>
      <c r="BL156" s="18" t="s">
        <v>149</v>
      </c>
      <c r="BM156" s="140" t="s">
        <v>864</v>
      </c>
    </row>
    <row r="157" spans="2:65" s="1" customFormat="1">
      <c r="B157" s="33"/>
      <c r="D157" s="142" t="s">
        <v>151</v>
      </c>
      <c r="F157" s="143" t="s">
        <v>865</v>
      </c>
      <c r="I157" s="144"/>
      <c r="L157" s="33"/>
      <c r="M157" s="145"/>
      <c r="T157" s="54"/>
      <c r="AT157" s="18" t="s">
        <v>151</v>
      </c>
      <c r="AU157" s="18" t="s">
        <v>82</v>
      </c>
    </row>
    <row r="158" spans="2:65" s="14" customFormat="1">
      <c r="B158" s="161"/>
      <c r="D158" s="147" t="s">
        <v>153</v>
      </c>
      <c r="E158" s="162" t="s">
        <v>19</v>
      </c>
      <c r="F158" s="163" t="s">
        <v>781</v>
      </c>
      <c r="H158" s="162" t="s">
        <v>19</v>
      </c>
      <c r="I158" s="164"/>
      <c r="L158" s="161"/>
      <c r="M158" s="165"/>
      <c r="T158" s="166"/>
      <c r="AT158" s="162" t="s">
        <v>153</v>
      </c>
      <c r="AU158" s="162" t="s">
        <v>82</v>
      </c>
      <c r="AV158" s="14" t="s">
        <v>80</v>
      </c>
      <c r="AW158" s="14" t="s">
        <v>33</v>
      </c>
      <c r="AX158" s="14" t="s">
        <v>72</v>
      </c>
      <c r="AY158" s="162" t="s">
        <v>142</v>
      </c>
    </row>
    <row r="159" spans="2:65" s="12" customFormat="1">
      <c r="B159" s="146"/>
      <c r="D159" s="147" t="s">
        <v>153</v>
      </c>
      <c r="E159" s="148" t="s">
        <v>19</v>
      </c>
      <c r="F159" s="149" t="s">
        <v>866</v>
      </c>
      <c r="H159" s="150">
        <v>142.34</v>
      </c>
      <c r="I159" s="151"/>
      <c r="L159" s="146"/>
      <c r="M159" s="152"/>
      <c r="T159" s="153"/>
      <c r="AT159" s="148" t="s">
        <v>153</v>
      </c>
      <c r="AU159" s="148" t="s">
        <v>82</v>
      </c>
      <c r="AV159" s="12" t="s">
        <v>82</v>
      </c>
      <c r="AW159" s="12" t="s">
        <v>33</v>
      </c>
      <c r="AX159" s="12" t="s">
        <v>72</v>
      </c>
      <c r="AY159" s="148" t="s">
        <v>142</v>
      </c>
    </row>
    <row r="160" spans="2:65" s="12" customFormat="1">
      <c r="B160" s="146"/>
      <c r="D160" s="147" t="s">
        <v>153</v>
      </c>
      <c r="E160" s="148" t="s">
        <v>19</v>
      </c>
      <c r="F160" s="149" t="s">
        <v>867</v>
      </c>
      <c r="H160" s="150">
        <v>147.52000000000001</v>
      </c>
      <c r="I160" s="151"/>
      <c r="L160" s="146"/>
      <c r="M160" s="152"/>
      <c r="T160" s="153"/>
      <c r="AT160" s="148" t="s">
        <v>153</v>
      </c>
      <c r="AU160" s="148" t="s">
        <v>82</v>
      </c>
      <c r="AV160" s="12" t="s">
        <v>82</v>
      </c>
      <c r="AW160" s="12" t="s">
        <v>33</v>
      </c>
      <c r="AX160" s="12" t="s">
        <v>72</v>
      </c>
      <c r="AY160" s="148" t="s">
        <v>142</v>
      </c>
    </row>
    <row r="161" spans="2:65" s="13" customFormat="1">
      <c r="B161" s="154"/>
      <c r="D161" s="147" t="s">
        <v>153</v>
      </c>
      <c r="E161" s="155" t="s">
        <v>19</v>
      </c>
      <c r="F161" s="156" t="s">
        <v>156</v>
      </c>
      <c r="H161" s="157">
        <v>289.86</v>
      </c>
      <c r="I161" s="158"/>
      <c r="L161" s="154"/>
      <c r="M161" s="159"/>
      <c r="T161" s="160"/>
      <c r="AT161" s="155" t="s">
        <v>153</v>
      </c>
      <c r="AU161" s="155" t="s">
        <v>82</v>
      </c>
      <c r="AV161" s="13" t="s">
        <v>149</v>
      </c>
      <c r="AW161" s="13" t="s">
        <v>33</v>
      </c>
      <c r="AX161" s="13" t="s">
        <v>80</v>
      </c>
      <c r="AY161" s="155" t="s">
        <v>142</v>
      </c>
    </row>
    <row r="162" spans="2:65" s="1" customFormat="1" ht="16.5" customHeight="1">
      <c r="B162" s="33"/>
      <c r="C162" s="129" t="s">
        <v>260</v>
      </c>
      <c r="D162" s="129" t="s">
        <v>144</v>
      </c>
      <c r="E162" s="130" t="s">
        <v>868</v>
      </c>
      <c r="F162" s="131" t="s">
        <v>869</v>
      </c>
      <c r="G162" s="132" t="s">
        <v>201</v>
      </c>
      <c r="H162" s="133">
        <v>1167.5999999999999</v>
      </c>
      <c r="I162" s="134"/>
      <c r="J162" s="135">
        <f>ROUND(I162*H162,2)</f>
        <v>0</v>
      </c>
      <c r="K162" s="131" t="s">
        <v>148</v>
      </c>
      <c r="L162" s="33"/>
      <c r="M162" s="136" t="s">
        <v>19</v>
      </c>
      <c r="N162" s="137" t="s">
        <v>43</v>
      </c>
      <c r="P162" s="138">
        <f>O162*H162</f>
        <v>0</v>
      </c>
      <c r="Q162" s="138">
        <v>0</v>
      </c>
      <c r="R162" s="138">
        <f>Q162*H162</f>
        <v>0</v>
      </c>
      <c r="S162" s="138">
        <v>0</v>
      </c>
      <c r="T162" s="139">
        <f>S162*H162</f>
        <v>0</v>
      </c>
      <c r="AR162" s="140" t="s">
        <v>149</v>
      </c>
      <c r="AT162" s="140" t="s">
        <v>144</v>
      </c>
      <c r="AU162" s="140" t="s">
        <v>82</v>
      </c>
      <c r="AY162" s="18" t="s">
        <v>142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8" t="s">
        <v>80</v>
      </c>
      <c r="BK162" s="141">
        <f>ROUND(I162*H162,2)</f>
        <v>0</v>
      </c>
      <c r="BL162" s="18" t="s">
        <v>149</v>
      </c>
      <c r="BM162" s="140" t="s">
        <v>870</v>
      </c>
    </row>
    <row r="163" spans="2:65" s="1" customFormat="1">
      <c r="B163" s="33"/>
      <c r="D163" s="142" t="s">
        <v>151</v>
      </c>
      <c r="F163" s="143" t="s">
        <v>871</v>
      </c>
      <c r="I163" s="144"/>
      <c r="L163" s="33"/>
      <c r="M163" s="145"/>
      <c r="T163" s="54"/>
      <c r="AT163" s="18" t="s">
        <v>151</v>
      </c>
      <c r="AU163" s="18" t="s">
        <v>82</v>
      </c>
    </row>
    <row r="164" spans="2:65" s="14" customFormat="1">
      <c r="B164" s="161"/>
      <c r="D164" s="147" t="s">
        <v>153</v>
      </c>
      <c r="E164" s="162" t="s">
        <v>19</v>
      </c>
      <c r="F164" s="163" t="s">
        <v>781</v>
      </c>
      <c r="H164" s="162" t="s">
        <v>19</v>
      </c>
      <c r="I164" s="164"/>
      <c r="L164" s="161"/>
      <c r="M164" s="165"/>
      <c r="T164" s="166"/>
      <c r="AT164" s="162" t="s">
        <v>153</v>
      </c>
      <c r="AU164" s="162" t="s">
        <v>82</v>
      </c>
      <c r="AV164" s="14" t="s">
        <v>80</v>
      </c>
      <c r="AW164" s="14" t="s">
        <v>33</v>
      </c>
      <c r="AX164" s="14" t="s">
        <v>72</v>
      </c>
      <c r="AY164" s="162" t="s">
        <v>142</v>
      </c>
    </row>
    <row r="165" spans="2:65" s="12" customFormat="1">
      <c r="B165" s="146"/>
      <c r="D165" s="147" t="s">
        <v>153</v>
      </c>
      <c r="E165" s="148" t="s">
        <v>19</v>
      </c>
      <c r="F165" s="149" t="s">
        <v>872</v>
      </c>
      <c r="H165" s="150">
        <v>760.1</v>
      </c>
      <c r="I165" s="151"/>
      <c r="L165" s="146"/>
      <c r="M165" s="152"/>
      <c r="T165" s="153"/>
      <c r="AT165" s="148" t="s">
        <v>153</v>
      </c>
      <c r="AU165" s="148" t="s">
        <v>82</v>
      </c>
      <c r="AV165" s="12" t="s">
        <v>82</v>
      </c>
      <c r="AW165" s="12" t="s">
        <v>33</v>
      </c>
      <c r="AX165" s="12" t="s">
        <v>72</v>
      </c>
      <c r="AY165" s="148" t="s">
        <v>142</v>
      </c>
    </row>
    <row r="166" spans="2:65" s="12" customFormat="1">
      <c r="B166" s="146"/>
      <c r="D166" s="147" t="s">
        <v>153</v>
      </c>
      <c r="E166" s="148" t="s">
        <v>19</v>
      </c>
      <c r="F166" s="149" t="s">
        <v>808</v>
      </c>
      <c r="H166" s="150">
        <v>407.5</v>
      </c>
      <c r="I166" s="151"/>
      <c r="L166" s="146"/>
      <c r="M166" s="152"/>
      <c r="T166" s="153"/>
      <c r="AT166" s="148" t="s">
        <v>153</v>
      </c>
      <c r="AU166" s="148" t="s">
        <v>82</v>
      </c>
      <c r="AV166" s="12" t="s">
        <v>82</v>
      </c>
      <c r="AW166" s="12" t="s">
        <v>33</v>
      </c>
      <c r="AX166" s="12" t="s">
        <v>72</v>
      </c>
      <c r="AY166" s="148" t="s">
        <v>142</v>
      </c>
    </row>
    <row r="167" spans="2:65" s="13" customFormat="1">
      <c r="B167" s="154"/>
      <c r="D167" s="147" t="s">
        <v>153</v>
      </c>
      <c r="E167" s="155" t="s">
        <v>19</v>
      </c>
      <c r="F167" s="156" t="s">
        <v>156</v>
      </c>
      <c r="H167" s="157">
        <v>1167.5999999999999</v>
      </c>
      <c r="I167" s="158"/>
      <c r="L167" s="154"/>
      <c r="M167" s="159"/>
      <c r="T167" s="160"/>
      <c r="AT167" s="155" t="s">
        <v>153</v>
      </c>
      <c r="AU167" s="155" t="s">
        <v>82</v>
      </c>
      <c r="AV167" s="13" t="s">
        <v>149</v>
      </c>
      <c r="AW167" s="13" t="s">
        <v>33</v>
      </c>
      <c r="AX167" s="13" t="s">
        <v>80</v>
      </c>
      <c r="AY167" s="155" t="s">
        <v>142</v>
      </c>
    </row>
    <row r="168" spans="2:65" s="1" customFormat="1" ht="24.15" customHeight="1">
      <c r="B168" s="33"/>
      <c r="C168" s="129" t="s">
        <v>266</v>
      </c>
      <c r="D168" s="129" t="s">
        <v>144</v>
      </c>
      <c r="E168" s="130" t="s">
        <v>873</v>
      </c>
      <c r="F168" s="131" t="s">
        <v>874</v>
      </c>
      <c r="G168" s="132" t="s">
        <v>201</v>
      </c>
      <c r="H168" s="133">
        <v>490</v>
      </c>
      <c r="I168" s="134"/>
      <c r="J168" s="135">
        <f>ROUND(I168*H168,2)</f>
        <v>0</v>
      </c>
      <c r="K168" s="131" t="s">
        <v>148</v>
      </c>
      <c r="L168" s="33"/>
      <c r="M168" s="136" t="s">
        <v>19</v>
      </c>
      <c r="N168" s="137" t="s">
        <v>43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149</v>
      </c>
      <c r="AT168" s="140" t="s">
        <v>144</v>
      </c>
      <c r="AU168" s="140" t="s">
        <v>82</v>
      </c>
      <c r="AY168" s="18" t="s">
        <v>142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8" t="s">
        <v>80</v>
      </c>
      <c r="BK168" s="141">
        <f>ROUND(I168*H168,2)</f>
        <v>0</v>
      </c>
      <c r="BL168" s="18" t="s">
        <v>149</v>
      </c>
      <c r="BM168" s="140" t="s">
        <v>875</v>
      </c>
    </row>
    <row r="169" spans="2:65" s="1" customFormat="1">
      <c r="B169" s="33"/>
      <c r="D169" s="142" t="s">
        <v>151</v>
      </c>
      <c r="F169" s="143" t="s">
        <v>876</v>
      </c>
      <c r="I169" s="144"/>
      <c r="L169" s="33"/>
      <c r="M169" s="145"/>
      <c r="T169" s="54"/>
      <c r="AT169" s="18" t="s">
        <v>151</v>
      </c>
      <c r="AU169" s="18" t="s">
        <v>82</v>
      </c>
    </row>
    <row r="170" spans="2:65" s="14" customFormat="1">
      <c r="B170" s="161"/>
      <c r="D170" s="147" t="s">
        <v>153</v>
      </c>
      <c r="E170" s="162" t="s">
        <v>19</v>
      </c>
      <c r="F170" s="163" t="s">
        <v>877</v>
      </c>
      <c r="H170" s="162" t="s">
        <v>19</v>
      </c>
      <c r="I170" s="164"/>
      <c r="L170" s="161"/>
      <c r="M170" s="165"/>
      <c r="T170" s="166"/>
      <c r="AT170" s="162" t="s">
        <v>153</v>
      </c>
      <c r="AU170" s="162" t="s">
        <v>82</v>
      </c>
      <c r="AV170" s="14" t="s">
        <v>80</v>
      </c>
      <c r="AW170" s="14" t="s">
        <v>33</v>
      </c>
      <c r="AX170" s="14" t="s">
        <v>72</v>
      </c>
      <c r="AY170" s="162" t="s">
        <v>142</v>
      </c>
    </row>
    <row r="171" spans="2:65" s="12" customFormat="1">
      <c r="B171" s="146"/>
      <c r="D171" s="147" t="s">
        <v>153</v>
      </c>
      <c r="E171" s="148" t="s">
        <v>19</v>
      </c>
      <c r="F171" s="149" t="s">
        <v>878</v>
      </c>
      <c r="H171" s="150">
        <v>490</v>
      </c>
      <c r="I171" s="151"/>
      <c r="L171" s="146"/>
      <c r="M171" s="152"/>
      <c r="T171" s="153"/>
      <c r="AT171" s="148" t="s">
        <v>153</v>
      </c>
      <c r="AU171" s="148" t="s">
        <v>82</v>
      </c>
      <c r="AV171" s="12" t="s">
        <v>82</v>
      </c>
      <c r="AW171" s="12" t="s">
        <v>33</v>
      </c>
      <c r="AX171" s="12" t="s">
        <v>80</v>
      </c>
      <c r="AY171" s="148" t="s">
        <v>142</v>
      </c>
    </row>
    <row r="172" spans="2:65" s="1" customFormat="1" ht="24.15" customHeight="1">
      <c r="B172" s="33"/>
      <c r="C172" s="129" t="s">
        <v>271</v>
      </c>
      <c r="D172" s="129" t="s">
        <v>144</v>
      </c>
      <c r="E172" s="130" t="s">
        <v>879</v>
      </c>
      <c r="F172" s="131" t="s">
        <v>880</v>
      </c>
      <c r="G172" s="132" t="s">
        <v>201</v>
      </c>
      <c r="H172" s="133">
        <v>407.5</v>
      </c>
      <c r="I172" s="134"/>
      <c r="J172" s="135">
        <f>ROUND(I172*H172,2)</f>
        <v>0</v>
      </c>
      <c r="K172" s="131" t="s">
        <v>148</v>
      </c>
      <c r="L172" s="33"/>
      <c r="M172" s="136" t="s">
        <v>19</v>
      </c>
      <c r="N172" s="137" t="s">
        <v>43</v>
      </c>
      <c r="P172" s="138">
        <f>O172*H172</f>
        <v>0</v>
      </c>
      <c r="Q172" s="138">
        <v>0</v>
      </c>
      <c r="R172" s="138">
        <f>Q172*H172</f>
        <v>0</v>
      </c>
      <c r="S172" s="138">
        <v>0</v>
      </c>
      <c r="T172" s="139">
        <f>S172*H172</f>
        <v>0</v>
      </c>
      <c r="AR172" s="140" t="s">
        <v>149</v>
      </c>
      <c r="AT172" s="140" t="s">
        <v>144</v>
      </c>
      <c r="AU172" s="140" t="s">
        <v>82</v>
      </c>
      <c r="AY172" s="18" t="s">
        <v>142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8" t="s">
        <v>80</v>
      </c>
      <c r="BK172" s="141">
        <f>ROUND(I172*H172,2)</f>
        <v>0</v>
      </c>
      <c r="BL172" s="18" t="s">
        <v>149</v>
      </c>
      <c r="BM172" s="140" t="s">
        <v>881</v>
      </c>
    </row>
    <row r="173" spans="2:65" s="1" customFormat="1">
      <c r="B173" s="33"/>
      <c r="D173" s="142" t="s">
        <v>151</v>
      </c>
      <c r="F173" s="143" t="s">
        <v>882</v>
      </c>
      <c r="I173" s="144"/>
      <c r="L173" s="33"/>
      <c r="M173" s="145"/>
      <c r="T173" s="54"/>
      <c r="AT173" s="18" t="s">
        <v>151</v>
      </c>
      <c r="AU173" s="18" t="s">
        <v>82</v>
      </c>
    </row>
    <row r="174" spans="2:65" s="14" customFormat="1">
      <c r="B174" s="161"/>
      <c r="D174" s="147" t="s">
        <v>153</v>
      </c>
      <c r="E174" s="162" t="s">
        <v>19</v>
      </c>
      <c r="F174" s="163" t="s">
        <v>781</v>
      </c>
      <c r="H174" s="162" t="s">
        <v>19</v>
      </c>
      <c r="I174" s="164"/>
      <c r="L174" s="161"/>
      <c r="M174" s="165"/>
      <c r="T174" s="166"/>
      <c r="AT174" s="162" t="s">
        <v>153</v>
      </c>
      <c r="AU174" s="162" t="s">
        <v>82</v>
      </c>
      <c r="AV174" s="14" t="s">
        <v>80</v>
      </c>
      <c r="AW174" s="14" t="s">
        <v>33</v>
      </c>
      <c r="AX174" s="14" t="s">
        <v>72</v>
      </c>
      <c r="AY174" s="162" t="s">
        <v>142</v>
      </c>
    </row>
    <row r="175" spans="2:65" s="12" customFormat="1">
      <c r="B175" s="146"/>
      <c r="D175" s="147" t="s">
        <v>153</v>
      </c>
      <c r="E175" s="148" t="s">
        <v>19</v>
      </c>
      <c r="F175" s="149" t="s">
        <v>808</v>
      </c>
      <c r="H175" s="150">
        <v>407.5</v>
      </c>
      <c r="I175" s="151"/>
      <c r="L175" s="146"/>
      <c r="M175" s="152"/>
      <c r="T175" s="153"/>
      <c r="AT175" s="148" t="s">
        <v>153</v>
      </c>
      <c r="AU175" s="148" t="s">
        <v>82</v>
      </c>
      <c r="AV175" s="12" t="s">
        <v>82</v>
      </c>
      <c r="AW175" s="12" t="s">
        <v>33</v>
      </c>
      <c r="AX175" s="12" t="s">
        <v>80</v>
      </c>
      <c r="AY175" s="148" t="s">
        <v>142</v>
      </c>
    </row>
    <row r="176" spans="2:65" s="1" customFormat="1" ht="24.15" customHeight="1">
      <c r="B176" s="33"/>
      <c r="C176" s="129" t="s">
        <v>7</v>
      </c>
      <c r="D176" s="129" t="s">
        <v>144</v>
      </c>
      <c r="E176" s="130" t="s">
        <v>883</v>
      </c>
      <c r="F176" s="131" t="s">
        <v>884</v>
      </c>
      <c r="G176" s="132" t="s">
        <v>201</v>
      </c>
      <c r="H176" s="133">
        <v>142.34</v>
      </c>
      <c r="I176" s="134"/>
      <c r="J176" s="135">
        <f>ROUND(I176*H176,2)</f>
        <v>0</v>
      </c>
      <c r="K176" s="131" t="s">
        <v>148</v>
      </c>
      <c r="L176" s="33"/>
      <c r="M176" s="136" t="s">
        <v>19</v>
      </c>
      <c r="N176" s="137" t="s">
        <v>43</v>
      </c>
      <c r="P176" s="138">
        <f>O176*H176</f>
        <v>0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149</v>
      </c>
      <c r="AT176" s="140" t="s">
        <v>144</v>
      </c>
      <c r="AU176" s="140" t="s">
        <v>82</v>
      </c>
      <c r="AY176" s="18" t="s">
        <v>142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8" t="s">
        <v>80</v>
      </c>
      <c r="BK176" s="141">
        <f>ROUND(I176*H176,2)</f>
        <v>0</v>
      </c>
      <c r="BL176" s="18" t="s">
        <v>149</v>
      </c>
      <c r="BM176" s="140" t="s">
        <v>885</v>
      </c>
    </row>
    <row r="177" spans="2:65" s="1" customFormat="1">
      <c r="B177" s="33"/>
      <c r="D177" s="142" t="s">
        <v>151</v>
      </c>
      <c r="F177" s="143" t="s">
        <v>886</v>
      </c>
      <c r="I177" s="144"/>
      <c r="L177" s="33"/>
      <c r="M177" s="145"/>
      <c r="T177" s="54"/>
      <c r="AT177" s="18" t="s">
        <v>151</v>
      </c>
      <c r="AU177" s="18" t="s">
        <v>82</v>
      </c>
    </row>
    <row r="178" spans="2:65" s="14" customFormat="1">
      <c r="B178" s="161"/>
      <c r="D178" s="147" t="s">
        <v>153</v>
      </c>
      <c r="E178" s="162" t="s">
        <v>19</v>
      </c>
      <c r="F178" s="163" t="s">
        <v>781</v>
      </c>
      <c r="H178" s="162" t="s">
        <v>19</v>
      </c>
      <c r="I178" s="164"/>
      <c r="L178" s="161"/>
      <c r="M178" s="165"/>
      <c r="T178" s="166"/>
      <c r="AT178" s="162" t="s">
        <v>153</v>
      </c>
      <c r="AU178" s="162" t="s">
        <v>82</v>
      </c>
      <c r="AV178" s="14" t="s">
        <v>80</v>
      </c>
      <c r="AW178" s="14" t="s">
        <v>33</v>
      </c>
      <c r="AX178" s="14" t="s">
        <v>72</v>
      </c>
      <c r="AY178" s="162" t="s">
        <v>142</v>
      </c>
    </row>
    <row r="179" spans="2:65" s="12" customFormat="1">
      <c r="B179" s="146"/>
      <c r="D179" s="147" t="s">
        <v>153</v>
      </c>
      <c r="E179" s="148" t="s">
        <v>19</v>
      </c>
      <c r="F179" s="149" t="s">
        <v>887</v>
      </c>
      <c r="H179" s="150">
        <v>142.34</v>
      </c>
      <c r="I179" s="151"/>
      <c r="L179" s="146"/>
      <c r="M179" s="152"/>
      <c r="T179" s="153"/>
      <c r="AT179" s="148" t="s">
        <v>153</v>
      </c>
      <c r="AU179" s="148" t="s">
        <v>82</v>
      </c>
      <c r="AV179" s="12" t="s">
        <v>82</v>
      </c>
      <c r="AW179" s="12" t="s">
        <v>33</v>
      </c>
      <c r="AX179" s="12" t="s">
        <v>80</v>
      </c>
      <c r="AY179" s="148" t="s">
        <v>142</v>
      </c>
    </row>
    <row r="180" spans="2:65" s="1" customFormat="1" ht="37.799999999999997" customHeight="1">
      <c r="B180" s="33"/>
      <c r="C180" s="129" t="s">
        <v>281</v>
      </c>
      <c r="D180" s="129" t="s">
        <v>144</v>
      </c>
      <c r="E180" s="130" t="s">
        <v>888</v>
      </c>
      <c r="F180" s="131" t="s">
        <v>889</v>
      </c>
      <c r="G180" s="132" t="s">
        <v>201</v>
      </c>
      <c r="H180" s="133">
        <v>2.6</v>
      </c>
      <c r="I180" s="134"/>
      <c r="J180" s="135">
        <f>ROUND(I180*H180,2)</f>
        <v>0</v>
      </c>
      <c r="K180" s="131" t="s">
        <v>148</v>
      </c>
      <c r="L180" s="33"/>
      <c r="M180" s="136" t="s">
        <v>19</v>
      </c>
      <c r="N180" s="137" t="s">
        <v>43</v>
      </c>
      <c r="P180" s="138">
        <f>O180*H180</f>
        <v>0</v>
      </c>
      <c r="Q180" s="138">
        <v>0.11162</v>
      </c>
      <c r="R180" s="138">
        <f>Q180*H180</f>
        <v>0.29021200000000003</v>
      </c>
      <c r="S180" s="138">
        <v>0</v>
      </c>
      <c r="T180" s="139">
        <f>S180*H180</f>
        <v>0</v>
      </c>
      <c r="AR180" s="140" t="s">
        <v>149</v>
      </c>
      <c r="AT180" s="140" t="s">
        <v>144</v>
      </c>
      <c r="AU180" s="140" t="s">
        <v>82</v>
      </c>
      <c r="AY180" s="18" t="s">
        <v>142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8" t="s">
        <v>80</v>
      </c>
      <c r="BK180" s="141">
        <f>ROUND(I180*H180,2)</f>
        <v>0</v>
      </c>
      <c r="BL180" s="18" t="s">
        <v>149</v>
      </c>
      <c r="BM180" s="140" t="s">
        <v>890</v>
      </c>
    </row>
    <row r="181" spans="2:65" s="1" customFormat="1">
      <c r="B181" s="33"/>
      <c r="D181" s="142" t="s">
        <v>151</v>
      </c>
      <c r="F181" s="143" t="s">
        <v>891</v>
      </c>
      <c r="I181" s="144"/>
      <c r="L181" s="33"/>
      <c r="M181" s="145"/>
      <c r="T181" s="54"/>
      <c r="AT181" s="18" t="s">
        <v>151</v>
      </c>
      <c r="AU181" s="18" t="s">
        <v>82</v>
      </c>
    </row>
    <row r="182" spans="2:65" s="14" customFormat="1">
      <c r="B182" s="161"/>
      <c r="D182" s="147" t="s">
        <v>153</v>
      </c>
      <c r="E182" s="162" t="s">
        <v>19</v>
      </c>
      <c r="F182" s="163" t="s">
        <v>892</v>
      </c>
      <c r="H182" s="162" t="s">
        <v>19</v>
      </c>
      <c r="I182" s="164"/>
      <c r="L182" s="161"/>
      <c r="M182" s="165"/>
      <c r="T182" s="166"/>
      <c r="AT182" s="162" t="s">
        <v>153</v>
      </c>
      <c r="AU182" s="162" t="s">
        <v>82</v>
      </c>
      <c r="AV182" s="14" t="s">
        <v>80</v>
      </c>
      <c r="AW182" s="14" t="s">
        <v>33</v>
      </c>
      <c r="AX182" s="14" t="s">
        <v>72</v>
      </c>
      <c r="AY182" s="162" t="s">
        <v>142</v>
      </c>
    </row>
    <row r="183" spans="2:65" s="12" customFormat="1">
      <c r="B183" s="146"/>
      <c r="D183" s="147" t="s">
        <v>153</v>
      </c>
      <c r="E183" s="148" t="s">
        <v>19</v>
      </c>
      <c r="F183" s="149" t="s">
        <v>893</v>
      </c>
      <c r="H183" s="150">
        <v>2.6</v>
      </c>
      <c r="I183" s="151"/>
      <c r="L183" s="146"/>
      <c r="M183" s="152"/>
      <c r="T183" s="153"/>
      <c r="AT183" s="148" t="s">
        <v>153</v>
      </c>
      <c r="AU183" s="148" t="s">
        <v>82</v>
      </c>
      <c r="AV183" s="12" t="s">
        <v>82</v>
      </c>
      <c r="AW183" s="12" t="s">
        <v>33</v>
      </c>
      <c r="AX183" s="12" t="s">
        <v>80</v>
      </c>
      <c r="AY183" s="148" t="s">
        <v>142</v>
      </c>
    </row>
    <row r="184" spans="2:65" s="11" customFormat="1" ht="22.8" customHeight="1">
      <c r="B184" s="117"/>
      <c r="D184" s="118" t="s">
        <v>71</v>
      </c>
      <c r="E184" s="127" t="s">
        <v>732</v>
      </c>
      <c r="F184" s="127" t="s">
        <v>733</v>
      </c>
      <c r="I184" s="120"/>
      <c r="J184" s="128">
        <f>BK184</f>
        <v>0</v>
      </c>
      <c r="L184" s="117"/>
      <c r="M184" s="122"/>
      <c r="P184" s="123">
        <f>SUM(P185:P214)</f>
        <v>0</v>
      </c>
      <c r="R184" s="123">
        <f>SUM(R185:R214)</f>
        <v>0</v>
      </c>
      <c r="T184" s="124">
        <f>SUM(T185:T214)</f>
        <v>0</v>
      </c>
      <c r="AR184" s="118" t="s">
        <v>80</v>
      </c>
      <c r="AT184" s="125" t="s">
        <v>71</v>
      </c>
      <c r="AU184" s="125" t="s">
        <v>80</v>
      </c>
      <c r="AY184" s="118" t="s">
        <v>142</v>
      </c>
      <c r="BK184" s="126">
        <f>SUM(BK185:BK214)</f>
        <v>0</v>
      </c>
    </row>
    <row r="185" spans="2:65" s="1" customFormat="1" ht="24.15" customHeight="1">
      <c r="B185" s="33"/>
      <c r="C185" s="129" t="s">
        <v>290</v>
      </c>
      <c r="D185" s="129" t="s">
        <v>144</v>
      </c>
      <c r="E185" s="130" t="s">
        <v>894</v>
      </c>
      <c r="F185" s="131" t="s">
        <v>895</v>
      </c>
      <c r="G185" s="132" t="s">
        <v>344</v>
      </c>
      <c r="H185" s="133">
        <v>187.74100000000001</v>
      </c>
      <c r="I185" s="134"/>
      <c r="J185" s="135">
        <f>ROUND(I185*H185,2)</f>
        <v>0</v>
      </c>
      <c r="K185" s="131" t="s">
        <v>148</v>
      </c>
      <c r="L185" s="33"/>
      <c r="M185" s="136" t="s">
        <v>19</v>
      </c>
      <c r="N185" s="137" t="s">
        <v>43</v>
      </c>
      <c r="P185" s="138">
        <f>O185*H185</f>
        <v>0</v>
      </c>
      <c r="Q185" s="138">
        <v>0</v>
      </c>
      <c r="R185" s="138">
        <f>Q185*H185</f>
        <v>0</v>
      </c>
      <c r="S185" s="138">
        <v>0</v>
      </c>
      <c r="T185" s="139">
        <f>S185*H185</f>
        <v>0</v>
      </c>
      <c r="AR185" s="140" t="s">
        <v>149</v>
      </c>
      <c r="AT185" s="140" t="s">
        <v>144</v>
      </c>
      <c r="AU185" s="140" t="s">
        <v>82</v>
      </c>
      <c r="AY185" s="18" t="s">
        <v>142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8" t="s">
        <v>80</v>
      </c>
      <c r="BK185" s="141">
        <f>ROUND(I185*H185,2)</f>
        <v>0</v>
      </c>
      <c r="BL185" s="18" t="s">
        <v>149</v>
      </c>
      <c r="BM185" s="140" t="s">
        <v>896</v>
      </c>
    </row>
    <row r="186" spans="2:65" s="1" customFormat="1">
      <c r="B186" s="33"/>
      <c r="D186" s="142" t="s">
        <v>151</v>
      </c>
      <c r="F186" s="143" t="s">
        <v>897</v>
      </c>
      <c r="I186" s="144"/>
      <c r="L186" s="33"/>
      <c r="M186" s="145"/>
      <c r="T186" s="54"/>
      <c r="AT186" s="18" t="s">
        <v>151</v>
      </c>
      <c r="AU186" s="18" t="s">
        <v>82</v>
      </c>
    </row>
    <row r="187" spans="2:65" s="12" customFormat="1">
      <c r="B187" s="146"/>
      <c r="D187" s="147" t="s">
        <v>153</v>
      </c>
      <c r="E187" s="148" t="s">
        <v>19</v>
      </c>
      <c r="F187" s="149" t="s">
        <v>898</v>
      </c>
      <c r="H187" s="150">
        <v>105.17100000000001</v>
      </c>
      <c r="I187" s="151"/>
      <c r="L187" s="146"/>
      <c r="M187" s="152"/>
      <c r="T187" s="153"/>
      <c r="AT187" s="148" t="s">
        <v>153</v>
      </c>
      <c r="AU187" s="148" t="s">
        <v>82</v>
      </c>
      <c r="AV187" s="12" t="s">
        <v>82</v>
      </c>
      <c r="AW187" s="12" t="s">
        <v>33</v>
      </c>
      <c r="AX187" s="12" t="s">
        <v>72</v>
      </c>
      <c r="AY187" s="148" t="s">
        <v>142</v>
      </c>
    </row>
    <row r="188" spans="2:65" s="12" customFormat="1">
      <c r="B188" s="146"/>
      <c r="D188" s="147" t="s">
        <v>153</v>
      </c>
      <c r="E188" s="148" t="s">
        <v>19</v>
      </c>
      <c r="F188" s="149" t="s">
        <v>899</v>
      </c>
      <c r="H188" s="150">
        <v>82.57</v>
      </c>
      <c r="I188" s="151"/>
      <c r="L188" s="146"/>
      <c r="M188" s="152"/>
      <c r="T188" s="153"/>
      <c r="AT188" s="148" t="s">
        <v>153</v>
      </c>
      <c r="AU188" s="148" t="s">
        <v>82</v>
      </c>
      <c r="AV188" s="12" t="s">
        <v>82</v>
      </c>
      <c r="AW188" s="12" t="s">
        <v>33</v>
      </c>
      <c r="AX188" s="12" t="s">
        <v>72</v>
      </c>
      <c r="AY188" s="148" t="s">
        <v>142</v>
      </c>
    </row>
    <row r="189" spans="2:65" s="13" customFormat="1">
      <c r="B189" s="154"/>
      <c r="D189" s="147" t="s">
        <v>153</v>
      </c>
      <c r="E189" s="155" t="s">
        <v>19</v>
      </c>
      <c r="F189" s="156" t="s">
        <v>156</v>
      </c>
      <c r="H189" s="157">
        <v>187.74100000000001</v>
      </c>
      <c r="I189" s="158"/>
      <c r="L189" s="154"/>
      <c r="M189" s="159"/>
      <c r="T189" s="160"/>
      <c r="AT189" s="155" t="s">
        <v>153</v>
      </c>
      <c r="AU189" s="155" t="s">
        <v>82</v>
      </c>
      <c r="AV189" s="13" t="s">
        <v>149</v>
      </c>
      <c r="AW189" s="13" t="s">
        <v>33</v>
      </c>
      <c r="AX189" s="13" t="s">
        <v>80</v>
      </c>
      <c r="AY189" s="155" t="s">
        <v>142</v>
      </c>
    </row>
    <row r="190" spans="2:65" s="1" customFormat="1" ht="24.15" customHeight="1">
      <c r="B190" s="33"/>
      <c r="C190" s="129" t="s">
        <v>296</v>
      </c>
      <c r="D190" s="129" t="s">
        <v>144</v>
      </c>
      <c r="E190" s="130" t="s">
        <v>900</v>
      </c>
      <c r="F190" s="131" t="s">
        <v>901</v>
      </c>
      <c r="G190" s="132" t="s">
        <v>344</v>
      </c>
      <c r="H190" s="133">
        <v>5819.9709999999995</v>
      </c>
      <c r="I190" s="134"/>
      <c r="J190" s="135">
        <f>ROUND(I190*H190,2)</f>
        <v>0</v>
      </c>
      <c r="K190" s="131" t="s">
        <v>148</v>
      </c>
      <c r="L190" s="33"/>
      <c r="M190" s="136" t="s">
        <v>19</v>
      </c>
      <c r="N190" s="137" t="s">
        <v>43</v>
      </c>
      <c r="P190" s="138">
        <f>O190*H190</f>
        <v>0</v>
      </c>
      <c r="Q190" s="138">
        <v>0</v>
      </c>
      <c r="R190" s="138">
        <f>Q190*H190</f>
        <v>0</v>
      </c>
      <c r="S190" s="138">
        <v>0</v>
      </c>
      <c r="T190" s="139">
        <f>S190*H190</f>
        <v>0</v>
      </c>
      <c r="AR190" s="140" t="s">
        <v>149</v>
      </c>
      <c r="AT190" s="140" t="s">
        <v>144</v>
      </c>
      <c r="AU190" s="140" t="s">
        <v>82</v>
      </c>
      <c r="AY190" s="18" t="s">
        <v>142</v>
      </c>
      <c r="BE190" s="141">
        <f>IF(N190="základní",J190,0)</f>
        <v>0</v>
      </c>
      <c r="BF190" s="141">
        <f>IF(N190="snížená",J190,0)</f>
        <v>0</v>
      </c>
      <c r="BG190" s="141">
        <f>IF(N190="zákl. přenesená",J190,0)</f>
        <v>0</v>
      </c>
      <c r="BH190" s="141">
        <f>IF(N190="sníž. přenesená",J190,0)</f>
        <v>0</v>
      </c>
      <c r="BI190" s="141">
        <f>IF(N190="nulová",J190,0)</f>
        <v>0</v>
      </c>
      <c r="BJ190" s="18" t="s">
        <v>80</v>
      </c>
      <c r="BK190" s="141">
        <f>ROUND(I190*H190,2)</f>
        <v>0</v>
      </c>
      <c r="BL190" s="18" t="s">
        <v>149</v>
      </c>
      <c r="BM190" s="140" t="s">
        <v>902</v>
      </c>
    </row>
    <row r="191" spans="2:65" s="1" customFormat="1">
      <c r="B191" s="33"/>
      <c r="D191" s="142" t="s">
        <v>151</v>
      </c>
      <c r="F191" s="143" t="s">
        <v>903</v>
      </c>
      <c r="I191" s="144"/>
      <c r="L191" s="33"/>
      <c r="M191" s="145"/>
      <c r="T191" s="54"/>
      <c r="AT191" s="18" t="s">
        <v>151</v>
      </c>
      <c r="AU191" s="18" t="s">
        <v>82</v>
      </c>
    </row>
    <row r="192" spans="2:65" s="12" customFormat="1">
      <c r="B192" s="146"/>
      <c r="D192" s="147" t="s">
        <v>153</v>
      </c>
      <c r="F192" s="149" t="s">
        <v>904</v>
      </c>
      <c r="H192" s="150">
        <v>5819.9709999999995</v>
      </c>
      <c r="I192" s="151"/>
      <c r="L192" s="146"/>
      <c r="M192" s="152"/>
      <c r="T192" s="153"/>
      <c r="AT192" s="148" t="s">
        <v>153</v>
      </c>
      <c r="AU192" s="148" t="s">
        <v>82</v>
      </c>
      <c r="AV192" s="12" t="s">
        <v>82</v>
      </c>
      <c r="AW192" s="12" t="s">
        <v>4</v>
      </c>
      <c r="AX192" s="12" t="s">
        <v>80</v>
      </c>
      <c r="AY192" s="148" t="s">
        <v>142</v>
      </c>
    </row>
    <row r="193" spans="2:65" s="1" customFormat="1" ht="24.15" customHeight="1">
      <c r="B193" s="33"/>
      <c r="C193" s="129" t="s">
        <v>303</v>
      </c>
      <c r="D193" s="129" t="s">
        <v>144</v>
      </c>
      <c r="E193" s="130" t="s">
        <v>905</v>
      </c>
      <c r="F193" s="131" t="s">
        <v>906</v>
      </c>
      <c r="G193" s="132" t="s">
        <v>344</v>
      </c>
      <c r="H193" s="133">
        <v>110.84</v>
      </c>
      <c r="I193" s="134"/>
      <c r="J193" s="135">
        <f>ROUND(I193*H193,2)</f>
        <v>0</v>
      </c>
      <c r="K193" s="131" t="s">
        <v>148</v>
      </c>
      <c r="L193" s="33"/>
      <c r="M193" s="136" t="s">
        <v>19</v>
      </c>
      <c r="N193" s="137" t="s">
        <v>43</v>
      </c>
      <c r="P193" s="138">
        <f>O193*H193</f>
        <v>0</v>
      </c>
      <c r="Q193" s="138">
        <v>0</v>
      </c>
      <c r="R193" s="138">
        <f>Q193*H193</f>
        <v>0</v>
      </c>
      <c r="S193" s="138">
        <v>0</v>
      </c>
      <c r="T193" s="139">
        <f>S193*H193</f>
        <v>0</v>
      </c>
      <c r="AR193" s="140" t="s">
        <v>149</v>
      </c>
      <c r="AT193" s="140" t="s">
        <v>144</v>
      </c>
      <c r="AU193" s="140" t="s">
        <v>82</v>
      </c>
      <c r="AY193" s="18" t="s">
        <v>142</v>
      </c>
      <c r="BE193" s="141">
        <f>IF(N193="základní",J193,0)</f>
        <v>0</v>
      </c>
      <c r="BF193" s="141">
        <f>IF(N193="snížená",J193,0)</f>
        <v>0</v>
      </c>
      <c r="BG193" s="141">
        <f>IF(N193="zákl. přenesená",J193,0)</f>
        <v>0</v>
      </c>
      <c r="BH193" s="141">
        <f>IF(N193="sníž. přenesená",J193,0)</f>
        <v>0</v>
      </c>
      <c r="BI193" s="141">
        <f>IF(N193="nulová",J193,0)</f>
        <v>0</v>
      </c>
      <c r="BJ193" s="18" t="s">
        <v>80</v>
      </c>
      <c r="BK193" s="141">
        <f>ROUND(I193*H193,2)</f>
        <v>0</v>
      </c>
      <c r="BL193" s="18" t="s">
        <v>149</v>
      </c>
      <c r="BM193" s="140" t="s">
        <v>907</v>
      </c>
    </row>
    <row r="194" spans="2:65" s="1" customFormat="1">
      <c r="B194" s="33"/>
      <c r="D194" s="142" t="s">
        <v>151</v>
      </c>
      <c r="F194" s="143" t="s">
        <v>908</v>
      </c>
      <c r="I194" s="144"/>
      <c r="L194" s="33"/>
      <c r="M194" s="145"/>
      <c r="T194" s="54"/>
      <c r="AT194" s="18" t="s">
        <v>151</v>
      </c>
      <c r="AU194" s="18" t="s">
        <v>82</v>
      </c>
    </row>
    <row r="195" spans="2:65" s="12" customFormat="1">
      <c r="B195" s="146"/>
      <c r="D195" s="147" t="s">
        <v>153</v>
      </c>
      <c r="E195" s="148" t="s">
        <v>19</v>
      </c>
      <c r="F195" s="149" t="s">
        <v>909</v>
      </c>
      <c r="H195" s="150">
        <v>0.76700000000000002</v>
      </c>
      <c r="I195" s="151"/>
      <c r="L195" s="146"/>
      <c r="M195" s="152"/>
      <c r="T195" s="153"/>
      <c r="AT195" s="148" t="s">
        <v>153</v>
      </c>
      <c r="AU195" s="148" t="s">
        <v>82</v>
      </c>
      <c r="AV195" s="12" t="s">
        <v>82</v>
      </c>
      <c r="AW195" s="12" t="s">
        <v>33</v>
      </c>
      <c r="AX195" s="12" t="s">
        <v>72</v>
      </c>
      <c r="AY195" s="148" t="s">
        <v>142</v>
      </c>
    </row>
    <row r="196" spans="2:65" s="12" customFormat="1">
      <c r="B196" s="146"/>
      <c r="D196" s="147" t="s">
        <v>153</v>
      </c>
      <c r="E196" s="148" t="s">
        <v>19</v>
      </c>
      <c r="F196" s="149" t="s">
        <v>910</v>
      </c>
      <c r="H196" s="150">
        <v>105.825</v>
      </c>
      <c r="I196" s="151"/>
      <c r="L196" s="146"/>
      <c r="M196" s="152"/>
      <c r="T196" s="153"/>
      <c r="AT196" s="148" t="s">
        <v>153</v>
      </c>
      <c r="AU196" s="148" t="s">
        <v>82</v>
      </c>
      <c r="AV196" s="12" t="s">
        <v>82</v>
      </c>
      <c r="AW196" s="12" t="s">
        <v>33</v>
      </c>
      <c r="AX196" s="12" t="s">
        <v>72</v>
      </c>
      <c r="AY196" s="148" t="s">
        <v>142</v>
      </c>
    </row>
    <row r="197" spans="2:65" s="12" customFormat="1">
      <c r="B197" s="146"/>
      <c r="D197" s="147" t="s">
        <v>153</v>
      </c>
      <c r="E197" s="148" t="s">
        <v>19</v>
      </c>
      <c r="F197" s="149" t="s">
        <v>911</v>
      </c>
      <c r="H197" s="150">
        <v>4.2480000000000002</v>
      </c>
      <c r="I197" s="151"/>
      <c r="L197" s="146"/>
      <c r="M197" s="152"/>
      <c r="T197" s="153"/>
      <c r="AT197" s="148" t="s">
        <v>153</v>
      </c>
      <c r="AU197" s="148" t="s">
        <v>82</v>
      </c>
      <c r="AV197" s="12" t="s">
        <v>82</v>
      </c>
      <c r="AW197" s="12" t="s">
        <v>33</v>
      </c>
      <c r="AX197" s="12" t="s">
        <v>72</v>
      </c>
      <c r="AY197" s="148" t="s">
        <v>142</v>
      </c>
    </row>
    <row r="198" spans="2:65" s="13" customFormat="1">
      <c r="B198" s="154"/>
      <c r="D198" s="147" t="s">
        <v>153</v>
      </c>
      <c r="E198" s="155" t="s">
        <v>19</v>
      </c>
      <c r="F198" s="156" t="s">
        <v>156</v>
      </c>
      <c r="H198" s="157">
        <v>110.84</v>
      </c>
      <c r="I198" s="158"/>
      <c r="L198" s="154"/>
      <c r="M198" s="159"/>
      <c r="T198" s="160"/>
      <c r="AT198" s="155" t="s">
        <v>153</v>
      </c>
      <c r="AU198" s="155" t="s">
        <v>82</v>
      </c>
      <c r="AV198" s="13" t="s">
        <v>149</v>
      </c>
      <c r="AW198" s="13" t="s">
        <v>33</v>
      </c>
      <c r="AX198" s="13" t="s">
        <v>80</v>
      </c>
      <c r="AY198" s="155" t="s">
        <v>142</v>
      </c>
    </row>
    <row r="199" spans="2:65" s="1" customFormat="1" ht="24.15" customHeight="1">
      <c r="B199" s="33"/>
      <c r="C199" s="129" t="s">
        <v>309</v>
      </c>
      <c r="D199" s="129" t="s">
        <v>144</v>
      </c>
      <c r="E199" s="130" t="s">
        <v>912</v>
      </c>
      <c r="F199" s="131" t="s">
        <v>901</v>
      </c>
      <c r="G199" s="132" t="s">
        <v>344</v>
      </c>
      <c r="H199" s="133">
        <v>3412.2629999999999</v>
      </c>
      <c r="I199" s="134"/>
      <c r="J199" s="135">
        <f>ROUND(I199*H199,2)</f>
        <v>0</v>
      </c>
      <c r="K199" s="131" t="s">
        <v>148</v>
      </c>
      <c r="L199" s="33"/>
      <c r="M199" s="136" t="s">
        <v>19</v>
      </c>
      <c r="N199" s="137" t="s">
        <v>43</v>
      </c>
      <c r="P199" s="138">
        <f>O199*H199</f>
        <v>0</v>
      </c>
      <c r="Q199" s="138">
        <v>0</v>
      </c>
      <c r="R199" s="138">
        <f>Q199*H199</f>
        <v>0</v>
      </c>
      <c r="S199" s="138">
        <v>0</v>
      </c>
      <c r="T199" s="139">
        <f>S199*H199</f>
        <v>0</v>
      </c>
      <c r="AR199" s="140" t="s">
        <v>149</v>
      </c>
      <c r="AT199" s="140" t="s">
        <v>144</v>
      </c>
      <c r="AU199" s="140" t="s">
        <v>82</v>
      </c>
      <c r="AY199" s="18" t="s">
        <v>142</v>
      </c>
      <c r="BE199" s="141">
        <f>IF(N199="základní",J199,0)</f>
        <v>0</v>
      </c>
      <c r="BF199" s="141">
        <f>IF(N199="snížená",J199,0)</f>
        <v>0</v>
      </c>
      <c r="BG199" s="141">
        <f>IF(N199="zákl. přenesená",J199,0)</f>
        <v>0</v>
      </c>
      <c r="BH199" s="141">
        <f>IF(N199="sníž. přenesená",J199,0)</f>
        <v>0</v>
      </c>
      <c r="BI199" s="141">
        <f>IF(N199="nulová",J199,0)</f>
        <v>0</v>
      </c>
      <c r="BJ199" s="18" t="s">
        <v>80</v>
      </c>
      <c r="BK199" s="141">
        <f>ROUND(I199*H199,2)</f>
        <v>0</v>
      </c>
      <c r="BL199" s="18" t="s">
        <v>149</v>
      </c>
      <c r="BM199" s="140" t="s">
        <v>913</v>
      </c>
    </row>
    <row r="200" spans="2:65" s="1" customFormat="1">
      <c r="B200" s="33"/>
      <c r="D200" s="142" t="s">
        <v>151</v>
      </c>
      <c r="F200" s="143" t="s">
        <v>914</v>
      </c>
      <c r="I200" s="144"/>
      <c r="L200" s="33"/>
      <c r="M200" s="145"/>
      <c r="T200" s="54"/>
      <c r="AT200" s="18" t="s">
        <v>151</v>
      </c>
      <c r="AU200" s="18" t="s">
        <v>82</v>
      </c>
    </row>
    <row r="201" spans="2:65" s="12" customFormat="1">
      <c r="B201" s="146"/>
      <c r="D201" s="147" t="s">
        <v>153</v>
      </c>
      <c r="E201" s="148" t="s">
        <v>19</v>
      </c>
      <c r="F201" s="149" t="s">
        <v>910</v>
      </c>
      <c r="H201" s="150">
        <v>105.825</v>
      </c>
      <c r="I201" s="151"/>
      <c r="L201" s="146"/>
      <c r="M201" s="152"/>
      <c r="T201" s="153"/>
      <c r="AT201" s="148" t="s">
        <v>153</v>
      </c>
      <c r="AU201" s="148" t="s">
        <v>82</v>
      </c>
      <c r="AV201" s="12" t="s">
        <v>82</v>
      </c>
      <c r="AW201" s="12" t="s">
        <v>33</v>
      </c>
      <c r="AX201" s="12" t="s">
        <v>72</v>
      </c>
      <c r="AY201" s="148" t="s">
        <v>142</v>
      </c>
    </row>
    <row r="202" spans="2:65" s="12" customFormat="1">
      <c r="B202" s="146"/>
      <c r="D202" s="147" t="s">
        <v>153</v>
      </c>
      <c r="E202" s="148" t="s">
        <v>19</v>
      </c>
      <c r="F202" s="149" t="s">
        <v>911</v>
      </c>
      <c r="H202" s="150">
        <v>4.2480000000000002</v>
      </c>
      <c r="I202" s="151"/>
      <c r="L202" s="146"/>
      <c r="M202" s="152"/>
      <c r="T202" s="153"/>
      <c r="AT202" s="148" t="s">
        <v>153</v>
      </c>
      <c r="AU202" s="148" t="s">
        <v>82</v>
      </c>
      <c r="AV202" s="12" t="s">
        <v>82</v>
      </c>
      <c r="AW202" s="12" t="s">
        <v>33</v>
      </c>
      <c r="AX202" s="12" t="s">
        <v>72</v>
      </c>
      <c r="AY202" s="148" t="s">
        <v>142</v>
      </c>
    </row>
    <row r="203" spans="2:65" s="13" customFormat="1">
      <c r="B203" s="154"/>
      <c r="D203" s="147" t="s">
        <v>153</v>
      </c>
      <c r="E203" s="155" t="s">
        <v>19</v>
      </c>
      <c r="F203" s="156" t="s">
        <v>156</v>
      </c>
      <c r="H203" s="157">
        <v>110.07299999999999</v>
      </c>
      <c r="I203" s="158"/>
      <c r="L203" s="154"/>
      <c r="M203" s="159"/>
      <c r="T203" s="160"/>
      <c r="AT203" s="155" t="s">
        <v>153</v>
      </c>
      <c r="AU203" s="155" t="s">
        <v>82</v>
      </c>
      <c r="AV203" s="13" t="s">
        <v>149</v>
      </c>
      <c r="AW203" s="13" t="s">
        <v>33</v>
      </c>
      <c r="AX203" s="13" t="s">
        <v>80</v>
      </c>
      <c r="AY203" s="155" t="s">
        <v>142</v>
      </c>
    </row>
    <row r="204" spans="2:65" s="12" customFormat="1">
      <c r="B204" s="146"/>
      <c r="D204" s="147" t="s">
        <v>153</v>
      </c>
      <c r="F204" s="149" t="s">
        <v>915</v>
      </c>
      <c r="H204" s="150">
        <v>3412.2629999999999</v>
      </c>
      <c r="I204" s="151"/>
      <c r="L204" s="146"/>
      <c r="M204" s="152"/>
      <c r="T204" s="153"/>
      <c r="AT204" s="148" t="s">
        <v>153</v>
      </c>
      <c r="AU204" s="148" t="s">
        <v>82</v>
      </c>
      <c r="AV204" s="12" t="s">
        <v>82</v>
      </c>
      <c r="AW204" s="12" t="s">
        <v>4</v>
      </c>
      <c r="AX204" s="12" t="s">
        <v>80</v>
      </c>
      <c r="AY204" s="148" t="s">
        <v>142</v>
      </c>
    </row>
    <row r="205" spans="2:65" s="1" customFormat="1" ht="24.15" customHeight="1">
      <c r="B205" s="33"/>
      <c r="C205" s="129" t="s">
        <v>314</v>
      </c>
      <c r="D205" s="129" t="s">
        <v>144</v>
      </c>
      <c r="E205" s="130" t="s">
        <v>916</v>
      </c>
      <c r="F205" s="131" t="s">
        <v>355</v>
      </c>
      <c r="G205" s="132" t="s">
        <v>344</v>
      </c>
      <c r="H205" s="133">
        <v>109.419</v>
      </c>
      <c r="I205" s="134"/>
      <c r="J205" s="135">
        <f>ROUND(I205*H205,2)</f>
        <v>0</v>
      </c>
      <c r="K205" s="131" t="s">
        <v>148</v>
      </c>
      <c r="L205" s="33"/>
      <c r="M205" s="136" t="s">
        <v>19</v>
      </c>
      <c r="N205" s="137" t="s">
        <v>43</v>
      </c>
      <c r="P205" s="138">
        <f>O205*H205</f>
        <v>0</v>
      </c>
      <c r="Q205" s="138">
        <v>0</v>
      </c>
      <c r="R205" s="138">
        <f>Q205*H205</f>
        <v>0</v>
      </c>
      <c r="S205" s="138">
        <v>0</v>
      </c>
      <c r="T205" s="139">
        <f>S205*H205</f>
        <v>0</v>
      </c>
      <c r="AR205" s="140" t="s">
        <v>149</v>
      </c>
      <c r="AT205" s="140" t="s">
        <v>144</v>
      </c>
      <c r="AU205" s="140" t="s">
        <v>82</v>
      </c>
      <c r="AY205" s="18" t="s">
        <v>142</v>
      </c>
      <c r="BE205" s="141">
        <f>IF(N205="základní",J205,0)</f>
        <v>0</v>
      </c>
      <c r="BF205" s="141">
        <f>IF(N205="snížená",J205,0)</f>
        <v>0</v>
      </c>
      <c r="BG205" s="141">
        <f>IF(N205="zákl. přenesená",J205,0)</f>
        <v>0</v>
      </c>
      <c r="BH205" s="141">
        <f>IF(N205="sníž. přenesená",J205,0)</f>
        <v>0</v>
      </c>
      <c r="BI205" s="141">
        <f>IF(N205="nulová",J205,0)</f>
        <v>0</v>
      </c>
      <c r="BJ205" s="18" t="s">
        <v>80</v>
      </c>
      <c r="BK205" s="141">
        <f>ROUND(I205*H205,2)</f>
        <v>0</v>
      </c>
      <c r="BL205" s="18" t="s">
        <v>149</v>
      </c>
      <c r="BM205" s="140" t="s">
        <v>917</v>
      </c>
    </row>
    <row r="206" spans="2:65" s="1" customFormat="1">
      <c r="B206" s="33"/>
      <c r="D206" s="142" t="s">
        <v>151</v>
      </c>
      <c r="F206" s="143" t="s">
        <v>918</v>
      </c>
      <c r="I206" s="144"/>
      <c r="L206" s="33"/>
      <c r="M206" s="145"/>
      <c r="T206" s="54"/>
      <c r="AT206" s="18" t="s">
        <v>151</v>
      </c>
      <c r="AU206" s="18" t="s">
        <v>82</v>
      </c>
    </row>
    <row r="207" spans="2:65" s="12" customFormat="1">
      <c r="B207" s="146"/>
      <c r="D207" s="147" t="s">
        <v>153</v>
      </c>
      <c r="E207" s="148" t="s">
        <v>19</v>
      </c>
      <c r="F207" s="149" t="s">
        <v>898</v>
      </c>
      <c r="H207" s="150">
        <v>105.17100000000001</v>
      </c>
      <c r="I207" s="151"/>
      <c r="L207" s="146"/>
      <c r="M207" s="152"/>
      <c r="T207" s="153"/>
      <c r="AT207" s="148" t="s">
        <v>153</v>
      </c>
      <c r="AU207" s="148" t="s">
        <v>82</v>
      </c>
      <c r="AV207" s="12" t="s">
        <v>82</v>
      </c>
      <c r="AW207" s="12" t="s">
        <v>33</v>
      </c>
      <c r="AX207" s="12" t="s">
        <v>72</v>
      </c>
      <c r="AY207" s="148" t="s">
        <v>142</v>
      </c>
    </row>
    <row r="208" spans="2:65" s="12" customFormat="1">
      <c r="B208" s="146"/>
      <c r="D208" s="147" t="s">
        <v>153</v>
      </c>
      <c r="E208" s="148" t="s">
        <v>19</v>
      </c>
      <c r="F208" s="149" t="s">
        <v>911</v>
      </c>
      <c r="H208" s="150">
        <v>4.2480000000000002</v>
      </c>
      <c r="I208" s="151"/>
      <c r="L208" s="146"/>
      <c r="M208" s="152"/>
      <c r="T208" s="153"/>
      <c r="AT208" s="148" t="s">
        <v>153</v>
      </c>
      <c r="AU208" s="148" t="s">
        <v>82</v>
      </c>
      <c r="AV208" s="12" t="s">
        <v>82</v>
      </c>
      <c r="AW208" s="12" t="s">
        <v>33</v>
      </c>
      <c r="AX208" s="12" t="s">
        <v>72</v>
      </c>
      <c r="AY208" s="148" t="s">
        <v>142</v>
      </c>
    </row>
    <row r="209" spans="2:65" s="13" customFormat="1">
      <c r="B209" s="154"/>
      <c r="D209" s="147" t="s">
        <v>153</v>
      </c>
      <c r="E209" s="155" t="s">
        <v>19</v>
      </c>
      <c r="F209" s="156" t="s">
        <v>156</v>
      </c>
      <c r="H209" s="157">
        <v>109.419</v>
      </c>
      <c r="I209" s="158"/>
      <c r="L209" s="154"/>
      <c r="M209" s="159"/>
      <c r="T209" s="160"/>
      <c r="AT209" s="155" t="s">
        <v>153</v>
      </c>
      <c r="AU209" s="155" t="s">
        <v>82</v>
      </c>
      <c r="AV209" s="13" t="s">
        <v>149</v>
      </c>
      <c r="AW209" s="13" t="s">
        <v>33</v>
      </c>
      <c r="AX209" s="13" t="s">
        <v>80</v>
      </c>
      <c r="AY209" s="155" t="s">
        <v>142</v>
      </c>
    </row>
    <row r="210" spans="2:65" s="1" customFormat="1" ht="24.15" customHeight="1">
      <c r="B210" s="33"/>
      <c r="C210" s="129" t="s">
        <v>320</v>
      </c>
      <c r="D210" s="129" t="s">
        <v>144</v>
      </c>
      <c r="E210" s="130" t="s">
        <v>919</v>
      </c>
      <c r="F210" s="131" t="s">
        <v>920</v>
      </c>
      <c r="G210" s="132" t="s">
        <v>344</v>
      </c>
      <c r="H210" s="133">
        <v>188.39500000000001</v>
      </c>
      <c r="I210" s="134"/>
      <c r="J210" s="135">
        <f>ROUND(I210*H210,2)</f>
        <v>0</v>
      </c>
      <c r="K210" s="131" t="s">
        <v>148</v>
      </c>
      <c r="L210" s="33"/>
      <c r="M210" s="136" t="s">
        <v>19</v>
      </c>
      <c r="N210" s="137" t="s">
        <v>43</v>
      </c>
      <c r="P210" s="138">
        <f>O210*H210</f>
        <v>0</v>
      </c>
      <c r="Q210" s="138">
        <v>0</v>
      </c>
      <c r="R210" s="138">
        <f>Q210*H210</f>
        <v>0</v>
      </c>
      <c r="S210" s="138">
        <v>0</v>
      </c>
      <c r="T210" s="139">
        <f>S210*H210</f>
        <v>0</v>
      </c>
      <c r="AR210" s="140" t="s">
        <v>149</v>
      </c>
      <c r="AT210" s="140" t="s">
        <v>144</v>
      </c>
      <c r="AU210" s="140" t="s">
        <v>82</v>
      </c>
      <c r="AY210" s="18" t="s">
        <v>142</v>
      </c>
      <c r="BE210" s="141">
        <f>IF(N210="základní",J210,0)</f>
        <v>0</v>
      </c>
      <c r="BF210" s="141">
        <f>IF(N210="snížená",J210,0)</f>
        <v>0</v>
      </c>
      <c r="BG210" s="141">
        <f>IF(N210="zákl. přenesená",J210,0)</f>
        <v>0</v>
      </c>
      <c r="BH210" s="141">
        <f>IF(N210="sníž. přenesená",J210,0)</f>
        <v>0</v>
      </c>
      <c r="BI210" s="141">
        <f>IF(N210="nulová",J210,0)</f>
        <v>0</v>
      </c>
      <c r="BJ210" s="18" t="s">
        <v>80</v>
      </c>
      <c r="BK210" s="141">
        <f>ROUND(I210*H210,2)</f>
        <v>0</v>
      </c>
      <c r="BL210" s="18" t="s">
        <v>149</v>
      </c>
      <c r="BM210" s="140" t="s">
        <v>921</v>
      </c>
    </row>
    <row r="211" spans="2:65" s="1" customFormat="1">
      <c r="B211" s="33"/>
      <c r="D211" s="142" t="s">
        <v>151</v>
      </c>
      <c r="F211" s="143" t="s">
        <v>922</v>
      </c>
      <c r="I211" s="144"/>
      <c r="L211" s="33"/>
      <c r="M211" s="145"/>
      <c r="T211" s="54"/>
      <c r="AT211" s="18" t="s">
        <v>151</v>
      </c>
      <c r="AU211" s="18" t="s">
        <v>82</v>
      </c>
    </row>
    <row r="212" spans="2:65" s="12" customFormat="1">
      <c r="B212" s="146"/>
      <c r="D212" s="147" t="s">
        <v>153</v>
      </c>
      <c r="E212" s="148" t="s">
        <v>19</v>
      </c>
      <c r="F212" s="149" t="s">
        <v>899</v>
      </c>
      <c r="H212" s="150">
        <v>82.57</v>
      </c>
      <c r="I212" s="151"/>
      <c r="L212" s="146"/>
      <c r="M212" s="152"/>
      <c r="T212" s="153"/>
      <c r="AT212" s="148" t="s">
        <v>153</v>
      </c>
      <c r="AU212" s="148" t="s">
        <v>82</v>
      </c>
      <c r="AV212" s="12" t="s">
        <v>82</v>
      </c>
      <c r="AW212" s="12" t="s">
        <v>33</v>
      </c>
      <c r="AX212" s="12" t="s">
        <v>72</v>
      </c>
      <c r="AY212" s="148" t="s">
        <v>142</v>
      </c>
    </row>
    <row r="213" spans="2:65" s="12" customFormat="1">
      <c r="B213" s="146"/>
      <c r="D213" s="147" t="s">
        <v>153</v>
      </c>
      <c r="E213" s="148" t="s">
        <v>19</v>
      </c>
      <c r="F213" s="149" t="s">
        <v>910</v>
      </c>
      <c r="H213" s="150">
        <v>105.825</v>
      </c>
      <c r="I213" s="151"/>
      <c r="L213" s="146"/>
      <c r="M213" s="152"/>
      <c r="T213" s="153"/>
      <c r="AT213" s="148" t="s">
        <v>153</v>
      </c>
      <c r="AU213" s="148" t="s">
        <v>82</v>
      </c>
      <c r="AV213" s="12" t="s">
        <v>82</v>
      </c>
      <c r="AW213" s="12" t="s">
        <v>33</v>
      </c>
      <c r="AX213" s="12" t="s">
        <v>72</v>
      </c>
      <c r="AY213" s="148" t="s">
        <v>142</v>
      </c>
    </row>
    <row r="214" spans="2:65" s="13" customFormat="1">
      <c r="B214" s="154"/>
      <c r="D214" s="147" t="s">
        <v>153</v>
      </c>
      <c r="E214" s="155" t="s">
        <v>19</v>
      </c>
      <c r="F214" s="156" t="s">
        <v>156</v>
      </c>
      <c r="H214" s="157">
        <v>188.39500000000001</v>
      </c>
      <c r="I214" s="158"/>
      <c r="L214" s="154"/>
      <c r="M214" s="159"/>
      <c r="T214" s="160"/>
      <c r="AT214" s="155" t="s">
        <v>153</v>
      </c>
      <c r="AU214" s="155" t="s">
        <v>82</v>
      </c>
      <c r="AV214" s="13" t="s">
        <v>149</v>
      </c>
      <c r="AW214" s="13" t="s">
        <v>33</v>
      </c>
      <c r="AX214" s="13" t="s">
        <v>80</v>
      </c>
      <c r="AY214" s="155" t="s">
        <v>142</v>
      </c>
    </row>
    <row r="215" spans="2:65" s="11" customFormat="1" ht="22.8" customHeight="1">
      <c r="B215" s="117"/>
      <c r="D215" s="118" t="s">
        <v>71</v>
      </c>
      <c r="E215" s="127" t="s">
        <v>923</v>
      </c>
      <c r="F215" s="127" t="s">
        <v>924</v>
      </c>
      <c r="I215" s="120"/>
      <c r="J215" s="128">
        <f>BK215</f>
        <v>0</v>
      </c>
      <c r="L215" s="117"/>
      <c r="M215" s="122"/>
      <c r="P215" s="123">
        <f>SUM(P216:P217)</f>
        <v>0</v>
      </c>
      <c r="R215" s="123">
        <f>SUM(R216:R217)</f>
        <v>0</v>
      </c>
      <c r="T215" s="124">
        <f>SUM(T216:T217)</f>
        <v>0</v>
      </c>
      <c r="AR215" s="118" t="s">
        <v>80</v>
      </c>
      <c r="AT215" s="125" t="s">
        <v>71</v>
      </c>
      <c r="AU215" s="125" t="s">
        <v>80</v>
      </c>
      <c r="AY215" s="118" t="s">
        <v>142</v>
      </c>
      <c r="BK215" s="126">
        <f>SUM(BK216:BK217)</f>
        <v>0</v>
      </c>
    </row>
    <row r="216" spans="2:65" s="1" customFormat="1" ht="24.15" customHeight="1">
      <c r="B216" s="33"/>
      <c r="C216" s="129" t="s">
        <v>328</v>
      </c>
      <c r="D216" s="129" t="s">
        <v>144</v>
      </c>
      <c r="E216" s="130" t="s">
        <v>925</v>
      </c>
      <c r="F216" s="131" t="s">
        <v>926</v>
      </c>
      <c r="G216" s="132" t="s">
        <v>344</v>
      </c>
      <c r="H216" s="133">
        <v>5.1289999999999996</v>
      </c>
      <c r="I216" s="134"/>
      <c r="J216" s="135">
        <f>ROUND(I216*H216,2)</f>
        <v>0</v>
      </c>
      <c r="K216" s="131" t="s">
        <v>148</v>
      </c>
      <c r="L216" s="33"/>
      <c r="M216" s="136" t="s">
        <v>19</v>
      </c>
      <c r="N216" s="137" t="s">
        <v>43</v>
      </c>
      <c r="P216" s="138">
        <f>O216*H216</f>
        <v>0</v>
      </c>
      <c r="Q216" s="138">
        <v>0</v>
      </c>
      <c r="R216" s="138">
        <f>Q216*H216</f>
        <v>0</v>
      </c>
      <c r="S216" s="138">
        <v>0</v>
      </c>
      <c r="T216" s="139">
        <f>S216*H216</f>
        <v>0</v>
      </c>
      <c r="AR216" s="140" t="s">
        <v>149</v>
      </c>
      <c r="AT216" s="140" t="s">
        <v>144</v>
      </c>
      <c r="AU216" s="140" t="s">
        <v>82</v>
      </c>
      <c r="AY216" s="18" t="s">
        <v>142</v>
      </c>
      <c r="BE216" s="141">
        <f>IF(N216="základní",J216,0)</f>
        <v>0</v>
      </c>
      <c r="BF216" s="141">
        <f>IF(N216="snížená",J216,0)</f>
        <v>0</v>
      </c>
      <c r="BG216" s="141">
        <f>IF(N216="zákl. přenesená",J216,0)</f>
        <v>0</v>
      </c>
      <c r="BH216" s="141">
        <f>IF(N216="sníž. přenesená",J216,0)</f>
        <v>0</v>
      </c>
      <c r="BI216" s="141">
        <f>IF(N216="nulová",J216,0)</f>
        <v>0</v>
      </c>
      <c r="BJ216" s="18" t="s">
        <v>80</v>
      </c>
      <c r="BK216" s="141">
        <f>ROUND(I216*H216,2)</f>
        <v>0</v>
      </c>
      <c r="BL216" s="18" t="s">
        <v>149</v>
      </c>
      <c r="BM216" s="140" t="s">
        <v>927</v>
      </c>
    </row>
    <row r="217" spans="2:65" s="1" customFormat="1">
      <c r="B217" s="33"/>
      <c r="D217" s="142" t="s">
        <v>151</v>
      </c>
      <c r="F217" s="143" t="s">
        <v>928</v>
      </c>
      <c r="I217" s="144"/>
      <c r="L217" s="33"/>
      <c r="M217" s="187"/>
      <c r="N217" s="188"/>
      <c r="O217" s="188"/>
      <c r="P217" s="188"/>
      <c r="Q217" s="188"/>
      <c r="R217" s="188"/>
      <c r="S217" s="188"/>
      <c r="T217" s="189"/>
      <c r="AT217" s="18" t="s">
        <v>151</v>
      </c>
      <c r="AU217" s="18" t="s">
        <v>82</v>
      </c>
    </row>
    <row r="218" spans="2:65" s="1" customFormat="1" ht="6.9" customHeight="1">
      <c r="B218" s="42"/>
      <c r="C218" s="43"/>
      <c r="D218" s="43"/>
      <c r="E218" s="43"/>
      <c r="F218" s="43"/>
      <c r="G218" s="43"/>
      <c r="H218" s="43"/>
      <c r="I218" s="43"/>
      <c r="J218" s="43"/>
      <c r="K218" s="43"/>
      <c r="L218" s="33"/>
    </row>
  </sheetData>
  <sheetProtection algorithmName="SHA-512" hashValue="jSmRQvQg2ACjHBdPQmIsxsrJ2Gdz+XZIVwU59BLr9WhZa6KKIev5XYJtYxbH7wA/sJz7P00Zm3QMdTGqUMf/pw==" saltValue="seFqndpRjrFtReg5YHtru+r9pazs3AJMercs5vzXei9Eac/48AUPmGwN86ndvruf4MVLZVYmcHvEvOoZpKDR3g==" spinCount="100000" sheet="1" objects="1" scenarios="1" formatColumns="0" formatRows="0" autoFilter="0"/>
  <autoFilter ref="C84:K217" xr:uid="{00000000-0009-0000-0000-000002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200-000000000000}"/>
    <hyperlink ref="F93" r:id="rId2" xr:uid="{00000000-0004-0000-0200-000001000000}"/>
    <hyperlink ref="F97" r:id="rId3" xr:uid="{00000000-0004-0000-0200-000002000000}"/>
    <hyperlink ref="F104" r:id="rId4" xr:uid="{00000000-0004-0000-0200-000003000000}"/>
    <hyperlink ref="F108" r:id="rId5" xr:uid="{00000000-0004-0000-0200-000004000000}"/>
    <hyperlink ref="F114" r:id="rId6" xr:uid="{00000000-0004-0000-0200-000005000000}"/>
    <hyperlink ref="F120" r:id="rId7" xr:uid="{00000000-0004-0000-0200-000006000000}"/>
    <hyperlink ref="F123" r:id="rId8" xr:uid="{00000000-0004-0000-0200-000007000000}"/>
    <hyperlink ref="F126" r:id="rId9" xr:uid="{00000000-0004-0000-0200-000008000000}"/>
    <hyperlink ref="F128" r:id="rId10" xr:uid="{00000000-0004-0000-0200-000009000000}"/>
    <hyperlink ref="F133" r:id="rId11" xr:uid="{00000000-0004-0000-0200-00000A000000}"/>
    <hyperlink ref="F137" r:id="rId12" xr:uid="{00000000-0004-0000-0200-00000B000000}"/>
    <hyperlink ref="F140" r:id="rId13" xr:uid="{00000000-0004-0000-0200-00000C000000}"/>
    <hyperlink ref="F149" r:id="rId14" xr:uid="{00000000-0004-0000-0200-00000D000000}"/>
    <hyperlink ref="F153" r:id="rId15" xr:uid="{00000000-0004-0000-0200-00000E000000}"/>
    <hyperlink ref="F157" r:id="rId16" xr:uid="{00000000-0004-0000-0200-00000F000000}"/>
    <hyperlink ref="F163" r:id="rId17" xr:uid="{00000000-0004-0000-0200-000010000000}"/>
    <hyperlink ref="F169" r:id="rId18" xr:uid="{00000000-0004-0000-0200-000011000000}"/>
    <hyperlink ref="F173" r:id="rId19" xr:uid="{00000000-0004-0000-0200-000012000000}"/>
    <hyperlink ref="F177" r:id="rId20" xr:uid="{00000000-0004-0000-0200-000013000000}"/>
    <hyperlink ref="F181" r:id="rId21" xr:uid="{00000000-0004-0000-0200-000014000000}"/>
    <hyperlink ref="F186" r:id="rId22" xr:uid="{00000000-0004-0000-0200-000015000000}"/>
    <hyperlink ref="F191" r:id="rId23" xr:uid="{00000000-0004-0000-0200-000016000000}"/>
    <hyperlink ref="F194" r:id="rId24" xr:uid="{00000000-0004-0000-0200-000017000000}"/>
    <hyperlink ref="F200" r:id="rId25" xr:uid="{00000000-0004-0000-0200-000018000000}"/>
    <hyperlink ref="F206" r:id="rId26" xr:uid="{00000000-0004-0000-0200-000019000000}"/>
    <hyperlink ref="F211" r:id="rId27" xr:uid="{00000000-0004-0000-0200-00001A000000}"/>
    <hyperlink ref="F217" r:id="rId28" xr:uid="{00000000-0004-0000-0200-00001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14"/>
  <sheetViews>
    <sheetView showGridLines="0" topLeftCell="A101" workbookViewId="0">
      <selection activeCell="K77" sqref="K1:K1048576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AT2" s="18" t="s">
        <v>89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" customHeight="1">
      <c r="B4" s="21"/>
      <c r="D4" s="22" t="s">
        <v>97</v>
      </c>
      <c r="L4" s="21"/>
      <c r="M4" s="87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5" t="str">
        <f>'Rekapitulace stavby'!K6</f>
        <v>Petrohrad, Černčice_prodlouženní kanal. výtlaku na ČOV</v>
      </c>
      <c r="F7" s="316"/>
      <c r="G7" s="316"/>
      <c r="H7" s="316"/>
      <c r="L7" s="21"/>
    </row>
    <row r="8" spans="2:46" s="1" customFormat="1" ht="12" customHeight="1">
      <c r="B8" s="33"/>
      <c r="D8" s="28" t="s">
        <v>110</v>
      </c>
      <c r="L8" s="33"/>
    </row>
    <row r="9" spans="2:46" s="1" customFormat="1" ht="16.5" customHeight="1">
      <c r="B9" s="33"/>
      <c r="E9" s="287" t="s">
        <v>929</v>
      </c>
      <c r="F9" s="314"/>
      <c r="G9" s="314"/>
      <c r="H9" s="314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10. 4. 2023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19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7" t="str">
        <f>'Rekapitulace stavby'!E14</f>
        <v>Vyplň údaj</v>
      </c>
      <c r="F18" s="306"/>
      <c r="G18" s="306"/>
      <c r="H18" s="306"/>
      <c r="I18" s="28" t="s">
        <v>28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19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19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26</v>
      </c>
      <c r="J23" s="26" t="s">
        <v>19</v>
      </c>
      <c r="L23" s="33"/>
    </row>
    <row r="24" spans="2:12" s="1" customFormat="1" ht="18" customHeight="1">
      <c r="B24" s="33"/>
      <c r="E24" s="26" t="s">
        <v>35</v>
      </c>
      <c r="I24" s="28" t="s">
        <v>28</v>
      </c>
      <c r="J24" s="26" t="s">
        <v>19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88"/>
      <c r="E27" s="310" t="s">
        <v>19</v>
      </c>
      <c r="F27" s="310"/>
      <c r="G27" s="310"/>
      <c r="H27" s="310"/>
      <c r="L27" s="88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9" t="s">
        <v>38</v>
      </c>
      <c r="J30" s="64">
        <f>ROUND(J83,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40</v>
      </c>
      <c r="I32" s="36" t="s">
        <v>39</v>
      </c>
      <c r="J32" s="36" t="s">
        <v>41</v>
      </c>
      <c r="L32" s="33"/>
    </row>
    <row r="33" spans="2:12" s="1" customFormat="1" ht="14.4" customHeight="1">
      <c r="B33" s="33"/>
      <c r="D33" s="53" t="s">
        <v>42</v>
      </c>
      <c r="E33" s="28" t="s">
        <v>43</v>
      </c>
      <c r="F33" s="90">
        <f>ROUND((SUM(BE83:BE113)),  2)</f>
        <v>0</v>
      </c>
      <c r="I33" s="91">
        <v>0.21</v>
      </c>
      <c r="J33" s="90">
        <f>ROUND(((SUM(BE83:BE113))*I33),  2)</f>
        <v>0</v>
      </c>
      <c r="L33" s="33"/>
    </row>
    <row r="34" spans="2:12" s="1" customFormat="1" ht="14.4" customHeight="1">
      <c r="B34" s="33"/>
      <c r="E34" s="28" t="s">
        <v>44</v>
      </c>
      <c r="F34" s="90">
        <f>ROUND((SUM(BF83:BF113)),  2)</f>
        <v>0</v>
      </c>
      <c r="I34" s="91">
        <v>0.15</v>
      </c>
      <c r="J34" s="90">
        <f>ROUND(((SUM(BF83:BF113))*I34),  2)</f>
        <v>0</v>
      </c>
      <c r="L34" s="33"/>
    </row>
    <row r="35" spans="2:12" s="1" customFormat="1" ht="14.4" hidden="1" customHeight="1">
      <c r="B35" s="33"/>
      <c r="E35" s="28" t="s">
        <v>45</v>
      </c>
      <c r="F35" s="90">
        <f>ROUND((SUM(BG83:BG113)),  2)</f>
        <v>0</v>
      </c>
      <c r="I35" s="91">
        <v>0.21</v>
      </c>
      <c r="J35" s="90">
        <f>0</f>
        <v>0</v>
      </c>
      <c r="L35" s="33"/>
    </row>
    <row r="36" spans="2:12" s="1" customFormat="1" ht="14.4" hidden="1" customHeight="1">
      <c r="B36" s="33"/>
      <c r="E36" s="28" t="s">
        <v>46</v>
      </c>
      <c r="F36" s="90">
        <f>ROUND((SUM(BH83:BH113)),  2)</f>
        <v>0</v>
      </c>
      <c r="I36" s="91">
        <v>0.15</v>
      </c>
      <c r="J36" s="90">
        <f>0</f>
        <v>0</v>
      </c>
      <c r="L36" s="33"/>
    </row>
    <row r="37" spans="2:12" s="1" customFormat="1" ht="14.4" hidden="1" customHeight="1">
      <c r="B37" s="33"/>
      <c r="E37" s="28" t="s">
        <v>47</v>
      </c>
      <c r="F37" s="90">
        <f>ROUND((SUM(BI83:BI113)),  2)</f>
        <v>0</v>
      </c>
      <c r="I37" s="91">
        <v>0</v>
      </c>
      <c r="J37" s="90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2"/>
      <c r="D39" s="93" t="s">
        <v>48</v>
      </c>
      <c r="E39" s="55"/>
      <c r="F39" s="55"/>
      <c r="G39" s="94" t="s">
        <v>49</v>
      </c>
      <c r="H39" s="95" t="s">
        <v>50</v>
      </c>
      <c r="I39" s="55"/>
      <c r="J39" s="96">
        <f>SUM(J30:J37)</f>
        <v>0</v>
      </c>
      <c r="K39" s="97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112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5" t="str">
        <f>E7</f>
        <v>Petrohrad, Černčice_prodlouženní kanal. výtlaku na ČOV</v>
      </c>
      <c r="F48" s="316"/>
      <c r="G48" s="316"/>
      <c r="H48" s="316"/>
      <c r="L48" s="33"/>
    </row>
    <row r="49" spans="2:47" s="1" customFormat="1" ht="12" customHeight="1">
      <c r="B49" s="33"/>
      <c r="C49" s="28" t="s">
        <v>110</v>
      </c>
      <c r="L49" s="33"/>
    </row>
    <row r="50" spans="2:47" s="1" customFormat="1" ht="16.5" customHeight="1">
      <c r="B50" s="33"/>
      <c r="E50" s="287" t="str">
        <f>E9</f>
        <v>VON - Vedlejší a ostatní náklady</v>
      </c>
      <c r="F50" s="314"/>
      <c r="G50" s="314"/>
      <c r="H50" s="314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Petrohrad - Černčice</v>
      </c>
      <c r="I52" s="28" t="s">
        <v>23</v>
      </c>
      <c r="J52" s="50" t="str">
        <f>IF(J12="","",J12)</f>
        <v>10. 4. 2023</v>
      </c>
      <c r="L52" s="33"/>
    </row>
    <row r="53" spans="2:47" s="1" customFormat="1" ht="6.9" customHeight="1">
      <c r="B53" s="33"/>
      <c r="L53" s="33"/>
    </row>
    <row r="54" spans="2:47" s="1" customFormat="1" ht="25.65" customHeight="1">
      <c r="B54" s="33"/>
      <c r="C54" s="28" t="s">
        <v>25</v>
      </c>
      <c r="F54" s="26" t="str">
        <f>E15</f>
        <v>Obec Petrohrad</v>
      </c>
      <c r="I54" s="28" t="s">
        <v>31</v>
      </c>
      <c r="J54" s="31" t="str">
        <f>E21</f>
        <v>AZ Consult spol. s r.o.</v>
      </c>
      <c r="L54" s="33"/>
    </row>
    <row r="55" spans="2:47" s="1" customFormat="1" ht="15.15" customHeight="1">
      <c r="B55" s="33"/>
      <c r="C55" s="28" t="s">
        <v>29</v>
      </c>
      <c r="F55" s="26" t="str">
        <f>IF(E18="","",E18)</f>
        <v>Vyplň údaj</v>
      </c>
      <c r="I55" s="28" t="s">
        <v>34</v>
      </c>
      <c r="J55" s="31" t="str">
        <f>E24</f>
        <v>Dagmar Sedláčková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8" t="s">
        <v>113</v>
      </c>
      <c r="D57" s="92"/>
      <c r="E57" s="92"/>
      <c r="F57" s="92"/>
      <c r="G57" s="92"/>
      <c r="H57" s="92"/>
      <c r="I57" s="92"/>
      <c r="J57" s="99" t="s">
        <v>114</v>
      </c>
      <c r="K57" s="92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100" t="s">
        <v>70</v>
      </c>
      <c r="J59" s="64">
        <f>J83</f>
        <v>0</v>
      </c>
      <c r="L59" s="33"/>
      <c r="AU59" s="18" t="s">
        <v>115</v>
      </c>
    </row>
    <row r="60" spans="2:47" s="8" customFormat="1" ht="24.9" customHeight="1">
      <c r="B60" s="101"/>
      <c r="D60" s="102" t="s">
        <v>930</v>
      </c>
      <c r="E60" s="103"/>
      <c r="F60" s="103"/>
      <c r="G60" s="103"/>
      <c r="H60" s="103"/>
      <c r="I60" s="103"/>
      <c r="J60" s="104">
        <f>J84</f>
        <v>0</v>
      </c>
      <c r="L60" s="101"/>
    </row>
    <row r="61" spans="2:47" s="9" customFormat="1" ht="19.95" customHeight="1">
      <c r="B61" s="105"/>
      <c r="D61" s="106" t="s">
        <v>931</v>
      </c>
      <c r="E61" s="107"/>
      <c r="F61" s="107"/>
      <c r="G61" s="107"/>
      <c r="H61" s="107"/>
      <c r="I61" s="107"/>
      <c r="J61" s="108">
        <f>J85</f>
        <v>0</v>
      </c>
      <c r="L61" s="105"/>
    </row>
    <row r="62" spans="2:47" s="9" customFormat="1" ht="19.95" customHeight="1">
      <c r="B62" s="105"/>
      <c r="D62" s="106" t="s">
        <v>932</v>
      </c>
      <c r="E62" s="107"/>
      <c r="F62" s="107"/>
      <c r="G62" s="107"/>
      <c r="H62" s="107"/>
      <c r="I62" s="107"/>
      <c r="J62" s="108">
        <f>J95</f>
        <v>0</v>
      </c>
      <c r="L62" s="105"/>
    </row>
    <row r="63" spans="2:47" s="9" customFormat="1" ht="19.95" customHeight="1">
      <c r="B63" s="105"/>
      <c r="D63" s="106" t="s">
        <v>933</v>
      </c>
      <c r="E63" s="107"/>
      <c r="F63" s="107"/>
      <c r="G63" s="107"/>
      <c r="H63" s="107"/>
      <c r="I63" s="107"/>
      <c r="J63" s="108">
        <f>J102</f>
        <v>0</v>
      </c>
      <c r="L63" s="105"/>
    </row>
    <row r="64" spans="2:47" s="1" customFormat="1" ht="21.75" customHeight="1">
      <c r="B64" s="33"/>
      <c r="L64" s="33"/>
    </row>
    <row r="65" spans="2:12" s="1" customFormat="1" ht="6.9" customHeight="1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33"/>
    </row>
    <row r="69" spans="2:12" s="1" customFormat="1" ht="6.9" customHeight="1">
      <c r="B69" s="44"/>
      <c r="C69" s="45"/>
      <c r="D69" s="45"/>
      <c r="E69" s="45"/>
      <c r="F69" s="45"/>
      <c r="G69" s="45"/>
      <c r="H69" s="45"/>
      <c r="I69" s="45"/>
      <c r="J69" s="45"/>
      <c r="K69" s="45"/>
      <c r="L69" s="33"/>
    </row>
    <row r="70" spans="2:12" s="1" customFormat="1" ht="24.9" customHeight="1">
      <c r="B70" s="33"/>
      <c r="C70" s="22" t="s">
        <v>127</v>
      </c>
      <c r="L70" s="33"/>
    </row>
    <row r="71" spans="2:12" s="1" customFormat="1" ht="6.9" customHeight="1">
      <c r="B71" s="33"/>
      <c r="L71" s="33"/>
    </row>
    <row r="72" spans="2:12" s="1" customFormat="1" ht="12" customHeight="1">
      <c r="B72" s="33"/>
      <c r="C72" s="28" t="s">
        <v>16</v>
      </c>
      <c r="L72" s="33"/>
    </row>
    <row r="73" spans="2:12" s="1" customFormat="1" ht="16.5" customHeight="1">
      <c r="B73" s="33"/>
      <c r="E73" s="315" t="str">
        <f>E7</f>
        <v>Petrohrad, Černčice_prodlouženní kanal. výtlaku na ČOV</v>
      </c>
      <c r="F73" s="316"/>
      <c r="G73" s="316"/>
      <c r="H73" s="316"/>
      <c r="L73" s="33"/>
    </row>
    <row r="74" spans="2:12" s="1" customFormat="1" ht="12" customHeight="1">
      <c r="B74" s="33"/>
      <c r="C74" s="28" t="s">
        <v>110</v>
      </c>
      <c r="L74" s="33"/>
    </row>
    <row r="75" spans="2:12" s="1" customFormat="1" ht="16.5" customHeight="1">
      <c r="B75" s="33"/>
      <c r="E75" s="287" t="str">
        <f>E9</f>
        <v>VON - Vedlejší a ostatní náklady</v>
      </c>
      <c r="F75" s="314"/>
      <c r="G75" s="314"/>
      <c r="H75" s="314"/>
      <c r="L75" s="33"/>
    </row>
    <row r="76" spans="2:12" s="1" customFormat="1" ht="6.9" customHeight="1">
      <c r="B76" s="33"/>
      <c r="L76" s="33"/>
    </row>
    <row r="77" spans="2:12" s="1" customFormat="1" ht="12" customHeight="1">
      <c r="B77" s="33"/>
      <c r="C77" s="28" t="s">
        <v>21</v>
      </c>
      <c r="F77" s="26" t="str">
        <f>F12</f>
        <v>Petrohrad - Černčice</v>
      </c>
      <c r="I77" s="28" t="s">
        <v>23</v>
      </c>
      <c r="J77" s="50" t="str">
        <f>IF(J12="","",J12)</f>
        <v>10. 4. 2023</v>
      </c>
      <c r="L77" s="33"/>
    </row>
    <row r="78" spans="2:12" s="1" customFormat="1" ht="6.9" customHeight="1">
      <c r="B78" s="33"/>
      <c r="L78" s="33"/>
    </row>
    <row r="79" spans="2:12" s="1" customFormat="1" ht="25.65" customHeight="1">
      <c r="B79" s="33"/>
      <c r="C79" s="28" t="s">
        <v>25</v>
      </c>
      <c r="F79" s="26" t="str">
        <f>E15</f>
        <v>Obec Petrohrad</v>
      </c>
      <c r="I79" s="28" t="s">
        <v>31</v>
      </c>
      <c r="J79" s="31" t="str">
        <f>E21</f>
        <v>AZ Consult spol. s r.o.</v>
      </c>
      <c r="L79" s="33"/>
    </row>
    <row r="80" spans="2:12" s="1" customFormat="1" ht="15.15" customHeight="1">
      <c r="B80" s="33"/>
      <c r="C80" s="28" t="s">
        <v>29</v>
      </c>
      <c r="F80" s="26" t="str">
        <f>IF(E18="","",E18)</f>
        <v>Vyplň údaj</v>
      </c>
      <c r="I80" s="28" t="s">
        <v>34</v>
      </c>
      <c r="J80" s="31" t="str">
        <f>E24</f>
        <v>Dagmar Sedláčková</v>
      </c>
      <c r="L80" s="33"/>
    </row>
    <row r="81" spans="2:65" s="1" customFormat="1" ht="10.35" customHeight="1">
      <c r="B81" s="33"/>
      <c r="L81" s="33"/>
    </row>
    <row r="82" spans="2:65" s="10" customFormat="1" ht="29.25" customHeight="1">
      <c r="B82" s="109"/>
      <c r="C82" s="110" t="s">
        <v>128</v>
      </c>
      <c r="D82" s="111" t="s">
        <v>57</v>
      </c>
      <c r="E82" s="111" t="s">
        <v>53</v>
      </c>
      <c r="F82" s="111" t="s">
        <v>54</v>
      </c>
      <c r="G82" s="111" t="s">
        <v>129</v>
      </c>
      <c r="H82" s="111" t="s">
        <v>130</v>
      </c>
      <c r="I82" s="111" t="s">
        <v>131</v>
      </c>
      <c r="J82" s="111" t="s">
        <v>114</v>
      </c>
      <c r="K82" s="112" t="s">
        <v>132</v>
      </c>
      <c r="L82" s="109"/>
      <c r="M82" s="57" t="s">
        <v>19</v>
      </c>
      <c r="N82" s="58" t="s">
        <v>42</v>
      </c>
      <c r="O82" s="58" t="s">
        <v>133</v>
      </c>
      <c r="P82" s="58" t="s">
        <v>134</v>
      </c>
      <c r="Q82" s="58" t="s">
        <v>135</v>
      </c>
      <c r="R82" s="58" t="s">
        <v>136</v>
      </c>
      <c r="S82" s="58" t="s">
        <v>137</v>
      </c>
      <c r="T82" s="59" t="s">
        <v>138</v>
      </c>
    </row>
    <row r="83" spans="2:65" s="1" customFormat="1" ht="22.8" customHeight="1">
      <c r="B83" s="33"/>
      <c r="C83" s="62" t="s">
        <v>139</v>
      </c>
      <c r="J83" s="113">
        <f>BK83</f>
        <v>0</v>
      </c>
      <c r="L83" s="33"/>
      <c r="M83" s="60"/>
      <c r="N83" s="51"/>
      <c r="O83" s="51"/>
      <c r="P83" s="114">
        <f>P84</f>
        <v>0</v>
      </c>
      <c r="Q83" s="51"/>
      <c r="R83" s="114">
        <f>R84</f>
        <v>0</v>
      </c>
      <c r="S83" s="51"/>
      <c r="T83" s="115">
        <f>T84</f>
        <v>0</v>
      </c>
      <c r="AT83" s="18" t="s">
        <v>71</v>
      </c>
      <c r="AU83" s="18" t="s">
        <v>115</v>
      </c>
      <c r="BK83" s="116">
        <f>BK84</f>
        <v>0</v>
      </c>
    </row>
    <row r="84" spans="2:65" s="11" customFormat="1" ht="25.95" customHeight="1">
      <c r="B84" s="117"/>
      <c r="D84" s="118" t="s">
        <v>71</v>
      </c>
      <c r="E84" s="119" t="s">
        <v>934</v>
      </c>
      <c r="F84" s="119" t="s">
        <v>935</v>
      </c>
      <c r="I84" s="120"/>
      <c r="J84" s="121">
        <f>BK84</f>
        <v>0</v>
      </c>
      <c r="L84" s="117"/>
      <c r="M84" s="122"/>
      <c r="P84" s="123">
        <f>P85+P95+P102</f>
        <v>0</v>
      </c>
      <c r="R84" s="123">
        <f>R85+R95+R102</f>
        <v>0</v>
      </c>
      <c r="T84" s="124">
        <f>T85+T95+T102</f>
        <v>0</v>
      </c>
      <c r="AR84" s="118" t="s">
        <v>174</v>
      </c>
      <c r="AT84" s="125" t="s">
        <v>71</v>
      </c>
      <c r="AU84" s="125" t="s">
        <v>72</v>
      </c>
      <c r="AY84" s="118" t="s">
        <v>142</v>
      </c>
      <c r="BK84" s="126">
        <f>BK85+BK95+BK102</f>
        <v>0</v>
      </c>
    </row>
    <row r="85" spans="2:65" s="11" customFormat="1" ht="22.8" customHeight="1">
      <c r="B85" s="117"/>
      <c r="D85" s="118" t="s">
        <v>71</v>
      </c>
      <c r="E85" s="127" t="s">
        <v>936</v>
      </c>
      <c r="F85" s="127" t="s">
        <v>937</v>
      </c>
      <c r="I85" s="120"/>
      <c r="J85" s="128">
        <f>BK85</f>
        <v>0</v>
      </c>
      <c r="L85" s="117"/>
      <c r="M85" s="122"/>
      <c r="P85" s="123">
        <f>SUM(P86:P94)</f>
        <v>0</v>
      </c>
      <c r="R85" s="123">
        <f>SUM(R86:R94)</f>
        <v>0</v>
      </c>
      <c r="T85" s="124">
        <f>SUM(T86:T94)</f>
        <v>0</v>
      </c>
      <c r="AR85" s="118" t="s">
        <v>174</v>
      </c>
      <c r="AT85" s="125" t="s">
        <v>71</v>
      </c>
      <c r="AU85" s="125" t="s">
        <v>80</v>
      </c>
      <c r="AY85" s="118" t="s">
        <v>142</v>
      </c>
      <c r="BK85" s="126">
        <f>SUM(BK86:BK94)</f>
        <v>0</v>
      </c>
    </row>
    <row r="86" spans="2:65" s="1" customFormat="1" ht="16.5" customHeight="1">
      <c r="B86" s="33"/>
      <c r="C86" s="129" t="s">
        <v>80</v>
      </c>
      <c r="D86" s="129" t="s">
        <v>144</v>
      </c>
      <c r="E86" s="130" t="s">
        <v>938</v>
      </c>
      <c r="F86" s="131" t="s">
        <v>939</v>
      </c>
      <c r="G86" s="132" t="s">
        <v>940</v>
      </c>
      <c r="H86" s="133">
        <v>1</v>
      </c>
      <c r="I86" s="134"/>
      <c r="J86" s="135">
        <f>ROUND(I86*H86,2)</f>
        <v>0</v>
      </c>
      <c r="K86" s="131" t="s">
        <v>19</v>
      </c>
      <c r="L86" s="33"/>
      <c r="M86" s="136" t="s">
        <v>19</v>
      </c>
      <c r="N86" s="137" t="s">
        <v>43</v>
      </c>
      <c r="P86" s="138">
        <f>O86*H86</f>
        <v>0</v>
      </c>
      <c r="Q86" s="138">
        <v>0</v>
      </c>
      <c r="R86" s="138">
        <f>Q86*H86</f>
        <v>0</v>
      </c>
      <c r="S86" s="138">
        <v>0</v>
      </c>
      <c r="T86" s="139">
        <f>S86*H86</f>
        <v>0</v>
      </c>
      <c r="AR86" s="140" t="s">
        <v>941</v>
      </c>
      <c r="AT86" s="140" t="s">
        <v>144</v>
      </c>
      <c r="AU86" s="140" t="s">
        <v>82</v>
      </c>
      <c r="AY86" s="18" t="s">
        <v>142</v>
      </c>
      <c r="BE86" s="141">
        <f>IF(N86="základní",J86,0)</f>
        <v>0</v>
      </c>
      <c r="BF86" s="141">
        <f>IF(N86="snížená",J86,0)</f>
        <v>0</v>
      </c>
      <c r="BG86" s="141">
        <f>IF(N86="zákl. přenesená",J86,0)</f>
        <v>0</v>
      </c>
      <c r="BH86" s="141">
        <f>IF(N86="sníž. přenesená",J86,0)</f>
        <v>0</v>
      </c>
      <c r="BI86" s="141">
        <f>IF(N86="nulová",J86,0)</f>
        <v>0</v>
      </c>
      <c r="BJ86" s="18" t="s">
        <v>80</v>
      </c>
      <c r="BK86" s="141">
        <f>ROUND(I86*H86,2)</f>
        <v>0</v>
      </c>
      <c r="BL86" s="18" t="s">
        <v>941</v>
      </c>
      <c r="BM86" s="140" t="s">
        <v>942</v>
      </c>
    </row>
    <row r="87" spans="2:65" s="1" customFormat="1" ht="16.5" customHeight="1">
      <c r="B87" s="33"/>
      <c r="C87" s="129" t="s">
        <v>82</v>
      </c>
      <c r="D87" s="129" t="s">
        <v>144</v>
      </c>
      <c r="E87" s="130" t="s">
        <v>943</v>
      </c>
      <c r="F87" s="131" t="s">
        <v>944</v>
      </c>
      <c r="G87" s="132" t="s">
        <v>940</v>
      </c>
      <c r="H87" s="133">
        <v>1</v>
      </c>
      <c r="I87" s="134"/>
      <c r="J87" s="135">
        <f>ROUND(I87*H87,2)</f>
        <v>0</v>
      </c>
      <c r="K87" s="131" t="s">
        <v>148</v>
      </c>
      <c r="L87" s="33"/>
      <c r="M87" s="136" t="s">
        <v>19</v>
      </c>
      <c r="N87" s="137" t="s">
        <v>43</v>
      </c>
      <c r="P87" s="138">
        <f>O87*H87</f>
        <v>0</v>
      </c>
      <c r="Q87" s="138">
        <v>0</v>
      </c>
      <c r="R87" s="138">
        <f>Q87*H87</f>
        <v>0</v>
      </c>
      <c r="S87" s="138">
        <v>0</v>
      </c>
      <c r="T87" s="139">
        <f>S87*H87</f>
        <v>0</v>
      </c>
      <c r="AR87" s="140" t="s">
        <v>941</v>
      </c>
      <c r="AT87" s="140" t="s">
        <v>144</v>
      </c>
      <c r="AU87" s="140" t="s">
        <v>82</v>
      </c>
      <c r="AY87" s="18" t="s">
        <v>142</v>
      </c>
      <c r="BE87" s="141">
        <f>IF(N87="základní",J87,0)</f>
        <v>0</v>
      </c>
      <c r="BF87" s="141">
        <f>IF(N87="snížená",J87,0)</f>
        <v>0</v>
      </c>
      <c r="BG87" s="141">
        <f>IF(N87="zákl. přenesená",J87,0)</f>
        <v>0</v>
      </c>
      <c r="BH87" s="141">
        <f>IF(N87="sníž. přenesená",J87,0)</f>
        <v>0</v>
      </c>
      <c r="BI87" s="141">
        <f>IF(N87="nulová",J87,0)</f>
        <v>0</v>
      </c>
      <c r="BJ87" s="18" t="s">
        <v>80</v>
      </c>
      <c r="BK87" s="141">
        <f>ROUND(I87*H87,2)</f>
        <v>0</v>
      </c>
      <c r="BL87" s="18" t="s">
        <v>941</v>
      </c>
      <c r="BM87" s="140" t="s">
        <v>945</v>
      </c>
    </row>
    <row r="88" spans="2:65" s="1" customFormat="1">
      <c r="B88" s="33"/>
      <c r="D88" s="142" t="s">
        <v>151</v>
      </c>
      <c r="F88" s="143" t="s">
        <v>946</v>
      </c>
      <c r="I88" s="144"/>
      <c r="L88" s="33"/>
      <c r="M88" s="145"/>
      <c r="T88" s="54"/>
      <c r="AT88" s="18" t="s">
        <v>151</v>
      </c>
      <c r="AU88" s="18" t="s">
        <v>82</v>
      </c>
    </row>
    <row r="89" spans="2:65" s="1" customFormat="1" ht="16.5" customHeight="1">
      <c r="B89" s="33"/>
      <c r="C89" s="129" t="s">
        <v>109</v>
      </c>
      <c r="D89" s="129" t="s">
        <v>144</v>
      </c>
      <c r="E89" s="130" t="s">
        <v>947</v>
      </c>
      <c r="F89" s="131" t="s">
        <v>948</v>
      </c>
      <c r="G89" s="132" t="s">
        <v>940</v>
      </c>
      <c r="H89" s="133">
        <v>1</v>
      </c>
      <c r="I89" s="134"/>
      <c r="J89" s="135">
        <f>ROUND(I89*H89,2)</f>
        <v>0</v>
      </c>
      <c r="K89" s="131" t="s">
        <v>148</v>
      </c>
      <c r="L89" s="33"/>
      <c r="M89" s="136" t="s">
        <v>19</v>
      </c>
      <c r="N89" s="137" t="s">
        <v>43</v>
      </c>
      <c r="P89" s="138">
        <f>O89*H89</f>
        <v>0</v>
      </c>
      <c r="Q89" s="138">
        <v>0</v>
      </c>
      <c r="R89" s="138">
        <f>Q89*H89</f>
        <v>0</v>
      </c>
      <c r="S89" s="138">
        <v>0</v>
      </c>
      <c r="T89" s="139">
        <f>S89*H89</f>
        <v>0</v>
      </c>
      <c r="AR89" s="140" t="s">
        <v>941</v>
      </c>
      <c r="AT89" s="140" t="s">
        <v>144</v>
      </c>
      <c r="AU89" s="140" t="s">
        <v>82</v>
      </c>
      <c r="AY89" s="18" t="s">
        <v>142</v>
      </c>
      <c r="BE89" s="141">
        <f>IF(N89="základní",J89,0)</f>
        <v>0</v>
      </c>
      <c r="BF89" s="141">
        <f>IF(N89="snížená",J89,0)</f>
        <v>0</v>
      </c>
      <c r="BG89" s="141">
        <f>IF(N89="zákl. přenesená",J89,0)</f>
        <v>0</v>
      </c>
      <c r="BH89" s="141">
        <f>IF(N89="sníž. přenesená",J89,0)</f>
        <v>0</v>
      </c>
      <c r="BI89" s="141">
        <f>IF(N89="nulová",J89,0)</f>
        <v>0</v>
      </c>
      <c r="BJ89" s="18" t="s">
        <v>80</v>
      </c>
      <c r="BK89" s="141">
        <f>ROUND(I89*H89,2)</f>
        <v>0</v>
      </c>
      <c r="BL89" s="18" t="s">
        <v>941</v>
      </c>
      <c r="BM89" s="140" t="s">
        <v>949</v>
      </c>
    </row>
    <row r="90" spans="2:65" s="1" customFormat="1">
      <c r="B90" s="33"/>
      <c r="D90" s="142" t="s">
        <v>151</v>
      </c>
      <c r="F90" s="143" t="s">
        <v>950</v>
      </c>
      <c r="I90" s="144"/>
      <c r="L90" s="33"/>
      <c r="M90" s="145"/>
      <c r="T90" s="54"/>
      <c r="AT90" s="18" t="s">
        <v>151</v>
      </c>
      <c r="AU90" s="18" t="s">
        <v>82</v>
      </c>
    </row>
    <row r="91" spans="2:65" s="1" customFormat="1" ht="16.5" customHeight="1">
      <c r="B91" s="33"/>
      <c r="C91" s="129" t="s">
        <v>149</v>
      </c>
      <c r="D91" s="129" t="s">
        <v>144</v>
      </c>
      <c r="E91" s="130" t="s">
        <v>951</v>
      </c>
      <c r="F91" s="131" t="s">
        <v>952</v>
      </c>
      <c r="G91" s="132" t="s">
        <v>940</v>
      </c>
      <c r="H91" s="133">
        <v>1</v>
      </c>
      <c r="I91" s="134"/>
      <c r="J91" s="135">
        <f>ROUND(I91*H91,2)</f>
        <v>0</v>
      </c>
      <c r="K91" s="131" t="s">
        <v>148</v>
      </c>
      <c r="L91" s="33"/>
      <c r="M91" s="136" t="s">
        <v>19</v>
      </c>
      <c r="N91" s="137" t="s">
        <v>43</v>
      </c>
      <c r="P91" s="138">
        <f>O91*H91</f>
        <v>0</v>
      </c>
      <c r="Q91" s="138">
        <v>0</v>
      </c>
      <c r="R91" s="138">
        <f>Q91*H91</f>
        <v>0</v>
      </c>
      <c r="S91" s="138">
        <v>0</v>
      </c>
      <c r="T91" s="139">
        <f>S91*H91</f>
        <v>0</v>
      </c>
      <c r="AR91" s="140" t="s">
        <v>941</v>
      </c>
      <c r="AT91" s="140" t="s">
        <v>144</v>
      </c>
      <c r="AU91" s="140" t="s">
        <v>82</v>
      </c>
      <c r="AY91" s="18" t="s">
        <v>142</v>
      </c>
      <c r="BE91" s="141">
        <f>IF(N91="základní",J91,0)</f>
        <v>0</v>
      </c>
      <c r="BF91" s="141">
        <f>IF(N91="snížená",J91,0)</f>
        <v>0</v>
      </c>
      <c r="BG91" s="141">
        <f>IF(N91="zákl. přenesená",J91,0)</f>
        <v>0</v>
      </c>
      <c r="BH91" s="141">
        <f>IF(N91="sníž. přenesená",J91,0)</f>
        <v>0</v>
      </c>
      <c r="BI91" s="141">
        <f>IF(N91="nulová",J91,0)</f>
        <v>0</v>
      </c>
      <c r="BJ91" s="18" t="s">
        <v>80</v>
      </c>
      <c r="BK91" s="141">
        <f>ROUND(I91*H91,2)</f>
        <v>0</v>
      </c>
      <c r="BL91" s="18" t="s">
        <v>941</v>
      </c>
      <c r="BM91" s="140" t="s">
        <v>953</v>
      </c>
    </row>
    <row r="92" spans="2:65" s="1" customFormat="1">
      <c r="B92" s="33"/>
      <c r="D92" s="142" t="s">
        <v>151</v>
      </c>
      <c r="F92" s="143" t="s">
        <v>954</v>
      </c>
      <c r="I92" s="144"/>
      <c r="L92" s="33"/>
      <c r="M92" s="145"/>
      <c r="T92" s="54"/>
      <c r="AT92" s="18" t="s">
        <v>151</v>
      </c>
      <c r="AU92" s="18" t="s">
        <v>82</v>
      </c>
    </row>
    <row r="93" spans="2:65" s="1" customFormat="1" ht="16.5" customHeight="1">
      <c r="B93" s="33"/>
      <c r="C93" s="129" t="s">
        <v>174</v>
      </c>
      <c r="D93" s="129" t="s">
        <v>144</v>
      </c>
      <c r="E93" s="130" t="s">
        <v>955</v>
      </c>
      <c r="F93" s="131" t="s">
        <v>956</v>
      </c>
      <c r="G93" s="132" t="s">
        <v>940</v>
      </c>
      <c r="H93" s="133">
        <v>1</v>
      </c>
      <c r="I93" s="134"/>
      <c r="J93" s="135">
        <f>ROUND(I93*H93,2)</f>
        <v>0</v>
      </c>
      <c r="K93" s="131" t="s">
        <v>148</v>
      </c>
      <c r="L93" s="33"/>
      <c r="M93" s="136" t="s">
        <v>19</v>
      </c>
      <c r="N93" s="137" t="s">
        <v>43</v>
      </c>
      <c r="P93" s="138">
        <f>O93*H93</f>
        <v>0</v>
      </c>
      <c r="Q93" s="138">
        <v>0</v>
      </c>
      <c r="R93" s="138">
        <f>Q93*H93</f>
        <v>0</v>
      </c>
      <c r="S93" s="138">
        <v>0</v>
      </c>
      <c r="T93" s="139">
        <f>S93*H93</f>
        <v>0</v>
      </c>
      <c r="AR93" s="140" t="s">
        <v>941</v>
      </c>
      <c r="AT93" s="140" t="s">
        <v>144</v>
      </c>
      <c r="AU93" s="140" t="s">
        <v>82</v>
      </c>
      <c r="AY93" s="18" t="s">
        <v>142</v>
      </c>
      <c r="BE93" s="141">
        <f>IF(N93="základní",J93,0)</f>
        <v>0</v>
      </c>
      <c r="BF93" s="141">
        <f>IF(N93="snížená",J93,0)</f>
        <v>0</v>
      </c>
      <c r="BG93" s="141">
        <f>IF(N93="zákl. přenesená",J93,0)</f>
        <v>0</v>
      </c>
      <c r="BH93" s="141">
        <f>IF(N93="sníž. přenesená",J93,0)</f>
        <v>0</v>
      </c>
      <c r="BI93" s="141">
        <f>IF(N93="nulová",J93,0)</f>
        <v>0</v>
      </c>
      <c r="BJ93" s="18" t="s">
        <v>80</v>
      </c>
      <c r="BK93" s="141">
        <f>ROUND(I93*H93,2)</f>
        <v>0</v>
      </c>
      <c r="BL93" s="18" t="s">
        <v>941</v>
      </c>
      <c r="BM93" s="140" t="s">
        <v>957</v>
      </c>
    </row>
    <row r="94" spans="2:65" s="1" customFormat="1">
      <c r="B94" s="33"/>
      <c r="D94" s="142" t="s">
        <v>151</v>
      </c>
      <c r="F94" s="143" t="s">
        <v>958</v>
      </c>
      <c r="I94" s="144"/>
      <c r="L94" s="33"/>
      <c r="M94" s="145"/>
      <c r="T94" s="54"/>
      <c r="AT94" s="18" t="s">
        <v>151</v>
      </c>
      <c r="AU94" s="18" t="s">
        <v>82</v>
      </c>
    </row>
    <row r="95" spans="2:65" s="11" customFormat="1" ht="22.8" customHeight="1">
      <c r="B95" s="117"/>
      <c r="D95" s="118" t="s">
        <v>71</v>
      </c>
      <c r="E95" s="127" t="s">
        <v>959</v>
      </c>
      <c r="F95" s="127" t="s">
        <v>960</v>
      </c>
      <c r="I95" s="120"/>
      <c r="J95" s="128">
        <f>BK95</f>
        <v>0</v>
      </c>
      <c r="L95" s="117"/>
      <c r="M95" s="122"/>
      <c r="P95" s="123">
        <f>SUM(P96:P101)</f>
        <v>0</v>
      </c>
      <c r="R95" s="123">
        <f>SUM(R96:R101)</f>
        <v>0</v>
      </c>
      <c r="T95" s="124">
        <f>SUM(T96:T101)</f>
        <v>0</v>
      </c>
      <c r="AR95" s="118" t="s">
        <v>174</v>
      </c>
      <c r="AT95" s="125" t="s">
        <v>71</v>
      </c>
      <c r="AU95" s="125" t="s">
        <v>80</v>
      </c>
      <c r="AY95" s="118" t="s">
        <v>142</v>
      </c>
      <c r="BK95" s="126">
        <f>SUM(BK96:BK101)</f>
        <v>0</v>
      </c>
    </row>
    <row r="96" spans="2:65" s="1" customFormat="1" ht="16.5" customHeight="1">
      <c r="B96" s="33"/>
      <c r="C96" s="129" t="s">
        <v>180</v>
      </c>
      <c r="D96" s="129" t="s">
        <v>144</v>
      </c>
      <c r="E96" s="130" t="s">
        <v>961</v>
      </c>
      <c r="F96" s="131" t="s">
        <v>960</v>
      </c>
      <c r="G96" s="132" t="s">
        <v>940</v>
      </c>
      <c r="H96" s="133">
        <v>1</v>
      </c>
      <c r="I96" s="134"/>
      <c r="J96" s="135">
        <f>ROUND(I96*H96,2)</f>
        <v>0</v>
      </c>
      <c r="K96" s="131" t="s">
        <v>148</v>
      </c>
      <c r="L96" s="33"/>
      <c r="M96" s="136" t="s">
        <v>19</v>
      </c>
      <c r="N96" s="137" t="s">
        <v>43</v>
      </c>
      <c r="P96" s="138">
        <f>O96*H96</f>
        <v>0</v>
      </c>
      <c r="Q96" s="138">
        <v>0</v>
      </c>
      <c r="R96" s="138">
        <f>Q96*H96</f>
        <v>0</v>
      </c>
      <c r="S96" s="138">
        <v>0</v>
      </c>
      <c r="T96" s="139">
        <f>S96*H96</f>
        <v>0</v>
      </c>
      <c r="AR96" s="140" t="s">
        <v>941</v>
      </c>
      <c r="AT96" s="140" t="s">
        <v>144</v>
      </c>
      <c r="AU96" s="140" t="s">
        <v>82</v>
      </c>
      <c r="AY96" s="18" t="s">
        <v>142</v>
      </c>
      <c r="BE96" s="141">
        <f>IF(N96="základní",J96,0)</f>
        <v>0</v>
      </c>
      <c r="BF96" s="141">
        <f>IF(N96="snížená",J96,0)</f>
        <v>0</v>
      </c>
      <c r="BG96" s="141">
        <f>IF(N96="zákl. přenesená",J96,0)</f>
        <v>0</v>
      </c>
      <c r="BH96" s="141">
        <f>IF(N96="sníž. přenesená",J96,0)</f>
        <v>0</v>
      </c>
      <c r="BI96" s="141">
        <f>IF(N96="nulová",J96,0)</f>
        <v>0</v>
      </c>
      <c r="BJ96" s="18" t="s">
        <v>80</v>
      </c>
      <c r="BK96" s="141">
        <f>ROUND(I96*H96,2)</f>
        <v>0</v>
      </c>
      <c r="BL96" s="18" t="s">
        <v>941</v>
      </c>
      <c r="BM96" s="140" t="s">
        <v>962</v>
      </c>
    </row>
    <row r="97" spans="2:65" s="1" customFormat="1">
      <c r="B97" s="33"/>
      <c r="D97" s="142" t="s">
        <v>151</v>
      </c>
      <c r="F97" s="143" t="s">
        <v>963</v>
      </c>
      <c r="I97" s="144"/>
      <c r="L97" s="33"/>
      <c r="M97" s="145"/>
      <c r="T97" s="54"/>
      <c r="AT97" s="18" t="s">
        <v>151</v>
      </c>
      <c r="AU97" s="18" t="s">
        <v>82</v>
      </c>
    </row>
    <row r="98" spans="2:65" s="12" customFormat="1">
      <c r="B98" s="146"/>
      <c r="D98" s="147" t="s">
        <v>153</v>
      </c>
      <c r="E98" s="148" t="s">
        <v>19</v>
      </c>
      <c r="F98" s="149" t="s">
        <v>964</v>
      </c>
      <c r="H98" s="150">
        <v>1</v>
      </c>
      <c r="I98" s="151"/>
      <c r="L98" s="146"/>
      <c r="M98" s="152"/>
      <c r="T98" s="153"/>
      <c r="AT98" s="148" t="s">
        <v>153</v>
      </c>
      <c r="AU98" s="148" t="s">
        <v>82</v>
      </c>
      <c r="AV98" s="12" t="s">
        <v>82</v>
      </c>
      <c r="AW98" s="12" t="s">
        <v>33</v>
      </c>
      <c r="AX98" s="12" t="s">
        <v>80</v>
      </c>
      <c r="AY98" s="148" t="s">
        <v>142</v>
      </c>
    </row>
    <row r="99" spans="2:65" s="1" customFormat="1" ht="16.5" customHeight="1">
      <c r="B99" s="33"/>
      <c r="C99" s="129" t="s">
        <v>187</v>
      </c>
      <c r="D99" s="129" t="s">
        <v>144</v>
      </c>
      <c r="E99" s="130" t="s">
        <v>965</v>
      </c>
      <c r="F99" s="131" t="s">
        <v>966</v>
      </c>
      <c r="G99" s="132" t="s">
        <v>940</v>
      </c>
      <c r="H99" s="133">
        <v>1</v>
      </c>
      <c r="I99" s="134"/>
      <c r="J99" s="135">
        <f>ROUND(I99*H99,2)</f>
        <v>0</v>
      </c>
      <c r="K99" s="131" t="s">
        <v>148</v>
      </c>
      <c r="L99" s="33"/>
      <c r="M99" s="136" t="s">
        <v>19</v>
      </c>
      <c r="N99" s="137" t="s">
        <v>43</v>
      </c>
      <c r="P99" s="138">
        <f>O99*H99</f>
        <v>0</v>
      </c>
      <c r="Q99" s="138">
        <v>0</v>
      </c>
      <c r="R99" s="138">
        <f>Q99*H99</f>
        <v>0</v>
      </c>
      <c r="S99" s="138">
        <v>0</v>
      </c>
      <c r="T99" s="139">
        <f>S99*H99</f>
        <v>0</v>
      </c>
      <c r="AR99" s="140" t="s">
        <v>941</v>
      </c>
      <c r="AT99" s="140" t="s">
        <v>144</v>
      </c>
      <c r="AU99" s="140" t="s">
        <v>82</v>
      </c>
      <c r="AY99" s="18" t="s">
        <v>142</v>
      </c>
      <c r="BE99" s="141">
        <f>IF(N99="základní",J99,0)</f>
        <v>0</v>
      </c>
      <c r="BF99" s="141">
        <f>IF(N99="snížená",J99,0)</f>
        <v>0</v>
      </c>
      <c r="BG99" s="141">
        <f>IF(N99="zákl. přenesená",J99,0)</f>
        <v>0</v>
      </c>
      <c r="BH99" s="141">
        <f>IF(N99="sníž. přenesená",J99,0)</f>
        <v>0</v>
      </c>
      <c r="BI99" s="141">
        <f>IF(N99="nulová",J99,0)</f>
        <v>0</v>
      </c>
      <c r="BJ99" s="18" t="s">
        <v>80</v>
      </c>
      <c r="BK99" s="141">
        <f>ROUND(I99*H99,2)</f>
        <v>0</v>
      </c>
      <c r="BL99" s="18" t="s">
        <v>941</v>
      </c>
      <c r="BM99" s="140" t="s">
        <v>967</v>
      </c>
    </row>
    <row r="100" spans="2:65" s="1" customFormat="1">
      <c r="B100" s="33"/>
      <c r="D100" s="142" t="s">
        <v>151</v>
      </c>
      <c r="F100" s="143" t="s">
        <v>968</v>
      </c>
      <c r="I100" s="144"/>
      <c r="L100" s="33"/>
      <c r="M100" s="145"/>
      <c r="T100" s="54"/>
      <c r="AT100" s="18" t="s">
        <v>151</v>
      </c>
      <c r="AU100" s="18" t="s">
        <v>82</v>
      </c>
    </row>
    <row r="101" spans="2:65" s="12" customFormat="1">
      <c r="B101" s="146"/>
      <c r="D101" s="147" t="s">
        <v>153</v>
      </c>
      <c r="E101" s="148" t="s">
        <v>19</v>
      </c>
      <c r="F101" s="149" t="s">
        <v>969</v>
      </c>
      <c r="H101" s="150">
        <v>1</v>
      </c>
      <c r="I101" s="151"/>
      <c r="L101" s="146"/>
      <c r="M101" s="152"/>
      <c r="T101" s="153"/>
      <c r="AT101" s="148" t="s">
        <v>153</v>
      </c>
      <c r="AU101" s="148" t="s">
        <v>82</v>
      </c>
      <c r="AV101" s="12" t="s">
        <v>82</v>
      </c>
      <c r="AW101" s="12" t="s">
        <v>33</v>
      </c>
      <c r="AX101" s="12" t="s">
        <v>80</v>
      </c>
      <c r="AY101" s="148" t="s">
        <v>142</v>
      </c>
    </row>
    <row r="102" spans="2:65" s="11" customFormat="1" ht="22.8" customHeight="1">
      <c r="B102" s="117"/>
      <c r="D102" s="118" t="s">
        <v>71</v>
      </c>
      <c r="E102" s="127" t="s">
        <v>970</v>
      </c>
      <c r="F102" s="127" t="s">
        <v>971</v>
      </c>
      <c r="I102" s="120"/>
      <c r="J102" s="128">
        <f>BK102</f>
        <v>0</v>
      </c>
      <c r="L102" s="117"/>
      <c r="M102" s="122"/>
      <c r="P102" s="123">
        <f>SUM(P103:P113)</f>
        <v>0</v>
      </c>
      <c r="R102" s="123">
        <f>SUM(R103:R113)</f>
        <v>0</v>
      </c>
      <c r="T102" s="124">
        <f>SUM(T103:T113)</f>
        <v>0</v>
      </c>
      <c r="AR102" s="118" t="s">
        <v>174</v>
      </c>
      <c r="AT102" s="125" t="s">
        <v>71</v>
      </c>
      <c r="AU102" s="125" t="s">
        <v>80</v>
      </c>
      <c r="AY102" s="118" t="s">
        <v>142</v>
      </c>
      <c r="BK102" s="126">
        <f>SUM(BK103:BK113)</f>
        <v>0</v>
      </c>
    </row>
    <row r="103" spans="2:65" s="1" customFormat="1" ht="16.5" customHeight="1">
      <c r="B103" s="33"/>
      <c r="C103" s="129" t="s">
        <v>193</v>
      </c>
      <c r="D103" s="129" t="s">
        <v>144</v>
      </c>
      <c r="E103" s="130" t="s">
        <v>972</v>
      </c>
      <c r="F103" s="131" t="s">
        <v>973</v>
      </c>
      <c r="G103" s="132" t="s">
        <v>190</v>
      </c>
      <c r="H103" s="133">
        <v>4</v>
      </c>
      <c r="I103" s="134"/>
      <c r="J103" s="135">
        <f>ROUND(I103*H103,2)</f>
        <v>0</v>
      </c>
      <c r="K103" s="131" t="s">
        <v>148</v>
      </c>
      <c r="L103" s="33"/>
      <c r="M103" s="136" t="s">
        <v>19</v>
      </c>
      <c r="N103" s="137" t="s">
        <v>43</v>
      </c>
      <c r="P103" s="138">
        <f>O103*H103</f>
        <v>0</v>
      </c>
      <c r="Q103" s="138">
        <v>0</v>
      </c>
      <c r="R103" s="138">
        <f>Q103*H103</f>
        <v>0</v>
      </c>
      <c r="S103" s="138">
        <v>0</v>
      </c>
      <c r="T103" s="139">
        <f>S103*H103</f>
        <v>0</v>
      </c>
      <c r="AR103" s="140" t="s">
        <v>941</v>
      </c>
      <c r="AT103" s="140" t="s">
        <v>144</v>
      </c>
      <c r="AU103" s="140" t="s">
        <v>82</v>
      </c>
      <c r="AY103" s="18" t="s">
        <v>142</v>
      </c>
      <c r="BE103" s="141">
        <f>IF(N103="základní",J103,0)</f>
        <v>0</v>
      </c>
      <c r="BF103" s="141">
        <f>IF(N103="snížená",J103,0)</f>
        <v>0</v>
      </c>
      <c r="BG103" s="141">
        <f>IF(N103="zákl. přenesená",J103,0)</f>
        <v>0</v>
      </c>
      <c r="BH103" s="141">
        <f>IF(N103="sníž. přenesená",J103,0)</f>
        <v>0</v>
      </c>
      <c r="BI103" s="141">
        <f>IF(N103="nulová",J103,0)</f>
        <v>0</v>
      </c>
      <c r="BJ103" s="18" t="s">
        <v>80</v>
      </c>
      <c r="BK103" s="141">
        <f>ROUND(I103*H103,2)</f>
        <v>0</v>
      </c>
      <c r="BL103" s="18" t="s">
        <v>941</v>
      </c>
      <c r="BM103" s="140" t="s">
        <v>974</v>
      </c>
    </row>
    <row r="104" spans="2:65" s="1" customFormat="1">
      <c r="B104" s="33"/>
      <c r="D104" s="142" t="s">
        <v>151</v>
      </c>
      <c r="F104" s="143" t="s">
        <v>975</v>
      </c>
      <c r="I104" s="144"/>
      <c r="L104" s="33"/>
      <c r="M104" s="145"/>
      <c r="T104" s="54"/>
      <c r="AT104" s="18" t="s">
        <v>151</v>
      </c>
      <c r="AU104" s="18" t="s">
        <v>82</v>
      </c>
    </row>
    <row r="105" spans="2:65" s="14" customFormat="1">
      <c r="B105" s="161"/>
      <c r="D105" s="147" t="s">
        <v>153</v>
      </c>
      <c r="E105" s="162" t="s">
        <v>19</v>
      </c>
      <c r="F105" s="163" t="s">
        <v>976</v>
      </c>
      <c r="H105" s="162" t="s">
        <v>19</v>
      </c>
      <c r="I105" s="164"/>
      <c r="L105" s="161"/>
      <c r="M105" s="165"/>
      <c r="T105" s="166"/>
      <c r="AT105" s="162" t="s">
        <v>153</v>
      </c>
      <c r="AU105" s="162" t="s">
        <v>82</v>
      </c>
      <c r="AV105" s="14" t="s">
        <v>80</v>
      </c>
      <c r="AW105" s="14" t="s">
        <v>33</v>
      </c>
      <c r="AX105" s="14" t="s">
        <v>72</v>
      </c>
      <c r="AY105" s="162" t="s">
        <v>142</v>
      </c>
    </row>
    <row r="106" spans="2:65" s="14" customFormat="1">
      <c r="B106" s="161"/>
      <c r="D106" s="147" t="s">
        <v>153</v>
      </c>
      <c r="E106" s="162" t="s">
        <v>19</v>
      </c>
      <c r="F106" s="163" t="s">
        <v>977</v>
      </c>
      <c r="H106" s="162" t="s">
        <v>19</v>
      </c>
      <c r="I106" s="164"/>
      <c r="L106" s="161"/>
      <c r="M106" s="165"/>
      <c r="T106" s="166"/>
      <c r="AT106" s="162" t="s">
        <v>153</v>
      </c>
      <c r="AU106" s="162" t="s">
        <v>82</v>
      </c>
      <c r="AV106" s="14" t="s">
        <v>80</v>
      </c>
      <c r="AW106" s="14" t="s">
        <v>33</v>
      </c>
      <c r="AX106" s="14" t="s">
        <v>72</v>
      </c>
      <c r="AY106" s="162" t="s">
        <v>142</v>
      </c>
    </row>
    <row r="107" spans="2:65" s="14" customFormat="1">
      <c r="B107" s="161"/>
      <c r="D107" s="147" t="s">
        <v>153</v>
      </c>
      <c r="E107" s="162" t="s">
        <v>19</v>
      </c>
      <c r="F107" s="163" t="s">
        <v>978</v>
      </c>
      <c r="H107" s="162" t="s">
        <v>19</v>
      </c>
      <c r="I107" s="164"/>
      <c r="L107" s="161"/>
      <c r="M107" s="165"/>
      <c r="T107" s="166"/>
      <c r="AT107" s="162" t="s">
        <v>153</v>
      </c>
      <c r="AU107" s="162" t="s">
        <v>82</v>
      </c>
      <c r="AV107" s="14" t="s">
        <v>80</v>
      </c>
      <c r="AW107" s="14" t="s">
        <v>33</v>
      </c>
      <c r="AX107" s="14" t="s">
        <v>72</v>
      </c>
      <c r="AY107" s="162" t="s">
        <v>142</v>
      </c>
    </row>
    <row r="108" spans="2:65" s="14" customFormat="1">
      <c r="B108" s="161"/>
      <c r="D108" s="147" t="s">
        <v>153</v>
      </c>
      <c r="E108" s="162" t="s">
        <v>19</v>
      </c>
      <c r="F108" s="163" t="s">
        <v>979</v>
      </c>
      <c r="H108" s="162" t="s">
        <v>19</v>
      </c>
      <c r="I108" s="164"/>
      <c r="L108" s="161"/>
      <c r="M108" s="165"/>
      <c r="T108" s="166"/>
      <c r="AT108" s="162" t="s">
        <v>153</v>
      </c>
      <c r="AU108" s="162" t="s">
        <v>82</v>
      </c>
      <c r="AV108" s="14" t="s">
        <v>80</v>
      </c>
      <c r="AW108" s="14" t="s">
        <v>33</v>
      </c>
      <c r="AX108" s="14" t="s">
        <v>72</v>
      </c>
      <c r="AY108" s="162" t="s">
        <v>142</v>
      </c>
    </row>
    <row r="109" spans="2:65" s="12" customFormat="1">
      <c r="B109" s="146"/>
      <c r="D109" s="147" t="s">
        <v>153</v>
      </c>
      <c r="E109" s="148" t="s">
        <v>19</v>
      </c>
      <c r="F109" s="149" t="s">
        <v>149</v>
      </c>
      <c r="H109" s="150">
        <v>4</v>
      </c>
      <c r="I109" s="151"/>
      <c r="L109" s="146"/>
      <c r="M109" s="152"/>
      <c r="T109" s="153"/>
      <c r="AT109" s="148" t="s">
        <v>153</v>
      </c>
      <c r="AU109" s="148" t="s">
        <v>82</v>
      </c>
      <c r="AV109" s="12" t="s">
        <v>82</v>
      </c>
      <c r="AW109" s="12" t="s">
        <v>33</v>
      </c>
      <c r="AX109" s="12" t="s">
        <v>80</v>
      </c>
      <c r="AY109" s="148" t="s">
        <v>142</v>
      </c>
    </row>
    <row r="110" spans="2:65" s="1" customFormat="1" ht="16.5" customHeight="1">
      <c r="B110" s="33"/>
      <c r="C110" s="129" t="s">
        <v>198</v>
      </c>
      <c r="D110" s="129" t="s">
        <v>144</v>
      </c>
      <c r="E110" s="130" t="s">
        <v>980</v>
      </c>
      <c r="F110" s="131" t="s">
        <v>981</v>
      </c>
      <c r="G110" s="132" t="s">
        <v>190</v>
      </c>
      <c r="H110" s="133">
        <v>4</v>
      </c>
      <c r="I110" s="134"/>
      <c r="J110" s="135">
        <f>ROUND(I110*H110,2)</f>
        <v>0</v>
      </c>
      <c r="K110" s="131" t="s">
        <v>19</v>
      </c>
      <c r="L110" s="33"/>
      <c r="M110" s="136" t="s">
        <v>19</v>
      </c>
      <c r="N110" s="137" t="s">
        <v>43</v>
      </c>
      <c r="P110" s="138">
        <f>O110*H110</f>
        <v>0</v>
      </c>
      <c r="Q110" s="138">
        <v>0</v>
      </c>
      <c r="R110" s="138">
        <f>Q110*H110</f>
        <v>0</v>
      </c>
      <c r="S110" s="138">
        <v>0</v>
      </c>
      <c r="T110" s="139">
        <f>S110*H110</f>
        <v>0</v>
      </c>
      <c r="AR110" s="140" t="s">
        <v>941</v>
      </c>
      <c r="AT110" s="140" t="s">
        <v>144</v>
      </c>
      <c r="AU110" s="140" t="s">
        <v>82</v>
      </c>
      <c r="AY110" s="18" t="s">
        <v>142</v>
      </c>
      <c r="BE110" s="141">
        <f>IF(N110="základní",J110,0)</f>
        <v>0</v>
      </c>
      <c r="BF110" s="141">
        <f>IF(N110="snížená",J110,0)</f>
        <v>0</v>
      </c>
      <c r="BG110" s="141">
        <f>IF(N110="zákl. přenesená",J110,0)</f>
        <v>0</v>
      </c>
      <c r="BH110" s="141">
        <f>IF(N110="sníž. přenesená",J110,0)</f>
        <v>0</v>
      </c>
      <c r="BI110" s="141">
        <f>IF(N110="nulová",J110,0)</f>
        <v>0</v>
      </c>
      <c r="BJ110" s="18" t="s">
        <v>80</v>
      </c>
      <c r="BK110" s="141">
        <f>ROUND(I110*H110,2)</f>
        <v>0</v>
      </c>
      <c r="BL110" s="18" t="s">
        <v>941</v>
      </c>
      <c r="BM110" s="140" t="s">
        <v>982</v>
      </c>
    </row>
    <row r="111" spans="2:65" s="14" customFormat="1">
      <c r="B111" s="161"/>
      <c r="D111" s="147" t="s">
        <v>153</v>
      </c>
      <c r="E111" s="162" t="s">
        <v>19</v>
      </c>
      <c r="F111" s="163" t="s">
        <v>983</v>
      </c>
      <c r="H111" s="162" t="s">
        <v>19</v>
      </c>
      <c r="I111" s="164"/>
      <c r="L111" s="161"/>
      <c r="M111" s="165"/>
      <c r="T111" s="166"/>
      <c r="AT111" s="162" t="s">
        <v>153</v>
      </c>
      <c r="AU111" s="162" t="s">
        <v>82</v>
      </c>
      <c r="AV111" s="14" t="s">
        <v>80</v>
      </c>
      <c r="AW111" s="14" t="s">
        <v>33</v>
      </c>
      <c r="AX111" s="14" t="s">
        <v>72</v>
      </c>
      <c r="AY111" s="162" t="s">
        <v>142</v>
      </c>
    </row>
    <row r="112" spans="2:65" s="14" customFormat="1">
      <c r="B112" s="161"/>
      <c r="D112" s="147" t="s">
        <v>153</v>
      </c>
      <c r="E112" s="162" t="s">
        <v>19</v>
      </c>
      <c r="F112" s="163" t="s">
        <v>984</v>
      </c>
      <c r="H112" s="162" t="s">
        <v>19</v>
      </c>
      <c r="I112" s="164"/>
      <c r="L112" s="161"/>
      <c r="M112" s="165"/>
      <c r="T112" s="166"/>
      <c r="AT112" s="162" t="s">
        <v>153</v>
      </c>
      <c r="AU112" s="162" t="s">
        <v>82</v>
      </c>
      <c r="AV112" s="14" t="s">
        <v>80</v>
      </c>
      <c r="AW112" s="14" t="s">
        <v>33</v>
      </c>
      <c r="AX112" s="14" t="s">
        <v>72</v>
      </c>
      <c r="AY112" s="162" t="s">
        <v>142</v>
      </c>
    </row>
    <row r="113" spans="2:51" s="12" customFormat="1">
      <c r="B113" s="146"/>
      <c r="D113" s="147" t="s">
        <v>153</v>
      </c>
      <c r="E113" s="148" t="s">
        <v>19</v>
      </c>
      <c r="F113" s="149" t="s">
        <v>149</v>
      </c>
      <c r="H113" s="150">
        <v>4</v>
      </c>
      <c r="I113" s="151"/>
      <c r="L113" s="146"/>
      <c r="M113" s="184"/>
      <c r="N113" s="185"/>
      <c r="O113" s="185"/>
      <c r="P113" s="185"/>
      <c r="Q113" s="185"/>
      <c r="R113" s="185"/>
      <c r="S113" s="185"/>
      <c r="T113" s="186"/>
      <c r="AT113" s="148" t="s">
        <v>153</v>
      </c>
      <c r="AU113" s="148" t="s">
        <v>82</v>
      </c>
      <c r="AV113" s="12" t="s">
        <v>82</v>
      </c>
      <c r="AW113" s="12" t="s">
        <v>33</v>
      </c>
      <c r="AX113" s="12" t="s">
        <v>80</v>
      </c>
      <c r="AY113" s="148" t="s">
        <v>142</v>
      </c>
    </row>
    <row r="114" spans="2:51" s="1" customFormat="1" ht="6.9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33"/>
    </row>
  </sheetData>
  <sheetProtection algorithmName="SHA-512" hashValue="ElebemJhN5MRJJoaR5mSuKBQaTRVr9ECBLBEjWbWWAnx0/M3VCwzA1cQXBGHygMaIS99L7FClU12PkZjYy147w==" saltValue="lMJD908uNmkHQLbfLJhJuEn64mdWopAGL9Pct4PGpA2RywJZSK5o3rDbdOZlQ7yMqf2ZHFxpq3QtJkuiuGT/hQ==" spinCount="100000" sheet="1" objects="1" scenarios="1" formatColumns="0" formatRows="0" autoFilter="0"/>
  <autoFilter ref="C82:K113" xr:uid="{00000000-0009-0000-0000-000003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300-000000000000}"/>
    <hyperlink ref="F90" r:id="rId2" xr:uid="{00000000-0004-0000-0300-000001000000}"/>
    <hyperlink ref="F92" r:id="rId3" xr:uid="{00000000-0004-0000-0300-000002000000}"/>
    <hyperlink ref="F94" r:id="rId4" xr:uid="{00000000-0004-0000-0300-000003000000}"/>
    <hyperlink ref="F97" r:id="rId5" xr:uid="{00000000-0004-0000-0300-000004000000}"/>
    <hyperlink ref="F100" r:id="rId6" xr:uid="{00000000-0004-0000-0300-000005000000}"/>
    <hyperlink ref="F104" r:id="rId7" xr:uid="{00000000-0004-0000-03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82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25" customWidth="1"/>
    <col min="4" max="4" width="130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9"/>
      <c r="C3" s="20"/>
      <c r="D3" s="20"/>
      <c r="E3" s="20"/>
      <c r="F3" s="20"/>
      <c r="G3" s="20"/>
      <c r="H3" s="21"/>
    </row>
    <row r="4" spans="2:8" ht="24.9" customHeight="1">
      <c r="B4" s="21"/>
      <c r="C4" s="22" t="s">
        <v>985</v>
      </c>
      <c r="H4" s="21"/>
    </row>
    <row r="5" spans="2:8" ht="12" customHeight="1">
      <c r="B5" s="21"/>
      <c r="C5" s="25" t="s">
        <v>13</v>
      </c>
      <c r="D5" s="310" t="s">
        <v>14</v>
      </c>
      <c r="E5" s="277"/>
      <c r="F5" s="277"/>
      <c r="H5" s="21"/>
    </row>
    <row r="6" spans="2:8" ht="36.9" customHeight="1">
      <c r="B6" s="21"/>
      <c r="C6" s="27" t="s">
        <v>16</v>
      </c>
      <c r="D6" s="307" t="s">
        <v>17</v>
      </c>
      <c r="E6" s="277"/>
      <c r="F6" s="277"/>
      <c r="H6" s="21"/>
    </row>
    <row r="7" spans="2:8" ht="16.5" customHeight="1">
      <c r="B7" s="21"/>
      <c r="C7" s="28" t="s">
        <v>23</v>
      </c>
      <c r="D7" s="50" t="str">
        <f>'Rekapitulace stavby'!AN8</f>
        <v>10. 4. 2023</v>
      </c>
      <c r="H7" s="21"/>
    </row>
    <row r="8" spans="2:8" s="1" customFormat="1" ht="10.8" customHeight="1">
      <c r="B8" s="33"/>
      <c r="H8" s="33"/>
    </row>
    <row r="9" spans="2:8" s="10" customFormat="1" ht="29.25" customHeight="1">
      <c r="B9" s="109"/>
      <c r="C9" s="110" t="s">
        <v>53</v>
      </c>
      <c r="D9" s="111" t="s">
        <v>54</v>
      </c>
      <c r="E9" s="111" t="s">
        <v>129</v>
      </c>
      <c r="F9" s="112" t="s">
        <v>986</v>
      </c>
      <c r="H9" s="109"/>
    </row>
    <row r="10" spans="2:8" s="1" customFormat="1" ht="26.4" customHeight="1">
      <c r="B10" s="33"/>
      <c r="C10" s="190" t="s">
        <v>987</v>
      </c>
      <c r="D10" s="190" t="s">
        <v>78</v>
      </c>
      <c r="H10" s="33"/>
    </row>
    <row r="11" spans="2:8" s="1" customFormat="1" ht="16.8" customHeight="1">
      <c r="B11" s="33"/>
      <c r="C11" s="191" t="s">
        <v>90</v>
      </c>
      <c r="D11" s="192" t="s">
        <v>91</v>
      </c>
      <c r="E11" s="193" t="s">
        <v>92</v>
      </c>
      <c r="F11" s="194">
        <v>107.485</v>
      </c>
      <c r="H11" s="33"/>
    </row>
    <row r="12" spans="2:8" s="1" customFormat="1" ht="16.8" customHeight="1">
      <c r="B12" s="33"/>
      <c r="C12" s="195" t="s">
        <v>19</v>
      </c>
      <c r="D12" s="195" t="s">
        <v>339</v>
      </c>
      <c r="E12" s="18" t="s">
        <v>19</v>
      </c>
      <c r="F12" s="196">
        <v>107.485</v>
      </c>
      <c r="H12" s="33"/>
    </row>
    <row r="13" spans="2:8" s="1" customFormat="1" ht="16.8" customHeight="1">
      <c r="B13" s="33"/>
      <c r="C13" s="195" t="s">
        <v>90</v>
      </c>
      <c r="D13" s="195" t="s">
        <v>156</v>
      </c>
      <c r="E13" s="18" t="s">
        <v>19</v>
      </c>
      <c r="F13" s="196">
        <v>107.485</v>
      </c>
      <c r="H13" s="33"/>
    </row>
    <row r="14" spans="2:8" s="1" customFormat="1" ht="16.8" customHeight="1">
      <c r="B14" s="33"/>
      <c r="C14" s="197" t="s">
        <v>988</v>
      </c>
      <c r="H14" s="33"/>
    </row>
    <row r="15" spans="2:8" s="1" customFormat="1" ht="16.8" customHeight="1">
      <c r="B15" s="33"/>
      <c r="C15" s="195" t="s">
        <v>335</v>
      </c>
      <c r="D15" s="195" t="s">
        <v>989</v>
      </c>
      <c r="E15" s="18" t="s">
        <v>92</v>
      </c>
      <c r="F15" s="196">
        <v>107.485</v>
      </c>
      <c r="H15" s="33"/>
    </row>
    <row r="16" spans="2:8" s="1" customFormat="1" ht="16.8" customHeight="1">
      <c r="B16" s="33"/>
      <c r="C16" s="195" t="s">
        <v>342</v>
      </c>
      <c r="D16" s="195" t="s">
        <v>343</v>
      </c>
      <c r="E16" s="18" t="s">
        <v>344</v>
      </c>
      <c r="F16" s="196">
        <v>193.47300000000001</v>
      </c>
      <c r="H16" s="33"/>
    </row>
    <row r="17" spans="2:8" s="1" customFormat="1" ht="16.8" customHeight="1">
      <c r="B17" s="33"/>
      <c r="C17" s="191" t="s">
        <v>94</v>
      </c>
      <c r="D17" s="192" t="s">
        <v>95</v>
      </c>
      <c r="E17" s="193" t="s">
        <v>92</v>
      </c>
      <c r="F17" s="194">
        <v>49.61</v>
      </c>
      <c r="H17" s="33"/>
    </row>
    <row r="18" spans="2:8" s="1" customFormat="1" ht="16.8" customHeight="1">
      <c r="B18" s="33"/>
      <c r="C18" s="195" t="s">
        <v>19</v>
      </c>
      <c r="D18" s="195" t="s">
        <v>420</v>
      </c>
      <c r="E18" s="18" t="s">
        <v>19</v>
      </c>
      <c r="F18" s="196">
        <v>0</v>
      </c>
      <c r="H18" s="33"/>
    </row>
    <row r="19" spans="2:8" s="1" customFormat="1" ht="16.8" customHeight="1">
      <c r="B19" s="33"/>
      <c r="C19" s="195" t="s">
        <v>19</v>
      </c>
      <c r="D19" s="195" t="s">
        <v>421</v>
      </c>
      <c r="E19" s="18" t="s">
        <v>19</v>
      </c>
      <c r="F19" s="196">
        <v>49.61</v>
      </c>
      <c r="H19" s="33"/>
    </row>
    <row r="20" spans="2:8" s="1" customFormat="1" ht="16.8" customHeight="1">
      <c r="B20" s="33"/>
      <c r="C20" s="195" t="s">
        <v>94</v>
      </c>
      <c r="D20" s="195" t="s">
        <v>156</v>
      </c>
      <c r="E20" s="18" t="s">
        <v>19</v>
      </c>
      <c r="F20" s="196">
        <v>49.61</v>
      </c>
      <c r="H20" s="33"/>
    </row>
    <row r="21" spans="2:8" s="1" customFormat="1" ht="16.8" customHeight="1">
      <c r="B21" s="33"/>
      <c r="C21" s="197" t="s">
        <v>988</v>
      </c>
      <c r="H21" s="33"/>
    </row>
    <row r="22" spans="2:8" s="1" customFormat="1" ht="16.8" customHeight="1">
      <c r="B22" s="33"/>
      <c r="C22" s="195" t="s">
        <v>416</v>
      </c>
      <c r="D22" s="195" t="s">
        <v>990</v>
      </c>
      <c r="E22" s="18" t="s">
        <v>92</v>
      </c>
      <c r="F22" s="196">
        <v>49.61</v>
      </c>
      <c r="H22" s="33"/>
    </row>
    <row r="23" spans="2:8" s="1" customFormat="1" ht="16.8" customHeight="1">
      <c r="B23" s="33"/>
      <c r="C23" s="195" t="s">
        <v>282</v>
      </c>
      <c r="D23" s="195" t="s">
        <v>991</v>
      </c>
      <c r="E23" s="18" t="s">
        <v>92</v>
      </c>
      <c r="F23" s="196">
        <v>1261.298</v>
      </c>
      <c r="H23" s="33"/>
    </row>
    <row r="24" spans="2:8" s="1" customFormat="1" ht="16.8" customHeight="1">
      <c r="B24" s="33"/>
      <c r="C24" s="195" t="s">
        <v>321</v>
      </c>
      <c r="D24" s="195" t="s">
        <v>992</v>
      </c>
      <c r="E24" s="18" t="s">
        <v>92</v>
      </c>
      <c r="F24" s="196">
        <v>921.98500000000001</v>
      </c>
      <c r="H24" s="33"/>
    </row>
    <row r="25" spans="2:8" s="1" customFormat="1" ht="16.8" customHeight="1">
      <c r="B25" s="33"/>
      <c r="C25" s="195" t="s">
        <v>360</v>
      </c>
      <c r="D25" s="195" t="s">
        <v>993</v>
      </c>
      <c r="E25" s="18" t="s">
        <v>92</v>
      </c>
      <c r="F25" s="196">
        <v>911.48800000000006</v>
      </c>
      <c r="H25" s="33"/>
    </row>
    <row r="26" spans="2:8" s="1" customFormat="1" ht="16.8" customHeight="1">
      <c r="B26" s="33"/>
      <c r="C26" s="191" t="s">
        <v>98</v>
      </c>
      <c r="D26" s="192" t="s">
        <v>99</v>
      </c>
      <c r="E26" s="193" t="s">
        <v>92</v>
      </c>
      <c r="F26" s="194">
        <v>198.44</v>
      </c>
      <c r="H26" s="33"/>
    </row>
    <row r="27" spans="2:8" s="1" customFormat="1" ht="16.8" customHeight="1">
      <c r="B27" s="33"/>
      <c r="C27" s="195" t="s">
        <v>19</v>
      </c>
      <c r="D27" s="195" t="s">
        <v>249</v>
      </c>
      <c r="E27" s="18" t="s">
        <v>19</v>
      </c>
      <c r="F27" s="196">
        <v>0</v>
      </c>
      <c r="H27" s="33"/>
    </row>
    <row r="28" spans="2:8" s="1" customFormat="1" ht="16.8" customHeight="1">
      <c r="B28" s="33"/>
      <c r="C28" s="195" t="s">
        <v>19</v>
      </c>
      <c r="D28" s="195" t="s">
        <v>401</v>
      </c>
      <c r="E28" s="18" t="s">
        <v>19</v>
      </c>
      <c r="F28" s="196">
        <v>198.44</v>
      </c>
      <c r="H28" s="33"/>
    </row>
    <row r="29" spans="2:8" s="1" customFormat="1" ht="16.8" customHeight="1">
      <c r="B29" s="33"/>
      <c r="C29" s="195" t="s">
        <v>98</v>
      </c>
      <c r="D29" s="195" t="s">
        <v>156</v>
      </c>
      <c r="E29" s="18" t="s">
        <v>19</v>
      </c>
      <c r="F29" s="196">
        <v>198.44</v>
      </c>
      <c r="H29" s="33"/>
    </row>
    <row r="30" spans="2:8" s="1" customFormat="1" ht="16.8" customHeight="1">
      <c r="B30" s="33"/>
      <c r="C30" s="197" t="s">
        <v>988</v>
      </c>
      <c r="H30" s="33"/>
    </row>
    <row r="31" spans="2:8" s="1" customFormat="1" ht="16.8" customHeight="1">
      <c r="B31" s="33"/>
      <c r="C31" s="195" t="s">
        <v>397</v>
      </c>
      <c r="D31" s="195" t="s">
        <v>994</v>
      </c>
      <c r="E31" s="18" t="s">
        <v>92</v>
      </c>
      <c r="F31" s="196">
        <v>198.44</v>
      </c>
      <c r="H31" s="33"/>
    </row>
    <row r="32" spans="2:8" s="1" customFormat="1" ht="16.8" customHeight="1">
      <c r="B32" s="33"/>
      <c r="C32" s="195" t="s">
        <v>282</v>
      </c>
      <c r="D32" s="195" t="s">
        <v>991</v>
      </c>
      <c r="E32" s="18" t="s">
        <v>92</v>
      </c>
      <c r="F32" s="196">
        <v>1261.298</v>
      </c>
      <c r="H32" s="33"/>
    </row>
    <row r="33" spans="2:8" s="1" customFormat="1" ht="16.8" customHeight="1">
      <c r="B33" s="33"/>
      <c r="C33" s="195" t="s">
        <v>321</v>
      </c>
      <c r="D33" s="195" t="s">
        <v>992</v>
      </c>
      <c r="E33" s="18" t="s">
        <v>92</v>
      </c>
      <c r="F33" s="196">
        <v>921.98500000000001</v>
      </c>
      <c r="H33" s="33"/>
    </row>
    <row r="34" spans="2:8" s="1" customFormat="1" ht="16.8" customHeight="1">
      <c r="B34" s="33"/>
      <c r="C34" s="195" t="s">
        <v>360</v>
      </c>
      <c r="D34" s="195" t="s">
        <v>993</v>
      </c>
      <c r="E34" s="18" t="s">
        <v>92</v>
      </c>
      <c r="F34" s="196">
        <v>911.48800000000006</v>
      </c>
      <c r="H34" s="33"/>
    </row>
    <row r="35" spans="2:8" s="1" customFormat="1" ht="16.8" customHeight="1">
      <c r="B35" s="33"/>
      <c r="C35" s="195" t="s">
        <v>403</v>
      </c>
      <c r="D35" s="195" t="s">
        <v>404</v>
      </c>
      <c r="E35" s="18" t="s">
        <v>344</v>
      </c>
      <c r="F35" s="196">
        <v>357.19200000000001</v>
      </c>
      <c r="H35" s="33"/>
    </row>
    <row r="36" spans="2:8" s="1" customFormat="1" ht="16.8" customHeight="1">
      <c r="B36" s="33"/>
      <c r="C36" s="191" t="s">
        <v>49</v>
      </c>
      <c r="D36" s="192" t="s">
        <v>101</v>
      </c>
      <c r="E36" s="193" t="s">
        <v>92</v>
      </c>
      <c r="F36" s="194">
        <v>663.43799999999999</v>
      </c>
      <c r="H36" s="33"/>
    </row>
    <row r="37" spans="2:8" s="1" customFormat="1" ht="16.8" customHeight="1">
      <c r="B37" s="33"/>
      <c r="C37" s="195" t="s">
        <v>19</v>
      </c>
      <c r="D37" s="195" t="s">
        <v>249</v>
      </c>
      <c r="E37" s="18" t="s">
        <v>19</v>
      </c>
      <c r="F37" s="196">
        <v>0</v>
      </c>
      <c r="H37" s="33"/>
    </row>
    <row r="38" spans="2:8" s="1" customFormat="1" ht="16.8" customHeight="1">
      <c r="B38" s="33"/>
      <c r="C38" s="195" t="s">
        <v>19</v>
      </c>
      <c r="D38" s="195" t="s">
        <v>250</v>
      </c>
      <c r="E38" s="18" t="s">
        <v>19</v>
      </c>
      <c r="F38" s="196">
        <v>797.72900000000004</v>
      </c>
      <c r="H38" s="33"/>
    </row>
    <row r="39" spans="2:8" s="1" customFormat="1" ht="16.8" customHeight="1">
      <c r="B39" s="33"/>
      <c r="C39" s="195" t="s">
        <v>19</v>
      </c>
      <c r="D39" s="195" t="s">
        <v>251</v>
      </c>
      <c r="E39" s="18" t="s">
        <v>19</v>
      </c>
      <c r="F39" s="196">
        <v>4.2750000000000004</v>
      </c>
      <c r="H39" s="33"/>
    </row>
    <row r="40" spans="2:8" s="1" customFormat="1" ht="16.8" customHeight="1">
      <c r="B40" s="33"/>
      <c r="C40" s="195" t="s">
        <v>19</v>
      </c>
      <c r="D40" s="195" t="s">
        <v>252</v>
      </c>
      <c r="E40" s="18" t="s">
        <v>19</v>
      </c>
      <c r="F40" s="196">
        <v>0</v>
      </c>
      <c r="H40" s="33"/>
    </row>
    <row r="41" spans="2:8" s="1" customFormat="1" ht="16.8" customHeight="1">
      <c r="B41" s="33"/>
      <c r="C41" s="195" t="s">
        <v>19</v>
      </c>
      <c r="D41" s="195" t="s">
        <v>253</v>
      </c>
      <c r="E41" s="18" t="s">
        <v>19</v>
      </c>
      <c r="F41" s="196">
        <v>-64.052999999999997</v>
      </c>
      <c r="H41" s="33"/>
    </row>
    <row r="42" spans="2:8" s="1" customFormat="1" ht="16.8" customHeight="1">
      <c r="B42" s="33"/>
      <c r="C42" s="195" t="s">
        <v>19</v>
      </c>
      <c r="D42" s="195" t="s">
        <v>254</v>
      </c>
      <c r="E42" s="18" t="s">
        <v>19</v>
      </c>
      <c r="F42" s="196">
        <v>-29.532</v>
      </c>
      <c r="H42" s="33"/>
    </row>
    <row r="43" spans="2:8" s="1" customFormat="1" ht="16.8" customHeight="1">
      <c r="B43" s="33"/>
      <c r="C43" s="195" t="s">
        <v>19</v>
      </c>
      <c r="D43" s="195" t="s">
        <v>255</v>
      </c>
      <c r="E43" s="18" t="s">
        <v>19</v>
      </c>
      <c r="F43" s="196">
        <v>-1.0920000000000001</v>
      </c>
      <c r="H43" s="33"/>
    </row>
    <row r="44" spans="2:8" s="1" customFormat="1" ht="16.8" customHeight="1">
      <c r="B44" s="33"/>
      <c r="C44" s="195" t="s">
        <v>19</v>
      </c>
      <c r="D44" s="195" t="s">
        <v>256</v>
      </c>
      <c r="E44" s="18" t="s">
        <v>19</v>
      </c>
      <c r="F44" s="196">
        <v>-1.845</v>
      </c>
      <c r="H44" s="33"/>
    </row>
    <row r="45" spans="2:8" s="1" customFormat="1" ht="16.8" customHeight="1">
      <c r="B45" s="33"/>
      <c r="C45" s="195" t="s">
        <v>19</v>
      </c>
      <c r="D45" s="195" t="s">
        <v>257</v>
      </c>
      <c r="E45" s="18" t="s">
        <v>19</v>
      </c>
      <c r="F45" s="196">
        <v>-2.36</v>
      </c>
      <c r="H45" s="33"/>
    </row>
    <row r="46" spans="2:8" s="1" customFormat="1" ht="16.8" customHeight="1">
      <c r="B46" s="33"/>
      <c r="C46" s="195" t="s">
        <v>19</v>
      </c>
      <c r="D46" s="195" t="s">
        <v>258</v>
      </c>
      <c r="E46" s="18" t="s">
        <v>19</v>
      </c>
      <c r="F46" s="196">
        <v>-39.683999999999997</v>
      </c>
      <c r="H46" s="33"/>
    </row>
    <row r="47" spans="2:8" s="1" customFormat="1" ht="16.8" customHeight="1">
      <c r="B47" s="33"/>
      <c r="C47" s="195" t="s">
        <v>49</v>
      </c>
      <c r="D47" s="195" t="s">
        <v>156</v>
      </c>
      <c r="E47" s="18" t="s">
        <v>19</v>
      </c>
      <c r="F47" s="196">
        <v>663.43799999999999</v>
      </c>
      <c r="H47" s="33"/>
    </row>
    <row r="48" spans="2:8" s="1" customFormat="1" ht="16.8" customHeight="1">
      <c r="B48" s="33"/>
      <c r="C48" s="197" t="s">
        <v>988</v>
      </c>
      <c r="H48" s="33"/>
    </row>
    <row r="49" spans="2:8" s="1" customFormat="1" ht="16.8" customHeight="1">
      <c r="B49" s="33"/>
      <c r="C49" s="195" t="s">
        <v>245</v>
      </c>
      <c r="D49" s="195" t="s">
        <v>995</v>
      </c>
      <c r="E49" s="18" t="s">
        <v>92</v>
      </c>
      <c r="F49" s="196">
        <v>199.03100000000001</v>
      </c>
      <c r="H49" s="33"/>
    </row>
    <row r="50" spans="2:8" s="1" customFormat="1" ht="16.8" customHeight="1">
      <c r="B50" s="33"/>
      <c r="C50" s="195" t="s">
        <v>261</v>
      </c>
      <c r="D50" s="195" t="s">
        <v>996</v>
      </c>
      <c r="E50" s="18" t="s">
        <v>92</v>
      </c>
      <c r="F50" s="196">
        <v>66.343999999999994</v>
      </c>
      <c r="H50" s="33"/>
    </row>
    <row r="51" spans="2:8" s="1" customFormat="1" ht="16.8" customHeight="1">
      <c r="B51" s="33"/>
      <c r="C51" s="195" t="s">
        <v>267</v>
      </c>
      <c r="D51" s="195" t="s">
        <v>997</v>
      </c>
      <c r="E51" s="18" t="s">
        <v>92</v>
      </c>
      <c r="F51" s="196">
        <v>66.343999999999994</v>
      </c>
      <c r="H51" s="33"/>
    </row>
    <row r="52" spans="2:8" s="1" customFormat="1" ht="16.8" customHeight="1">
      <c r="B52" s="33"/>
      <c r="C52" s="195" t="s">
        <v>282</v>
      </c>
      <c r="D52" s="195" t="s">
        <v>991</v>
      </c>
      <c r="E52" s="18" t="s">
        <v>92</v>
      </c>
      <c r="F52" s="196">
        <v>1261.298</v>
      </c>
      <c r="H52" s="33"/>
    </row>
    <row r="53" spans="2:8" s="1" customFormat="1" ht="16.8" customHeight="1">
      <c r="B53" s="33"/>
      <c r="C53" s="195" t="s">
        <v>291</v>
      </c>
      <c r="D53" s="195" t="s">
        <v>998</v>
      </c>
      <c r="E53" s="18" t="s">
        <v>92</v>
      </c>
      <c r="F53" s="196">
        <v>66.343999999999994</v>
      </c>
      <c r="H53" s="33"/>
    </row>
    <row r="54" spans="2:8" s="1" customFormat="1" ht="16.8" customHeight="1">
      <c r="B54" s="33"/>
      <c r="C54" s="195" t="s">
        <v>297</v>
      </c>
      <c r="D54" s="195" t="s">
        <v>999</v>
      </c>
      <c r="E54" s="18" t="s">
        <v>92</v>
      </c>
      <c r="F54" s="196">
        <v>257.78100000000001</v>
      </c>
      <c r="H54" s="33"/>
    </row>
    <row r="55" spans="2:8" s="1" customFormat="1" ht="16.8" customHeight="1">
      <c r="B55" s="33"/>
      <c r="C55" s="195" t="s">
        <v>304</v>
      </c>
      <c r="D55" s="195" t="s">
        <v>1000</v>
      </c>
      <c r="E55" s="18" t="s">
        <v>92</v>
      </c>
      <c r="F55" s="196">
        <v>5671.1819999999998</v>
      </c>
      <c r="H55" s="33"/>
    </row>
    <row r="56" spans="2:8" s="1" customFormat="1" ht="16.8" customHeight="1">
      <c r="B56" s="33"/>
      <c r="C56" s="195" t="s">
        <v>310</v>
      </c>
      <c r="D56" s="195" t="s">
        <v>1001</v>
      </c>
      <c r="E56" s="18" t="s">
        <v>92</v>
      </c>
      <c r="F56" s="196">
        <v>66.343999999999994</v>
      </c>
      <c r="H56" s="33"/>
    </row>
    <row r="57" spans="2:8" s="1" customFormat="1" ht="16.8" customHeight="1">
      <c r="B57" s="33"/>
      <c r="C57" s="195" t="s">
        <v>315</v>
      </c>
      <c r="D57" s="195" t="s">
        <v>1002</v>
      </c>
      <c r="E57" s="18" t="s">
        <v>92</v>
      </c>
      <c r="F57" s="196">
        <v>1459.568</v>
      </c>
      <c r="H57" s="33"/>
    </row>
    <row r="58" spans="2:8" s="1" customFormat="1" ht="16.8" customHeight="1">
      <c r="B58" s="33"/>
      <c r="C58" s="195" t="s">
        <v>321</v>
      </c>
      <c r="D58" s="195" t="s">
        <v>992</v>
      </c>
      <c r="E58" s="18" t="s">
        <v>92</v>
      </c>
      <c r="F58" s="196">
        <v>921.98500000000001</v>
      </c>
      <c r="H58" s="33"/>
    </row>
    <row r="59" spans="2:8" s="1" customFormat="1" ht="16.8" customHeight="1">
      <c r="B59" s="33"/>
      <c r="C59" s="195" t="s">
        <v>329</v>
      </c>
      <c r="D59" s="195" t="s">
        <v>1003</v>
      </c>
      <c r="E59" s="18" t="s">
        <v>92</v>
      </c>
      <c r="F59" s="196">
        <v>66.343999999999994</v>
      </c>
      <c r="H59" s="33"/>
    </row>
    <row r="60" spans="2:8" s="1" customFormat="1" ht="16.8" customHeight="1">
      <c r="B60" s="33"/>
      <c r="C60" s="195" t="s">
        <v>354</v>
      </c>
      <c r="D60" s="195" t="s">
        <v>1004</v>
      </c>
      <c r="E60" s="18" t="s">
        <v>344</v>
      </c>
      <c r="F60" s="196">
        <v>648.25</v>
      </c>
      <c r="H60" s="33"/>
    </row>
    <row r="61" spans="2:8" s="1" customFormat="1" ht="16.8" customHeight="1">
      <c r="B61" s="33"/>
      <c r="C61" s="195" t="s">
        <v>360</v>
      </c>
      <c r="D61" s="195" t="s">
        <v>993</v>
      </c>
      <c r="E61" s="18" t="s">
        <v>92</v>
      </c>
      <c r="F61" s="196">
        <v>911.48800000000006</v>
      </c>
      <c r="H61" s="33"/>
    </row>
    <row r="62" spans="2:8" s="1" customFormat="1" ht="16.8" customHeight="1">
      <c r="B62" s="33"/>
      <c r="C62" s="191" t="s">
        <v>106</v>
      </c>
      <c r="D62" s="192" t="s">
        <v>107</v>
      </c>
      <c r="E62" s="193" t="s">
        <v>19</v>
      </c>
      <c r="F62" s="194">
        <v>2.35</v>
      </c>
      <c r="H62" s="33"/>
    </row>
    <row r="63" spans="2:8" s="1" customFormat="1" ht="16.8" customHeight="1">
      <c r="B63" s="33"/>
      <c r="C63" s="195" t="s">
        <v>19</v>
      </c>
      <c r="D63" s="195" t="s">
        <v>108</v>
      </c>
      <c r="E63" s="18" t="s">
        <v>19</v>
      </c>
      <c r="F63" s="196">
        <v>2.35</v>
      </c>
      <c r="H63" s="33"/>
    </row>
    <row r="64" spans="2:8" s="1" customFormat="1" ht="16.8" customHeight="1">
      <c r="B64" s="33"/>
      <c r="C64" s="195" t="s">
        <v>19</v>
      </c>
      <c r="D64" s="195" t="s">
        <v>156</v>
      </c>
      <c r="E64" s="18" t="s">
        <v>19</v>
      </c>
      <c r="F64" s="196">
        <v>2.35</v>
      </c>
      <c r="H64" s="33"/>
    </row>
    <row r="65" spans="2:8" s="1" customFormat="1" ht="16.8" customHeight="1">
      <c r="B65" s="33"/>
      <c r="C65" s="197" t="s">
        <v>988</v>
      </c>
      <c r="H65" s="33"/>
    </row>
    <row r="66" spans="2:8" s="1" customFormat="1" ht="16.8" customHeight="1">
      <c r="B66" s="33"/>
      <c r="C66" s="195" t="s">
        <v>238</v>
      </c>
      <c r="D66" s="195" t="s">
        <v>1005</v>
      </c>
      <c r="E66" s="18" t="s">
        <v>92</v>
      </c>
      <c r="F66" s="196">
        <v>2.35</v>
      </c>
      <c r="H66" s="33"/>
    </row>
    <row r="67" spans="2:8" s="1" customFormat="1" ht="16.8" customHeight="1">
      <c r="B67" s="33"/>
      <c r="C67" s="191" t="s">
        <v>103</v>
      </c>
      <c r="D67" s="192" t="s">
        <v>104</v>
      </c>
      <c r="E67" s="193" t="s">
        <v>92</v>
      </c>
      <c r="F67" s="194">
        <v>153.68100000000001</v>
      </c>
      <c r="H67" s="33"/>
    </row>
    <row r="68" spans="2:8" s="1" customFormat="1" ht="16.8" customHeight="1">
      <c r="B68" s="33"/>
      <c r="C68" s="195" t="s">
        <v>19</v>
      </c>
      <c r="D68" s="195" t="s">
        <v>371</v>
      </c>
      <c r="E68" s="18" t="s">
        <v>19</v>
      </c>
      <c r="F68" s="196">
        <v>0</v>
      </c>
      <c r="H68" s="33"/>
    </row>
    <row r="69" spans="2:8" s="1" customFormat="1" ht="16.8" customHeight="1">
      <c r="B69" s="33"/>
      <c r="C69" s="195" t="s">
        <v>19</v>
      </c>
      <c r="D69" s="195" t="s">
        <v>372</v>
      </c>
      <c r="E69" s="18" t="s">
        <v>19</v>
      </c>
      <c r="F69" s="196">
        <v>0</v>
      </c>
      <c r="H69" s="33"/>
    </row>
    <row r="70" spans="2:8" s="1" customFormat="1" ht="16.8" customHeight="1">
      <c r="B70" s="33"/>
      <c r="C70" s="195" t="s">
        <v>19</v>
      </c>
      <c r="D70" s="195" t="s">
        <v>373</v>
      </c>
      <c r="E70" s="18" t="s">
        <v>19</v>
      </c>
      <c r="F70" s="196">
        <v>111.87</v>
      </c>
      <c r="H70" s="33"/>
    </row>
    <row r="71" spans="2:8" s="1" customFormat="1" ht="16.8" customHeight="1">
      <c r="B71" s="33"/>
      <c r="C71" s="195" t="s">
        <v>19</v>
      </c>
      <c r="D71" s="195" t="s">
        <v>374</v>
      </c>
      <c r="E71" s="18" t="s">
        <v>19</v>
      </c>
      <c r="F71" s="196">
        <v>41.811</v>
      </c>
      <c r="H71" s="33"/>
    </row>
    <row r="72" spans="2:8" s="1" customFormat="1" ht="16.8" customHeight="1">
      <c r="B72" s="33"/>
      <c r="C72" s="195" t="s">
        <v>103</v>
      </c>
      <c r="D72" s="195" t="s">
        <v>375</v>
      </c>
      <c r="E72" s="18" t="s">
        <v>19</v>
      </c>
      <c r="F72" s="196">
        <v>153.68100000000001</v>
      </c>
      <c r="H72" s="33"/>
    </row>
    <row r="73" spans="2:8" s="1" customFormat="1" ht="16.8" customHeight="1">
      <c r="B73" s="33"/>
      <c r="C73" s="197" t="s">
        <v>988</v>
      </c>
      <c r="H73" s="33"/>
    </row>
    <row r="74" spans="2:8" s="1" customFormat="1" ht="16.8" customHeight="1">
      <c r="B74" s="33"/>
      <c r="C74" s="195" t="s">
        <v>367</v>
      </c>
      <c r="D74" s="195" t="s">
        <v>1006</v>
      </c>
      <c r="E74" s="18" t="s">
        <v>92</v>
      </c>
      <c r="F74" s="196">
        <v>416.74200000000002</v>
      </c>
      <c r="H74" s="33"/>
    </row>
    <row r="75" spans="2:8" s="1" customFormat="1" ht="16.8" customHeight="1">
      <c r="B75" s="33"/>
      <c r="C75" s="195" t="s">
        <v>282</v>
      </c>
      <c r="D75" s="195" t="s">
        <v>991</v>
      </c>
      <c r="E75" s="18" t="s">
        <v>92</v>
      </c>
      <c r="F75" s="196">
        <v>1261.298</v>
      </c>
      <c r="H75" s="33"/>
    </row>
    <row r="76" spans="2:8" s="1" customFormat="1" ht="16.8" customHeight="1">
      <c r="B76" s="33"/>
      <c r="C76" s="195" t="s">
        <v>297</v>
      </c>
      <c r="D76" s="195" t="s">
        <v>999</v>
      </c>
      <c r="E76" s="18" t="s">
        <v>92</v>
      </c>
      <c r="F76" s="196">
        <v>257.78100000000001</v>
      </c>
      <c r="H76" s="33"/>
    </row>
    <row r="77" spans="2:8" s="1" customFormat="1" ht="16.8" customHeight="1">
      <c r="B77" s="33"/>
      <c r="C77" s="195" t="s">
        <v>304</v>
      </c>
      <c r="D77" s="195" t="s">
        <v>1000</v>
      </c>
      <c r="E77" s="18" t="s">
        <v>92</v>
      </c>
      <c r="F77" s="196">
        <v>5671.1819999999998</v>
      </c>
      <c r="H77" s="33"/>
    </row>
    <row r="78" spans="2:8" s="1" customFormat="1" ht="16.8" customHeight="1">
      <c r="B78" s="33"/>
      <c r="C78" s="195" t="s">
        <v>321</v>
      </c>
      <c r="D78" s="195" t="s">
        <v>992</v>
      </c>
      <c r="E78" s="18" t="s">
        <v>92</v>
      </c>
      <c r="F78" s="196">
        <v>921.98500000000001</v>
      </c>
      <c r="H78" s="33"/>
    </row>
    <row r="79" spans="2:8" s="1" customFormat="1" ht="16.8" customHeight="1">
      <c r="B79" s="33"/>
      <c r="C79" s="195" t="s">
        <v>354</v>
      </c>
      <c r="D79" s="195" t="s">
        <v>1004</v>
      </c>
      <c r="E79" s="18" t="s">
        <v>344</v>
      </c>
      <c r="F79" s="196">
        <v>648.25</v>
      </c>
      <c r="H79" s="33"/>
    </row>
    <row r="80" spans="2:8" s="1" customFormat="1" ht="16.8" customHeight="1">
      <c r="B80" s="33"/>
      <c r="C80" s="195" t="s">
        <v>383</v>
      </c>
      <c r="D80" s="195" t="s">
        <v>384</v>
      </c>
      <c r="E80" s="18" t="s">
        <v>344</v>
      </c>
      <c r="F80" s="196">
        <v>138.31399999999999</v>
      </c>
      <c r="H80" s="33"/>
    </row>
    <row r="81" spans="2:8" s="1" customFormat="1" ht="7.35" customHeight="1">
      <c r="B81" s="42"/>
      <c r="C81" s="43"/>
      <c r="D81" s="43"/>
      <c r="E81" s="43"/>
      <c r="F81" s="43"/>
      <c r="G81" s="43"/>
      <c r="H81" s="33"/>
    </row>
    <row r="82" spans="2:8" s="1" customFormat="1"/>
  </sheetData>
  <sheetProtection algorithmName="SHA-512" hashValue="yIuGrhcs8rD7jxcvJP1CsdvpaQhb9VKTHH+ZiKyuzKWmfk7BRdJzq00IxRu0P3sLKv8O7iCK4VKGmunfImTdSw==" saltValue="YYeVw1awk4BAAoNhk2xHdoT/sOz565RIiJ5LCuAD0oFxrVtfa8Te9A5PxoG6HmumKj3/mPkBQSJh5eyVRUAOGQ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8"/>
  <sheetViews>
    <sheetView showGridLines="0" topLeftCell="A88" zoomScale="110" zoomScaleNormal="110" workbookViewId="0"/>
  </sheetViews>
  <sheetFormatPr defaultRowHeight="10.199999999999999"/>
  <cols>
    <col min="1" max="1" width="8.28515625" style="198" customWidth="1"/>
    <col min="2" max="2" width="1.7109375" style="198" customWidth="1"/>
    <col min="3" max="4" width="5" style="198" customWidth="1"/>
    <col min="5" max="5" width="11.7109375" style="198" customWidth="1"/>
    <col min="6" max="6" width="9.140625" style="198" customWidth="1"/>
    <col min="7" max="7" width="5" style="198" customWidth="1"/>
    <col min="8" max="8" width="77.85546875" style="198" customWidth="1"/>
    <col min="9" max="10" width="20" style="198" customWidth="1"/>
    <col min="11" max="11" width="1.7109375" style="198" customWidth="1"/>
  </cols>
  <sheetData>
    <row r="1" spans="2:11" customFormat="1" ht="37.5" customHeight="1"/>
    <row r="2" spans="2:11" customFormat="1" ht="7.5" customHeight="1">
      <c r="B2" s="199"/>
      <c r="C2" s="200"/>
      <c r="D2" s="200"/>
      <c r="E2" s="200"/>
      <c r="F2" s="200"/>
      <c r="G2" s="200"/>
      <c r="H2" s="200"/>
      <c r="I2" s="200"/>
      <c r="J2" s="200"/>
      <c r="K2" s="201"/>
    </row>
    <row r="3" spans="2:11" s="16" customFormat="1" ht="45" customHeight="1">
      <c r="B3" s="202"/>
      <c r="C3" s="319" t="s">
        <v>1007</v>
      </c>
      <c r="D3" s="319"/>
      <c r="E3" s="319"/>
      <c r="F3" s="319"/>
      <c r="G3" s="319"/>
      <c r="H3" s="319"/>
      <c r="I3" s="319"/>
      <c r="J3" s="319"/>
      <c r="K3" s="203"/>
    </row>
    <row r="4" spans="2:11" customFormat="1" ht="25.5" customHeight="1">
      <c r="B4" s="204"/>
      <c r="C4" s="320" t="s">
        <v>1008</v>
      </c>
      <c r="D4" s="320"/>
      <c r="E4" s="320"/>
      <c r="F4" s="320"/>
      <c r="G4" s="320"/>
      <c r="H4" s="320"/>
      <c r="I4" s="320"/>
      <c r="J4" s="320"/>
      <c r="K4" s="205"/>
    </row>
    <row r="5" spans="2:11" customFormat="1" ht="5.25" customHeight="1">
      <c r="B5" s="204"/>
      <c r="C5" s="206"/>
      <c r="D5" s="206"/>
      <c r="E5" s="206"/>
      <c r="F5" s="206"/>
      <c r="G5" s="206"/>
      <c r="H5" s="206"/>
      <c r="I5" s="206"/>
      <c r="J5" s="206"/>
      <c r="K5" s="205"/>
    </row>
    <row r="6" spans="2:11" customFormat="1" ht="15" customHeight="1">
      <c r="B6" s="204"/>
      <c r="C6" s="318" t="s">
        <v>1009</v>
      </c>
      <c r="D6" s="318"/>
      <c r="E6" s="318"/>
      <c r="F6" s="318"/>
      <c r="G6" s="318"/>
      <c r="H6" s="318"/>
      <c r="I6" s="318"/>
      <c r="J6" s="318"/>
      <c r="K6" s="205"/>
    </row>
    <row r="7" spans="2:11" customFormat="1" ht="15" customHeight="1">
      <c r="B7" s="208"/>
      <c r="C7" s="318" t="s">
        <v>1010</v>
      </c>
      <c r="D7" s="318"/>
      <c r="E7" s="318"/>
      <c r="F7" s="318"/>
      <c r="G7" s="318"/>
      <c r="H7" s="318"/>
      <c r="I7" s="318"/>
      <c r="J7" s="318"/>
      <c r="K7" s="205"/>
    </row>
    <row r="8" spans="2:11" customFormat="1" ht="12.75" customHeight="1">
      <c r="B8" s="208"/>
      <c r="C8" s="207"/>
      <c r="D8" s="207"/>
      <c r="E8" s="207"/>
      <c r="F8" s="207"/>
      <c r="G8" s="207"/>
      <c r="H8" s="207"/>
      <c r="I8" s="207"/>
      <c r="J8" s="207"/>
      <c r="K8" s="205"/>
    </row>
    <row r="9" spans="2:11" customFormat="1" ht="15" customHeight="1">
      <c r="B9" s="208"/>
      <c r="C9" s="318" t="s">
        <v>1011</v>
      </c>
      <c r="D9" s="318"/>
      <c r="E9" s="318"/>
      <c r="F9" s="318"/>
      <c r="G9" s="318"/>
      <c r="H9" s="318"/>
      <c r="I9" s="318"/>
      <c r="J9" s="318"/>
      <c r="K9" s="205"/>
    </row>
    <row r="10" spans="2:11" customFormat="1" ht="15" customHeight="1">
      <c r="B10" s="208"/>
      <c r="C10" s="207"/>
      <c r="D10" s="318" t="s">
        <v>1012</v>
      </c>
      <c r="E10" s="318"/>
      <c r="F10" s="318"/>
      <c r="G10" s="318"/>
      <c r="H10" s="318"/>
      <c r="I10" s="318"/>
      <c r="J10" s="318"/>
      <c r="K10" s="205"/>
    </row>
    <row r="11" spans="2:11" customFormat="1" ht="15" customHeight="1">
      <c r="B11" s="208"/>
      <c r="C11" s="209"/>
      <c r="D11" s="318" t="s">
        <v>1013</v>
      </c>
      <c r="E11" s="318"/>
      <c r="F11" s="318"/>
      <c r="G11" s="318"/>
      <c r="H11" s="318"/>
      <c r="I11" s="318"/>
      <c r="J11" s="318"/>
      <c r="K11" s="205"/>
    </row>
    <row r="12" spans="2:11" customFormat="1" ht="15" customHeight="1">
      <c r="B12" s="208"/>
      <c r="C12" s="209"/>
      <c r="D12" s="207"/>
      <c r="E12" s="207"/>
      <c r="F12" s="207"/>
      <c r="G12" s="207"/>
      <c r="H12" s="207"/>
      <c r="I12" s="207"/>
      <c r="J12" s="207"/>
      <c r="K12" s="205"/>
    </row>
    <row r="13" spans="2:11" customFormat="1" ht="15" customHeight="1">
      <c r="B13" s="208"/>
      <c r="C13" s="209"/>
      <c r="D13" s="210" t="s">
        <v>1014</v>
      </c>
      <c r="E13" s="207"/>
      <c r="F13" s="207"/>
      <c r="G13" s="207"/>
      <c r="H13" s="207"/>
      <c r="I13" s="207"/>
      <c r="J13" s="207"/>
      <c r="K13" s="205"/>
    </row>
    <row r="14" spans="2:11" customFormat="1" ht="12.75" customHeight="1">
      <c r="B14" s="208"/>
      <c r="C14" s="209"/>
      <c r="D14" s="209"/>
      <c r="E14" s="209"/>
      <c r="F14" s="209"/>
      <c r="G14" s="209"/>
      <c r="H14" s="209"/>
      <c r="I14" s="209"/>
      <c r="J14" s="209"/>
      <c r="K14" s="205"/>
    </row>
    <row r="15" spans="2:11" customFormat="1" ht="15" customHeight="1">
      <c r="B15" s="208"/>
      <c r="C15" s="209"/>
      <c r="D15" s="318" t="s">
        <v>1015</v>
      </c>
      <c r="E15" s="318"/>
      <c r="F15" s="318"/>
      <c r="G15" s="318"/>
      <c r="H15" s="318"/>
      <c r="I15" s="318"/>
      <c r="J15" s="318"/>
      <c r="K15" s="205"/>
    </row>
    <row r="16" spans="2:11" customFormat="1" ht="15" customHeight="1">
      <c r="B16" s="208"/>
      <c r="C16" s="209"/>
      <c r="D16" s="318" t="s">
        <v>1016</v>
      </c>
      <c r="E16" s="318"/>
      <c r="F16" s="318"/>
      <c r="G16" s="318"/>
      <c r="H16" s="318"/>
      <c r="I16" s="318"/>
      <c r="J16" s="318"/>
      <c r="K16" s="205"/>
    </row>
    <row r="17" spans="2:11" customFormat="1" ht="15" customHeight="1">
      <c r="B17" s="208"/>
      <c r="C17" s="209"/>
      <c r="D17" s="318" t="s">
        <v>1017</v>
      </c>
      <c r="E17" s="318"/>
      <c r="F17" s="318"/>
      <c r="G17" s="318"/>
      <c r="H17" s="318"/>
      <c r="I17" s="318"/>
      <c r="J17" s="318"/>
      <c r="K17" s="205"/>
    </row>
    <row r="18" spans="2:11" customFormat="1" ht="15" customHeight="1">
      <c r="B18" s="208"/>
      <c r="C18" s="209"/>
      <c r="D18" s="209"/>
      <c r="E18" s="211" t="s">
        <v>85</v>
      </c>
      <c r="F18" s="318" t="s">
        <v>1018</v>
      </c>
      <c r="G18" s="318"/>
      <c r="H18" s="318"/>
      <c r="I18" s="318"/>
      <c r="J18" s="318"/>
      <c r="K18" s="205"/>
    </row>
    <row r="19" spans="2:11" customFormat="1" ht="15" customHeight="1">
      <c r="B19" s="208"/>
      <c r="C19" s="209"/>
      <c r="D19" s="209"/>
      <c r="E19" s="211" t="s">
        <v>79</v>
      </c>
      <c r="F19" s="318" t="s">
        <v>1019</v>
      </c>
      <c r="G19" s="318"/>
      <c r="H19" s="318"/>
      <c r="I19" s="318"/>
      <c r="J19" s="318"/>
      <c r="K19" s="205"/>
    </row>
    <row r="20" spans="2:11" customFormat="1" ht="15" customHeight="1">
      <c r="B20" s="208"/>
      <c r="C20" s="209"/>
      <c r="D20" s="209"/>
      <c r="E20" s="211" t="s">
        <v>1020</v>
      </c>
      <c r="F20" s="318" t="s">
        <v>1021</v>
      </c>
      <c r="G20" s="318"/>
      <c r="H20" s="318"/>
      <c r="I20" s="318"/>
      <c r="J20" s="318"/>
      <c r="K20" s="205"/>
    </row>
    <row r="21" spans="2:11" customFormat="1" ht="15" customHeight="1">
      <c r="B21" s="208"/>
      <c r="C21" s="209"/>
      <c r="D21" s="209"/>
      <c r="E21" s="211" t="s">
        <v>87</v>
      </c>
      <c r="F21" s="318" t="s">
        <v>88</v>
      </c>
      <c r="G21" s="318"/>
      <c r="H21" s="318"/>
      <c r="I21" s="318"/>
      <c r="J21" s="318"/>
      <c r="K21" s="205"/>
    </row>
    <row r="22" spans="2:11" customFormat="1" ht="15" customHeight="1">
      <c r="B22" s="208"/>
      <c r="C22" s="209"/>
      <c r="D22" s="209"/>
      <c r="E22" s="211" t="s">
        <v>1022</v>
      </c>
      <c r="F22" s="318" t="s">
        <v>1023</v>
      </c>
      <c r="G22" s="318"/>
      <c r="H22" s="318"/>
      <c r="I22" s="318"/>
      <c r="J22" s="318"/>
      <c r="K22" s="205"/>
    </row>
    <row r="23" spans="2:11" customFormat="1" ht="15" customHeight="1">
      <c r="B23" s="208"/>
      <c r="C23" s="209"/>
      <c r="D23" s="209"/>
      <c r="E23" s="211" t="s">
        <v>1024</v>
      </c>
      <c r="F23" s="318" t="s">
        <v>1025</v>
      </c>
      <c r="G23" s="318"/>
      <c r="H23" s="318"/>
      <c r="I23" s="318"/>
      <c r="J23" s="318"/>
      <c r="K23" s="205"/>
    </row>
    <row r="24" spans="2:11" customFormat="1" ht="12.75" customHeight="1">
      <c r="B24" s="208"/>
      <c r="C24" s="209"/>
      <c r="D24" s="209"/>
      <c r="E24" s="209"/>
      <c r="F24" s="209"/>
      <c r="G24" s="209"/>
      <c r="H24" s="209"/>
      <c r="I24" s="209"/>
      <c r="J24" s="209"/>
      <c r="K24" s="205"/>
    </row>
    <row r="25" spans="2:11" customFormat="1" ht="15" customHeight="1">
      <c r="B25" s="208"/>
      <c r="C25" s="318" t="s">
        <v>1026</v>
      </c>
      <c r="D25" s="318"/>
      <c r="E25" s="318"/>
      <c r="F25" s="318"/>
      <c r="G25" s="318"/>
      <c r="H25" s="318"/>
      <c r="I25" s="318"/>
      <c r="J25" s="318"/>
      <c r="K25" s="205"/>
    </row>
    <row r="26" spans="2:11" customFormat="1" ht="15" customHeight="1">
      <c r="B26" s="208"/>
      <c r="C26" s="318" t="s">
        <v>1027</v>
      </c>
      <c r="D26" s="318"/>
      <c r="E26" s="318"/>
      <c r="F26" s="318"/>
      <c r="G26" s="318"/>
      <c r="H26" s="318"/>
      <c r="I26" s="318"/>
      <c r="J26" s="318"/>
      <c r="K26" s="205"/>
    </row>
    <row r="27" spans="2:11" customFormat="1" ht="15" customHeight="1">
      <c r="B27" s="208"/>
      <c r="C27" s="207"/>
      <c r="D27" s="318" t="s">
        <v>1028</v>
      </c>
      <c r="E27" s="318"/>
      <c r="F27" s="318"/>
      <c r="G27" s="318"/>
      <c r="H27" s="318"/>
      <c r="I27" s="318"/>
      <c r="J27" s="318"/>
      <c r="K27" s="205"/>
    </row>
    <row r="28" spans="2:11" customFormat="1" ht="15" customHeight="1">
      <c r="B28" s="208"/>
      <c r="C28" s="209"/>
      <c r="D28" s="318" t="s">
        <v>1029</v>
      </c>
      <c r="E28" s="318"/>
      <c r="F28" s="318"/>
      <c r="G28" s="318"/>
      <c r="H28" s="318"/>
      <c r="I28" s="318"/>
      <c r="J28" s="318"/>
      <c r="K28" s="205"/>
    </row>
    <row r="29" spans="2:11" customFormat="1" ht="12.75" customHeight="1">
      <c r="B29" s="208"/>
      <c r="C29" s="209"/>
      <c r="D29" s="209"/>
      <c r="E29" s="209"/>
      <c r="F29" s="209"/>
      <c r="G29" s="209"/>
      <c r="H29" s="209"/>
      <c r="I29" s="209"/>
      <c r="J29" s="209"/>
      <c r="K29" s="205"/>
    </row>
    <row r="30" spans="2:11" customFormat="1" ht="15" customHeight="1">
      <c r="B30" s="208"/>
      <c r="C30" s="209"/>
      <c r="D30" s="318" t="s">
        <v>1030</v>
      </c>
      <c r="E30" s="318"/>
      <c r="F30" s="318"/>
      <c r="G30" s="318"/>
      <c r="H30" s="318"/>
      <c r="I30" s="318"/>
      <c r="J30" s="318"/>
      <c r="K30" s="205"/>
    </row>
    <row r="31" spans="2:11" customFormat="1" ht="15" customHeight="1">
      <c r="B31" s="208"/>
      <c r="C31" s="209"/>
      <c r="D31" s="318" t="s">
        <v>1031</v>
      </c>
      <c r="E31" s="318"/>
      <c r="F31" s="318"/>
      <c r="G31" s="318"/>
      <c r="H31" s="318"/>
      <c r="I31" s="318"/>
      <c r="J31" s="318"/>
      <c r="K31" s="205"/>
    </row>
    <row r="32" spans="2:11" customFormat="1" ht="12.75" customHeight="1">
      <c r="B32" s="208"/>
      <c r="C32" s="209"/>
      <c r="D32" s="209"/>
      <c r="E32" s="209"/>
      <c r="F32" s="209"/>
      <c r="G32" s="209"/>
      <c r="H32" s="209"/>
      <c r="I32" s="209"/>
      <c r="J32" s="209"/>
      <c r="K32" s="205"/>
    </row>
    <row r="33" spans="2:11" customFormat="1" ht="15" customHeight="1">
      <c r="B33" s="208"/>
      <c r="C33" s="209"/>
      <c r="D33" s="318" t="s">
        <v>1032</v>
      </c>
      <c r="E33" s="318"/>
      <c r="F33" s="318"/>
      <c r="G33" s="318"/>
      <c r="H33" s="318"/>
      <c r="I33" s="318"/>
      <c r="J33" s="318"/>
      <c r="K33" s="205"/>
    </row>
    <row r="34" spans="2:11" customFormat="1" ht="15" customHeight="1">
      <c r="B34" s="208"/>
      <c r="C34" s="209"/>
      <c r="D34" s="318" t="s">
        <v>1033</v>
      </c>
      <c r="E34" s="318"/>
      <c r="F34" s="318"/>
      <c r="G34" s="318"/>
      <c r="H34" s="318"/>
      <c r="I34" s="318"/>
      <c r="J34" s="318"/>
      <c r="K34" s="205"/>
    </row>
    <row r="35" spans="2:11" customFormat="1" ht="15" customHeight="1">
      <c r="B35" s="208"/>
      <c r="C35" s="209"/>
      <c r="D35" s="318" t="s">
        <v>1034</v>
      </c>
      <c r="E35" s="318"/>
      <c r="F35" s="318"/>
      <c r="G35" s="318"/>
      <c r="H35" s="318"/>
      <c r="I35" s="318"/>
      <c r="J35" s="318"/>
      <c r="K35" s="205"/>
    </row>
    <row r="36" spans="2:11" customFormat="1" ht="15" customHeight="1">
      <c r="B36" s="208"/>
      <c r="C36" s="209"/>
      <c r="D36" s="207"/>
      <c r="E36" s="210" t="s">
        <v>128</v>
      </c>
      <c r="F36" s="207"/>
      <c r="G36" s="318" t="s">
        <v>1035</v>
      </c>
      <c r="H36" s="318"/>
      <c r="I36" s="318"/>
      <c r="J36" s="318"/>
      <c r="K36" s="205"/>
    </row>
    <row r="37" spans="2:11" customFormat="1" ht="30.75" customHeight="1">
      <c r="B37" s="208"/>
      <c r="C37" s="209"/>
      <c r="D37" s="207"/>
      <c r="E37" s="210" t="s">
        <v>1036</v>
      </c>
      <c r="F37" s="207"/>
      <c r="G37" s="318" t="s">
        <v>1037</v>
      </c>
      <c r="H37" s="318"/>
      <c r="I37" s="318"/>
      <c r="J37" s="318"/>
      <c r="K37" s="205"/>
    </row>
    <row r="38" spans="2:11" customFormat="1" ht="15" customHeight="1">
      <c r="B38" s="208"/>
      <c r="C38" s="209"/>
      <c r="D38" s="207"/>
      <c r="E38" s="210" t="s">
        <v>53</v>
      </c>
      <c r="F38" s="207"/>
      <c r="G38" s="318" t="s">
        <v>1038</v>
      </c>
      <c r="H38" s="318"/>
      <c r="I38" s="318"/>
      <c r="J38" s="318"/>
      <c r="K38" s="205"/>
    </row>
    <row r="39" spans="2:11" customFormat="1" ht="15" customHeight="1">
      <c r="B39" s="208"/>
      <c r="C39" s="209"/>
      <c r="D39" s="207"/>
      <c r="E39" s="210" t="s">
        <v>54</v>
      </c>
      <c r="F39" s="207"/>
      <c r="G39" s="318" t="s">
        <v>1039</v>
      </c>
      <c r="H39" s="318"/>
      <c r="I39" s="318"/>
      <c r="J39" s="318"/>
      <c r="K39" s="205"/>
    </row>
    <row r="40" spans="2:11" customFormat="1" ht="15" customHeight="1">
      <c r="B40" s="208"/>
      <c r="C40" s="209"/>
      <c r="D40" s="207"/>
      <c r="E40" s="210" t="s">
        <v>129</v>
      </c>
      <c r="F40" s="207"/>
      <c r="G40" s="318" t="s">
        <v>1040</v>
      </c>
      <c r="H40" s="318"/>
      <c r="I40" s="318"/>
      <c r="J40" s="318"/>
      <c r="K40" s="205"/>
    </row>
    <row r="41" spans="2:11" customFormat="1" ht="15" customHeight="1">
      <c r="B41" s="208"/>
      <c r="C41" s="209"/>
      <c r="D41" s="207"/>
      <c r="E41" s="210" t="s">
        <v>130</v>
      </c>
      <c r="F41" s="207"/>
      <c r="G41" s="318" t="s">
        <v>1041</v>
      </c>
      <c r="H41" s="318"/>
      <c r="I41" s="318"/>
      <c r="J41" s="318"/>
      <c r="K41" s="205"/>
    </row>
    <row r="42" spans="2:11" customFormat="1" ht="15" customHeight="1">
      <c r="B42" s="208"/>
      <c r="C42" s="209"/>
      <c r="D42" s="207"/>
      <c r="E42" s="210" t="s">
        <v>1042</v>
      </c>
      <c r="F42" s="207"/>
      <c r="G42" s="318" t="s">
        <v>1043</v>
      </c>
      <c r="H42" s="318"/>
      <c r="I42" s="318"/>
      <c r="J42" s="318"/>
      <c r="K42" s="205"/>
    </row>
    <row r="43" spans="2:11" customFormat="1" ht="15" customHeight="1">
      <c r="B43" s="208"/>
      <c r="C43" s="209"/>
      <c r="D43" s="207"/>
      <c r="E43" s="210"/>
      <c r="F43" s="207"/>
      <c r="G43" s="318" t="s">
        <v>1044</v>
      </c>
      <c r="H43" s="318"/>
      <c r="I43" s="318"/>
      <c r="J43" s="318"/>
      <c r="K43" s="205"/>
    </row>
    <row r="44" spans="2:11" customFormat="1" ht="15" customHeight="1">
      <c r="B44" s="208"/>
      <c r="C44" s="209"/>
      <c r="D44" s="207"/>
      <c r="E44" s="210" t="s">
        <v>1045</v>
      </c>
      <c r="F44" s="207"/>
      <c r="G44" s="318" t="s">
        <v>1046</v>
      </c>
      <c r="H44" s="318"/>
      <c r="I44" s="318"/>
      <c r="J44" s="318"/>
      <c r="K44" s="205"/>
    </row>
    <row r="45" spans="2:11" customFormat="1" ht="15" customHeight="1">
      <c r="B45" s="208"/>
      <c r="C45" s="209"/>
      <c r="D45" s="207"/>
      <c r="E45" s="210" t="s">
        <v>132</v>
      </c>
      <c r="F45" s="207"/>
      <c r="G45" s="318" t="s">
        <v>1047</v>
      </c>
      <c r="H45" s="318"/>
      <c r="I45" s="318"/>
      <c r="J45" s="318"/>
      <c r="K45" s="205"/>
    </row>
    <row r="46" spans="2:11" customFormat="1" ht="12.75" customHeight="1">
      <c r="B46" s="208"/>
      <c r="C46" s="209"/>
      <c r="D46" s="207"/>
      <c r="E46" s="207"/>
      <c r="F46" s="207"/>
      <c r="G46" s="207"/>
      <c r="H46" s="207"/>
      <c r="I46" s="207"/>
      <c r="J46" s="207"/>
      <c r="K46" s="205"/>
    </row>
    <row r="47" spans="2:11" customFormat="1" ht="15" customHeight="1">
      <c r="B47" s="208"/>
      <c r="C47" s="209"/>
      <c r="D47" s="318" t="s">
        <v>1048</v>
      </c>
      <c r="E47" s="318"/>
      <c r="F47" s="318"/>
      <c r="G47" s="318"/>
      <c r="H47" s="318"/>
      <c r="I47" s="318"/>
      <c r="J47" s="318"/>
      <c r="K47" s="205"/>
    </row>
    <row r="48" spans="2:11" customFormat="1" ht="15" customHeight="1">
      <c r="B48" s="208"/>
      <c r="C48" s="209"/>
      <c r="D48" s="209"/>
      <c r="E48" s="318" t="s">
        <v>1049</v>
      </c>
      <c r="F48" s="318"/>
      <c r="G48" s="318"/>
      <c r="H48" s="318"/>
      <c r="I48" s="318"/>
      <c r="J48" s="318"/>
      <c r="K48" s="205"/>
    </row>
    <row r="49" spans="2:11" customFormat="1" ht="15" customHeight="1">
      <c r="B49" s="208"/>
      <c r="C49" s="209"/>
      <c r="D49" s="209"/>
      <c r="E49" s="318" t="s">
        <v>1050</v>
      </c>
      <c r="F49" s="318"/>
      <c r="G49" s="318"/>
      <c r="H49" s="318"/>
      <c r="I49" s="318"/>
      <c r="J49" s="318"/>
      <c r="K49" s="205"/>
    </row>
    <row r="50" spans="2:11" customFormat="1" ht="15" customHeight="1">
      <c r="B50" s="208"/>
      <c r="C50" s="209"/>
      <c r="D50" s="209"/>
      <c r="E50" s="318" t="s">
        <v>1051</v>
      </c>
      <c r="F50" s="318"/>
      <c r="G50" s="318"/>
      <c r="H50" s="318"/>
      <c r="I50" s="318"/>
      <c r="J50" s="318"/>
      <c r="K50" s="205"/>
    </row>
    <row r="51" spans="2:11" customFormat="1" ht="15" customHeight="1">
      <c r="B51" s="208"/>
      <c r="C51" s="209"/>
      <c r="D51" s="318" t="s">
        <v>1052</v>
      </c>
      <c r="E51" s="318"/>
      <c r="F51" s="318"/>
      <c r="G51" s="318"/>
      <c r="H51" s="318"/>
      <c r="I51" s="318"/>
      <c r="J51" s="318"/>
      <c r="K51" s="205"/>
    </row>
    <row r="52" spans="2:11" customFormat="1" ht="25.5" customHeight="1">
      <c r="B52" s="204"/>
      <c r="C52" s="320" t="s">
        <v>1053</v>
      </c>
      <c r="D52" s="320"/>
      <c r="E52" s="320"/>
      <c r="F52" s="320"/>
      <c r="G52" s="320"/>
      <c r="H52" s="320"/>
      <c r="I52" s="320"/>
      <c r="J52" s="320"/>
      <c r="K52" s="205"/>
    </row>
    <row r="53" spans="2:11" customFormat="1" ht="5.25" customHeight="1">
      <c r="B53" s="204"/>
      <c r="C53" s="206"/>
      <c r="D53" s="206"/>
      <c r="E53" s="206"/>
      <c r="F53" s="206"/>
      <c r="G53" s="206"/>
      <c r="H53" s="206"/>
      <c r="I53" s="206"/>
      <c r="J53" s="206"/>
      <c r="K53" s="205"/>
    </row>
    <row r="54" spans="2:11" customFormat="1" ht="15" customHeight="1">
      <c r="B54" s="204"/>
      <c r="C54" s="318" t="s">
        <v>1054</v>
      </c>
      <c r="D54" s="318"/>
      <c r="E54" s="318"/>
      <c r="F54" s="318"/>
      <c r="G54" s="318"/>
      <c r="H54" s="318"/>
      <c r="I54" s="318"/>
      <c r="J54" s="318"/>
      <c r="K54" s="205"/>
    </row>
    <row r="55" spans="2:11" customFormat="1" ht="15" customHeight="1">
      <c r="B55" s="204"/>
      <c r="C55" s="318" t="s">
        <v>1055</v>
      </c>
      <c r="D55" s="318"/>
      <c r="E55" s="318"/>
      <c r="F55" s="318"/>
      <c r="G55" s="318"/>
      <c r="H55" s="318"/>
      <c r="I55" s="318"/>
      <c r="J55" s="318"/>
      <c r="K55" s="205"/>
    </row>
    <row r="56" spans="2:11" customFormat="1" ht="12.75" customHeight="1">
      <c r="B56" s="204"/>
      <c r="C56" s="207"/>
      <c r="D56" s="207"/>
      <c r="E56" s="207"/>
      <c r="F56" s="207"/>
      <c r="G56" s="207"/>
      <c r="H56" s="207"/>
      <c r="I56" s="207"/>
      <c r="J56" s="207"/>
      <c r="K56" s="205"/>
    </row>
    <row r="57" spans="2:11" customFormat="1" ht="15" customHeight="1">
      <c r="B57" s="204"/>
      <c r="C57" s="318" t="s">
        <v>1056</v>
      </c>
      <c r="D57" s="318"/>
      <c r="E57" s="318"/>
      <c r="F57" s="318"/>
      <c r="G57" s="318"/>
      <c r="H57" s="318"/>
      <c r="I57" s="318"/>
      <c r="J57" s="318"/>
      <c r="K57" s="205"/>
    </row>
    <row r="58" spans="2:11" customFormat="1" ht="15" customHeight="1">
      <c r="B58" s="204"/>
      <c r="C58" s="209"/>
      <c r="D58" s="318" t="s">
        <v>1057</v>
      </c>
      <c r="E58" s="318"/>
      <c r="F58" s="318"/>
      <c r="G58" s="318"/>
      <c r="H58" s="318"/>
      <c r="I58" s="318"/>
      <c r="J58" s="318"/>
      <c r="K58" s="205"/>
    </row>
    <row r="59" spans="2:11" customFormat="1" ht="15" customHeight="1">
      <c r="B59" s="204"/>
      <c r="C59" s="209"/>
      <c r="D59" s="318" t="s">
        <v>1058</v>
      </c>
      <c r="E59" s="318"/>
      <c r="F59" s="318"/>
      <c r="G59" s="318"/>
      <c r="H59" s="318"/>
      <c r="I59" s="318"/>
      <c r="J59" s="318"/>
      <c r="K59" s="205"/>
    </row>
    <row r="60" spans="2:11" customFormat="1" ht="15" customHeight="1">
      <c r="B60" s="204"/>
      <c r="C60" s="209"/>
      <c r="D60" s="318" t="s">
        <v>1059</v>
      </c>
      <c r="E60" s="318"/>
      <c r="F60" s="318"/>
      <c r="G60" s="318"/>
      <c r="H60" s="318"/>
      <c r="I60" s="318"/>
      <c r="J60" s="318"/>
      <c r="K60" s="205"/>
    </row>
    <row r="61" spans="2:11" customFormat="1" ht="15" customHeight="1">
      <c r="B61" s="204"/>
      <c r="C61" s="209"/>
      <c r="D61" s="318" t="s">
        <v>1060</v>
      </c>
      <c r="E61" s="318"/>
      <c r="F61" s="318"/>
      <c r="G61" s="318"/>
      <c r="H61" s="318"/>
      <c r="I61" s="318"/>
      <c r="J61" s="318"/>
      <c r="K61" s="205"/>
    </row>
    <row r="62" spans="2:11" customFormat="1" ht="15" customHeight="1">
      <c r="B62" s="204"/>
      <c r="C62" s="209"/>
      <c r="D62" s="322" t="s">
        <v>1061</v>
      </c>
      <c r="E62" s="322"/>
      <c r="F62" s="322"/>
      <c r="G62" s="322"/>
      <c r="H62" s="322"/>
      <c r="I62" s="322"/>
      <c r="J62" s="322"/>
      <c r="K62" s="205"/>
    </row>
    <row r="63" spans="2:11" customFormat="1" ht="15" customHeight="1">
      <c r="B63" s="204"/>
      <c r="C63" s="209"/>
      <c r="D63" s="318" t="s">
        <v>1062</v>
      </c>
      <c r="E63" s="318"/>
      <c r="F63" s="318"/>
      <c r="G63" s="318"/>
      <c r="H63" s="318"/>
      <c r="I63" s="318"/>
      <c r="J63" s="318"/>
      <c r="K63" s="205"/>
    </row>
    <row r="64" spans="2:11" customFormat="1" ht="12.75" customHeight="1">
      <c r="B64" s="204"/>
      <c r="C64" s="209"/>
      <c r="D64" s="209"/>
      <c r="E64" s="212"/>
      <c r="F64" s="209"/>
      <c r="G64" s="209"/>
      <c r="H64" s="209"/>
      <c r="I64" s="209"/>
      <c r="J64" s="209"/>
      <c r="K64" s="205"/>
    </row>
    <row r="65" spans="2:11" customFormat="1" ht="15" customHeight="1">
      <c r="B65" s="204"/>
      <c r="C65" s="209"/>
      <c r="D65" s="318" t="s">
        <v>1063</v>
      </c>
      <c r="E65" s="318"/>
      <c r="F65" s="318"/>
      <c r="G65" s="318"/>
      <c r="H65" s="318"/>
      <c r="I65" s="318"/>
      <c r="J65" s="318"/>
      <c r="K65" s="205"/>
    </row>
    <row r="66" spans="2:11" customFormat="1" ht="15" customHeight="1">
      <c r="B66" s="204"/>
      <c r="C66" s="209"/>
      <c r="D66" s="322" t="s">
        <v>1064</v>
      </c>
      <c r="E66" s="322"/>
      <c r="F66" s="322"/>
      <c r="G66" s="322"/>
      <c r="H66" s="322"/>
      <c r="I66" s="322"/>
      <c r="J66" s="322"/>
      <c r="K66" s="205"/>
    </row>
    <row r="67" spans="2:11" customFormat="1" ht="15" customHeight="1">
      <c r="B67" s="204"/>
      <c r="C67" s="209"/>
      <c r="D67" s="318" t="s">
        <v>1065</v>
      </c>
      <c r="E67" s="318"/>
      <c r="F67" s="318"/>
      <c r="G67" s="318"/>
      <c r="H67" s="318"/>
      <c r="I67" s="318"/>
      <c r="J67" s="318"/>
      <c r="K67" s="205"/>
    </row>
    <row r="68" spans="2:11" customFormat="1" ht="15" customHeight="1">
      <c r="B68" s="204"/>
      <c r="C68" s="209"/>
      <c r="D68" s="318" t="s">
        <v>1066</v>
      </c>
      <c r="E68" s="318"/>
      <c r="F68" s="318"/>
      <c r="G68" s="318"/>
      <c r="H68" s="318"/>
      <c r="I68" s="318"/>
      <c r="J68" s="318"/>
      <c r="K68" s="205"/>
    </row>
    <row r="69" spans="2:11" customFormat="1" ht="15" customHeight="1">
      <c r="B69" s="204"/>
      <c r="C69" s="209"/>
      <c r="D69" s="318" t="s">
        <v>1067</v>
      </c>
      <c r="E69" s="318"/>
      <c r="F69" s="318"/>
      <c r="G69" s="318"/>
      <c r="H69" s="318"/>
      <c r="I69" s="318"/>
      <c r="J69" s="318"/>
      <c r="K69" s="205"/>
    </row>
    <row r="70" spans="2:11" customFormat="1" ht="15" customHeight="1">
      <c r="B70" s="204"/>
      <c r="C70" s="209"/>
      <c r="D70" s="318" t="s">
        <v>1068</v>
      </c>
      <c r="E70" s="318"/>
      <c r="F70" s="318"/>
      <c r="G70" s="318"/>
      <c r="H70" s="318"/>
      <c r="I70" s="318"/>
      <c r="J70" s="318"/>
      <c r="K70" s="205"/>
    </row>
    <row r="71" spans="2:11" customFormat="1" ht="12.75" customHeight="1">
      <c r="B71" s="213"/>
      <c r="C71" s="214"/>
      <c r="D71" s="214"/>
      <c r="E71" s="214"/>
      <c r="F71" s="214"/>
      <c r="G71" s="214"/>
      <c r="H71" s="214"/>
      <c r="I71" s="214"/>
      <c r="J71" s="214"/>
      <c r="K71" s="215"/>
    </row>
    <row r="72" spans="2:11" customFormat="1" ht="18.75" customHeight="1">
      <c r="B72" s="216"/>
      <c r="C72" s="216"/>
      <c r="D72" s="216"/>
      <c r="E72" s="216"/>
      <c r="F72" s="216"/>
      <c r="G72" s="216"/>
      <c r="H72" s="216"/>
      <c r="I72" s="216"/>
      <c r="J72" s="216"/>
      <c r="K72" s="217"/>
    </row>
    <row r="73" spans="2:11" customFormat="1" ht="18.75" customHeight="1">
      <c r="B73" s="217"/>
      <c r="C73" s="217"/>
      <c r="D73" s="217"/>
      <c r="E73" s="217"/>
      <c r="F73" s="217"/>
      <c r="G73" s="217"/>
      <c r="H73" s="217"/>
      <c r="I73" s="217"/>
      <c r="J73" s="217"/>
      <c r="K73" s="217"/>
    </row>
    <row r="74" spans="2:11" customFormat="1" ht="7.5" customHeight="1">
      <c r="B74" s="218"/>
      <c r="C74" s="219"/>
      <c r="D74" s="219"/>
      <c r="E74" s="219"/>
      <c r="F74" s="219"/>
      <c r="G74" s="219"/>
      <c r="H74" s="219"/>
      <c r="I74" s="219"/>
      <c r="J74" s="219"/>
      <c r="K74" s="220"/>
    </row>
    <row r="75" spans="2:11" customFormat="1" ht="45" customHeight="1">
      <c r="B75" s="221"/>
      <c r="C75" s="321" t="s">
        <v>1069</v>
      </c>
      <c r="D75" s="321"/>
      <c r="E75" s="321"/>
      <c r="F75" s="321"/>
      <c r="G75" s="321"/>
      <c r="H75" s="321"/>
      <c r="I75" s="321"/>
      <c r="J75" s="321"/>
      <c r="K75" s="222"/>
    </row>
    <row r="76" spans="2:11" customFormat="1" ht="17.25" customHeight="1">
      <c r="B76" s="221"/>
      <c r="C76" s="223" t="s">
        <v>1070</v>
      </c>
      <c r="D76" s="223"/>
      <c r="E76" s="223"/>
      <c r="F76" s="223" t="s">
        <v>1071</v>
      </c>
      <c r="G76" s="224"/>
      <c r="H76" s="223" t="s">
        <v>54</v>
      </c>
      <c r="I76" s="223" t="s">
        <v>57</v>
      </c>
      <c r="J76" s="223" t="s">
        <v>1072</v>
      </c>
      <c r="K76" s="222"/>
    </row>
    <row r="77" spans="2:11" customFormat="1" ht="17.25" customHeight="1">
      <c r="B77" s="221"/>
      <c r="C77" s="225" t="s">
        <v>1073</v>
      </c>
      <c r="D77" s="225"/>
      <c r="E77" s="225"/>
      <c r="F77" s="226" t="s">
        <v>1074</v>
      </c>
      <c r="G77" s="227"/>
      <c r="H77" s="225"/>
      <c r="I77" s="225"/>
      <c r="J77" s="225" t="s">
        <v>1075</v>
      </c>
      <c r="K77" s="222"/>
    </row>
    <row r="78" spans="2:11" customFormat="1" ht="5.25" customHeight="1">
      <c r="B78" s="221"/>
      <c r="C78" s="228"/>
      <c r="D78" s="228"/>
      <c r="E78" s="228"/>
      <c r="F78" s="228"/>
      <c r="G78" s="229"/>
      <c r="H78" s="228"/>
      <c r="I78" s="228"/>
      <c r="J78" s="228"/>
      <c r="K78" s="222"/>
    </row>
    <row r="79" spans="2:11" customFormat="1" ht="15" customHeight="1">
      <c r="B79" s="221"/>
      <c r="C79" s="210" t="s">
        <v>53</v>
      </c>
      <c r="D79" s="230"/>
      <c r="E79" s="230"/>
      <c r="F79" s="231" t="s">
        <v>1076</v>
      </c>
      <c r="G79" s="232"/>
      <c r="H79" s="210" t="s">
        <v>1077</v>
      </c>
      <c r="I79" s="210" t="s">
        <v>1078</v>
      </c>
      <c r="J79" s="210">
        <v>20</v>
      </c>
      <c r="K79" s="222"/>
    </row>
    <row r="80" spans="2:11" customFormat="1" ht="15" customHeight="1">
      <c r="B80" s="221"/>
      <c r="C80" s="210" t="s">
        <v>1079</v>
      </c>
      <c r="D80" s="210"/>
      <c r="E80" s="210"/>
      <c r="F80" s="231" t="s">
        <v>1076</v>
      </c>
      <c r="G80" s="232"/>
      <c r="H80" s="210" t="s">
        <v>1080</v>
      </c>
      <c r="I80" s="210" t="s">
        <v>1078</v>
      </c>
      <c r="J80" s="210">
        <v>120</v>
      </c>
      <c r="K80" s="222"/>
    </row>
    <row r="81" spans="2:11" customFormat="1" ht="15" customHeight="1">
      <c r="B81" s="233"/>
      <c r="C81" s="210" t="s">
        <v>1081</v>
      </c>
      <c r="D81" s="210"/>
      <c r="E81" s="210"/>
      <c r="F81" s="231" t="s">
        <v>1082</v>
      </c>
      <c r="G81" s="232"/>
      <c r="H81" s="210" t="s">
        <v>1083</v>
      </c>
      <c r="I81" s="210" t="s">
        <v>1078</v>
      </c>
      <c r="J81" s="210">
        <v>50</v>
      </c>
      <c r="K81" s="222"/>
    </row>
    <row r="82" spans="2:11" customFormat="1" ht="15" customHeight="1">
      <c r="B82" s="233"/>
      <c r="C82" s="210" t="s">
        <v>1084</v>
      </c>
      <c r="D82" s="210"/>
      <c r="E82" s="210"/>
      <c r="F82" s="231" t="s">
        <v>1076</v>
      </c>
      <c r="G82" s="232"/>
      <c r="H82" s="210" t="s">
        <v>1085</v>
      </c>
      <c r="I82" s="210" t="s">
        <v>1086</v>
      </c>
      <c r="J82" s="210"/>
      <c r="K82" s="222"/>
    </row>
    <row r="83" spans="2:11" customFormat="1" ht="15" customHeight="1">
      <c r="B83" s="233"/>
      <c r="C83" s="210" t="s">
        <v>1087</v>
      </c>
      <c r="D83" s="210"/>
      <c r="E83" s="210"/>
      <c r="F83" s="231" t="s">
        <v>1082</v>
      </c>
      <c r="G83" s="210"/>
      <c r="H83" s="210" t="s">
        <v>1088</v>
      </c>
      <c r="I83" s="210" t="s">
        <v>1078</v>
      </c>
      <c r="J83" s="210">
        <v>15</v>
      </c>
      <c r="K83" s="222"/>
    </row>
    <row r="84" spans="2:11" customFormat="1" ht="15" customHeight="1">
      <c r="B84" s="233"/>
      <c r="C84" s="210" t="s">
        <v>1089</v>
      </c>
      <c r="D84" s="210"/>
      <c r="E84" s="210"/>
      <c r="F84" s="231" t="s">
        <v>1082</v>
      </c>
      <c r="G84" s="210"/>
      <c r="H84" s="210" t="s">
        <v>1090</v>
      </c>
      <c r="I84" s="210" t="s">
        <v>1078</v>
      </c>
      <c r="J84" s="210">
        <v>15</v>
      </c>
      <c r="K84" s="222"/>
    </row>
    <row r="85" spans="2:11" customFormat="1" ht="15" customHeight="1">
      <c r="B85" s="233"/>
      <c r="C85" s="210" t="s">
        <v>1091</v>
      </c>
      <c r="D85" s="210"/>
      <c r="E85" s="210"/>
      <c r="F85" s="231" t="s">
        <v>1082</v>
      </c>
      <c r="G85" s="210"/>
      <c r="H85" s="210" t="s">
        <v>1092</v>
      </c>
      <c r="I85" s="210" t="s">
        <v>1078</v>
      </c>
      <c r="J85" s="210">
        <v>20</v>
      </c>
      <c r="K85" s="222"/>
    </row>
    <row r="86" spans="2:11" customFormat="1" ht="15" customHeight="1">
      <c r="B86" s="233"/>
      <c r="C86" s="210" t="s">
        <v>1093</v>
      </c>
      <c r="D86" s="210"/>
      <c r="E86" s="210"/>
      <c r="F86" s="231" t="s">
        <v>1082</v>
      </c>
      <c r="G86" s="210"/>
      <c r="H86" s="210" t="s">
        <v>1094</v>
      </c>
      <c r="I86" s="210" t="s">
        <v>1078</v>
      </c>
      <c r="J86" s="210">
        <v>20</v>
      </c>
      <c r="K86" s="222"/>
    </row>
    <row r="87" spans="2:11" customFormat="1" ht="15" customHeight="1">
      <c r="B87" s="233"/>
      <c r="C87" s="210" t="s">
        <v>1095</v>
      </c>
      <c r="D87" s="210"/>
      <c r="E87" s="210"/>
      <c r="F87" s="231" t="s">
        <v>1082</v>
      </c>
      <c r="G87" s="232"/>
      <c r="H87" s="210" t="s">
        <v>1096</v>
      </c>
      <c r="I87" s="210" t="s">
        <v>1078</v>
      </c>
      <c r="J87" s="210">
        <v>50</v>
      </c>
      <c r="K87" s="222"/>
    </row>
    <row r="88" spans="2:11" customFormat="1" ht="15" customHeight="1">
      <c r="B88" s="233"/>
      <c r="C88" s="210" t="s">
        <v>1097</v>
      </c>
      <c r="D88" s="210"/>
      <c r="E88" s="210"/>
      <c r="F88" s="231" t="s">
        <v>1082</v>
      </c>
      <c r="G88" s="232"/>
      <c r="H88" s="210" t="s">
        <v>1098</v>
      </c>
      <c r="I88" s="210" t="s">
        <v>1078</v>
      </c>
      <c r="J88" s="210">
        <v>20</v>
      </c>
      <c r="K88" s="222"/>
    </row>
    <row r="89" spans="2:11" customFormat="1" ht="15" customHeight="1">
      <c r="B89" s="233"/>
      <c r="C89" s="210" t="s">
        <v>1099</v>
      </c>
      <c r="D89" s="210"/>
      <c r="E89" s="210"/>
      <c r="F89" s="231" t="s">
        <v>1082</v>
      </c>
      <c r="G89" s="232"/>
      <c r="H89" s="210" t="s">
        <v>1100</v>
      </c>
      <c r="I89" s="210" t="s">
        <v>1078</v>
      </c>
      <c r="J89" s="210">
        <v>20</v>
      </c>
      <c r="K89" s="222"/>
    </row>
    <row r="90" spans="2:11" customFormat="1" ht="15" customHeight="1">
      <c r="B90" s="233"/>
      <c r="C90" s="210" t="s">
        <v>1101</v>
      </c>
      <c r="D90" s="210"/>
      <c r="E90" s="210"/>
      <c r="F90" s="231" t="s">
        <v>1082</v>
      </c>
      <c r="G90" s="232"/>
      <c r="H90" s="210" t="s">
        <v>1102</v>
      </c>
      <c r="I90" s="210" t="s">
        <v>1078</v>
      </c>
      <c r="J90" s="210">
        <v>50</v>
      </c>
      <c r="K90" s="222"/>
    </row>
    <row r="91" spans="2:11" customFormat="1" ht="15" customHeight="1">
      <c r="B91" s="233"/>
      <c r="C91" s="210" t="s">
        <v>1103</v>
      </c>
      <c r="D91" s="210"/>
      <c r="E91" s="210"/>
      <c r="F91" s="231" t="s">
        <v>1082</v>
      </c>
      <c r="G91" s="232"/>
      <c r="H91" s="210" t="s">
        <v>1103</v>
      </c>
      <c r="I91" s="210" t="s">
        <v>1078</v>
      </c>
      <c r="J91" s="210">
        <v>50</v>
      </c>
      <c r="K91" s="222"/>
    </row>
    <row r="92" spans="2:11" customFormat="1" ht="15" customHeight="1">
      <c r="B92" s="233"/>
      <c r="C92" s="210" t="s">
        <v>1104</v>
      </c>
      <c r="D92" s="210"/>
      <c r="E92" s="210"/>
      <c r="F92" s="231" t="s">
        <v>1082</v>
      </c>
      <c r="G92" s="232"/>
      <c r="H92" s="210" t="s">
        <v>1105</v>
      </c>
      <c r="I92" s="210" t="s">
        <v>1078</v>
      </c>
      <c r="J92" s="210">
        <v>255</v>
      </c>
      <c r="K92" s="222"/>
    </row>
    <row r="93" spans="2:11" customFormat="1" ht="15" customHeight="1">
      <c r="B93" s="233"/>
      <c r="C93" s="210" t="s">
        <v>1106</v>
      </c>
      <c r="D93" s="210"/>
      <c r="E93" s="210"/>
      <c r="F93" s="231" t="s">
        <v>1076</v>
      </c>
      <c r="G93" s="232"/>
      <c r="H93" s="210" t="s">
        <v>1107</v>
      </c>
      <c r="I93" s="210" t="s">
        <v>1108</v>
      </c>
      <c r="J93" s="210"/>
      <c r="K93" s="222"/>
    </row>
    <row r="94" spans="2:11" customFormat="1" ht="15" customHeight="1">
      <c r="B94" s="233"/>
      <c r="C94" s="210" t="s">
        <v>1109</v>
      </c>
      <c r="D94" s="210"/>
      <c r="E94" s="210"/>
      <c r="F94" s="231" t="s">
        <v>1076</v>
      </c>
      <c r="G94" s="232"/>
      <c r="H94" s="210" t="s">
        <v>1110</v>
      </c>
      <c r="I94" s="210" t="s">
        <v>1111</v>
      </c>
      <c r="J94" s="210"/>
      <c r="K94" s="222"/>
    </row>
    <row r="95" spans="2:11" customFormat="1" ht="15" customHeight="1">
      <c r="B95" s="233"/>
      <c r="C95" s="210" t="s">
        <v>1112</v>
      </c>
      <c r="D95" s="210"/>
      <c r="E95" s="210"/>
      <c r="F95" s="231" t="s">
        <v>1076</v>
      </c>
      <c r="G95" s="232"/>
      <c r="H95" s="210" t="s">
        <v>1112</v>
      </c>
      <c r="I95" s="210" t="s">
        <v>1111</v>
      </c>
      <c r="J95" s="210"/>
      <c r="K95" s="222"/>
    </row>
    <row r="96" spans="2:11" customFormat="1" ht="15" customHeight="1">
      <c r="B96" s="233"/>
      <c r="C96" s="210" t="s">
        <v>38</v>
      </c>
      <c r="D96" s="210"/>
      <c r="E96" s="210"/>
      <c r="F96" s="231" t="s">
        <v>1076</v>
      </c>
      <c r="G96" s="232"/>
      <c r="H96" s="210" t="s">
        <v>1113</v>
      </c>
      <c r="I96" s="210" t="s">
        <v>1111</v>
      </c>
      <c r="J96" s="210"/>
      <c r="K96" s="222"/>
    </row>
    <row r="97" spans="2:11" customFormat="1" ht="15" customHeight="1">
      <c r="B97" s="233"/>
      <c r="C97" s="210" t="s">
        <v>48</v>
      </c>
      <c r="D97" s="210"/>
      <c r="E97" s="210"/>
      <c r="F97" s="231" t="s">
        <v>1076</v>
      </c>
      <c r="G97" s="232"/>
      <c r="H97" s="210" t="s">
        <v>1114</v>
      </c>
      <c r="I97" s="210" t="s">
        <v>1111</v>
      </c>
      <c r="J97" s="210"/>
      <c r="K97" s="222"/>
    </row>
    <row r="98" spans="2:11" customFormat="1" ht="15" customHeight="1">
      <c r="B98" s="234"/>
      <c r="C98" s="235"/>
      <c r="D98" s="235"/>
      <c r="E98" s="235"/>
      <c r="F98" s="235"/>
      <c r="G98" s="235"/>
      <c r="H98" s="235"/>
      <c r="I98" s="235"/>
      <c r="J98" s="235"/>
      <c r="K98" s="236"/>
    </row>
    <row r="99" spans="2:11" customFormat="1" ht="18.75" customHeight="1">
      <c r="B99" s="237"/>
      <c r="C99" s="238"/>
      <c r="D99" s="238"/>
      <c r="E99" s="238"/>
      <c r="F99" s="238"/>
      <c r="G99" s="238"/>
      <c r="H99" s="238"/>
      <c r="I99" s="238"/>
      <c r="J99" s="238"/>
      <c r="K99" s="237"/>
    </row>
    <row r="100" spans="2:11" customFormat="1" ht="18.75" customHeight="1">
      <c r="B100" s="217"/>
      <c r="C100" s="217"/>
      <c r="D100" s="217"/>
      <c r="E100" s="217"/>
      <c r="F100" s="217"/>
      <c r="G100" s="217"/>
      <c r="H100" s="217"/>
      <c r="I100" s="217"/>
      <c r="J100" s="217"/>
      <c r="K100" s="217"/>
    </row>
    <row r="101" spans="2:11" customFormat="1" ht="7.5" customHeight="1">
      <c r="B101" s="218"/>
      <c r="C101" s="219"/>
      <c r="D101" s="219"/>
      <c r="E101" s="219"/>
      <c r="F101" s="219"/>
      <c r="G101" s="219"/>
      <c r="H101" s="219"/>
      <c r="I101" s="219"/>
      <c r="J101" s="219"/>
      <c r="K101" s="220"/>
    </row>
    <row r="102" spans="2:11" customFormat="1" ht="45" customHeight="1">
      <c r="B102" s="221"/>
      <c r="C102" s="321" t="s">
        <v>1115</v>
      </c>
      <c r="D102" s="321"/>
      <c r="E102" s="321"/>
      <c r="F102" s="321"/>
      <c r="G102" s="321"/>
      <c r="H102" s="321"/>
      <c r="I102" s="321"/>
      <c r="J102" s="321"/>
      <c r="K102" s="222"/>
    </row>
    <row r="103" spans="2:11" customFormat="1" ht="17.25" customHeight="1">
      <c r="B103" s="221"/>
      <c r="C103" s="223" t="s">
        <v>1070</v>
      </c>
      <c r="D103" s="223"/>
      <c r="E103" s="223"/>
      <c r="F103" s="223" t="s">
        <v>1071</v>
      </c>
      <c r="G103" s="224"/>
      <c r="H103" s="223" t="s">
        <v>54</v>
      </c>
      <c r="I103" s="223" t="s">
        <v>57</v>
      </c>
      <c r="J103" s="223" t="s">
        <v>1072</v>
      </c>
      <c r="K103" s="222"/>
    </row>
    <row r="104" spans="2:11" customFormat="1" ht="17.25" customHeight="1">
      <c r="B104" s="221"/>
      <c r="C104" s="225" t="s">
        <v>1073</v>
      </c>
      <c r="D104" s="225"/>
      <c r="E104" s="225"/>
      <c r="F104" s="226" t="s">
        <v>1074</v>
      </c>
      <c r="G104" s="227"/>
      <c r="H104" s="225"/>
      <c r="I104" s="225"/>
      <c r="J104" s="225" t="s">
        <v>1075</v>
      </c>
      <c r="K104" s="222"/>
    </row>
    <row r="105" spans="2:11" customFormat="1" ht="5.25" customHeight="1">
      <c r="B105" s="221"/>
      <c r="C105" s="223"/>
      <c r="D105" s="223"/>
      <c r="E105" s="223"/>
      <c r="F105" s="223"/>
      <c r="G105" s="239"/>
      <c r="H105" s="223"/>
      <c r="I105" s="223"/>
      <c r="J105" s="223"/>
      <c r="K105" s="222"/>
    </row>
    <row r="106" spans="2:11" customFormat="1" ht="15" customHeight="1">
      <c r="B106" s="221"/>
      <c r="C106" s="210" t="s">
        <v>53</v>
      </c>
      <c r="D106" s="230"/>
      <c r="E106" s="230"/>
      <c r="F106" s="231" t="s">
        <v>1076</v>
      </c>
      <c r="G106" s="210"/>
      <c r="H106" s="210" t="s">
        <v>1116</v>
      </c>
      <c r="I106" s="210" t="s">
        <v>1078</v>
      </c>
      <c r="J106" s="210">
        <v>20</v>
      </c>
      <c r="K106" s="222"/>
    </row>
    <row r="107" spans="2:11" customFormat="1" ht="15" customHeight="1">
      <c r="B107" s="221"/>
      <c r="C107" s="210" t="s">
        <v>1079</v>
      </c>
      <c r="D107" s="210"/>
      <c r="E107" s="210"/>
      <c r="F107" s="231" t="s">
        <v>1076</v>
      </c>
      <c r="G107" s="210"/>
      <c r="H107" s="210" t="s">
        <v>1116</v>
      </c>
      <c r="I107" s="210" t="s">
        <v>1078</v>
      </c>
      <c r="J107" s="210">
        <v>120</v>
      </c>
      <c r="K107" s="222"/>
    </row>
    <row r="108" spans="2:11" customFormat="1" ht="15" customHeight="1">
      <c r="B108" s="233"/>
      <c r="C108" s="210" t="s">
        <v>1081</v>
      </c>
      <c r="D108" s="210"/>
      <c r="E108" s="210"/>
      <c r="F108" s="231" t="s">
        <v>1082</v>
      </c>
      <c r="G108" s="210"/>
      <c r="H108" s="210" t="s">
        <v>1116</v>
      </c>
      <c r="I108" s="210" t="s">
        <v>1078</v>
      </c>
      <c r="J108" s="210">
        <v>50</v>
      </c>
      <c r="K108" s="222"/>
    </row>
    <row r="109" spans="2:11" customFormat="1" ht="15" customHeight="1">
      <c r="B109" s="233"/>
      <c r="C109" s="210" t="s">
        <v>1084</v>
      </c>
      <c r="D109" s="210"/>
      <c r="E109" s="210"/>
      <c r="F109" s="231" t="s">
        <v>1076</v>
      </c>
      <c r="G109" s="210"/>
      <c r="H109" s="210" t="s">
        <v>1116</v>
      </c>
      <c r="I109" s="210" t="s">
        <v>1086</v>
      </c>
      <c r="J109" s="210"/>
      <c r="K109" s="222"/>
    </row>
    <row r="110" spans="2:11" customFormat="1" ht="15" customHeight="1">
      <c r="B110" s="233"/>
      <c r="C110" s="210" t="s">
        <v>1095</v>
      </c>
      <c r="D110" s="210"/>
      <c r="E110" s="210"/>
      <c r="F110" s="231" t="s">
        <v>1082</v>
      </c>
      <c r="G110" s="210"/>
      <c r="H110" s="210" t="s">
        <v>1116</v>
      </c>
      <c r="I110" s="210" t="s">
        <v>1078</v>
      </c>
      <c r="J110" s="210">
        <v>50</v>
      </c>
      <c r="K110" s="222"/>
    </row>
    <row r="111" spans="2:11" customFormat="1" ht="15" customHeight="1">
      <c r="B111" s="233"/>
      <c r="C111" s="210" t="s">
        <v>1103</v>
      </c>
      <c r="D111" s="210"/>
      <c r="E111" s="210"/>
      <c r="F111" s="231" t="s">
        <v>1082</v>
      </c>
      <c r="G111" s="210"/>
      <c r="H111" s="210" t="s">
        <v>1116</v>
      </c>
      <c r="I111" s="210" t="s">
        <v>1078</v>
      </c>
      <c r="J111" s="210">
        <v>50</v>
      </c>
      <c r="K111" s="222"/>
    </row>
    <row r="112" spans="2:11" customFormat="1" ht="15" customHeight="1">
      <c r="B112" s="233"/>
      <c r="C112" s="210" t="s">
        <v>1101</v>
      </c>
      <c r="D112" s="210"/>
      <c r="E112" s="210"/>
      <c r="F112" s="231" t="s">
        <v>1082</v>
      </c>
      <c r="G112" s="210"/>
      <c r="H112" s="210" t="s">
        <v>1116</v>
      </c>
      <c r="I112" s="210" t="s">
        <v>1078</v>
      </c>
      <c r="J112" s="210">
        <v>50</v>
      </c>
      <c r="K112" s="222"/>
    </row>
    <row r="113" spans="2:11" customFormat="1" ht="15" customHeight="1">
      <c r="B113" s="233"/>
      <c r="C113" s="210" t="s">
        <v>53</v>
      </c>
      <c r="D113" s="210"/>
      <c r="E113" s="210"/>
      <c r="F113" s="231" t="s">
        <v>1076</v>
      </c>
      <c r="G113" s="210"/>
      <c r="H113" s="210" t="s">
        <v>1117</v>
      </c>
      <c r="I113" s="210" t="s">
        <v>1078</v>
      </c>
      <c r="J113" s="210">
        <v>20</v>
      </c>
      <c r="K113" s="222"/>
    </row>
    <row r="114" spans="2:11" customFormat="1" ht="15" customHeight="1">
      <c r="B114" s="233"/>
      <c r="C114" s="210" t="s">
        <v>1118</v>
      </c>
      <c r="D114" s="210"/>
      <c r="E114" s="210"/>
      <c r="F114" s="231" t="s">
        <v>1076</v>
      </c>
      <c r="G114" s="210"/>
      <c r="H114" s="210" t="s">
        <v>1119</v>
      </c>
      <c r="I114" s="210" t="s">
        <v>1078</v>
      </c>
      <c r="J114" s="210">
        <v>120</v>
      </c>
      <c r="K114" s="222"/>
    </row>
    <row r="115" spans="2:11" customFormat="1" ht="15" customHeight="1">
      <c r="B115" s="233"/>
      <c r="C115" s="210" t="s">
        <v>38</v>
      </c>
      <c r="D115" s="210"/>
      <c r="E115" s="210"/>
      <c r="F115" s="231" t="s">
        <v>1076</v>
      </c>
      <c r="G115" s="210"/>
      <c r="H115" s="210" t="s">
        <v>1120</v>
      </c>
      <c r="I115" s="210" t="s">
        <v>1111</v>
      </c>
      <c r="J115" s="210"/>
      <c r="K115" s="222"/>
    </row>
    <row r="116" spans="2:11" customFormat="1" ht="15" customHeight="1">
      <c r="B116" s="233"/>
      <c r="C116" s="210" t="s">
        <v>48</v>
      </c>
      <c r="D116" s="210"/>
      <c r="E116" s="210"/>
      <c r="F116" s="231" t="s">
        <v>1076</v>
      </c>
      <c r="G116" s="210"/>
      <c r="H116" s="210" t="s">
        <v>1121</v>
      </c>
      <c r="I116" s="210" t="s">
        <v>1111</v>
      </c>
      <c r="J116" s="210"/>
      <c r="K116" s="222"/>
    </row>
    <row r="117" spans="2:11" customFormat="1" ht="15" customHeight="1">
      <c r="B117" s="233"/>
      <c r="C117" s="210" t="s">
        <v>57</v>
      </c>
      <c r="D117" s="210"/>
      <c r="E117" s="210"/>
      <c r="F117" s="231" t="s">
        <v>1076</v>
      </c>
      <c r="G117" s="210"/>
      <c r="H117" s="210" t="s">
        <v>1122</v>
      </c>
      <c r="I117" s="210" t="s">
        <v>1123</v>
      </c>
      <c r="J117" s="210"/>
      <c r="K117" s="222"/>
    </row>
    <row r="118" spans="2:11" customFormat="1" ht="15" customHeight="1">
      <c r="B118" s="234"/>
      <c r="C118" s="240"/>
      <c r="D118" s="240"/>
      <c r="E118" s="240"/>
      <c r="F118" s="240"/>
      <c r="G118" s="240"/>
      <c r="H118" s="240"/>
      <c r="I118" s="240"/>
      <c r="J118" s="240"/>
      <c r="K118" s="236"/>
    </row>
    <row r="119" spans="2:11" customFormat="1" ht="18.75" customHeight="1">
      <c r="B119" s="241"/>
      <c r="C119" s="242"/>
      <c r="D119" s="242"/>
      <c r="E119" s="242"/>
      <c r="F119" s="243"/>
      <c r="G119" s="242"/>
      <c r="H119" s="242"/>
      <c r="I119" s="242"/>
      <c r="J119" s="242"/>
      <c r="K119" s="241"/>
    </row>
    <row r="120" spans="2:11" customFormat="1" ht="18.75" customHeight="1">
      <c r="B120" s="217"/>
      <c r="C120" s="217"/>
      <c r="D120" s="217"/>
      <c r="E120" s="217"/>
      <c r="F120" s="217"/>
      <c r="G120" s="217"/>
      <c r="H120" s="217"/>
      <c r="I120" s="217"/>
      <c r="J120" s="217"/>
      <c r="K120" s="217"/>
    </row>
    <row r="121" spans="2:11" customFormat="1" ht="7.5" customHeight="1">
      <c r="B121" s="244"/>
      <c r="C121" s="245"/>
      <c r="D121" s="245"/>
      <c r="E121" s="245"/>
      <c r="F121" s="245"/>
      <c r="G121" s="245"/>
      <c r="H121" s="245"/>
      <c r="I121" s="245"/>
      <c r="J121" s="245"/>
      <c r="K121" s="246"/>
    </row>
    <row r="122" spans="2:11" customFormat="1" ht="45" customHeight="1">
      <c r="B122" s="247"/>
      <c r="C122" s="319" t="s">
        <v>1124</v>
      </c>
      <c r="D122" s="319"/>
      <c r="E122" s="319"/>
      <c r="F122" s="319"/>
      <c r="G122" s="319"/>
      <c r="H122" s="319"/>
      <c r="I122" s="319"/>
      <c r="J122" s="319"/>
      <c r="K122" s="248"/>
    </row>
    <row r="123" spans="2:11" customFormat="1" ht="17.25" customHeight="1">
      <c r="B123" s="249"/>
      <c r="C123" s="223" t="s">
        <v>1070</v>
      </c>
      <c r="D123" s="223"/>
      <c r="E123" s="223"/>
      <c r="F123" s="223" t="s">
        <v>1071</v>
      </c>
      <c r="G123" s="224"/>
      <c r="H123" s="223" t="s">
        <v>54</v>
      </c>
      <c r="I123" s="223" t="s">
        <v>57</v>
      </c>
      <c r="J123" s="223" t="s">
        <v>1072</v>
      </c>
      <c r="K123" s="250"/>
    </row>
    <row r="124" spans="2:11" customFormat="1" ht="17.25" customHeight="1">
      <c r="B124" s="249"/>
      <c r="C124" s="225" t="s">
        <v>1073</v>
      </c>
      <c r="D124" s="225"/>
      <c r="E124" s="225"/>
      <c r="F124" s="226" t="s">
        <v>1074</v>
      </c>
      <c r="G124" s="227"/>
      <c r="H124" s="225"/>
      <c r="I124" s="225"/>
      <c r="J124" s="225" t="s">
        <v>1075</v>
      </c>
      <c r="K124" s="250"/>
    </row>
    <row r="125" spans="2:11" customFormat="1" ht="5.25" customHeight="1">
      <c r="B125" s="251"/>
      <c r="C125" s="228"/>
      <c r="D125" s="228"/>
      <c r="E125" s="228"/>
      <c r="F125" s="228"/>
      <c r="G125" s="252"/>
      <c r="H125" s="228"/>
      <c r="I125" s="228"/>
      <c r="J125" s="228"/>
      <c r="K125" s="253"/>
    </row>
    <row r="126" spans="2:11" customFormat="1" ht="15" customHeight="1">
      <c r="B126" s="251"/>
      <c r="C126" s="210" t="s">
        <v>1079</v>
      </c>
      <c r="D126" s="230"/>
      <c r="E126" s="230"/>
      <c r="F126" s="231" t="s">
        <v>1076</v>
      </c>
      <c r="G126" s="210"/>
      <c r="H126" s="210" t="s">
        <v>1116</v>
      </c>
      <c r="I126" s="210" t="s">
        <v>1078</v>
      </c>
      <c r="J126" s="210">
        <v>120</v>
      </c>
      <c r="K126" s="254"/>
    </row>
    <row r="127" spans="2:11" customFormat="1" ht="15" customHeight="1">
      <c r="B127" s="251"/>
      <c r="C127" s="210" t="s">
        <v>1125</v>
      </c>
      <c r="D127" s="210"/>
      <c r="E127" s="210"/>
      <c r="F127" s="231" t="s">
        <v>1076</v>
      </c>
      <c r="G127" s="210"/>
      <c r="H127" s="210" t="s">
        <v>1126</v>
      </c>
      <c r="I127" s="210" t="s">
        <v>1078</v>
      </c>
      <c r="J127" s="210" t="s">
        <v>1127</v>
      </c>
      <c r="K127" s="254"/>
    </row>
    <row r="128" spans="2:11" customFormat="1" ht="15" customHeight="1">
      <c r="B128" s="251"/>
      <c r="C128" s="210" t="s">
        <v>1024</v>
      </c>
      <c r="D128" s="210"/>
      <c r="E128" s="210"/>
      <c r="F128" s="231" t="s">
        <v>1076</v>
      </c>
      <c r="G128" s="210"/>
      <c r="H128" s="210" t="s">
        <v>1128</v>
      </c>
      <c r="I128" s="210" t="s">
        <v>1078</v>
      </c>
      <c r="J128" s="210" t="s">
        <v>1127</v>
      </c>
      <c r="K128" s="254"/>
    </row>
    <row r="129" spans="2:11" customFormat="1" ht="15" customHeight="1">
      <c r="B129" s="251"/>
      <c r="C129" s="210" t="s">
        <v>1087</v>
      </c>
      <c r="D129" s="210"/>
      <c r="E129" s="210"/>
      <c r="F129" s="231" t="s">
        <v>1082</v>
      </c>
      <c r="G129" s="210"/>
      <c r="H129" s="210" t="s">
        <v>1088</v>
      </c>
      <c r="I129" s="210" t="s">
        <v>1078</v>
      </c>
      <c r="J129" s="210">
        <v>15</v>
      </c>
      <c r="K129" s="254"/>
    </row>
    <row r="130" spans="2:11" customFormat="1" ht="15" customHeight="1">
      <c r="B130" s="251"/>
      <c r="C130" s="210" t="s">
        <v>1089</v>
      </c>
      <c r="D130" s="210"/>
      <c r="E130" s="210"/>
      <c r="F130" s="231" t="s">
        <v>1082</v>
      </c>
      <c r="G130" s="210"/>
      <c r="H130" s="210" t="s">
        <v>1090</v>
      </c>
      <c r="I130" s="210" t="s">
        <v>1078</v>
      </c>
      <c r="J130" s="210">
        <v>15</v>
      </c>
      <c r="K130" s="254"/>
    </row>
    <row r="131" spans="2:11" customFormat="1" ht="15" customHeight="1">
      <c r="B131" s="251"/>
      <c r="C131" s="210" t="s">
        <v>1091</v>
      </c>
      <c r="D131" s="210"/>
      <c r="E131" s="210"/>
      <c r="F131" s="231" t="s">
        <v>1082</v>
      </c>
      <c r="G131" s="210"/>
      <c r="H131" s="210" t="s">
        <v>1092</v>
      </c>
      <c r="I131" s="210" t="s">
        <v>1078</v>
      </c>
      <c r="J131" s="210">
        <v>20</v>
      </c>
      <c r="K131" s="254"/>
    </row>
    <row r="132" spans="2:11" customFormat="1" ht="15" customHeight="1">
      <c r="B132" s="251"/>
      <c r="C132" s="210" t="s">
        <v>1093</v>
      </c>
      <c r="D132" s="210"/>
      <c r="E132" s="210"/>
      <c r="F132" s="231" t="s">
        <v>1082</v>
      </c>
      <c r="G132" s="210"/>
      <c r="H132" s="210" t="s">
        <v>1094</v>
      </c>
      <c r="I132" s="210" t="s">
        <v>1078</v>
      </c>
      <c r="J132" s="210">
        <v>20</v>
      </c>
      <c r="K132" s="254"/>
    </row>
    <row r="133" spans="2:11" customFormat="1" ht="15" customHeight="1">
      <c r="B133" s="251"/>
      <c r="C133" s="210" t="s">
        <v>1081</v>
      </c>
      <c r="D133" s="210"/>
      <c r="E133" s="210"/>
      <c r="F133" s="231" t="s">
        <v>1082</v>
      </c>
      <c r="G133" s="210"/>
      <c r="H133" s="210" t="s">
        <v>1116</v>
      </c>
      <c r="I133" s="210" t="s">
        <v>1078</v>
      </c>
      <c r="J133" s="210">
        <v>50</v>
      </c>
      <c r="K133" s="254"/>
    </row>
    <row r="134" spans="2:11" customFormat="1" ht="15" customHeight="1">
      <c r="B134" s="251"/>
      <c r="C134" s="210" t="s">
        <v>1095</v>
      </c>
      <c r="D134" s="210"/>
      <c r="E134" s="210"/>
      <c r="F134" s="231" t="s">
        <v>1082</v>
      </c>
      <c r="G134" s="210"/>
      <c r="H134" s="210" t="s">
        <v>1116</v>
      </c>
      <c r="I134" s="210" t="s">
        <v>1078</v>
      </c>
      <c r="J134" s="210">
        <v>50</v>
      </c>
      <c r="K134" s="254"/>
    </row>
    <row r="135" spans="2:11" customFormat="1" ht="15" customHeight="1">
      <c r="B135" s="251"/>
      <c r="C135" s="210" t="s">
        <v>1101</v>
      </c>
      <c r="D135" s="210"/>
      <c r="E135" s="210"/>
      <c r="F135" s="231" t="s">
        <v>1082</v>
      </c>
      <c r="G135" s="210"/>
      <c r="H135" s="210" t="s">
        <v>1116</v>
      </c>
      <c r="I135" s="210" t="s">
        <v>1078</v>
      </c>
      <c r="J135" s="210">
        <v>50</v>
      </c>
      <c r="K135" s="254"/>
    </row>
    <row r="136" spans="2:11" customFormat="1" ht="15" customHeight="1">
      <c r="B136" s="251"/>
      <c r="C136" s="210" t="s">
        <v>1103</v>
      </c>
      <c r="D136" s="210"/>
      <c r="E136" s="210"/>
      <c r="F136" s="231" t="s">
        <v>1082</v>
      </c>
      <c r="G136" s="210"/>
      <c r="H136" s="210" t="s">
        <v>1116</v>
      </c>
      <c r="I136" s="210" t="s">
        <v>1078</v>
      </c>
      <c r="J136" s="210">
        <v>50</v>
      </c>
      <c r="K136" s="254"/>
    </row>
    <row r="137" spans="2:11" customFormat="1" ht="15" customHeight="1">
      <c r="B137" s="251"/>
      <c r="C137" s="210" t="s">
        <v>1104</v>
      </c>
      <c r="D137" s="210"/>
      <c r="E137" s="210"/>
      <c r="F137" s="231" t="s">
        <v>1082</v>
      </c>
      <c r="G137" s="210"/>
      <c r="H137" s="210" t="s">
        <v>1129</v>
      </c>
      <c r="I137" s="210" t="s">
        <v>1078</v>
      </c>
      <c r="J137" s="210">
        <v>255</v>
      </c>
      <c r="K137" s="254"/>
    </row>
    <row r="138" spans="2:11" customFormat="1" ht="15" customHeight="1">
      <c r="B138" s="251"/>
      <c r="C138" s="210" t="s">
        <v>1106</v>
      </c>
      <c r="D138" s="210"/>
      <c r="E138" s="210"/>
      <c r="F138" s="231" t="s">
        <v>1076</v>
      </c>
      <c r="G138" s="210"/>
      <c r="H138" s="210" t="s">
        <v>1130</v>
      </c>
      <c r="I138" s="210" t="s">
        <v>1108</v>
      </c>
      <c r="J138" s="210"/>
      <c r="K138" s="254"/>
    </row>
    <row r="139" spans="2:11" customFormat="1" ht="15" customHeight="1">
      <c r="B139" s="251"/>
      <c r="C139" s="210" t="s">
        <v>1109</v>
      </c>
      <c r="D139" s="210"/>
      <c r="E139" s="210"/>
      <c r="F139" s="231" t="s">
        <v>1076</v>
      </c>
      <c r="G139" s="210"/>
      <c r="H139" s="210" t="s">
        <v>1131</v>
      </c>
      <c r="I139" s="210" t="s">
        <v>1111</v>
      </c>
      <c r="J139" s="210"/>
      <c r="K139" s="254"/>
    </row>
    <row r="140" spans="2:11" customFormat="1" ht="15" customHeight="1">
      <c r="B140" s="251"/>
      <c r="C140" s="210" t="s">
        <v>1112</v>
      </c>
      <c r="D140" s="210"/>
      <c r="E140" s="210"/>
      <c r="F140" s="231" t="s">
        <v>1076</v>
      </c>
      <c r="G140" s="210"/>
      <c r="H140" s="210" t="s">
        <v>1112</v>
      </c>
      <c r="I140" s="210" t="s">
        <v>1111</v>
      </c>
      <c r="J140" s="210"/>
      <c r="K140" s="254"/>
    </row>
    <row r="141" spans="2:11" customFormat="1" ht="15" customHeight="1">
      <c r="B141" s="251"/>
      <c r="C141" s="210" t="s">
        <v>38</v>
      </c>
      <c r="D141" s="210"/>
      <c r="E141" s="210"/>
      <c r="F141" s="231" t="s">
        <v>1076</v>
      </c>
      <c r="G141" s="210"/>
      <c r="H141" s="210" t="s">
        <v>1132</v>
      </c>
      <c r="I141" s="210" t="s">
        <v>1111</v>
      </c>
      <c r="J141" s="210"/>
      <c r="K141" s="254"/>
    </row>
    <row r="142" spans="2:11" customFormat="1" ht="15" customHeight="1">
      <c r="B142" s="251"/>
      <c r="C142" s="210" t="s">
        <v>1133</v>
      </c>
      <c r="D142" s="210"/>
      <c r="E142" s="210"/>
      <c r="F142" s="231" t="s">
        <v>1076</v>
      </c>
      <c r="G142" s="210"/>
      <c r="H142" s="210" t="s">
        <v>1134</v>
      </c>
      <c r="I142" s="210" t="s">
        <v>1111</v>
      </c>
      <c r="J142" s="210"/>
      <c r="K142" s="254"/>
    </row>
    <row r="143" spans="2:11" customFormat="1" ht="15" customHeight="1">
      <c r="B143" s="255"/>
      <c r="C143" s="256"/>
      <c r="D143" s="256"/>
      <c r="E143" s="256"/>
      <c r="F143" s="256"/>
      <c r="G143" s="256"/>
      <c r="H143" s="256"/>
      <c r="I143" s="256"/>
      <c r="J143" s="256"/>
      <c r="K143" s="257"/>
    </row>
    <row r="144" spans="2:11" customFormat="1" ht="18.75" customHeight="1">
      <c r="B144" s="242"/>
      <c r="C144" s="242"/>
      <c r="D144" s="242"/>
      <c r="E144" s="242"/>
      <c r="F144" s="243"/>
      <c r="G144" s="242"/>
      <c r="H144" s="242"/>
      <c r="I144" s="242"/>
      <c r="J144" s="242"/>
      <c r="K144" s="242"/>
    </row>
    <row r="145" spans="2:11" customFormat="1" ht="18.75" customHeight="1">
      <c r="B145" s="217"/>
      <c r="C145" s="217"/>
      <c r="D145" s="217"/>
      <c r="E145" s="217"/>
      <c r="F145" s="217"/>
      <c r="G145" s="217"/>
      <c r="H145" s="217"/>
      <c r="I145" s="217"/>
      <c r="J145" s="217"/>
      <c r="K145" s="217"/>
    </row>
    <row r="146" spans="2:11" customFormat="1" ht="7.5" customHeight="1">
      <c r="B146" s="218"/>
      <c r="C146" s="219"/>
      <c r="D146" s="219"/>
      <c r="E146" s="219"/>
      <c r="F146" s="219"/>
      <c r="G146" s="219"/>
      <c r="H146" s="219"/>
      <c r="I146" s="219"/>
      <c r="J146" s="219"/>
      <c r="K146" s="220"/>
    </row>
    <row r="147" spans="2:11" customFormat="1" ht="45" customHeight="1">
      <c r="B147" s="221"/>
      <c r="C147" s="321" t="s">
        <v>1135</v>
      </c>
      <c r="D147" s="321"/>
      <c r="E147" s="321"/>
      <c r="F147" s="321"/>
      <c r="G147" s="321"/>
      <c r="H147" s="321"/>
      <c r="I147" s="321"/>
      <c r="J147" s="321"/>
      <c r="K147" s="222"/>
    </row>
    <row r="148" spans="2:11" customFormat="1" ht="17.25" customHeight="1">
      <c r="B148" s="221"/>
      <c r="C148" s="223" t="s">
        <v>1070</v>
      </c>
      <c r="D148" s="223"/>
      <c r="E148" s="223"/>
      <c r="F148" s="223" t="s">
        <v>1071</v>
      </c>
      <c r="G148" s="224"/>
      <c r="H148" s="223" t="s">
        <v>54</v>
      </c>
      <c r="I148" s="223" t="s">
        <v>57</v>
      </c>
      <c r="J148" s="223" t="s">
        <v>1072</v>
      </c>
      <c r="K148" s="222"/>
    </row>
    <row r="149" spans="2:11" customFormat="1" ht="17.25" customHeight="1">
      <c r="B149" s="221"/>
      <c r="C149" s="225" t="s">
        <v>1073</v>
      </c>
      <c r="D149" s="225"/>
      <c r="E149" s="225"/>
      <c r="F149" s="226" t="s">
        <v>1074</v>
      </c>
      <c r="G149" s="227"/>
      <c r="H149" s="225"/>
      <c r="I149" s="225"/>
      <c r="J149" s="225" t="s">
        <v>1075</v>
      </c>
      <c r="K149" s="222"/>
    </row>
    <row r="150" spans="2:11" customFormat="1" ht="5.25" customHeight="1">
      <c r="B150" s="233"/>
      <c r="C150" s="228"/>
      <c r="D150" s="228"/>
      <c r="E150" s="228"/>
      <c r="F150" s="228"/>
      <c r="G150" s="229"/>
      <c r="H150" s="228"/>
      <c r="I150" s="228"/>
      <c r="J150" s="228"/>
      <c r="K150" s="254"/>
    </row>
    <row r="151" spans="2:11" customFormat="1" ht="15" customHeight="1">
      <c r="B151" s="233"/>
      <c r="C151" s="258" t="s">
        <v>1079</v>
      </c>
      <c r="D151" s="210"/>
      <c r="E151" s="210"/>
      <c r="F151" s="259" t="s">
        <v>1076</v>
      </c>
      <c r="G151" s="210"/>
      <c r="H151" s="258" t="s">
        <v>1116</v>
      </c>
      <c r="I151" s="258" t="s">
        <v>1078</v>
      </c>
      <c r="J151" s="258">
        <v>120</v>
      </c>
      <c r="K151" s="254"/>
    </row>
    <row r="152" spans="2:11" customFormat="1" ht="15" customHeight="1">
      <c r="B152" s="233"/>
      <c r="C152" s="258" t="s">
        <v>1125</v>
      </c>
      <c r="D152" s="210"/>
      <c r="E152" s="210"/>
      <c r="F152" s="259" t="s">
        <v>1076</v>
      </c>
      <c r="G152" s="210"/>
      <c r="H152" s="258" t="s">
        <v>1136</v>
      </c>
      <c r="I152" s="258" t="s">
        <v>1078</v>
      </c>
      <c r="J152" s="258" t="s">
        <v>1127</v>
      </c>
      <c r="K152" s="254"/>
    </row>
    <row r="153" spans="2:11" customFormat="1" ht="15" customHeight="1">
      <c r="B153" s="233"/>
      <c r="C153" s="258" t="s">
        <v>1024</v>
      </c>
      <c r="D153" s="210"/>
      <c r="E153" s="210"/>
      <c r="F153" s="259" t="s">
        <v>1076</v>
      </c>
      <c r="G153" s="210"/>
      <c r="H153" s="258" t="s">
        <v>1137</v>
      </c>
      <c r="I153" s="258" t="s">
        <v>1078</v>
      </c>
      <c r="J153" s="258" t="s">
        <v>1127</v>
      </c>
      <c r="K153" s="254"/>
    </row>
    <row r="154" spans="2:11" customFormat="1" ht="15" customHeight="1">
      <c r="B154" s="233"/>
      <c r="C154" s="258" t="s">
        <v>1081</v>
      </c>
      <c r="D154" s="210"/>
      <c r="E154" s="210"/>
      <c r="F154" s="259" t="s">
        <v>1082</v>
      </c>
      <c r="G154" s="210"/>
      <c r="H154" s="258" t="s">
        <v>1116</v>
      </c>
      <c r="I154" s="258" t="s">
        <v>1078</v>
      </c>
      <c r="J154" s="258">
        <v>50</v>
      </c>
      <c r="K154" s="254"/>
    </row>
    <row r="155" spans="2:11" customFormat="1" ht="15" customHeight="1">
      <c r="B155" s="233"/>
      <c r="C155" s="258" t="s">
        <v>1084</v>
      </c>
      <c r="D155" s="210"/>
      <c r="E155" s="210"/>
      <c r="F155" s="259" t="s">
        <v>1076</v>
      </c>
      <c r="G155" s="210"/>
      <c r="H155" s="258" t="s">
        <v>1116</v>
      </c>
      <c r="I155" s="258" t="s">
        <v>1086</v>
      </c>
      <c r="J155" s="258"/>
      <c r="K155" s="254"/>
    </row>
    <row r="156" spans="2:11" customFormat="1" ht="15" customHeight="1">
      <c r="B156" s="233"/>
      <c r="C156" s="258" t="s">
        <v>1095</v>
      </c>
      <c r="D156" s="210"/>
      <c r="E156" s="210"/>
      <c r="F156" s="259" t="s">
        <v>1082</v>
      </c>
      <c r="G156" s="210"/>
      <c r="H156" s="258" t="s">
        <v>1116</v>
      </c>
      <c r="I156" s="258" t="s">
        <v>1078</v>
      </c>
      <c r="J156" s="258">
        <v>50</v>
      </c>
      <c r="K156" s="254"/>
    </row>
    <row r="157" spans="2:11" customFormat="1" ht="15" customHeight="1">
      <c r="B157" s="233"/>
      <c r="C157" s="258" t="s">
        <v>1103</v>
      </c>
      <c r="D157" s="210"/>
      <c r="E157" s="210"/>
      <c r="F157" s="259" t="s">
        <v>1082</v>
      </c>
      <c r="G157" s="210"/>
      <c r="H157" s="258" t="s">
        <v>1116</v>
      </c>
      <c r="I157" s="258" t="s">
        <v>1078</v>
      </c>
      <c r="J157" s="258">
        <v>50</v>
      </c>
      <c r="K157" s="254"/>
    </row>
    <row r="158" spans="2:11" customFormat="1" ht="15" customHeight="1">
      <c r="B158" s="233"/>
      <c r="C158" s="258" t="s">
        <v>1101</v>
      </c>
      <c r="D158" s="210"/>
      <c r="E158" s="210"/>
      <c r="F158" s="259" t="s">
        <v>1082</v>
      </c>
      <c r="G158" s="210"/>
      <c r="H158" s="258" t="s">
        <v>1116</v>
      </c>
      <c r="I158" s="258" t="s">
        <v>1078</v>
      </c>
      <c r="J158" s="258">
        <v>50</v>
      </c>
      <c r="K158" s="254"/>
    </row>
    <row r="159" spans="2:11" customFormat="1" ht="15" customHeight="1">
      <c r="B159" s="233"/>
      <c r="C159" s="258" t="s">
        <v>113</v>
      </c>
      <c r="D159" s="210"/>
      <c r="E159" s="210"/>
      <c r="F159" s="259" t="s">
        <v>1076</v>
      </c>
      <c r="G159" s="210"/>
      <c r="H159" s="258" t="s">
        <v>1138</v>
      </c>
      <c r="I159" s="258" t="s">
        <v>1078</v>
      </c>
      <c r="J159" s="258" t="s">
        <v>1139</v>
      </c>
      <c r="K159" s="254"/>
    </row>
    <row r="160" spans="2:11" customFormat="1" ht="15" customHeight="1">
      <c r="B160" s="233"/>
      <c r="C160" s="258" t="s">
        <v>1140</v>
      </c>
      <c r="D160" s="210"/>
      <c r="E160" s="210"/>
      <c r="F160" s="259" t="s">
        <v>1076</v>
      </c>
      <c r="G160" s="210"/>
      <c r="H160" s="258" t="s">
        <v>1141</v>
      </c>
      <c r="I160" s="258" t="s">
        <v>1111</v>
      </c>
      <c r="J160" s="258"/>
      <c r="K160" s="254"/>
    </row>
    <row r="161" spans="2:11" customFormat="1" ht="15" customHeight="1">
      <c r="B161" s="260"/>
      <c r="C161" s="240"/>
      <c r="D161" s="240"/>
      <c r="E161" s="240"/>
      <c r="F161" s="240"/>
      <c r="G161" s="240"/>
      <c r="H161" s="240"/>
      <c r="I161" s="240"/>
      <c r="J161" s="240"/>
      <c r="K161" s="261"/>
    </row>
    <row r="162" spans="2:11" customFormat="1" ht="18.75" customHeight="1">
      <c r="B162" s="242"/>
      <c r="C162" s="252"/>
      <c r="D162" s="252"/>
      <c r="E162" s="252"/>
      <c r="F162" s="262"/>
      <c r="G162" s="252"/>
      <c r="H162" s="252"/>
      <c r="I162" s="252"/>
      <c r="J162" s="252"/>
      <c r="K162" s="242"/>
    </row>
    <row r="163" spans="2:11" customFormat="1" ht="18.75" customHeight="1">
      <c r="B163" s="217"/>
      <c r="C163" s="217"/>
      <c r="D163" s="217"/>
      <c r="E163" s="217"/>
      <c r="F163" s="217"/>
      <c r="G163" s="217"/>
      <c r="H163" s="217"/>
      <c r="I163" s="217"/>
      <c r="J163" s="217"/>
      <c r="K163" s="217"/>
    </row>
    <row r="164" spans="2:11" customFormat="1" ht="7.5" customHeight="1">
      <c r="B164" s="199"/>
      <c r="C164" s="200"/>
      <c r="D164" s="200"/>
      <c r="E164" s="200"/>
      <c r="F164" s="200"/>
      <c r="G164" s="200"/>
      <c r="H164" s="200"/>
      <c r="I164" s="200"/>
      <c r="J164" s="200"/>
      <c r="K164" s="201"/>
    </row>
    <row r="165" spans="2:11" customFormat="1" ht="45" customHeight="1">
      <c r="B165" s="202"/>
      <c r="C165" s="319" t="s">
        <v>1142</v>
      </c>
      <c r="D165" s="319"/>
      <c r="E165" s="319"/>
      <c r="F165" s="319"/>
      <c r="G165" s="319"/>
      <c r="H165" s="319"/>
      <c r="I165" s="319"/>
      <c r="J165" s="319"/>
      <c r="K165" s="203"/>
    </row>
    <row r="166" spans="2:11" customFormat="1" ht="17.25" customHeight="1">
      <c r="B166" s="202"/>
      <c r="C166" s="223" t="s">
        <v>1070</v>
      </c>
      <c r="D166" s="223"/>
      <c r="E166" s="223"/>
      <c r="F166" s="223" t="s">
        <v>1071</v>
      </c>
      <c r="G166" s="263"/>
      <c r="H166" s="264" t="s">
        <v>54</v>
      </c>
      <c r="I166" s="264" t="s">
        <v>57</v>
      </c>
      <c r="J166" s="223" t="s">
        <v>1072</v>
      </c>
      <c r="K166" s="203"/>
    </row>
    <row r="167" spans="2:11" customFormat="1" ht="17.25" customHeight="1">
      <c r="B167" s="204"/>
      <c r="C167" s="225" t="s">
        <v>1073</v>
      </c>
      <c r="D167" s="225"/>
      <c r="E167" s="225"/>
      <c r="F167" s="226" t="s">
        <v>1074</v>
      </c>
      <c r="G167" s="265"/>
      <c r="H167" s="266"/>
      <c r="I167" s="266"/>
      <c r="J167" s="225" t="s">
        <v>1075</v>
      </c>
      <c r="K167" s="205"/>
    </row>
    <row r="168" spans="2:11" customFormat="1" ht="5.25" customHeight="1">
      <c r="B168" s="233"/>
      <c r="C168" s="228"/>
      <c r="D168" s="228"/>
      <c r="E168" s="228"/>
      <c r="F168" s="228"/>
      <c r="G168" s="229"/>
      <c r="H168" s="228"/>
      <c r="I168" s="228"/>
      <c r="J168" s="228"/>
      <c r="K168" s="254"/>
    </row>
    <row r="169" spans="2:11" customFormat="1" ht="15" customHeight="1">
      <c r="B169" s="233"/>
      <c r="C169" s="210" t="s">
        <v>1079</v>
      </c>
      <c r="D169" s="210"/>
      <c r="E169" s="210"/>
      <c r="F169" s="231" t="s">
        <v>1076</v>
      </c>
      <c r="G169" s="210"/>
      <c r="H169" s="210" t="s">
        <v>1116</v>
      </c>
      <c r="I169" s="210" t="s">
        <v>1078</v>
      </c>
      <c r="J169" s="210">
        <v>120</v>
      </c>
      <c r="K169" s="254"/>
    </row>
    <row r="170" spans="2:11" customFormat="1" ht="15" customHeight="1">
      <c r="B170" s="233"/>
      <c r="C170" s="210" t="s">
        <v>1125</v>
      </c>
      <c r="D170" s="210"/>
      <c r="E170" s="210"/>
      <c r="F170" s="231" t="s">
        <v>1076</v>
      </c>
      <c r="G170" s="210"/>
      <c r="H170" s="210" t="s">
        <v>1126</v>
      </c>
      <c r="I170" s="210" t="s">
        <v>1078</v>
      </c>
      <c r="J170" s="210" t="s">
        <v>1127</v>
      </c>
      <c r="K170" s="254"/>
    </row>
    <row r="171" spans="2:11" customFormat="1" ht="15" customHeight="1">
      <c r="B171" s="233"/>
      <c r="C171" s="210" t="s">
        <v>1024</v>
      </c>
      <c r="D171" s="210"/>
      <c r="E171" s="210"/>
      <c r="F171" s="231" t="s">
        <v>1076</v>
      </c>
      <c r="G171" s="210"/>
      <c r="H171" s="210" t="s">
        <v>1143</v>
      </c>
      <c r="I171" s="210" t="s">
        <v>1078</v>
      </c>
      <c r="J171" s="210" t="s">
        <v>1127</v>
      </c>
      <c r="K171" s="254"/>
    </row>
    <row r="172" spans="2:11" customFormat="1" ht="15" customHeight="1">
      <c r="B172" s="233"/>
      <c r="C172" s="210" t="s">
        <v>1081</v>
      </c>
      <c r="D172" s="210"/>
      <c r="E172" s="210"/>
      <c r="F172" s="231" t="s">
        <v>1082</v>
      </c>
      <c r="G172" s="210"/>
      <c r="H172" s="210" t="s">
        <v>1143</v>
      </c>
      <c r="I172" s="210" t="s">
        <v>1078</v>
      </c>
      <c r="J172" s="210">
        <v>50</v>
      </c>
      <c r="K172" s="254"/>
    </row>
    <row r="173" spans="2:11" customFormat="1" ht="15" customHeight="1">
      <c r="B173" s="233"/>
      <c r="C173" s="210" t="s">
        <v>1084</v>
      </c>
      <c r="D173" s="210"/>
      <c r="E173" s="210"/>
      <c r="F173" s="231" t="s">
        <v>1076</v>
      </c>
      <c r="G173" s="210"/>
      <c r="H173" s="210" t="s">
        <v>1143</v>
      </c>
      <c r="I173" s="210" t="s">
        <v>1086</v>
      </c>
      <c r="J173" s="210"/>
      <c r="K173" s="254"/>
    </row>
    <row r="174" spans="2:11" customFormat="1" ht="15" customHeight="1">
      <c r="B174" s="233"/>
      <c r="C174" s="210" t="s">
        <v>1095</v>
      </c>
      <c r="D174" s="210"/>
      <c r="E174" s="210"/>
      <c r="F174" s="231" t="s">
        <v>1082</v>
      </c>
      <c r="G174" s="210"/>
      <c r="H174" s="210" t="s">
        <v>1143</v>
      </c>
      <c r="I174" s="210" t="s">
        <v>1078</v>
      </c>
      <c r="J174" s="210">
        <v>50</v>
      </c>
      <c r="K174" s="254"/>
    </row>
    <row r="175" spans="2:11" customFormat="1" ht="15" customHeight="1">
      <c r="B175" s="233"/>
      <c r="C175" s="210" t="s">
        <v>1103</v>
      </c>
      <c r="D175" s="210"/>
      <c r="E175" s="210"/>
      <c r="F175" s="231" t="s">
        <v>1082</v>
      </c>
      <c r="G175" s="210"/>
      <c r="H175" s="210" t="s">
        <v>1143</v>
      </c>
      <c r="I175" s="210" t="s">
        <v>1078</v>
      </c>
      <c r="J175" s="210">
        <v>50</v>
      </c>
      <c r="K175" s="254"/>
    </row>
    <row r="176" spans="2:11" customFormat="1" ht="15" customHeight="1">
      <c r="B176" s="233"/>
      <c r="C176" s="210" t="s">
        <v>1101</v>
      </c>
      <c r="D176" s="210"/>
      <c r="E176" s="210"/>
      <c r="F176" s="231" t="s">
        <v>1082</v>
      </c>
      <c r="G176" s="210"/>
      <c r="H176" s="210" t="s">
        <v>1143</v>
      </c>
      <c r="I176" s="210" t="s">
        <v>1078</v>
      </c>
      <c r="J176" s="210">
        <v>50</v>
      </c>
      <c r="K176" s="254"/>
    </row>
    <row r="177" spans="2:11" customFormat="1" ht="15" customHeight="1">
      <c r="B177" s="233"/>
      <c r="C177" s="210" t="s">
        <v>128</v>
      </c>
      <c r="D177" s="210"/>
      <c r="E177" s="210"/>
      <c r="F177" s="231" t="s">
        <v>1076</v>
      </c>
      <c r="G177" s="210"/>
      <c r="H177" s="210" t="s">
        <v>1144</v>
      </c>
      <c r="I177" s="210" t="s">
        <v>1145</v>
      </c>
      <c r="J177" s="210"/>
      <c r="K177" s="254"/>
    </row>
    <row r="178" spans="2:11" customFormat="1" ht="15" customHeight="1">
      <c r="B178" s="233"/>
      <c r="C178" s="210" t="s">
        <v>57</v>
      </c>
      <c r="D178" s="210"/>
      <c r="E178" s="210"/>
      <c r="F178" s="231" t="s">
        <v>1076</v>
      </c>
      <c r="G178" s="210"/>
      <c r="H178" s="210" t="s">
        <v>1146</v>
      </c>
      <c r="I178" s="210" t="s">
        <v>1147</v>
      </c>
      <c r="J178" s="210">
        <v>1</v>
      </c>
      <c r="K178" s="254"/>
    </row>
    <row r="179" spans="2:11" customFormat="1" ht="15" customHeight="1">
      <c r="B179" s="233"/>
      <c r="C179" s="210" t="s">
        <v>53</v>
      </c>
      <c r="D179" s="210"/>
      <c r="E179" s="210"/>
      <c r="F179" s="231" t="s">
        <v>1076</v>
      </c>
      <c r="G179" s="210"/>
      <c r="H179" s="210" t="s">
        <v>1148</v>
      </c>
      <c r="I179" s="210" t="s">
        <v>1078</v>
      </c>
      <c r="J179" s="210">
        <v>20</v>
      </c>
      <c r="K179" s="254"/>
    </row>
    <row r="180" spans="2:11" customFormat="1" ht="15" customHeight="1">
      <c r="B180" s="233"/>
      <c r="C180" s="210" t="s">
        <v>54</v>
      </c>
      <c r="D180" s="210"/>
      <c r="E180" s="210"/>
      <c r="F180" s="231" t="s">
        <v>1076</v>
      </c>
      <c r="G180" s="210"/>
      <c r="H180" s="210" t="s">
        <v>1149</v>
      </c>
      <c r="I180" s="210" t="s">
        <v>1078</v>
      </c>
      <c r="J180" s="210">
        <v>255</v>
      </c>
      <c r="K180" s="254"/>
    </row>
    <row r="181" spans="2:11" customFormat="1" ht="15" customHeight="1">
      <c r="B181" s="233"/>
      <c r="C181" s="210" t="s">
        <v>129</v>
      </c>
      <c r="D181" s="210"/>
      <c r="E181" s="210"/>
      <c r="F181" s="231" t="s">
        <v>1076</v>
      </c>
      <c r="G181" s="210"/>
      <c r="H181" s="210" t="s">
        <v>1040</v>
      </c>
      <c r="I181" s="210" t="s">
        <v>1078</v>
      </c>
      <c r="J181" s="210">
        <v>10</v>
      </c>
      <c r="K181" s="254"/>
    </row>
    <row r="182" spans="2:11" customFormat="1" ht="15" customHeight="1">
      <c r="B182" s="233"/>
      <c r="C182" s="210" t="s">
        <v>130</v>
      </c>
      <c r="D182" s="210"/>
      <c r="E182" s="210"/>
      <c r="F182" s="231" t="s">
        <v>1076</v>
      </c>
      <c r="G182" s="210"/>
      <c r="H182" s="210" t="s">
        <v>1150</v>
      </c>
      <c r="I182" s="210" t="s">
        <v>1111</v>
      </c>
      <c r="J182" s="210"/>
      <c r="K182" s="254"/>
    </row>
    <row r="183" spans="2:11" customFormat="1" ht="15" customHeight="1">
      <c r="B183" s="233"/>
      <c r="C183" s="210" t="s">
        <v>1151</v>
      </c>
      <c r="D183" s="210"/>
      <c r="E183" s="210"/>
      <c r="F183" s="231" t="s">
        <v>1076</v>
      </c>
      <c r="G183" s="210"/>
      <c r="H183" s="210" t="s">
        <v>1152</v>
      </c>
      <c r="I183" s="210" t="s">
        <v>1111</v>
      </c>
      <c r="J183" s="210"/>
      <c r="K183" s="254"/>
    </row>
    <row r="184" spans="2:11" customFormat="1" ht="15" customHeight="1">
      <c r="B184" s="233"/>
      <c r="C184" s="210" t="s">
        <v>1140</v>
      </c>
      <c r="D184" s="210"/>
      <c r="E184" s="210"/>
      <c r="F184" s="231" t="s">
        <v>1076</v>
      </c>
      <c r="G184" s="210"/>
      <c r="H184" s="210" t="s">
        <v>1153</v>
      </c>
      <c r="I184" s="210" t="s">
        <v>1111</v>
      </c>
      <c r="J184" s="210"/>
      <c r="K184" s="254"/>
    </row>
    <row r="185" spans="2:11" customFormat="1" ht="15" customHeight="1">
      <c r="B185" s="233"/>
      <c r="C185" s="210" t="s">
        <v>132</v>
      </c>
      <c r="D185" s="210"/>
      <c r="E185" s="210"/>
      <c r="F185" s="231" t="s">
        <v>1082</v>
      </c>
      <c r="G185" s="210"/>
      <c r="H185" s="210" t="s">
        <v>1154</v>
      </c>
      <c r="I185" s="210" t="s">
        <v>1078</v>
      </c>
      <c r="J185" s="210">
        <v>50</v>
      </c>
      <c r="K185" s="254"/>
    </row>
    <row r="186" spans="2:11" customFormat="1" ht="15" customHeight="1">
      <c r="B186" s="233"/>
      <c r="C186" s="210" t="s">
        <v>1155</v>
      </c>
      <c r="D186" s="210"/>
      <c r="E186" s="210"/>
      <c r="F186" s="231" t="s">
        <v>1082</v>
      </c>
      <c r="G186" s="210"/>
      <c r="H186" s="210" t="s">
        <v>1156</v>
      </c>
      <c r="I186" s="210" t="s">
        <v>1157</v>
      </c>
      <c r="J186" s="210"/>
      <c r="K186" s="254"/>
    </row>
    <row r="187" spans="2:11" customFormat="1" ht="15" customHeight="1">
      <c r="B187" s="233"/>
      <c r="C187" s="210" t="s">
        <v>1158</v>
      </c>
      <c r="D187" s="210"/>
      <c r="E187" s="210"/>
      <c r="F187" s="231" t="s">
        <v>1082</v>
      </c>
      <c r="G187" s="210"/>
      <c r="H187" s="210" t="s">
        <v>1159</v>
      </c>
      <c r="I187" s="210" t="s">
        <v>1157</v>
      </c>
      <c r="J187" s="210"/>
      <c r="K187" s="254"/>
    </row>
    <row r="188" spans="2:11" customFormat="1" ht="15" customHeight="1">
      <c r="B188" s="233"/>
      <c r="C188" s="210" t="s">
        <v>1160</v>
      </c>
      <c r="D188" s="210"/>
      <c r="E188" s="210"/>
      <c r="F188" s="231" t="s">
        <v>1082</v>
      </c>
      <c r="G188" s="210"/>
      <c r="H188" s="210" t="s">
        <v>1161</v>
      </c>
      <c r="I188" s="210" t="s">
        <v>1157</v>
      </c>
      <c r="J188" s="210"/>
      <c r="K188" s="254"/>
    </row>
    <row r="189" spans="2:11" customFormat="1" ht="15" customHeight="1">
      <c r="B189" s="233"/>
      <c r="C189" s="267" t="s">
        <v>1162</v>
      </c>
      <c r="D189" s="210"/>
      <c r="E189" s="210"/>
      <c r="F189" s="231" t="s">
        <v>1082</v>
      </c>
      <c r="G189" s="210"/>
      <c r="H189" s="210" t="s">
        <v>1163</v>
      </c>
      <c r="I189" s="210" t="s">
        <v>1164</v>
      </c>
      <c r="J189" s="268" t="s">
        <v>1165</v>
      </c>
      <c r="K189" s="254"/>
    </row>
    <row r="190" spans="2:11" customFormat="1" ht="15" customHeight="1">
      <c r="B190" s="233"/>
      <c r="C190" s="267" t="s">
        <v>42</v>
      </c>
      <c r="D190" s="210"/>
      <c r="E190" s="210"/>
      <c r="F190" s="231" t="s">
        <v>1076</v>
      </c>
      <c r="G190" s="210"/>
      <c r="H190" s="207" t="s">
        <v>1166</v>
      </c>
      <c r="I190" s="210" t="s">
        <v>1167</v>
      </c>
      <c r="J190" s="210"/>
      <c r="K190" s="254"/>
    </row>
    <row r="191" spans="2:11" customFormat="1" ht="15" customHeight="1">
      <c r="B191" s="233"/>
      <c r="C191" s="267" t="s">
        <v>1168</v>
      </c>
      <c r="D191" s="210"/>
      <c r="E191" s="210"/>
      <c r="F191" s="231" t="s">
        <v>1076</v>
      </c>
      <c r="G191" s="210"/>
      <c r="H191" s="210" t="s">
        <v>1169</v>
      </c>
      <c r="I191" s="210" t="s">
        <v>1111</v>
      </c>
      <c r="J191" s="210"/>
      <c r="K191" s="254"/>
    </row>
    <row r="192" spans="2:11" customFormat="1" ht="15" customHeight="1">
      <c r="B192" s="233"/>
      <c r="C192" s="267" t="s">
        <v>1170</v>
      </c>
      <c r="D192" s="210"/>
      <c r="E192" s="210"/>
      <c r="F192" s="231" t="s">
        <v>1076</v>
      </c>
      <c r="G192" s="210"/>
      <c r="H192" s="210" t="s">
        <v>1171</v>
      </c>
      <c r="I192" s="210" t="s">
        <v>1111</v>
      </c>
      <c r="J192" s="210"/>
      <c r="K192" s="254"/>
    </row>
    <row r="193" spans="2:11" customFormat="1" ht="15" customHeight="1">
      <c r="B193" s="233"/>
      <c r="C193" s="267" t="s">
        <v>1172</v>
      </c>
      <c r="D193" s="210"/>
      <c r="E193" s="210"/>
      <c r="F193" s="231" t="s">
        <v>1082</v>
      </c>
      <c r="G193" s="210"/>
      <c r="H193" s="210" t="s">
        <v>1173</v>
      </c>
      <c r="I193" s="210" t="s">
        <v>1111</v>
      </c>
      <c r="J193" s="210"/>
      <c r="K193" s="254"/>
    </row>
    <row r="194" spans="2:11" customFormat="1" ht="15" customHeight="1">
      <c r="B194" s="260"/>
      <c r="C194" s="269"/>
      <c r="D194" s="240"/>
      <c r="E194" s="240"/>
      <c r="F194" s="240"/>
      <c r="G194" s="240"/>
      <c r="H194" s="240"/>
      <c r="I194" s="240"/>
      <c r="J194" s="240"/>
      <c r="K194" s="261"/>
    </row>
    <row r="195" spans="2:11" customFormat="1" ht="18.75" customHeight="1">
      <c r="B195" s="242"/>
      <c r="C195" s="252"/>
      <c r="D195" s="252"/>
      <c r="E195" s="252"/>
      <c r="F195" s="262"/>
      <c r="G195" s="252"/>
      <c r="H195" s="252"/>
      <c r="I195" s="252"/>
      <c r="J195" s="252"/>
      <c r="K195" s="242"/>
    </row>
    <row r="196" spans="2:11" customFormat="1" ht="18.75" customHeight="1">
      <c r="B196" s="242"/>
      <c r="C196" s="252"/>
      <c r="D196" s="252"/>
      <c r="E196" s="252"/>
      <c r="F196" s="262"/>
      <c r="G196" s="252"/>
      <c r="H196" s="252"/>
      <c r="I196" s="252"/>
      <c r="J196" s="252"/>
      <c r="K196" s="242"/>
    </row>
    <row r="197" spans="2:11" customFormat="1" ht="18.75" customHeight="1">
      <c r="B197" s="217"/>
      <c r="C197" s="217"/>
      <c r="D197" s="217"/>
      <c r="E197" s="217"/>
      <c r="F197" s="217"/>
      <c r="G197" s="217"/>
      <c r="H197" s="217"/>
      <c r="I197" s="217"/>
      <c r="J197" s="217"/>
      <c r="K197" s="217"/>
    </row>
    <row r="198" spans="2:11" customFormat="1" ht="12">
      <c r="B198" s="199"/>
      <c r="C198" s="200"/>
      <c r="D198" s="200"/>
      <c r="E198" s="200"/>
      <c r="F198" s="200"/>
      <c r="G198" s="200"/>
      <c r="H198" s="200"/>
      <c r="I198" s="200"/>
      <c r="J198" s="200"/>
      <c r="K198" s="201"/>
    </row>
    <row r="199" spans="2:11" customFormat="1" ht="22.2">
      <c r="B199" s="202"/>
      <c r="C199" s="319" t="s">
        <v>1174</v>
      </c>
      <c r="D199" s="319"/>
      <c r="E199" s="319"/>
      <c r="F199" s="319"/>
      <c r="G199" s="319"/>
      <c r="H199" s="319"/>
      <c r="I199" s="319"/>
      <c r="J199" s="319"/>
      <c r="K199" s="203"/>
    </row>
    <row r="200" spans="2:11" customFormat="1" ht="25.5" customHeight="1">
      <c r="B200" s="202"/>
      <c r="C200" s="270" t="s">
        <v>1175</v>
      </c>
      <c r="D200" s="270"/>
      <c r="E200" s="270"/>
      <c r="F200" s="270" t="s">
        <v>1176</v>
      </c>
      <c r="G200" s="271"/>
      <c r="H200" s="325" t="s">
        <v>1177</v>
      </c>
      <c r="I200" s="325"/>
      <c r="J200" s="325"/>
      <c r="K200" s="203"/>
    </row>
    <row r="201" spans="2:11" customFormat="1" ht="5.25" customHeight="1">
      <c r="B201" s="233"/>
      <c r="C201" s="228"/>
      <c r="D201" s="228"/>
      <c r="E201" s="228"/>
      <c r="F201" s="228"/>
      <c r="G201" s="252"/>
      <c r="H201" s="228"/>
      <c r="I201" s="228"/>
      <c r="J201" s="228"/>
      <c r="K201" s="254"/>
    </row>
    <row r="202" spans="2:11" customFormat="1" ht="15" customHeight="1">
      <c r="B202" s="233"/>
      <c r="C202" s="210" t="s">
        <v>1167</v>
      </c>
      <c r="D202" s="210"/>
      <c r="E202" s="210"/>
      <c r="F202" s="231" t="s">
        <v>43</v>
      </c>
      <c r="G202" s="210"/>
      <c r="H202" s="324" t="s">
        <v>1178</v>
      </c>
      <c r="I202" s="324"/>
      <c r="J202" s="324"/>
      <c r="K202" s="254"/>
    </row>
    <row r="203" spans="2:11" customFormat="1" ht="15" customHeight="1">
      <c r="B203" s="233"/>
      <c r="C203" s="210"/>
      <c r="D203" s="210"/>
      <c r="E203" s="210"/>
      <c r="F203" s="231" t="s">
        <v>44</v>
      </c>
      <c r="G203" s="210"/>
      <c r="H203" s="324" t="s">
        <v>1179</v>
      </c>
      <c r="I203" s="324"/>
      <c r="J203" s="324"/>
      <c r="K203" s="254"/>
    </row>
    <row r="204" spans="2:11" customFormat="1" ht="15" customHeight="1">
      <c r="B204" s="233"/>
      <c r="C204" s="210"/>
      <c r="D204" s="210"/>
      <c r="E204" s="210"/>
      <c r="F204" s="231" t="s">
        <v>47</v>
      </c>
      <c r="G204" s="210"/>
      <c r="H204" s="324" t="s">
        <v>1180</v>
      </c>
      <c r="I204" s="324"/>
      <c r="J204" s="324"/>
      <c r="K204" s="254"/>
    </row>
    <row r="205" spans="2:11" customFormat="1" ht="15" customHeight="1">
      <c r="B205" s="233"/>
      <c r="C205" s="210"/>
      <c r="D205" s="210"/>
      <c r="E205" s="210"/>
      <c r="F205" s="231" t="s">
        <v>45</v>
      </c>
      <c r="G205" s="210"/>
      <c r="H205" s="324" t="s">
        <v>1181</v>
      </c>
      <c r="I205" s="324"/>
      <c r="J205" s="324"/>
      <c r="K205" s="254"/>
    </row>
    <row r="206" spans="2:11" customFormat="1" ht="15" customHeight="1">
      <c r="B206" s="233"/>
      <c r="C206" s="210"/>
      <c r="D206" s="210"/>
      <c r="E206" s="210"/>
      <c r="F206" s="231" t="s">
        <v>46</v>
      </c>
      <c r="G206" s="210"/>
      <c r="H206" s="324" t="s">
        <v>1182</v>
      </c>
      <c r="I206" s="324"/>
      <c r="J206" s="324"/>
      <c r="K206" s="254"/>
    </row>
    <row r="207" spans="2:11" customFormat="1" ht="15" customHeight="1">
      <c r="B207" s="233"/>
      <c r="C207" s="210"/>
      <c r="D207" s="210"/>
      <c r="E207" s="210"/>
      <c r="F207" s="231"/>
      <c r="G207" s="210"/>
      <c r="H207" s="210"/>
      <c r="I207" s="210"/>
      <c r="J207" s="210"/>
      <c r="K207" s="254"/>
    </row>
    <row r="208" spans="2:11" customFormat="1" ht="15" customHeight="1">
      <c r="B208" s="233"/>
      <c r="C208" s="210" t="s">
        <v>1123</v>
      </c>
      <c r="D208" s="210"/>
      <c r="E208" s="210"/>
      <c r="F208" s="231" t="s">
        <v>85</v>
      </c>
      <c r="G208" s="210"/>
      <c r="H208" s="324" t="s">
        <v>1183</v>
      </c>
      <c r="I208" s="324"/>
      <c r="J208" s="324"/>
      <c r="K208" s="254"/>
    </row>
    <row r="209" spans="2:11" customFormat="1" ht="15" customHeight="1">
      <c r="B209" s="233"/>
      <c r="C209" s="210"/>
      <c r="D209" s="210"/>
      <c r="E209" s="210"/>
      <c r="F209" s="231" t="s">
        <v>1020</v>
      </c>
      <c r="G209" s="210"/>
      <c r="H209" s="324" t="s">
        <v>1021</v>
      </c>
      <c r="I209" s="324"/>
      <c r="J209" s="324"/>
      <c r="K209" s="254"/>
    </row>
    <row r="210" spans="2:11" customFormat="1" ht="15" customHeight="1">
      <c r="B210" s="233"/>
      <c r="C210" s="210"/>
      <c r="D210" s="210"/>
      <c r="E210" s="210"/>
      <c r="F210" s="231" t="s">
        <v>79</v>
      </c>
      <c r="G210" s="210"/>
      <c r="H210" s="324" t="s">
        <v>1184</v>
      </c>
      <c r="I210" s="324"/>
      <c r="J210" s="324"/>
      <c r="K210" s="254"/>
    </row>
    <row r="211" spans="2:11" customFormat="1" ht="15" customHeight="1">
      <c r="B211" s="272"/>
      <c r="C211" s="210"/>
      <c r="D211" s="210"/>
      <c r="E211" s="210"/>
      <c r="F211" s="231" t="s">
        <v>87</v>
      </c>
      <c r="G211" s="267"/>
      <c r="H211" s="323" t="s">
        <v>88</v>
      </c>
      <c r="I211" s="323"/>
      <c r="J211" s="323"/>
      <c r="K211" s="273"/>
    </row>
    <row r="212" spans="2:11" customFormat="1" ht="15" customHeight="1">
      <c r="B212" s="272"/>
      <c r="C212" s="210"/>
      <c r="D212" s="210"/>
      <c r="E212" s="210"/>
      <c r="F212" s="231" t="s">
        <v>1022</v>
      </c>
      <c r="G212" s="267"/>
      <c r="H212" s="323" t="s">
        <v>1185</v>
      </c>
      <c r="I212" s="323"/>
      <c r="J212" s="323"/>
      <c r="K212" s="273"/>
    </row>
    <row r="213" spans="2:11" customFormat="1" ht="15" customHeight="1">
      <c r="B213" s="272"/>
      <c r="C213" s="210"/>
      <c r="D213" s="210"/>
      <c r="E213" s="210"/>
      <c r="F213" s="231"/>
      <c r="G213" s="267"/>
      <c r="H213" s="258"/>
      <c r="I213" s="258"/>
      <c r="J213" s="258"/>
      <c r="K213" s="273"/>
    </row>
    <row r="214" spans="2:11" customFormat="1" ht="15" customHeight="1">
      <c r="B214" s="272"/>
      <c r="C214" s="210" t="s">
        <v>1147</v>
      </c>
      <c r="D214" s="210"/>
      <c r="E214" s="210"/>
      <c r="F214" s="231">
        <v>1</v>
      </c>
      <c r="G214" s="267"/>
      <c r="H214" s="323" t="s">
        <v>1186</v>
      </c>
      <c r="I214" s="323"/>
      <c r="J214" s="323"/>
      <c r="K214" s="273"/>
    </row>
    <row r="215" spans="2:11" customFormat="1" ht="15" customHeight="1">
      <c r="B215" s="272"/>
      <c r="C215" s="210"/>
      <c r="D215" s="210"/>
      <c r="E215" s="210"/>
      <c r="F215" s="231">
        <v>2</v>
      </c>
      <c r="G215" s="267"/>
      <c r="H215" s="323" t="s">
        <v>1187</v>
      </c>
      <c r="I215" s="323"/>
      <c r="J215" s="323"/>
      <c r="K215" s="273"/>
    </row>
    <row r="216" spans="2:11" customFormat="1" ht="15" customHeight="1">
      <c r="B216" s="272"/>
      <c r="C216" s="210"/>
      <c r="D216" s="210"/>
      <c r="E216" s="210"/>
      <c r="F216" s="231">
        <v>3</v>
      </c>
      <c r="G216" s="267"/>
      <c r="H216" s="323" t="s">
        <v>1188</v>
      </c>
      <c r="I216" s="323"/>
      <c r="J216" s="323"/>
      <c r="K216" s="273"/>
    </row>
    <row r="217" spans="2:11" customFormat="1" ht="15" customHeight="1">
      <c r="B217" s="272"/>
      <c r="C217" s="210"/>
      <c r="D217" s="210"/>
      <c r="E217" s="210"/>
      <c r="F217" s="231">
        <v>4</v>
      </c>
      <c r="G217" s="267"/>
      <c r="H217" s="323" t="s">
        <v>1189</v>
      </c>
      <c r="I217" s="323"/>
      <c r="J217" s="323"/>
      <c r="K217" s="273"/>
    </row>
    <row r="218" spans="2:11" customFormat="1" ht="12.75" customHeight="1">
      <c r="B218" s="274"/>
      <c r="C218" s="275"/>
      <c r="D218" s="275"/>
      <c r="E218" s="275"/>
      <c r="F218" s="275"/>
      <c r="G218" s="275"/>
      <c r="H218" s="275"/>
      <c r="I218" s="275"/>
      <c r="J218" s="275"/>
      <c r="K218" s="276"/>
    </row>
  </sheetData>
  <sheetProtection formatCells="0" formatColumns="0" formatRows="0" insertColumns="0" insertRows="0" insertHyperlinks="0" deleteColumns="0" deleteRows="0" sort="0" autoFilter="0" pivotTables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IO 01 - Kanalizační výtlak C</vt:lpstr>
      <vt:lpstr>SO 01 - Obnova povrchů</vt:lpstr>
      <vt:lpstr>VON - Vedlejší a ostatní ...</vt:lpstr>
      <vt:lpstr>Seznam figur</vt:lpstr>
      <vt:lpstr>Pokyny pro vyplnění</vt:lpstr>
      <vt:lpstr>'IO 01 - Kanalizační výtlak C'!Názvy_tisku</vt:lpstr>
      <vt:lpstr>'Rekapitulace stavby'!Názvy_tisku</vt:lpstr>
      <vt:lpstr>'Seznam figur'!Názvy_tisku</vt:lpstr>
      <vt:lpstr>'SO 01 - Obnova povrchů'!Názvy_tisku</vt:lpstr>
      <vt:lpstr>'VON - Vedlejší a ostatní ...'!Názvy_tisku</vt:lpstr>
      <vt:lpstr>'IO 01 - Kanalizační výtlak C'!Oblast_tisku</vt:lpstr>
      <vt:lpstr>'Pokyny pro vyplnění'!Oblast_tisku</vt:lpstr>
      <vt:lpstr>'Rekapitulace stavby'!Oblast_tisku</vt:lpstr>
      <vt:lpstr>'Seznam figur'!Oblast_tisku</vt:lpstr>
      <vt:lpstr>'SO 01 - Obnova povrchů'!Oblast_tisku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Sedláčková Dagmar</dc:creator>
  <cp:lastModifiedBy>HP ProBook</cp:lastModifiedBy>
  <dcterms:created xsi:type="dcterms:W3CDTF">2023-04-18T14:56:40Z</dcterms:created>
  <dcterms:modified xsi:type="dcterms:W3CDTF">2025-01-15T10:55:55Z</dcterms:modified>
</cp:coreProperties>
</file>