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lavackova\Documents\2026\Vodovody - UH\Kněžpole, A-2\Stavba\Soutěž\Zadavatel\"/>
    </mc:Choice>
  </mc:AlternateContent>
  <xr:revisionPtr revIDLastSave="0" documentId="13_ncr:1_{098E990B-333A-4ED4-838D-44C2A07A4A8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kapitulace stavby" sheetId="1" r:id="rId1"/>
    <sheet name="001 - Výkopové práce a ob..." sheetId="2" r:id="rId2"/>
    <sheet name="002 - Rekonstrukce vodovo..." sheetId="3" r:id="rId3"/>
    <sheet name="003 - Rekonstrukce vodovo..." sheetId="4" r:id="rId4"/>
    <sheet name="090 - Vedlejší a ostatní ..." sheetId="5" r:id="rId5"/>
    <sheet name="Pokyny pro vyplnění" sheetId="6" r:id="rId6"/>
  </sheets>
  <definedNames>
    <definedName name="_xlnm._FilterDatabase" localSheetId="1" hidden="1">'001 - Výkopové práce a ob...'!$C$85:$K$498</definedName>
    <definedName name="_xlnm._FilterDatabase" localSheetId="2" hidden="1">'002 - Rekonstrukce vodovo...'!$C$83:$K$228</definedName>
    <definedName name="_xlnm._FilterDatabase" localSheetId="3" hidden="1">'003 - Rekonstrukce vodovo...'!$C$82:$K$225</definedName>
    <definedName name="_xlnm._FilterDatabase" localSheetId="4" hidden="1">'090 - Vedlejší a ostatní ...'!$C$79:$K$99</definedName>
    <definedName name="_xlnm.Print_Titles" localSheetId="1">'001 - Výkopové práce a ob...'!$85:$85</definedName>
    <definedName name="_xlnm.Print_Titles" localSheetId="2">'002 - Rekonstrukce vodovo...'!$83:$83</definedName>
    <definedName name="_xlnm.Print_Titles" localSheetId="3">'003 - Rekonstrukce vodovo...'!$82:$82</definedName>
    <definedName name="_xlnm.Print_Titles" localSheetId="4">'090 - Vedlejší a ostatní ...'!$79:$79</definedName>
    <definedName name="_xlnm.Print_Titles" localSheetId="0">'Rekapitulace stavby'!$52:$52</definedName>
    <definedName name="_xlnm.Print_Area" localSheetId="1">'001 - Výkopové práce a ob...'!$C$4:$J$39,'001 - Výkopové práce a ob...'!$C$45:$J$67,'001 - Výkopové práce a ob...'!$C$73:$K$498</definedName>
    <definedName name="_xlnm.Print_Area" localSheetId="2">'002 - Rekonstrukce vodovo...'!$C$4:$J$39,'002 - Rekonstrukce vodovo...'!$C$45:$J$65,'002 - Rekonstrukce vodovo...'!$C$71:$K$228</definedName>
    <definedName name="_xlnm.Print_Area" localSheetId="3">'003 - Rekonstrukce vodovo...'!$C$4:$J$39,'003 - Rekonstrukce vodovo...'!$C$45:$J$64,'003 - Rekonstrukce vodovo...'!$C$70:$K$225</definedName>
    <definedName name="_xlnm.Print_Area" localSheetId="4">'090 - Vedlejší a ostatní ...'!$C$4:$J$39,'090 - Vedlejší a ostatní ...'!$C$45:$J$61,'090 - Vedlejší a ostatní ...'!$C$67:$K$99</definedName>
    <definedName name="_xlnm.Print_Area" localSheetId="5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6" i="2" l="1"/>
  <c r="R116" i="2" s="1"/>
  <c r="H441" i="2"/>
  <c r="H448" i="2"/>
  <c r="H446" i="2"/>
  <c r="R446" i="2" s="1"/>
  <c r="H425" i="2"/>
  <c r="H430" i="2"/>
  <c r="H435" i="2"/>
  <c r="BK435" i="2" s="1"/>
  <c r="H420" i="2"/>
  <c r="J420" i="2" s="1"/>
  <c r="H121" i="2"/>
  <c r="R121" i="2" s="1"/>
  <c r="J37" i="5"/>
  <c r="J36" i="5"/>
  <c r="AY58" i="1" s="1"/>
  <c r="J35" i="5"/>
  <c r="AX58" i="1" s="1"/>
  <c r="BI99" i="5"/>
  <c r="BH99" i="5"/>
  <c r="BG99" i="5"/>
  <c r="BF99" i="5"/>
  <c r="T99" i="5"/>
  <c r="R99" i="5"/>
  <c r="P99" i="5"/>
  <c r="BI98" i="5"/>
  <c r="BH98" i="5"/>
  <c r="BG98" i="5"/>
  <c r="BF98" i="5"/>
  <c r="T98" i="5"/>
  <c r="R98" i="5"/>
  <c r="P98" i="5"/>
  <c r="BI97" i="5"/>
  <c r="BH97" i="5"/>
  <c r="BG97" i="5"/>
  <c r="BF97" i="5"/>
  <c r="T97" i="5"/>
  <c r="R97" i="5"/>
  <c r="P97" i="5"/>
  <c r="BI96" i="5"/>
  <c r="BH96" i="5"/>
  <c r="BG96" i="5"/>
  <c r="BF96" i="5"/>
  <c r="T96" i="5"/>
  <c r="R96" i="5"/>
  <c r="P96" i="5"/>
  <c r="BI95" i="5"/>
  <c r="BH95" i="5"/>
  <c r="BG95" i="5"/>
  <c r="BF95" i="5"/>
  <c r="T95" i="5"/>
  <c r="R95" i="5"/>
  <c r="P95" i="5"/>
  <c r="BI94" i="5"/>
  <c r="BH94" i="5"/>
  <c r="BG94" i="5"/>
  <c r="BF94" i="5"/>
  <c r="T94" i="5"/>
  <c r="R94" i="5"/>
  <c r="P94" i="5"/>
  <c r="BI93" i="5"/>
  <c r="BH93" i="5"/>
  <c r="BG93" i="5"/>
  <c r="BF93" i="5"/>
  <c r="T93" i="5"/>
  <c r="R93" i="5"/>
  <c r="P93" i="5"/>
  <c r="BI92" i="5"/>
  <c r="BH92" i="5"/>
  <c r="BG92" i="5"/>
  <c r="BF92" i="5"/>
  <c r="T92" i="5"/>
  <c r="R92" i="5"/>
  <c r="P92" i="5"/>
  <c r="BI91" i="5"/>
  <c r="BH91" i="5"/>
  <c r="BG91" i="5"/>
  <c r="BF91" i="5"/>
  <c r="T91" i="5"/>
  <c r="R91" i="5"/>
  <c r="P91" i="5"/>
  <c r="BI90" i="5"/>
  <c r="BH90" i="5"/>
  <c r="BG90" i="5"/>
  <c r="BF90" i="5"/>
  <c r="T90" i="5"/>
  <c r="R90" i="5"/>
  <c r="P90" i="5"/>
  <c r="BI89" i="5"/>
  <c r="BH89" i="5"/>
  <c r="BG89" i="5"/>
  <c r="BF89" i="5"/>
  <c r="T89" i="5"/>
  <c r="R89" i="5"/>
  <c r="P89" i="5"/>
  <c r="BI88" i="5"/>
  <c r="BH88" i="5"/>
  <c r="BG88" i="5"/>
  <c r="BF88" i="5"/>
  <c r="T88" i="5"/>
  <c r="R88" i="5"/>
  <c r="P88" i="5"/>
  <c r="BI87" i="5"/>
  <c r="BH87" i="5"/>
  <c r="BG87" i="5"/>
  <c r="BF87" i="5"/>
  <c r="T87" i="5"/>
  <c r="R87" i="5"/>
  <c r="P87" i="5"/>
  <c r="BI86" i="5"/>
  <c r="BH86" i="5"/>
  <c r="BG86" i="5"/>
  <c r="BF86" i="5"/>
  <c r="T86" i="5"/>
  <c r="R86" i="5"/>
  <c r="P86" i="5"/>
  <c r="BI85" i="5"/>
  <c r="BH85" i="5"/>
  <c r="BG85" i="5"/>
  <c r="BF85" i="5"/>
  <c r="T85" i="5"/>
  <c r="R85" i="5"/>
  <c r="P85" i="5"/>
  <c r="BI84" i="5"/>
  <c r="BH84" i="5"/>
  <c r="BG84" i="5"/>
  <c r="BF84" i="5"/>
  <c r="T84" i="5"/>
  <c r="R84" i="5"/>
  <c r="P84" i="5"/>
  <c r="BI83" i="5"/>
  <c r="BH83" i="5"/>
  <c r="BG83" i="5"/>
  <c r="BF83" i="5"/>
  <c r="T83" i="5"/>
  <c r="R83" i="5"/>
  <c r="P83" i="5"/>
  <c r="BI82" i="5"/>
  <c r="BH82" i="5"/>
  <c r="BG82" i="5"/>
  <c r="BF82" i="5"/>
  <c r="T82" i="5"/>
  <c r="R82" i="5"/>
  <c r="P82" i="5"/>
  <c r="F74" i="5"/>
  <c r="E72" i="5"/>
  <c r="F52" i="5"/>
  <c r="E50" i="5"/>
  <c r="J24" i="5"/>
  <c r="E24" i="5"/>
  <c r="J55" i="5" s="1"/>
  <c r="J23" i="5"/>
  <c r="J21" i="5"/>
  <c r="E21" i="5"/>
  <c r="J76" i="5"/>
  <c r="J20" i="5"/>
  <c r="J18" i="5"/>
  <c r="E18" i="5"/>
  <c r="F55" i="5" s="1"/>
  <c r="J17" i="5"/>
  <c r="J15" i="5"/>
  <c r="E15" i="5"/>
  <c r="F76" i="5" s="1"/>
  <c r="J14" i="5"/>
  <c r="J12" i="5"/>
  <c r="J74" i="5" s="1"/>
  <c r="E7" i="5"/>
  <c r="E70" i="5" s="1"/>
  <c r="J37" i="4"/>
  <c r="J36" i="4"/>
  <c r="AY57" i="1" s="1"/>
  <c r="J35" i="4"/>
  <c r="AX57" i="1" s="1"/>
  <c r="BI224" i="4"/>
  <c r="BH224" i="4"/>
  <c r="BG224" i="4"/>
  <c r="BF224" i="4"/>
  <c r="T224" i="4"/>
  <c r="T223" i="4"/>
  <c r="R224" i="4"/>
  <c r="R223" i="4" s="1"/>
  <c r="P224" i="4"/>
  <c r="P223" i="4" s="1"/>
  <c r="BI219" i="4"/>
  <c r="BH219" i="4"/>
  <c r="BG219" i="4"/>
  <c r="BF219" i="4"/>
  <c r="T219" i="4"/>
  <c r="R219" i="4"/>
  <c r="P219" i="4"/>
  <c r="BI215" i="4"/>
  <c r="BH215" i="4"/>
  <c r="BG215" i="4"/>
  <c r="BF215" i="4"/>
  <c r="T215" i="4"/>
  <c r="R215" i="4"/>
  <c r="P215" i="4"/>
  <c r="BI212" i="4"/>
  <c r="BH212" i="4"/>
  <c r="BG212" i="4"/>
  <c r="BF212" i="4"/>
  <c r="T212" i="4"/>
  <c r="R212" i="4"/>
  <c r="P212" i="4"/>
  <c r="BI209" i="4"/>
  <c r="BH209" i="4"/>
  <c r="BG209" i="4"/>
  <c r="BF209" i="4"/>
  <c r="T209" i="4"/>
  <c r="R209" i="4"/>
  <c r="P209" i="4"/>
  <c r="BI206" i="4"/>
  <c r="BH206" i="4"/>
  <c r="BG206" i="4"/>
  <c r="BF206" i="4"/>
  <c r="T206" i="4"/>
  <c r="R206" i="4"/>
  <c r="P206" i="4"/>
  <c r="BI205" i="4"/>
  <c r="BH205" i="4"/>
  <c r="BG205" i="4"/>
  <c r="BF205" i="4"/>
  <c r="T205" i="4"/>
  <c r="R205" i="4"/>
  <c r="P205" i="4"/>
  <c r="BI202" i="4"/>
  <c r="BH202" i="4"/>
  <c r="BG202" i="4"/>
  <c r="BF202" i="4"/>
  <c r="T202" i="4"/>
  <c r="R202" i="4"/>
  <c r="P202" i="4"/>
  <c r="BI199" i="4"/>
  <c r="BH199" i="4"/>
  <c r="BG199" i="4"/>
  <c r="BF199" i="4"/>
  <c r="T199" i="4"/>
  <c r="R199" i="4"/>
  <c r="P199" i="4"/>
  <c r="BI195" i="4"/>
  <c r="BH195" i="4"/>
  <c r="BG195" i="4"/>
  <c r="BF195" i="4"/>
  <c r="T195" i="4"/>
  <c r="R195" i="4"/>
  <c r="P195" i="4"/>
  <c r="BI192" i="4"/>
  <c r="BH192" i="4"/>
  <c r="BG192" i="4"/>
  <c r="BF192" i="4"/>
  <c r="T192" i="4"/>
  <c r="R192" i="4"/>
  <c r="P192" i="4"/>
  <c r="BI189" i="4"/>
  <c r="BH189" i="4"/>
  <c r="BG189" i="4"/>
  <c r="BF189" i="4"/>
  <c r="T189" i="4"/>
  <c r="R189" i="4"/>
  <c r="P189" i="4"/>
  <c r="BI185" i="4"/>
  <c r="BH185" i="4"/>
  <c r="BG185" i="4"/>
  <c r="BF185" i="4"/>
  <c r="T185" i="4"/>
  <c r="R185" i="4"/>
  <c r="P185" i="4"/>
  <c r="BI181" i="4"/>
  <c r="BH181" i="4"/>
  <c r="BG181" i="4"/>
  <c r="BF181" i="4"/>
  <c r="T181" i="4"/>
  <c r="R181" i="4"/>
  <c r="P181" i="4"/>
  <c r="BI177" i="4"/>
  <c r="BH177" i="4"/>
  <c r="BG177" i="4"/>
  <c r="BF177" i="4"/>
  <c r="T177" i="4"/>
  <c r="R177" i="4"/>
  <c r="P177" i="4"/>
  <c r="BI172" i="4"/>
  <c r="BH172" i="4"/>
  <c r="BG172" i="4"/>
  <c r="BF172" i="4"/>
  <c r="T172" i="4"/>
  <c r="R172" i="4"/>
  <c r="P172" i="4"/>
  <c r="BI168" i="4"/>
  <c r="BH168" i="4"/>
  <c r="BG168" i="4"/>
  <c r="BF168" i="4"/>
  <c r="T168" i="4"/>
  <c r="R168" i="4"/>
  <c r="P168" i="4"/>
  <c r="BI164" i="4"/>
  <c r="BH164" i="4"/>
  <c r="BG164" i="4"/>
  <c r="BF164" i="4"/>
  <c r="T164" i="4"/>
  <c r="R164" i="4"/>
  <c r="P164" i="4"/>
  <c r="BI162" i="4"/>
  <c r="BH162" i="4"/>
  <c r="BG162" i="4"/>
  <c r="BF162" i="4"/>
  <c r="T162" i="4"/>
  <c r="R162" i="4"/>
  <c r="P162" i="4"/>
  <c r="BI160" i="4"/>
  <c r="BH160" i="4"/>
  <c r="BG160" i="4"/>
  <c r="BF160" i="4"/>
  <c r="T160" i="4"/>
  <c r="R160" i="4"/>
  <c r="P160" i="4"/>
  <c r="BI155" i="4"/>
  <c r="BH155" i="4"/>
  <c r="BG155" i="4"/>
  <c r="BF155" i="4"/>
  <c r="T155" i="4"/>
  <c r="R155" i="4"/>
  <c r="P155" i="4"/>
  <c r="BI152" i="4"/>
  <c r="BH152" i="4"/>
  <c r="BG152" i="4"/>
  <c r="BF152" i="4"/>
  <c r="T152" i="4"/>
  <c r="R152" i="4"/>
  <c r="P152" i="4"/>
  <c r="BI149" i="4"/>
  <c r="BH149" i="4"/>
  <c r="BG149" i="4"/>
  <c r="BF149" i="4"/>
  <c r="T149" i="4"/>
  <c r="R149" i="4"/>
  <c r="P149" i="4"/>
  <c r="BI146" i="4"/>
  <c r="BH146" i="4"/>
  <c r="BG146" i="4"/>
  <c r="BF146" i="4"/>
  <c r="T146" i="4"/>
  <c r="R146" i="4"/>
  <c r="P146" i="4"/>
  <c r="BI144" i="4"/>
  <c r="BH144" i="4"/>
  <c r="BG144" i="4"/>
  <c r="BF144" i="4"/>
  <c r="T144" i="4"/>
  <c r="R144" i="4"/>
  <c r="P144" i="4"/>
  <c r="BI141" i="4"/>
  <c r="BH141" i="4"/>
  <c r="BG141" i="4"/>
  <c r="BF141" i="4"/>
  <c r="T141" i="4"/>
  <c r="R141" i="4"/>
  <c r="P141" i="4"/>
  <c r="BI138" i="4"/>
  <c r="BH138" i="4"/>
  <c r="BG138" i="4"/>
  <c r="BF138" i="4"/>
  <c r="T138" i="4"/>
  <c r="R138" i="4"/>
  <c r="P138" i="4"/>
  <c r="BI135" i="4"/>
  <c r="BH135" i="4"/>
  <c r="BG135" i="4"/>
  <c r="BF135" i="4"/>
  <c r="T135" i="4"/>
  <c r="R135" i="4"/>
  <c r="P135" i="4"/>
  <c r="BI132" i="4"/>
  <c r="BH132" i="4"/>
  <c r="BG132" i="4"/>
  <c r="BF132" i="4"/>
  <c r="T132" i="4"/>
  <c r="R132" i="4"/>
  <c r="P132" i="4"/>
  <c r="BI130" i="4"/>
  <c r="BH130" i="4"/>
  <c r="BG130" i="4"/>
  <c r="BF130" i="4"/>
  <c r="T130" i="4"/>
  <c r="R130" i="4"/>
  <c r="P130" i="4"/>
  <c r="BI125" i="4"/>
  <c r="BH125" i="4"/>
  <c r="BG125" i="4"/>
  <c r="BF125" i="4"/>
  <c r="T125" i="4"/>
  <c r="R125" i="4"/>
  <c r="P125" i="4"/>
  <c r="BI121" i="4"/>
  <c r="BH121" i="4"/>
  <c r="BG121" i="4"/>
  <c r="BF121" i="4"/>
  <c r="T121" i="4"/>
  <c r="R121" i="4"/>
  <c r="P121" i="4"/>
  <c r="BI117" i="4"/>
  <c r="BH117" i="4"/>
  <c r="BG117" i="4"/>
  <c r="BF117" i="4"/>
  <c r="T117" i="4"/>
  <c r="R117" i="4"/>
  <c r="P117" i="4"/>
  <c r="BI112" i="4"/>
  <c r="BH112" i="4"/>
  <c r="BG112" i="4"/>
  <c r="BF112" i="4"/>
  <c r="T112" i="4"/>
  <c r="R112" i="4"/>
  <c r="P112" i="4"/>
  <c r="BI107" i="4"/>
  <c r="BH107" i="4"/>
  <c r="BG107" i="4"/>
  <c r="BF107" i="4"/>
  <c r="T107" i="4"/>
  <c r="R107" i="4"/>
  <c r="P107" i="4"/>
  <c r="BI102" i="4"/>
  <c r="BH102" i="4"/>
  <c r="BG102" i="4"/>
  <c r="BF102" i="4"/>
  <c r="T102" i="4"/>
  <c r="R102" i="4"/>
  <c r="P102" i="4"/>
  <c r="BI98" i="4"/>
  <c r="BH98" i="4"/>
  <c r="BG98" i="4"/>
  <c r="BF98" i="4"/>
  <c r="T98" i="4"/>
  <c r="R98" i="4"/>
  <c r="P98" i="4"/>
  <c r="BI94" i="4"/>
  <c r="BH94" i="4"/>
  <c r="BG94" i="4"/>
  <c r="BF94" i="4"/>
  <c r="T94" i="4"/>
  <c r="R94" i="4"/>
  <c r="P94" i="4"/>
  <c r="BI92" i="4"/>
  <c r="BH92" i="4"/>
  <c r="BG92" i="4"/>
  <c r="BF92" i="4"/>
  <c r="T92" i="4"/>
  <c r="R92" i="4"/>
  <c r="P92" i="4"/>
  <c r="BI88" i="4"/>
  <c r="BH88" i="4"/>
  <c r="BG88" i="4"/>
  <c r="BF88" i="4"/>
  <c r="T88" i="4"/>
  <c r="R88" i="4"/>
  <c r="P88" i="4"/>
  <c r="BI86" i="4"/>
  <c r="BH86" i="4"/>
  <c r="BG86" i="4"/>
  <c r="BF86" i="4"/>
  <c r="T86" i="4"/>
  <c r="R86" i="4"/>
  <c r="P86" i="4"/>
  <c r="F77" i="4"/>
  <c r="E75" i="4"/>
  <c r="F52" i="4"/>
  <c r="E50" i="4"/>
  <c r="J24" i="4"/>
  <c r="E24" i="4"/>
  <c r="J80" i="4"/>
  <c r="J23" i="4"/>
  <c r="J21" i="4"/>
  <c r="E21" i="4"/>
  <c r="J54" i="4"/>
  <c r="J20" i="4"/>
  <c r="J18" i="4"/>
  <c r="E18" i="4"/>
  <c r="F80" i="4" s="1"/>
  <c r="J17" i="4"/>
  <c r="J15" i="4"/>
  <c r="E15" i="4"/>
  <c r="F79" i="4"/>
  <c r="J14" i="4"/>
  <c r="J12" i="4"/>
  <c r="J52" i="4" s="1"/>
  <c r="E7" i="4"/>
  <c r="E48" i="4" s="1"/>
  <c r="J37" i="3"/>
  <c r="J36" i="3"/>
  <c r="AY56" i="1" s="1"/>
  <c r="J35" i="3"/>
  <c r="AX56" i="1" s="1"/>
  <c r="BI227" i="3"/>
  <c r="BH227" i="3"/>
  <c r="BG227" i="3"/>
  <c r="BF227" i="3"/>
  <c r="T227" i="3"/>
  <c r="T226" i="3"/>
  <c r="R227" i="3"/>
  <c r="R226" i="3"/>
  <c r="P227" i="3"/>
  <c r="P226" i="3" s="1"/>
  <c r="BI223" i="3"/>
  <c r="BH223" i="3"/>
  <c r="BG223" i="3"/>
  <c r="BF223" i="3"/>
  <c r="T223" i="3"/>
  <c r="R223" i="3"/>
  <c r="P223" i="3"/>
  <c r="BI220" i="3"/>
  <c r="BH220" i="3"/>
  <c r="BG220" i="3"/>
  <c r="BF220" i="3"/>
  <c r="T220" i="3"/>
  <c r="R220" i="3"/>
  <c r="P220" i="3"/>
  <c r="BI217" i="3"/>
  <c r="BH217" i="3"/>
  <c r="BG217" i="3"/>
  <c r="BF217" i="3"/>
  <c r="T217" i="3"/>
  <c r="R217" i="3"/>
  <c r="P217" i="3"/>
  <c r="BI216" i="3"/>
  <c r="BH216" i="3"/>
  <c r="BG216" i="3"/>
  <c r="BF216" i="3"/>
  <c r="T216" i="3"/>
  <c r="R216" i="3"/>
  <c r="P216" i="3"/>
  <c r="BI213" i="3"/>
  <c r="BH213" i="3"/>
  <c r="BG213" i="3"/>
  <c r="BF213" i="3"/>
  <c r="T213" i="3"/>
  <c r="R213" i="3"/>
  <c r="P213" i="3"/>
  <c r="BI210" i="3"/>
  <c r="BH210" i="3"/>
  <c r="BG210" i="3"/>
  <c r="BF210" i="3"/>
  <c r="T210" i="3"/>
  <c r="R210" i="3"/>
  <c r="P210" i="3"/>
  <c r="BI206" i="3"/>
  <c r="BH206" i="3"/>
  <c r="BG206" i="3"/>
  <c r="BF206" i="3"/>
  <c r="T206" i="3"/>
  <c r="R206" i="3"/>
  <c r="P206" i="3"/>
  <c r="BI203" i="3"/>
  <c r="BH203" i="3"/>
  <c r="BG203" i="3"/>
  <c r="BF203" i="3"/>
  <c r="T203" i="3"/>
  <c r="R203" i="3"/>
  <c r="P203" i="3"/>
  <c r="BI200" i="3"/>
  <c r="BH200" i="3"/>
  <c r="BG200" i="3"/>
  <c r="BF200" i="3"/>
  <c r="T200" i="3"/>
  <c r="R200" i="3"/>
  <c r="P200" i="3"/>
  <c r="BI196" i="3"/>
  <c r="BH196" i="3"/>
  <c r="BG196" i="3"/>
  <c r="BF196" i="3"/>
  <c r="T196" i="3"/>
  <c r="R196" i="3"/>
  <c r="P196" i="3"/>
  <c r="BI192" i="3"/>
  <c r="BH192" i="3"/>
  <c r="BG192" i="3"/>
  <c r="BF192" i="3"/>
  <c r="T192" i="3"/>
  <c r="R192" i="3"/>
  <c r="P192" i="3"/>
  <c r="BI188" i="3"/>
  <c r="BH188" i="3"/>
  <c r="BG188" i="3"/>
  <c r="BF188" i="3"/>
  <c r="T188" i="3"/>
  <c r="R188" i="3"/>
  <c r="P188" i="3"/>
  <c r="BI184" i="3"/>
  <c r="BH184" i="3"/>
  <c r="BG184" i="3"/>
  <c r="BF184" i="3"/>
  <c r="T184" i="3"/>
  <c r="R184" i="3"/>
  <c r="P184" i="3"/>
  <c r="BI180" i="3"/>
  <c r="BH180" i="3"/>
  <c r="BG180" i="3"/>
  <c r="BF180" i="3"/>
  <c r="T180" i="3"/>
  <c r="R180" i="3"/>
  <c r="P180" i="3"/>
  <c r="BI178" i="3"/>
  <c r="BH178" i="3"/>
  <c r="BG178" i="3"/>
  <c r="BF178" i="3"/>
  <c r="T178" i="3"/>
  <c r="R178" i="3"/>
  <c r="P178" i="3"/>
  <c r="BI177" i="3"/>
  <c r="BH177" i="3"/>
  <c r="BG177" i="3"/>
  <c r="BF177" i="3"/>
  <c r="T177" i="3"/>
  <c r="R177" i="3"/>
  <c r="P177" i="3"/>
  <c r="BI173" i="3"/>
  <c r="BH173" i="3"/>
  <c r="BG173" i="3"/>
  <c r="BF173" i="3"/>
  <c r="T173" i="3"/>
  <c r="R173" i="3"/>
  <c r="P173" i="3"/>
  <c r="BI169" i="3"/>
  <c r="BH169" i="3"/>
  <c r="BG169" i="3"/>
  <c r="BF169" i="3"/>
  <c r="T169" i="3"/>
  <c r="R169" i="3"/>
  <c r="P169" i="3"/>
  <c r="BI167" i="3"/>
  <c r="BH167" i="3"/>
  <c r="BG167" i="3"/>
  <c r="BF167" i="3"/>
  <c r="T167" i="3"/>
  <c r="R167" i="3"/>
  <c r="P167" i="3"/>
  <c r="BI165" i="3"/>
  <c r="BH165" i="3"/>
  <c r="BG165" i="3"/>
  <c r="BF165" i="3"/>
  <c r="T165" i="3"/>
  <c r="R165" i="3"/>
  <c r="P165" i="3"/>
  <c r="BI161" i="3"/>
  <c r="BH161" i="3"/>
  <c r="BG161" i="3"/>
  <c r="BF161" i="3"/>
  <c r="T161" i="3"/>
  <c r="R161" i="3"/>
  <c r="P161" i="3"/>
  <c r="BI158" i="3"/>
  <c r="BH158" i="3"/>
  <c r="BG158" i="3"/>
  <c r="BF158" i="3"/>
  <c r="T158" i="3"/>
  <c r="R158" i="3"/>
  <c r="P158" i="3"/>
  <c r="BI155" i="3"/>
  <c r="BH155" i="3"/>
  <c r="BG155" i="3"/>
  <c r="BF155" i="3"/>
  <c r="T155" i="3"/>
  <c r="R155" i="3"/>
  <c r="P155" i="3"/>
  <c r="BI152" i="3"/>
  <c r="BH152" i="3"/>
  <c r="BG152" i="3"/>
  <c r="BF152" i="3"/>
  <c r="T152" i="3"/>
  <c r="R152" i="3"/>
  <c r="P152" i="3"/>
  <c r="BI149" i="3"/>
  <c r="BH149" i="3"/>
  <c r="BG149" i="3"/>
  <c r="BF149" i="3"/>
  <c r="T149" i="3"/>
  <c r="R149" i="3"/>
  <c r="P149" i="3"/>
  <c r="BI147" i="3"/>
  <c r="BH147" i="3"/>
  <c r="BG147" i="3"/>
  <c r="BF147" i="3"/>
  <c r="T147" i="3"/>
  <c r="R147" i="3"/>
  <c r="P147" i="3"/>
  <c r="BI144" i="3"/>
  <c r="BH144" i="3"/>
  <c r="BG144" i="3"/>
  <c r="BF144" i="3"/>
  <c r="T144" i="3"/>
  <c r="R144" i="3"/>
  <c r="P144" i="3"/>
  <c r="BI141" i="3"/>
  <c r="BH141" i="3"/>
  <c r="BG141" i="3"/>
  <c r="BF141" i="3"/>
  <c r="T141" i="3"/>
  <c r="R141" i="3"/>
  <c r="P141" i="3"/>
  <c r="BI138" i="3"/>
  <c r="BH138" i="3"/>
  <c r="BG138" i="3"/>
  <c r="BF138" i="3"/>
  <c r="T138" i="3"/>
  <c r="R138" i="3"/>
  <c r="P138" i="3"/>
  <c r="BI136" i="3"/>
  <c r="BH136" i="3"/>
  <c r="BG136" i="3"/>
  <c r="BF136" i="3"/>
  <c r="T136" i="3"/>
  <c r="R136" i="3"/>
  <c r="P136" i="3"/>
  <c r="BI133" i="3"/>
  <c r="BH133" i="3"/>
  <c r="BG133" i="3"/>
  <c r="BF133" i="3"/>
  <c r="T133" i="3"/>
  <c r="R133" i="3"/>
  <c r="P133" i="3"/>
  <c r="BI129" i="3"/>
  <c r="BH129" i="3"/>
  <c r="BG129" i="3"/>
  <c r="BF129" i="3"/>
  <c r="T129" i="3"/>
  <c r="R129" i="3"/>
  <c r="P129" i="3"/>
  <c r="BI125" i="3"/>
  <c r="BH125" i="3"/>
  <c r="BG125" i="3"/>
  <c r="BF125" i="3"/>
  <c r="T125" i="3"/>
  <c r="R125" i="3"/>
  <c r="P125" i="3"/>
  <c r="BI121" i="3"/>
  <c r="BH121" i="3"/>
  <c r="BG121" i="3"/>
  <c r="BF121" i="3"/>
  <c r="T121" i="3"/>
  <c r="R121" i="3"/>
  <c r="P121" i="3"/>
  <c r="BI119" i="3"/>
  <c r="BH119" i="3"/>
  <c r="BG119" i="3"/>
  <c r="BF119" i="3"/>
  <c r="T119" i="3"/>
  <c r="R119" i="3"/>
  <c r="P119" i="3"/>
  <c r="BI115" i="3"/>
  <c r="BH115" i="3"/>
  <c r="BG115" i="3"/>
  <c r="BF115" i="3"/>
  <c r="T115" i="3"/>
  <c r="R115" i="3"/>
  <c r="P115" i="3"/>
  <c r="BI111" i="3"/>
  <c r="BH111" i="3"/>
  <c r="BG111" i="3"/>
  <c r="BF111" i="3"/>
  <c r="T111" i="3"/>
  <c r="R111" i="3"/>
  <c r="P111" i="3"/>
  <c r="BI109" i="3"/>
  <c r="BH109" i="3"/>
  <c r="BG109" i="3"/>
  <c r="BF109" i="3"/>
  <c r="T109" i="3"/>
  <c r="R109" i="3"/>
  <c r="P109" i="3"/>
  <c r="BI105" i="3"/>
  <c r="BH105" i="3"/>
  <c r="BG105" i="3"/>
  <c r="BF105" i="3"/>
  <c r="T105" i="3"/>
  <c r="R105" i="3"/>
  <c r="P105" i="3"/>
  <c r="BI101" i="3"/>
  <c r="BH101" i="3"/>
  <c r="BG101" i="3"/>
  <c r="BF101" i="3"/>
  <c r="T101" i="3"/>
  <c r="R101" i="3"/>
  <c r="P101" i="3"/>
  <c r="BI97" i="3"/>
  <c r="BH97" i="3"/>
  <c r="BG97" i="3"/>
  <c r="BF97" i="3"/>
  <c r="T97" i="3"/>
  <c r="R97" i="3"/>
  <c r="P97" i="3"/>
  <c r="BI93" i="3"/>
  <c r="BH93" i="3"/>
  <c r="BG93" i="3"/>
  <c r="BF93" i="3"/>
  <c r="T93" i="3"/>
  <c r="R93" i="3"/>
  <c r="P93" i="3"/>
  <c r="BI89" i="3"/>
  <c r="BH89" i="3"/>
  <c r="BG89" i="3"/>
  <c r="BF89" i="3"/>
  <c r="T89" i="3"/>
  <c r="R89" i="3"/>
  <c r="P89" i="3"/>
  <c r="BI87" i="3"/>
  <c r="BH87" i="3"/>
  <c r="BG87" i="3"/>
  <c r="BF87" i="3"/>
  <c r="T87" i="3"/>
  <c r="R87" i="3"/>
  <c r="P87" i="3"/>
  <c r="F78" i="3"/>
  <c r="E76" i="3"/>
  <c r="F52" i="3"/>
  <c r="E50" i="3"/>
  <c r="J24" i="3"/>
  <c r="E24" i="3"/>
  <c r="J55" i="3" s="1"/>
  <c r="J23" i="3"/>
  <c r="J21" i="3"/>
  <c r="E21" i="3"/>
  <c r="J80" i="3" s="1"/>
  <c r="J20" i="3"/>
  <c r="J18" i="3"/>
  <c r="E18" i="3"/>
  <c r="F81" i="3"/>
  <c r="J17" i="3"/>
  <c r="J15" i="3"/>
  <c r="E15" i="3"/>
  <c r="F80" i="3" s="1"/>
  <c r="J14" i="3"/>
  <c r="J12" i="3"/>
  <c r="J52" i="3" s="1"/>
  <c r="E7" i="3"/>
  <c r="E74" i="3"/>
  <c r="J37" i="2"/>
  <c r="J36" i="2"/>
  <c r="AY55" i="1" s="1"/>
  <c r="J35" i="2"/>
  <c r="AX55" i="1" s="1"/>
  <c r="BI497" i="2"/>
  <c r="BH497" i="2"/>
  <c r="BG497" i="2"/>
  <c r="BF497" i="2"/>
  <c r="T497" i="2"/>
  <c r="T496" i="2"/>
  <c r="R497" i="2"/>
  <c r="P497" i="2"/>
  <c r="P496" i="2" s="1"/>
  <c r="BI492" i="2"/>
  <c r="BH492" i="2"/>
  <c r="BG492" i="2"/>
  <c r="BF492" i="2"/>
  <c r="T492" i="2"/>
  <c r="R492" i="2"/>
  <c r="P492" i="2"/>
  <c r="BI488" i="2"/>
  <c r="BH488" i="2"/>
  <c r="BG488" i="2"/>
  <c r="BF488" i="2"/>
  <c r="T488" i="2"/>
  <c r="R488" i="2"/>
  <c r="P488" i="2"/>
  <c r="BI482" i="2"/>
  <c r="BH482" i="2"/>
  <c r="BG482" i="2"/>
  <c r="BF482" i="2"/>
  <c r="T482" i="2"/>
  <c r="R482" i="2"/>
  <c r="P482" i="2"/>
  <c r="BI477" i="2"/>
  <c r="BH477" i="2"/>
  <c r="BG477" i="2"/>
  <c r="BF477" i="2"/>
  <c r="T477" i="2"/>
  <c r="R477" i="2"/>
  <c r="P477" i="2"/>
  <c r="BI470" i="2"/>
  <c r="BH470" i="2"/>
  <c r="BG470" i="2"/>
  <c r="BF470" i="2"/>
  <c r="T470" i="2"/>
  <c r="R470" i="2"/>
  <c r="P470" i="2"/>
  <c r="BI464" i="2"/>
  <c r="BH464" i="2"/>
  <c r="BG464" i="2"/>
  <c r="BF464" i="2"/>
  <c r="T464" i="2"/>
  <c r="R464" i="2"/>
  <c r="P464" i="2"/>
  <c r="BI462" i="2"/>
  <c r="BH462" i="2"/>
  <c r="BG462" i="2"/>
  <c r="BF462" i="2"/>
  <c r="T462" i="2"/>
  <c r="R462" i="2"/>
  <c r="P462" i="2"/>
  <c r="BI461" i="2"/>
  <c r="BH461" i="2"/>
  <c r="BG461" i="2"/>
  <c r="BF461" i="2"/>
  <c r="T461" i="2"/>
  <c r="R461" i="2"/>
  <c r="P461" i="2"/>
  <c r="BI455" i="2"/>
  <c r="BH455" i="2"/>
  <c r="BG455" i="2"/>
  <c r="BF455" i="2"/>
  <c r="T455" i="2"/>
  <c r="R455" i="2"/>
  <c r="P455" i="2"/>
  <c r="BI450" i="2"/>
  <c r="BH450" i="2"/>
  <c r="BG450" i="2"/>
  <c r="BF450" i="2"/>
  <c r="T450" i="2"/>
  <c r="R450" i="2"/>
  <c r="P450" i="2"/>
  <c r="BI448" i="2"/>
  <c r="BH448" i="2"/>
  <c r="BG448" i="2"/>
  <c r="BF448" i="2"/>
  <c r="T448" i="2"/>
  <c r="R448" i="2"/>
  <c r="P448" i="2"/>
  <c r="BI446" i="2"/>
  <c r="BH446" i="2"/>
  <c r="BG446" i="2"/>
  <c r="BF446" i="2"/>
  <c r="T446" i="2"/>
  <c r="BI441" i="2"/>
  <c r="BH441" i="2"/>
  <c r="BG441" i="2"/>
  <c r="BF441" i="2"/>
  <c r="T441" i="2"/>
  <c r="R441" i="2"/>
  <c r="P441" i="2"/>
  <c r="BI435" i="2"/>
  <c r="BH435" i="2"/>
  <c r="BG435" i="2"/>
  <c r="BF435" i="2"/>
  <c r="P435" i="2"/>
  <c r="BI430" i="2"/>
  <c r="BH430" i="2"/>
  <c r="BG430" i="2"/>
  <c r="BF430" i="2"/>
  <c r="T430" i="2"/>
  <c r="R430" i="2"/>
  <c r="P430" i="2"/>
  <c r="BI425" i="2"/>
  <c r="BH425" i="2"/>
  <c r="BG425" i="2"/>
  <c r="BF425" i="2"/>
  <c r="T425" i="2"/>
  <c r="R425" i="2"/>
  <c r="P425" i="2"/>
  <c r="BI420" i="2"/>
  <c r="BH420" i="2"/>
  <c r="BG420" i="2"/>
  <c r="BF420" i="2"/>
  <c r="BI415" i="2"/>
  <c r="BH415" i="2"/>
  <c r="BG415" i="2"/>
  <c r="BF415" i="2"/>
  <c r="T415" i="2"/>
  <c r="R415" i="2"/>
  <c r="P415" i="2"/>
  <c r="BI410" i="2"/>
  <c r="BH410" i="2"/>
  <c r="BG410" i="2"/>
  <c r="BF410" i="2"/>
  <c r="T410" i="2"/>
  <c r="R410" i="2"/>
  <c r="P410" i="2"/>
  <c r="BI399" i="2"/>
  <c r="BH399" i="2"/>
  <c r="BG399" i="2"/>
  <c r="BF399" i="2"/>
  <c r="T399" i="2"/>
  <c r="R399" i="2"/>
  <c r="P399" i="2"/>
  <c r="BI377" i="2"/>
  <c r="BH377" i="2"/>
  <c r="BG377" i="2"/>
  <c r="BF377" i="2"/>
  <c r="T377" i="2"/>
  <c r="T376" i="2" s="1"/>
  <c r="R377" i="2"/>
  <c r="R376" i="2" s="1"/>
  <c r="P377" i="2"/>
  <c r="P376" i="2" s="1"/>
  <c r="BI371" i="2"/>
  <c r="BH371" i="2"/>
  <c r="BG371" i="2"/>
  <c r="BF371" i="2"/>
  <c r="T371" i="2"/>
  <c r="R371" i="2"/>
  <c r="P371" i="2"/>
  <c r="BI369" i="2"/>
  <c r="BH369" i="2"/>
  <c r="BG369" i="2"/>
  <c r="BF369" i="2"/>
  <c r="T369" i="2"/>
  <c r="R369" i="2"/>
  <c r="P369" i="2"/>
  <c r="BI364" i="2"/>
  <c r="BH364" i="2"/>
  <c r="BG364" i="2"/>
  <c r="BF364" i="2"/>
  <c r="T364" i="2"/>
  <c r="R364" i="2"/>
  <c r="P364" i="2"/>
  <c r="BI359" i="2"/>
  <c r="BH359" i="2"/>
  <c r="BG359" i="2"/>
  <c r="BF359" i="2"/>
  <c r="T359" i="2"/>
  <c r="R359" i="2"/>
  <c r="P359" i="2"/>
  <c r="BI357" i="2"/>
  <c r="BH357" i="2"/>
  <c r="BG357" i="2"/>
  <c r="BF357" i="2"/>
  <c r="T357" i="2"/>
  <c r="R357" i="2"/>
  <c r="P357" i="2"/>
  <c r="BI342" i="2"/>
  <c r="BH342" i="2"/>
  <c r="BG342" i="2"/>
  <c r="BF342" i="2"/>
  <c r="T342" i="2"/>
  <c r="R342" i="2"/>
  <c r="P342" i="2"/>
  <c r="BI340" i="2"/>
  <c r="BH340" i="2"/>
  <c r="BG340" i="2"/>
  <c r="BF340" i="2"/>
  <c r="T340" i="2"/>
  <c r="R340" i="2"/>
  <c r="P340" i="2"/>
  <c r="BI311" i="2"/>
  <c r="BH311" i="2"/>
  <c r="BG311" i="2"/>
  <c r="BF311" i="2"/>
  <c r="T311" i="2"/>
  <c r="R311" i="2"/>
  <c r="P311" i="2"/>
  <c r="BI305" i="2"/>
  <c r="BH305" i="2"/>
  <c r="BG305" i="2"/>
  <c r="BF305" i="2"/>
  <c r="T305" i="2"/>
  <c r="R305" i="2"/>
  <c r="P305" i="2"/>
  <c r="BI300" i="2"/>
  <c r="BH300" i="2"/>
  <c r="BG300" i="2"/>
  <c r="BF300" i="2"/>
  <c r="T300" i="2"/>
  <c r="R300" i="2"/>
  <c r="P300" i="2"/>
  <c r="BI294" i="2"/>
  <c r="BH294" i="2"/>
  <c r="BG294" i="2"/>
  <c r="BF294" i="2"/>
  <c r="T294" i="2"/>
  <c r="R294" i="2"/>
  <c r="P294" i="2"/>
  <c r="BI267" i="2"/>
  <c r="BH267" i="2"/>
  <c r="BG267" i="2"/>
  <c r="BF267" i="2"/>
  <c r="T267" i="2"/>
  <c r="R267" i="2"/>
  <c r="P267" i="2"/>
  <c r="BI261" i="2"/>
  <c r="BH261" i="2"/>
  <c r="BG261" i="2"/>
  <c r="BF261" i="2"/>
  <c r="T261" i="2"/>
  <c r="R261" i="2"/>
  <c r="P261" i="2"/>
  <c r="BI235" i="2"/>
  <c r="BH235" i="2"/>
  <c r="BG235" i="2"/>
  <c r="BF235" i="2"/>
  <c r="T235" i="2"/>
  <c r="R235" i="2"/>
  <c r="P235" i="2"/>
  <c r="BI209" i="2"/>
  <c r="BH209" i="2"/>
  <c r="BG209" i="2"/>
  <c r="BF209" i="2"/>
  <c r="T209" i="2"/>
  <c r="R209" i="2"/>
  <c r="P209" i="2"/>
  <c r="BI200" i="2"/>
  <c r="BH200" i="2"/>
  <c r="BG200" i="2"/>
  <c r="BF200" i="2"/>
  <c r="T200" i="2"/>
  <c r="R200" i="2"/>
  <c r="P200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84" i="2"/>
  <c r="BH184" i="2"/>
  <c r="BG184" i="2"/>
  <c r="BF184" i="2"/>
  <c r="T184" i="2"/>
  <c r="R184" i="2"/>
  <c r="P184" i="2"/>
  <c r="BI179" i="2"/>
  <c r="BH179" i="2"/>
  <c r="BG179" i="2"/>
  <c r="BF179" i="2"/>
  <c r="T179" i="2"/>
  <c r="R179" i="2"/>
  <c r="P179" i="2"/>
  <c r="BI175" i="2"/>
  <c r="BH175" i="2"/>
  <c r="BG175" i="2"/>
  <c r="BF175" i="2"/>
  <c r="T175" i="2"/>
  <c r="R175" i="2"/>
  <c r="P175" i="2"/>
  <c r="BI171" i="2"/>
  <c r="BH171" i="2"/>
  <c r="BG171" i="2"/>
  <c r="BF171" i="2"/>
  <c r="T171" i="2"/>
  <c r="R171" i="2"/>
  <c r="P171" i="2"/>
  <c r="BI165" i="2"/>
  <c r="BH165" i="2"/>
  <c r="BG165" i="2"/>
  <c r="BF165" i="2"/>
  <c r="T165" i="2"/>
  <c r="R165" i="2"/>
  <c r="P165" i="2"/>
  <c r="BI159" i="2"/>
  <c r="BH159" i="2"/>
  <c r="BG159" i="2"/>
  <c r="BF159" i="2"/>
  <c r="T159" i="2"/>
  <c r="R159" i="2"/>
  <c r="P159" i="2"/>
  <c r="BI141" i="2"/>
  <c r="BH141" i="2"/>
  <c r="BG141" i="2"/>
  <c r="BF141" i="2"/>
  <c r="T141" i="2"/>
  <c r="R141" i="2"/>
  <c r="P141" i="2"/>
  <c r="BI136" i="2"/>
  <c r="BH136" i="2"/>
  <c r="BG136" i="2"/>
  <c r="BF136" i="2"/>
  <c r="T136" i="2"/>
  <c r="R136" i="2"/>
  <c r="P136" i="2"/>
  <c r="BI131" i="2"/>
  <c r="BH131" i="2"/>
  <c r="BG131" i="2"/>
  <c r="BF131" i="2"/>
  <c r="T131" i="2"/>
  <c r="R131" i="2"/>
  <c r="P131" i="2"/>
  <c r="BI126" i="2"/>
  <c r="BH126" i="2"/>
  <c r="BG126" i="2"/>
  <c r="BF126" i="2"/>
  <c r="T126" i="2"/>
  <c r="R126" i="2"/>
  <c r="P126" i="2"/>
  <c r="BI121" i="2"/>
  <c r="BH121" i="2"/>
  <c r="BG121" i="2"/>
  <c r="BF121" i="2"/>
  <c r="BI116" i="2"/>
  <c r="BH116" i="2"/>
  <c r="BG116" i="2"/>
  <c r="BF116" i="2"/>
  <c r="BI111" i="2"/>
  <c r="BH111" i="2"/>
  <c r="BG111" i="2"/>
  <c r="BF111" i="2"/>
  <c r="T111" i="2"/>
  <c r="R111" i="2"/>
  <c r="P111" i="2"/>
  <c r="BI106" i="2"/>
  <c r="BH106" i="2"/>
  <c r="BG106" i="2"/>
  <c r="BF106" i="2"/>
  <c r="T106" i="2"/>
  <c r="R106" i="2"/>
  <c r="P106" i="2"/>
  <c r="BI99" i="2"/>
  <c r="BH99" i="2"/>
  <c r="BG99" i="2"/>
  <c r="BF99" i="2"/>
  <c r="T99" i="2"/>
  <c r="R99" i="2"/>
  <c r="P99" i="2"/>
  <c r="BI94" i="2"/>
  <c r="BH94" i="2"/>
  <c r="BG94" i="2"/>
  <c r="BF94" i="2"/>
  <c r="T94" i="2"/>
  <c r="R94" i="2"/>
  <c r="P94" i="2"/>
  <c r="BI89" i="2"/>
  <c r="BH89" i="2"/>
  <c r="BG89" i="2"/>
  <c r="BF89" i="2"/>
  <c r="T89" i="2"/>
  <c r="R89" i="2"/>
  <c r="P89" i="2"/>
  <c r="F80" i="2"/>
  <c r="E78" i="2"/>
  <c r="F52" i="2"/>
  <c r="E50" i="2"/>
  <c r="J24" i="2"/>
  <c r="E24" i="2"/>
  <c r="J83" i="2" s="1"/>
  <c r="J23" i="2"/>
  <c r="J21" i="2"/>
  <c r="E21" i="2"/>
  <c r="J82" i="2" s="1"/>
  <c r="J20" i="2"/>
  <c r="J18" i="2"/>
  <c r="E18" i="2"/>
  <c r="F83" i="2" s="1"/>
  <c r="J17" i="2"/>
  <c r="J15" i="2"/>
  <c r="E15" i="2"/>
  <c r="F54" i="2" s="1"/>
  <c r="J14" i="2"/>
  <c r="J12" i="2"/>
  <c r="J52" i="2" s="1"/>
  <c r="E7" i="2"/>
  <c r="E76" i="2" s="1"/>
  <c r="L50" i="1"/>
  <c r="AM50" i="1"/>
  <c r="AM49" i="1"/>
  <c r="L49" i="1"/>
  <c r="AM47" i="1"/>
  <c r="L47" i="1"/>
  <c r="L45" i="1"/>
  <c r="L44" i="1"/>
  <c r="J141" i="2"/>
  <c r="BK462" i="2"/>
  <c r="J196" i="2"/>
  <c r="J188" i="3"/>
  <c r="J107" i="4"/>
  <c r="J198" i="2"/>
  <c r="J169" i="3"/>
  <c r="J158" i="3"/>
  <c r="BK90" i="5"/>
  <c r="BK441" i="2"/>
  <c r="BK152" i="3"/>
  <c r="BK177" i="4"/>
  <c r="J159" i="2"/>
  <c r="J213" i="3"/>
  <c r="J172" i="4"/>
  <c r="BK488" i="2"/>
  <c r="J305" i="2"/>
  <c r="BK294" i="2"/>
  <c r="BK206" i="3"/>
  <c r="J90" i="5"/>
  <c r="J300" i="2"/>
  <c r="BK167" i="3"/>
  <c r="BK173" i="3"/>
  <c r="BK209" i="4"/>
  <c r="J192" i="4"/>
  <c r="BK477" i="2"/>
  <c r="BK89" i="3"/>
  <c r="BK92" i="5"/>
  <c r="BK464" i="2"/>
  <c r="BK410" i="2"/>
  <c r="J209" i="2"/>
  <c r="BK161" i="3"/>
  <c r="J152" i="3"/>
  <c r="J425" i="2"/>
  <c r="BK165" i="2"/>
  <c r="J235" i="2"/>
  <c r="J136" i="3"/>
  <c r="J223" i="3"/>
  <c r="BK149" i="3"/>
  <c r="J88" i="4"/>
  <c r="J132" i="4"/>
  <c r="J98" i="5"/>
  <c r="BK425" i="2"/>
  <c r="J179" i="2"/>
  <c r="BK106" i="2"/>
  <c r="J217" i="3"/>
  <c r="BK119" i="3"/>
  <c r="BK210" i="3"/>
  <c r="BK129" i="3"/>
  <c r="BK168" i="4"/>
  <c r="J112" i="4"/>
  <c r="BK96" i="5"/>
  <c r="J461" i="2"/>
  <c r="J184" i="2"/>
  <c r="BK179" i="2"/>
  <c r="BK220" i="3"/>
  <c r="J141" i="3"/>
  <c r="BK215" i="4"/>
  <c r="J219" i="4"/>
  <c r="J96" i="5"/>
  <c r="BK131" i="2"/>
  <c r="BK89" i="2"/>
  <c r="BK125" i="3"/>
  <c r="BK158" i="3"/>
  <c r="J206" i="4"/>
  <c r="J195" i="4"/>
  <c r="J121" i="4"/>
  <c r="J94" i="5"/>
  <c r="BK461" i="2"/>
  <c r="J340" i="2"/>
  <c r="J430" i="2"/>
  <c r="BK364" i="2"/>
  <c r="J129" i="3"/>
  <c r="J167" i="3"/>
  <c r="J87" i="3"/>
  <c r="BK92" i="4"/>
  <c r="J267" i="2"/>
  <c r="J399" i="2"/>
  <c r="BK223" i="3"/>
  <c r="BK141" i="3"/>
  <c r="J89" i="3"/>
  <c r="BK217" i="3"/>
  <c r="BK147" i="3"/>
  <c r="BK162" i="4"/>
  <c r="BK107" i="4"/>
  <c r="J177" i="4"/>
  <c r="BK99" i="5"/>
  <c r="BK91" i="5"/>
  <c r="BK209" i="2"/>
  <c r="J435" i="2"/>
  <c r="BK171" i="2"/>
  <c r="BK97" i="3"/>
  <c r="J160" i="4"/>
  <c r="J152" i="4"/>
  <c r="BK88" i="5"/>
  <c r="J202" i="4"/>
  <c r="BK86" i="5"/>
  <c r="J83" i="5"/>
  <c r="J168" i="4"/>
  <c r="J91" i="5"/>
  <c r="J455" i="2"/>
  <c r="J359" i="2"/>
  <c r="J371" i="2"/>
  <c r="J181" i="4"/>
  <c r="J212" i="4"/>
  <c r="BK144" i="3"/>
  <c r="J177" i="3"/>
  <c r="J144" i="4"/>
  <c r="BK155" i="4"/>
  <c r="BK470" i="2"/>
  <c r="BK369" i="2"/>
  <c r="BK342" i="2"/>
  <c r="BK94" i="2"/>
  <c r="BK138" i="3"/>
  <c r="BK146" i="4"/>
  <c r="J111" i="2"/>
  <c r="J109" i="3"/>
  <c r="J97" i="3"/>
  <c r="BK224" i="4"/>
  <c r="BK192" i="4"/>
  <c r="J482" i="2"/>
  <c r="J446" i="2"/>
  <c r="BK136" i="2"/>
  <c r="J165" i="3"/>
  <c r="BK105" i="3"/>
  <c r="J199" i="4"/>
  <c r="BK83" i="5"/>
  <c r="BK399" i="2"/>
  <c r="BK175" i="2"/>
  <c r="J206" i="3"/>
  <c r="J105" i="3"/>
  <c r="BK169" i="3"/>
  <c r="J144" i="3"/>
  <c r="J135" i="4"/>
  <c r="BK130" i="4"/>
  <c r="J99" i="5"/>
  <c r="BK450" i="2"/>
  <c r="BK357" i="2"/>
  <c r="BK195" i="4"/>
  <c r="J82" i="5"/>
  <c r="J102" i="4"/>
  <c r="BK136" i="3"/>
  <c r="J492" i="2"/>
  <c r="BK206" i="4"/>
  <c r="BK97" i="5"/>
  <c r="J369" i="2"/>
  <c r="J138" i="3"/>
  <c r="J410" i="2"/>
  <c r="J155" i="3"/>
  <c r="J155" i="4"/>
  <c r="J464" i="2"/>
  <c r="AS54" i="1"/>
  <c r="J162" i="4"/>
  <c r="BK340" i="2"/>
  <c r="BK188" i="3"/>
  <c r="J98" i="4"/>
  <c r="J173" i="3"/>
  <c r="BK199" i="4"/>
  <c r="J95" i="5"/>
  <c r="BK448" i="2"/>
  <c r="BK200" i="2"/>
  <c r="BK227" i="3"/>
  <c r="J125" i="4"/>
  <c r="BK159" i="2"/>
  <c r="BK196" i="3"/>
  <c r="J203" i="3"/>
  <c r="BK111" i="3"/>
  <c r="BK189" i="4"/>
  <c r="J97" i="5"/>
  <c r="J200" i="2"/>
  <c r="BK117" i="4"/>
  <c r="BK138" i="4"/>
  <c r="BK102" i="4"/>
  <c r="J175" i="2"/>
  <c r="BK219" i="4"/>
  <c r="BK492" i="2"/>
  <c r="BK446" i="2"/>
  <c r="BK141" i="2"/>
  <c r="J196" i="3"/>
  <c r="J185" i="4"/>
  <c r="J450" i="2"/>
  <c r="J136" i="2"/>
  <c r="BK133" i="3"/>
  <c r="BK181" i="4"/>
  <c r="J441" i="2"/>
  <c r="BK267" i="2"/>
  <c r="J147" i="3"/>
  <c r="J85" i="5"/>
  <c r="J178" i="3"/>
  <c r="BK135" i="4"/>
  <c r="BK89" i="5"/>
  <c r="J165" i="2"/>
  <c r="J130" i="4"/>
  <c r="J99" i="2"/>
  <c r="BK178" i="3"/>
  <c r="BK180" i="3"/>
  <c r="J119" i="3"/>
  <c r="BK98" i="4"/>
  <c r="J94" i="4"/>
  <c r="BK497" i="2"/>
  <c r="J192" i="3"/>
  <c r="BK160" i="4"/>
  <c r="BK98" i="5"/>
  <c r="BK141" i="4"/>
  <c r="BK132" i="4"/>
  <c r="BK82" i="5"/>
  <c r="J448" i="2"/>
  <c r="BK177" i="3"/>
  <c r="J184" i="3"/>
  <c r="BK87" i="3"/>
  <c r="BK482" i="2"/>
  <c r="BK261" i="2"/>
  <c r="J220" i="3"/>
  <c r="J215" i="4"/>
  <c r="J84" i="5"/>
  <c r="J171" i="2"/>
  <c r="BK216" i="3"/>
  <c r="BK85" i="5"/>
  <c r="J216" i="3"/>
  <c r="J415" i="2"/>
  <c r="BK203" i="3"/>
  <c r="J294" i="2"/>
  <c r="J106" i="2"/>
  <c r="BK212" i="4"/>
  <c r="J89" i="5"/>
  <c r="BK121" i="3"/>
  <c r="BK95" i="5"/>
  <c r="J200" i="3"/>
  <c r="BK112" i="4"/>
  <c r="J88" i="5"/>
  <c r="BK455" i="2"/>
  <c r="J311" i="2"/>
  <c r="J161" i="3"/>
  <c r="J86" i="4"/>
  <c r="BK198" i="2"/>
  <c r="J149" i="3"/>
  <c r="BK115" i="3"/>
  <c r="BK205" i="4"/>
  <c r="BK88" i="4"/>
  <c r="J462" i="2"/>
  <c r="BK126" i="2"/>
  <c r="BK125" i="4"/>
  <c r="J149" i="4"/>
  <c r="J93" i="3"/>
  <c r="J342" i="2"/>
  <c r="BK86" i="4"/>
  <c r="BK111" i="2"/>
  <c r="BK415" i="2"/>
  <c r="J227" i="3"/>
  <c r="J111" i="3"/>
  <c r="BK311" i="2"/>
  <c r="J357" i="2"/>
  <c r="BK184" i="3"/>
  <c r="BK172" i="4"/>
  <c r="BK184" i="2"/>
  <c r="BK213" i="3"/>
  <c r="J121" i="3"/>
  <c r="BK149" i="4"/>
  <c r="J164" i="4"/>
  <c r="J477" i="2"/>
  <c r="BK371" i="2"/>
  <c r="J377" i="2"/>
  <c r="J126" i="2"/>
  <c r="J101" i="3"/>
  <c r="BK202" i="4"/>
  <c r="BK84" i="5"/>
  <c r="J131" i="2"/>
  <c r="BK99" i="2"/>
  <c r="J89" i="2"/>
  <c r="J115" i="3"/>
  <c r="BK101" i="3"/>
  <c r="BK155" i="3"/>
  <c r="J205" i="4"/>
  <c r="BK94" i="4"/>
  <c r="BK87" i="5"/>
  <c r="J86" i="5"/>
  <c r="BK305" i="2"/>
  <c r="BK165" i="3"/>
  <c r="J117" i="4"/>
  <c r="J93" i="5"/>
  <c r="BK185" i="4"/>
  <c r="BK93" i="5"/>
  <c r="J92" i="4"/>
  <c r="J470" i="2"/>
  <c r="BK196" i="2"/>
  <c r="J138" i="4"/>
  <c r="J92" i="5"/>
  <c r="J94" i="2"/>
  <c r="J488" i="2"/>
  <c r="J210" i="3"/>
  <c r="J189" i="4"/>
  <c r="BK94" i="5"/>
  <c r="BK359" i="2"/>
  <c r="BK192" i="3"/>
  <c r="J224" i="4"/>
  <c r="J497" i="2"/>
  <c r="BK300" i="2"/>
  <c r="BK93" i="3"/>
  <c r="J146" i="4"/>
  <c r="BK200" i="3"/>
  <c r="J125" i="3"/>
  <c r="BK144" i="4"/>
  <c r="J87" i="5"/>
  <c r="BK430" i="2"/>
  <c r="J364" i="2"/>
  <c r="BK164" i="4"/>
  <c r="BK235" i="2"/>
  <c r="J261" i="2"/>
  <c r="J133" i="3"/>
  <c r="J180" i="3"/>
  <c r="BK152" i="4"/>
  <c r="J141" i="4"/>
  <c r="BK377" i="2"/>
  <c r="BK376" i="2" s="1"/>
  <c r="J376" i="2" s="1"/>
  <c r="J62" i="2" s="1"/>
  <c r="BK109" i="3"/>
  <c r="J209" i="4"/>
  <c r="BK121" i="4"/>
  <c r="J116" i="2" l="1"/>
  <c r="BK420" i="2"/>
  <c r="P121" i="2"/>
  <c r="R435" i="2"/>
  <c r="T121" i="2"/>
  <c r="T435" i="2"/>
  <c r="P420" i="2"/>
  <c r="P398" i="2" s="1"/>
  <c r="R420" i="2"/>
  <c r="R398" i="2" s="1"/>
  <c r="T420" i="2"/>
  <c r="T398" i="2" s="1"/>
  <c r="P446" i="2"/>
  <c r="P440" i="2" s="1"/>
  <c r="J121" i="2"/>
  <c r="BE121" i="2" s="1"/>
  <c r="P116" i="2"/>
  <c r="P88" i="2" s="1"/>
  <c r="BK121" i="2"/>
  <c r="BK116" i="2"/>
  <c r="T116" i="2"/>
  <c r="R176" i="4"/>
  <c r="T86" i="3"/>
  <c r="R176" i="3"/>
  <c r="BK440" i="2"/>
  <c r="J440" i="2" s="1"/>
  <c r="J64" i="2" s="1"/>
  <c r="P179" i="3"/>
  <c r="P85" i="3" s="1"/>
  <c r="P84" i="3" s="1"/>
  <c r="AU56" i="1" s="1"/>
  <c r="P463" i="2"/>
  <c r="R86" i="3"/>
  <c r="BK85" i="4"/>
  <c r="T440" i="2"/>
  <c r="P86" i="3"/>
  <c r="T179" i="3"/>
  <c r="P176" i="4"/>
  <c r="BK86" i="3"/>
  <c r="J86" i="3"/>
  <c r="J61" i="3" s="1"/>
  <c r="P176" i="3"/>
  <c r="T85" i="4"/>
  <c r="R88" i="2"/>
  <c r="R440" i="2"/>
  <c r="R496" i="2"/>
  <c r="P85" i="4"/>
  <c r="P84" i="4" s="1"/>
  <c r="P83" i="4" s="1"/>
  <c r="AU57" i="1" s="1"/>
  <c r="BK398" i="2"/>
  <c r="J398" i="2" s="1"/>
  <c r="J63" i="2" s="1"/>
  <c r="T463" i="2"/>
  <c r="R179" i="3"/>
  <c r="T176" i="4"/>
  <c r="P81" i="5"/>
  <c r="P80" i="5"/>
  <c r="AU58" i="1"/>
  <c r="BK81" i="5"/>
  <c r="BK80" i="5"/>
  <c r="J80" i="5" s="1"/>
  <c r="J59" i="5" s="1"/>
  <c r="R463" i="2"/>
  <c r="BK179" i="3"/>
  <c r="J179" i="3"/>
  <c r="J63" i="3" s="1"/>
  <c r="BK176" i="4"/>
  <c r="J176" i="4"/>
  <c r="J62" i="4"/>
  <c r="R81" i="5"/>
  <c r="R80" i="5"/>
  <c r="BK463" i="2"/>
  <c r="J463" i="2"/>
  <c r="J65" i="2" s="1"/>
  <c r="BK176" i="3"/>
  <c r="BK85" i="3" s="1"/>
  <c r="J85" i="3" s="1"/>
  <c r="J60" i="3" s="1"/>
  <c r="J176" i="3"/>
  <c r="J62" i="3"/>
  <c r="T176" i="3"/>
  <c r="R85" i="4"/>
  <c r="R84" i="4"/>
  <c r="R83" i="4"/>
  <c r="T81" i="5"/>
  <c r="T80" i="5"/>
  <c r="BK496" i="2"/>
  <c r="J496" i="2" s="1"/>
  <c r="J66" i="2" s="1"/>
  <c r="BK226" i="3"/>
  <c r="J226" i="3"/>
  <c r="J64" i="3"/>
  <c r="BK223" i="4"/>
  <c r="J223" i="4"/>
  <c r="J63" i="4"/>
  <c r="F77" i="5"/>
  <c r="BE89" i="5"/>
  <c r="BE93" i="5"/>
  <c r="J85" i="4"/>
  <c r="J61" i="4"/>
  <c r="E48" i="5"/>
  <c r="J77" i="5"/>
  <c r="F54" i="5"/>
  <c r="BE82" i="5"/>
  <c r="BE83" i="5"/>
  <c r="BE85" i="5"/>
  <c r="BE87" i="5"/>
  <c r="BE94" i="5"/>
  <c r="BE95" i="5"/>
  <c r="BE97" i="5"/>
  <c r="J52" i="5"/>
  <c r="J54" i="5"/>
  <c r="BE84" i="5"/>
  <c r="BE86" i="5"/>
  <c r="BE88" i="5"/>
  <c r="BE90" i="5"/>
  <c r="BE91" i="5"/>
  <c r="BE92" i="5"/>
  <c r="BE96" i="5"/>
  <c r="BE98" i="5"/>
  <c r="BE99" i="5"/>
  <c r="J55" i="4"/>
  <c r="F55" i="4"/>
  <c r="J79" i="4"/>
  <c r="BE102" i="4"/>
  <c r="BE141" i="4"/>
  <c r="BE94" i="4"/>
  <c r="BE149" i="4"/>
  <c r="BE155" i="4"/>
  <c r="BE172" i="4"/>
  <c r="BE189" i="4"/>
  <c r="E73" i="4"/>
  <c r="BE98" i="4"/>
  <c r="BE162" i="4"/>
  <c r="BE168" i="4"/>
  <c r="BE199" i="4"/>
  <c r="BE177" i="4"/>
  <c r="BE185" i="4"/>
  <c r="BE195" i="4"/>
  <c r="BE88" i="4"/>
  <c r="BE107" i="4"/>
  <c r="BE117" i="4"/>
  <c r="BE125" i="4"/>
  <c r="BE144" i="4"/>
  <c r="BE202" i="4"/>
  <c r="F54" i="4"/>
  <c r="J77" i="4"/>
  <c r="BE135" i="4"/>
  <c r="BE138" i="4"/>
  <c r="BE160" i="4"/>
  <c r="BE92" i="4"/>
  <c r="BE121" i="4"/>
  <c r="BE86" i="4"/>
  <c r="BE152" i="4"/>
  <c r="BE164" i="4"/>
  <c r="BE205" i="4"/>
  <c r="BE206" i="4"/>
  <c r="BE209" i="4"/>
  <c r="BE219" i="4"/>
  <c r="BE224" i="4"/>
  <c r="BE112" i="4"/>
  <c r="BE130" i="4"/>
  <c r="BE132" i="4"/>
  <c r="BE146" i="4"/>
  <c r="BE181" i="4"/>
  <c r="BE192" i="4"/>
  <c r="BE212" i="4"/>
  <c r="BE215" i="4"/>
  <c r="E48" i="3"/>
  <c r="J54" i="3"/>
  <c r="BE152" i="3"/>
  <c r="BE161" i="3"/>
  <c r="J81" i="3"/>
  <c r="BE101" i="3"/>
  <c r="BE105" i="3"/>
  <c r="BE129" i="3"/>
  <c r="BE169" i="3"/>
  <c r="F55" i="3"/>
  <c r="J78" i="3"/>
  <c r="BE93" i="3"/>
  <c r="BE109" i="3"/>
  <c r="BE111" i="3"/>
  <c r="BE115" i="3"/>
  <c r="BE125" i="3"/>
  <c r="BE144" i="3"/>
  <c r="BE155" i="3"/>
  <c r="BE165" i="3"/>
  <c r="BE167" i="3"/>
  <c r="BE177" i="3"/>
  <c r="BE180" i="3"/>
  <c r="BE184" i="3"/>
  <c r="BE196" i="3"/>
  <c r="BE200" i="3"/>
  <c r="BE217" i="3"/>
  <c r="BE223" i="3"/>
  <c r="F54" i="3"/>
  <c r="BE121" i="3"/>
  <c r="BE136" i="3"/>
  <c r="BE178" i="3"/>
  <c r="BE192" i="3"/>
  <c r="BE206" i="3"/>
  <c r="BE210" i="3"/>
  <c r="BE87" i="3"/>
  <c r="BE89" i="3"/>
  <c r="BE97" i="3"/>
  <c r="BE119" i="3"/>
  <c r="BE133" i="3"/>
  <c r="BE138" i="3"/>
  <c r="BE141" i="3"/>
  <c r="BE147" i="3"/>
  <c r="BE149" i="3"/>
  <c r="BE158" i="3"/>
  <c r="BE173" i="3"/>
  <c r="BE188" i="3"/>
  <c r="BE203" i="3"/>
  <c r="BE213" i="3"/>
  <c r="BE216" i="3"/>
  <c r="BE220" i="3"/>
  <c r="BE227" i="3"/>
  <c r="E48" i="2"/>
  <c r="F82" i="2"/>
  <c r="BE111" i="2"/>
  <c r="J55" i="2"/>
  <c r="BE99" i="2"/>
  <c r="BE179" i="2"/>
  <c r="BE209" i="2"/>
  <c r="BE261" i="2"/>
  <c r="BE294" i="2"/>
  <c r="J80" i="2"/>
  <c r="BE131" i="2"/>
  <c r="BE184" i="2"/>
  <c r="BE94" i="2"/>
  <c r="BE141" i="2"/>
  <c r="BE165" i="2"/>
  <c r="BE89" i="2"/>
  <c r="BE116" i="2"/>
  <c r="BE136" i="2"/>
  <c r="BE200" i="2"/>
  <c r="F55" i="2"/>
  <c r="BE106" i="2"/>
  <c r="BE311" i="2"/>
  <c r="BE340" i="2"/>
  <c r="BE369" i="2"/>
  <c r="BE364" i="2"/>
  <c r="BE359" i="2"/>
  <c r="J54" i="2"/>
  <c r="BE235" i="2"/>
  <c r="BE267" i="2"/>
  <c r="BE126" i="2"/>
  <c r="BE159" i="2"/>
  <c r="BE196" i="2"/>
  <c r="BE198" i="2"/>
  <c r="BE305" i="2"/>
  <c r="BE342" i="2"/>
  <c r="BE377" i="2"/>
  <c r="BE399" i="2"/>
  <c r="BE415" i="2"/>
  <c r="BE430" i="2"/>
  <c r="BE435" i="2"/>
  <c r="BE171" i="2"/>
  <c r="BE175" i="2"/>
  <c r="BE300" i="2"/>
  <c r="BE357" i="2"/>
  <c r="BE371" i="2"/>
  <c r="BE410" i="2"/>
  <c r="BE420" i="2"/>
  <c r="BE425" i="2"/>
  <c r="BE441" i="2"/>
  <c r="BE446" i="2"/>
  <c r="BE448" i="2"/>
  <c r="BE450" i="2"/>
  <c r="BE455" i="2"/>
  <c r="BE461" i="2"/>
  <c r="BE462" i="2"/>
  <c r="BE464" i="2"/>
  <c r="BE470" i="2"/>
  <c r="BE477" i="2"/>
  <c r="BE482" i="2"/>
  <c r="BE488" i="2"/>
  <c r="BE492" i="2"/>
  <c r="BE497" i="2"/>
  <c r="F36" i="5"/>
  <c r="BC58" i="1"/>
  <c r="F35" i="5"/>
  <c r="BB58" i="1"/>
  <c r="J34" i="4"/>
  <c r="AW57" i="1"/>
  <c r="F37" i="5"/>
  <c r="BD58" i="1"/>
  <c r="F35" i="3"/>
  <c r="BB56" i="1"/>
  <c r="J34" i="2"/>
  <c r="AW55" i="1" s="1"/>
  <c r="F36" i="4"/>
  <c r="BC57" i="1"/>
  <c r="F34" i="4"/>
  <c r="BA57" i="1"/>
  <c r="F37" i="2"/>
  <c r="BD55" i="1" s="1"/>
  <c r="F37" i="4"/>
  <c r="BD57" i="1"/>
  <c r="F35" i="2"/>
  <c r="BB55" i="1" s="1"/>
  <c r="F36" i="2"/>
  <c r="BC55" i="1" s="1"/>
  <c r="F34" i="2"/>
  <c r="BA55" i="1" s="1"/>
  <c r="J34" i="3"/>
  <c r="AW56" i="1" s="1"/>
  <c r="F34" i="5"/>
  <c r="BA58" i="1"/>
  <c r="J34" i="5"/>
  <c r="AW58" i="1"/>
  <c r="F35" i="4"/>
  <c r="BB57" i="1"/>
  <c r="F34" i="3"/>
  <c r="BA56" i="1"/>
  <c r="F36" i="3"/>
  <c r="BC56" i="1" s="1"/>
  <c r="F37" i="3"/>
  <c r="BD56" i="1" s="1"/>
  <c r="BK88" i="2" l="1"/>
  <c r="T88" i="2"/>
  <c r="BK87" i="2"/>
  <c r="J87" i="2" s="1"/>
  <c r="J60" i="2" s="1"/>
  <c r="R87" i="2"/>
  <c r="R86" i="2" s="1"/>
  <c r="J88" i="2"/>
  <c r="J61" i="2" s="1"/>
  <c r="T84" i="4"/>
  <c r="T83" i="4"/>
  <c r="R85" i="3"/>
  <c r="R84" i="3"/>
  <c r="T87" i="2"/>
  <c r="T86" i="2" s="1"/>
  <c r="BK84" i="4"/>
  <c r="J84" i="4"/>
  <c r="J60" i="4" s="1"/>
  <c r="T85" i="3"/>
  <c r="T84" i="3"/>
  <c r="P87" i="2"/>
  <c r="P86" i="2" s="1"/>
  <c r="AU55" i="1" s="1"/>
  <c r="AU54" i="1" s="1"/>
  <c r="J81" i="5"/>
  <c r="J60" i="5"/>
  <c r="BK84" i="3"/>
  <c r="J84" i="3"/>
  <c r="J30" i="5"/>
  <c r="AG58" i="1"/>
  <c r="J33" i="2"/>
  <c r="AV55" i="1" s="1"/>
  <c r="AT55" i="1" s="1"/>
  <c r="J33" i="3"/>
  <c r="AV56" i="1"/>
  <c r="AT56" i="1"/>
  <c r="F33" i="2"/>
  <c r="AZ55" i="1" s="1"/>
  <c r="BD54" i="1"/>
  <c r="W33" i="1" s="1"/>
  <c r="J33" i="4"/>
  <c r="AV57" i="1"/>
  <c r="AT57" i="1"/>
  <c r="BC54" i="1"/>
  <c r="W32" i="1" s="1"/>
  <c r="F33" i="4"/>
  <c r="AZ57" i="1"/>
  <c r="F33" i="3"/>
  <c r="AZ56" i="1"/>
  <c r="J30" i="3"/>
  <c r="AG56" i="1"/>
  <c r="F33" i="5"/>
  <c r="AZ58" i="1"/>
  <c r="BA54" i="1"/>
  <c r="AW54" i="1" s="1"/>
  <c r="AK30" i="1" s="1"/>
  <c r="BB54" i="1"/>
  <c r="AX54" i="1" s="1"/>
  <c r="J33" i="5"/>
  <c r="AV58" i="1" s="1"/>
  <c r="AT58" i="1" s="1"/>
  <c r="AN58" i="1" s="1"/>
  <c r="BK86" i="2" l="1"/>
  <c r="J86" i="2" s="1"/>
  <c r="J30" i="2" s="1"/>
  <c r="AG55" i="1" s="1"/>
  <c r="AN55" i="1" s="1"/>
  <c r="BK83" i="4"/>
  <c r="J83" i="4"/>
  <c r="J59" i="4"/>
  <c r="J39" i="5"/>
  <c r="AN56" i="1"/>
  <c r="J59" i="3"/>
  <c r="J39" i="3"/>
  <c r="W31" i="1"/>
  <c r="AZ54" i="1"/>
  <c r="W29" i="1" s="1"/>
  <c r="AY54" i="1"/>
  <c r="W30" i="1"/>
  <c r="J59" i="2" l="1"/>
  <c r="J39" i="2"/>
  <c r="J30" i="4"/>
  <c r="AG57" i="1"/>
  <c r="AN57" i="1" s="1"/>
  <c r="AV54" i="1"/>
  <c r="AK29" i="1" s="1"/>
  <c r="J39" i="4" l="1"/>
  <c r="AG54" i="1"/>
  <c r="AK26" i="1" s="1"/>
  <c r="AT54" i="1"/>
  <c r="AN54" i="1" l="1"/>
  <c r="AK35" i="1"/>
</calcChain>
</file>

<file path=xl/sharedStrings.xml><?xml version="1.0" encoding="utf-8"?>
<sst xmlns="http://schemas.openxmlformats.org/spreadsheetml/2006/main" count="7937" uniqueCount="1077">
  <si>
    <t>Export Komplet</t>
  </si>
  <si>
    <t>VZ</t>
  </si>
  <si>
    <t>2.0</t>
  </si>
  <si>
    <t/>
  </si>
  <si>
    <t>False</t>
  </si>
  <si>
    <t>{1ee1edff-903a-4047-b473-5ad25d4aecf2}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</si>
  <si>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</si>
  <si>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</si>
  <si>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</si>
  <si>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</si>
  <si>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</si>
  <si>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</si>
  <si>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</si>
  <si>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</si>
  <si>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</si>
  <si>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2024/062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</si>
  <si>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</si>
  <si>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</si>
  <si>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Kněžpole - rekonstrukce vodovodního řadu A-2</t>
  </si>
  <si>
    <t>KSO:</t>
  </si>
  <si>
    <t>CC-CZ:</t>
  </si>
  <si>
    <t>Místo:</t>
  </si>
  <si>
    <t>Kněžpole</t>
  </si>
  <si>
    <t>Datum:</t>
  </si>
  <si>
    <t>24. 10. 2024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</si>
  <si>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</si>
  <si>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</si>
  <si>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</si>
  <si>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</si>
  <si>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</si>
  <si>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</si>
  <si>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</si>
  <si>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</si>
  <si>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</si>
  <si>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</si>
  <si>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</si>
  <si>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</si>
  <si>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</si>
  <si>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</si>
  <si>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</si>
  <si>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</si>
  <si>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</si>
  <si>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</si>
  <si>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</si>
  <si>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</si>
  <si>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</si>
  <si>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</si>
  <si>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</si>
  <si>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</si>
  <si>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</si>
  <si>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</si>
  <si>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</si>
  <si>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</si>
  <si>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</si>
  <si>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</si>
  <si>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</si>
  <si>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</si>
  <si>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</si>
  <si>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</si>
  <si>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</si>
  <si>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</si>
  <si>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</si>
  <si>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</si>
  <si>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</si>
  <si>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</si>
  <si>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</si>
  <si>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</si>
  <si>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</si>
  <si>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</si>
  <si>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</si>
  <si>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</si>
  <si>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</si>
  <si>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</si>
  <si>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</si>
  <si>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</si>
  <si>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</si>
  <si>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Výkopové práce a obnova povrchů</t>
  </si>
  <si>
    <t>STA</t>
  </si>
  <si>
    <t>1</t>
  </si>
  <si>
    <t>{1e65234f-1e08-4b22-a470-19fccc502e7a}</t>
  </si>
  <si>
    <t>2</t>
  </si>
  <si>
    <t>002</t>
  </si>
  <si>
    <t>Rekonstrukce vodovodního řadu A-2 - řad (výpis materiálu)</t>
  </si>
  <si>
    <t>{0e38d6d4-dac9-481b-ad69-c716a637f89d}</t>
  </si>
  <si>
    <t>003</t>
  </si>
  <si>
    <t>Rekonstrukce vodovodního řadu A-2 - přepojení přípojek (výpis materiálu)</t>
  </si>
  <si>
    <t>{80b6af0f-b66b-4fdb-ac22-0683bebdbcd2}</t>
  </si>
  <si>
    <t>090</t>
  </si>
  <si>
    <t>Vedlejší a ostatní náklady</t>
  </si>
  <si>
    <t>{0d8741c4-9b3b-4ba6-a379-e96df5b32fb1}</t>
  </si>
  <si>
    <t>KRYCÍ LIST SOUPISU PRACÍ</t>
  </si>
  <si>
    <t>Objekt:</t>
  </si>
  <si>
    <t>001 - Výkopové práce a obnova povrchů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</si>
  <si>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</si>
  <si>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</si>
  <si>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</si>
  <si>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</si>
  <si>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</si>
  <si>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</si>
  <si>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</si>
  <si>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</si>
  <si>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</si>
  <si>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</si>
  <si>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</si>
  <si>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</si>
  <si>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</si>
  <si>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</si>
  <si>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</si>
  <si>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</si>
  <si>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</si>
  <si>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</si>
  <si>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</si>
  <si>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</si>
  <si>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</si>
  <si>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</si>
  <si>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</si>
  <si>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</si>
  <si>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</si>
  <si>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</si>
  <si>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</si>
  <si>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</si>
  <si>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</si>
  <si>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113106134</t>
  </si>
  <si>
    <t>Rozebrání dlažeb komunikací pro pěší s přemístěním hmot na skládku na vzdálenost do 3 m nebo s naložením na dopravní prostředek s ložem z kameniva nebo živice a s jakoukoliv výplní spár strojně plochy jednotlivě do 50 m2 ze zámkové dlažby</t>
  </si>
  <si>
    <t>m2</t>
  </si>
  <si>
    <t>CS ÚRS 2024 02</t>
  </si>
  <si>
    <t>4</t>
  </si>
  <si>
    <t>905845466</t>
  </si>
  <si>
    <t>Online PSC</t>
  </si>
  <si>
    <t>https://podminky.urs.cz/item/CS_URS_2024_02/113106134</t>
  </si>
  <si>
    <t>VV</t>
  </si>
  <si>
    <t>"Rozebrání a obnova povrchu nad rýhou a v rozšíření dle C4."</t>
  </si>
  <si>
    <t>"Chodník, dlažba:" 15</t>
  </si>
  <si>
    <t>Součet</t>
  </si>
  <si>
    <t>113106187</t>
  </si>
  <si>
    <t>Rozebrání dlažeb vozovek a ploch s přemístěním hmot na skládku na vzdálenost do 3 m nebo s naložením na dopravní prostředek, s jakoukoliv výplní spár strojně plochy jednotlivě do 50 m2 ze zámkové dlažby s ložem z kameniva</t>
  </si>
  <si>
    <t>-675659921</t>
  </si>
  <si>
    <t>https://podminky.urs.cz/item/CS_URS_2024_02/113106187</t>
  </si>
  <si>
    <t>"Vjezd, dlažba:" 7</t>
  </si>
  <si>
    <t>3</t>
  </si>
  <si>
    <t>113107423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</si>
  <si>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200 do 300 mm</t>
  </si>
  <si>
    <t>-425717841</t>
  </si>
  <si>
    <t>https://podminky.urs.cz/item/CS_URS_2024_02/113107423</t>
  </si>
  <si>
    <t>"Rozebrání a obnova povrchu nad rýhou dle C4."</t>
  </si>
  <si>
    <t>"MK živice:" 3,5</t>
  </si>
  <si>
    <t>"MK živice (provizorium):" 53</t>
  </si>
  <si>
    <t>"Chodník, dlažba:" 12</t>
  </si>
  <si>
    <t>113107424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</si>
  <si>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300 do 400 mm</t>
  </si>
  <si>
    <t>-261833416</t>
  </si>
  <si>
    <t>https://podminky.urs.cz/item/CS_URS_2024_02/113107424</t>
  </si>
  <si>
    <t>"Vjezd, dlažba:" 5</t>
  </si>
  <si>
    <t>5</t>
  </si>
  <si>
    <t>113107443</t>
  </si>
  <si>
    <t>Odstranění podkladů nebo krytů při překopech inženýrských sítí s přemístěním hmot na skládku ve vzdálenosti do 3 m nebo s naložením na dopravní prostředek strojně plochy jednotlivě do 15 m2 živičných, o tl. vrstvy přes 100 do 150 mm</t>
  </si>
  <si>
    <t>-1482228428</t>
  </si>
  <si>
    <t>https://podminky.urs.cz/item/CS_URS_2024_02/113107443</t>
  </si>
  <si>
    <t>6</t>
  </si>
  <si>
    <t>113154523</t>
  </si>
  <si>
    <t>Frézování živičného podkladu nebo krytu s naložením hmot na dopravní prostředek plochy do 500 m2 pruhu šířky přes 0,5 m, tloušťky vrstvy 50 mm</t>
  </si>
  <si>
    <t>1787774005</t>
  </si>
  <si>
    <t>https://podminky.urs.cz/item/CS_URS_2024_02/113154523</t>
  </si>
  <si>
    <t>7</t>
  </si>
  <si>
    <t>113154525</t>
  </si>
  <si>
    <t>Frézování živičného podkladu nebo krytu s naložením hmot na dopravní prostředek plochy do 500 m2 pruhu šířky přes 0,5 m, tloušťky vrstvy 70 mm</t>
  </si>
  <si>
    <t>1188730881</t>
  </si>
  <si>
    <t>https://podminky.urs.cz/item/CS_URS_2024_02/113154525</t>
  </si>
  <si>
    <t>8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</si>
  <si>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</si>
  <si>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</si>
  <si>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m</t>
  </si>
  <si>
    <t>-49264690</t>
  </si>
  <si>
    <t>https://podminky.urs.cz/item/CS_URS_2024_02/119001405</t>
  </si>
  <si>
    <t>"Předpokládané křížení inženýrských sítí při přepojování přípojek."</t>
  </si>
  <si>
    <t>"Vodovod, plynovod, kanalizace:" 6*(1+1+1)</t>
  </si>
  <si>
    <t>9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</si>
  <si>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</si>
  <si>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</si>
  <si>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-624719814</t>
  </si>
  <si>
    <t>https://podminky.urs.cz/item/CS_URS_2024_02/119001421</t>
  </si>
  <si>
    <t>"Podzemné kabelové vedení:" 6*(1+1+1)</t>
  </si>
  <si>
    <t>10</t>
  </si>
  <si>
    <t>121151103</t>
  </si>
  <si>
    <t>Sejmutí ornice strojně při souvislé ploše do 100 m2, tl. vrstvy do 200 mm</t>
  </si>
  <si>
    <t>-2127876482</t>
  </si>
  <si>
    <t>https://podminky.urs.cz/item/CS_URS_2024_02/121151103</t>
  </si>
  <si>
    <t>"Trávník:" 6</t>
  </si>
  <si>
    <t>11</t>
  </si>
  <si>
    <t>131251203</t>
  </si>
  <si>
    <t>Hloubení zapažených jam a zářezů strojně s urovnáním dna do předepsaného profilu a spádu v hornině třídy těžitelnosti I skupiny 3 přes 50 do 100 m3</t>
  </si>
  <si>
    <t>m3</t>
  </si>
  <si>
    <t>-767322767</t>
  </si>
  <si>
    <t>https://podminky.urs.cz/item/CS_URS_2024_02/131251203</t>
  </si>
  <si>
    <t>"Hloubení jam dle C4, D2, D3 - řad"</t>
  </si>
  <si>
    <t>(3,5*1*1,87)+(0,6*1*1,7)+(1*1,2*1,7)+(1,2*1*1,61)+(1,2*1*1,56)+(0,6*1*1,56)+(1,5*1,2*1,51)+(3*1*1,7)+(2*0,6*1*1,5)+(1,5*1,2*1,5)</t>
  </si>
  <si>
    <t>(1,5*1,2*1,51)+(0,6*1*1,6)+(1,2*1*1,53)+(0,6*1*1,53)+(1,5*1,2*1,5)+(1,5*1,2*1,5)+(4*1*1,76)+(4*1*1,8)+(0,6*1*1,5)+(0,6*1*1)+(0,6*1*1,8)</t>
  </si>
  <si>
    <t>(4*1*2,26)+(1,2*1*1,93)+(3*1*1,93)</t>
  </si>
  <si>
    <t>Mezisoučet</t>
  </si>
  <si>
    <t>"Hloubení jam dle C4, D2, D3 - přepojení přípojek, rozšíření jam"</t>
  </si>
  <si>
    <t>(0,8*2*1,5)+(0,8*2,6*1,5)+(1,2*1*1,5)+(0,8*2,3*1,5)+(1,2*1*1,5)+(1,2*1*1,5)+(0,8*2,5*1,5)+(0,8*3,2*1,5)+(1,2*1*1,5)+(1,2*1*1,5)+(0,8*2,2*1,5)</t>
  </si>
  <si>
    <t>"Odečet povrchů nad rýhou."</t>
  </si>
  <si>
    <t>"MK živice:" -0,4*3,5</t>
  </si>
  <si>
    <t>"MK živice provizorium:" -0,4*(53-(1*15))</t>
  </si>
  <si>
    <t>"Vjezd, dlažba:" -0,45*5</t>
  </si>
  <si>
    <t>"Chodník, dlažba:" -0,3*12</t>
  </si>
  <si>
    <t>"Trávník:" -0,2*6</t>
  </si>
  <si>
    <t>132254203</t>
  </si>
  <si>
    <t>Hloubení zapažených rýh šířky přes 800 do 2 000 mm strojně s urovnáním dna do předepsaného profilu a spádu v hornině třídy těžitelnosti I skupiny 3 přes 50 do 100 m3</t>
  </si>
  <si>
    <t>-1925967932</t>
  </si>
  <si>
    <t>https://podminky.urs.cz/item/CS_URS_2024_02/132254203</t>
  </si>
  <si>
    <t>"Hloubení rýh dle C4, D2, D3 - přepojení přípojek"</t>
  </si>
  <si>
    <t>"VP13:" 15*1*1,5</t>
  </si>
  <si>
    <t>"Odečet povrchů nad rýhou (MK živice provizorium):" -0,4*15*1</t>
  </si>
  <si>
    <t>13</t>
  </si>
  <si>
    <t>139001101</t>
  </si>
  <si>
    <t>Příplatek k cenám hloubených vykopávek za ztížení vykopávky v blízkosti podzemního vedení nebo výbušnin pro jakoukoliv třídu horniny</t>
  </si>
  <si>
    <t>1268222172</t>
  </si>
  <si>
    <t>https://podminky.urs.cz/item/CS_URS_2024_02/139001101</t>
  </si>
  <si>
    <t>"Vodovod, plynovod, kanalizace:" 6*(1*1*1)</t>
  </si>
  <si>
    <t>"Podzemné kabelové vedení:" 6*(1*1*1)</t>
  </si>
  <si>
    <t>14</t>
  </si>
  <si>
    <t>141720013</t>
  </si>
  <si>
    <t>Neřízený zemní protlak v hornině třídy těžitelnosti I a II, skupiny 3 a 4 průměru protlaku přes 63 do 75 mm</t>
  </si>
  <si>
    <t>450315300</t>
  </si>
  <si>
    <t>https://podminky.urs.cz/item/CS_URS_2024_02/141720013</t>
  </si>
  <si>
    <t>"Protlaky přípojek dle D8:" 23</t>
  </si>
  <si>
    <t>15</t>
  </si>
  <si>
    <t>141721253</t>
  </si>
  <si>
    <t>Řízený zemní protlak délky protlaku přes 50 do 100 m v hornině třídy těžitelnosti I a II, skupiny 1 až 4 včetně zatažení trub v hloubce do 6 m průměru vrtu přes 110 do 140 mm</t>
  </si>
  <si>
    <t>522914305</t>
  </si>
  <si>
    <t>https://podminky.urs.cz/item/CS_URS_2024_02/141721253</t>
  </si>
  <si>
    <t>"Horizontálně řízené vrty řad dle D2:" 79+51+23+74+24</t>
  </si>
  <si>
    <t>16</t>
  </si>
  <si>
    <t>151811131</t>
  </si>
  <si>
    <t>Zřízení pažicích boxů pro pažení a rozepření stěn rýh podzemního vedení hloubka výkopu do 4 m, šířka do 1,2 m</t>
  </si>
  <si>
    <t>-730796052</t>
  </si>
  <si>
    <t>https://podminky.urs.cz/item/CS_URS_2024_02/151811131</t>
  </si>
  <si>
    <t>"VP13:" 15*2*1,5</t>
  </si>
  <si>
    <t>17</t>
  </si>
  <si>
    <t>151811132</t>
  </si>
  <si>
    <t>Zřízení pažicích boxů pro pažení a rozepření stěn rýh podzemního vedení hloubka výkopu do 4 m, šířka přes 1,2 do 2,5 m</t>
  </si>
  <si>
    <t>-847842632</t>
  </si>
  <si>
    <t>https://podminky.urs.cz/item/CS_URS_2024_02/151811132</t>
  </si>
  <si>
    <t>"Pažení v rámci podélných stran výkopů."</t>
  </si>
  <si>
    <t>(3,5*2*1,87)+(2*1*1,7)+(2*1,2*1,7)+(1,2*2*1,61)+(1,2*2*1,56)+(2*1*1,56)+(1,5*2*1,51)+(3*2*1,7)+(2*2*1*1,5)+(1,5*2*1,5)</t>
  </si>
  <si>
    <t>(1,5*2*1,51)+(2*1*1,6)+(1,2*2*1,53)+(2*1*1,53)+(1,5*2*1,5)+(1,5*2*1,5)+(4*2*1,76)+(4*2*1,8)+(2*1*1,5)+(2*1*1)+(2*1*1,8)</t>
  </si>
  <si>
    <t>(4*2*2,26)+(1,2*2*1,93)+(3*2*1,93)</t>
  </si>
  <si>
    <t>(2*2*1,5)+(2*2,6*1,5)+(1,2*2*1,5)+(2*2,3*1,5)+(1,2*2*1,5)+(1,2*2*1,5)+(2*2,5*1,5)+(2*3,2*1,5)+(1,2*2*1,5)+(1,2*2*1,5)+(2*2,2*1,5)</t>
  </si>
  <si>
    <t>18</t>
  </si>
  <si>
    <t>151811231</t>
  </si>
  <si>
    <t>Odstranění pažicích boxů pro pažení a rozepření stěn rýh podzemního vedení hloubka výkopu do 4 m, šířka do 1,2 m</t>
  </si>
  <si>
    <t>624331973</t>
  </si>
  <si>
    <t>https://podminky.urs.cz/item/CS_URS_2024_02/151811231</t>
  </si>
  <si>
    <t>19</t>
  </si>
  <si>
    <t>151811232</t>
  </si>
  <si>
    <t>Odstranění pažicích boxů pro pažení a rozepření stěn rýh podzemního vedení hloubka výkopu do 4 m, šířka přes 1,2 do 2,5 m</t>
  </si>
  <si>
    <t>-1658226044</t>
  </si>
  <si>
    <t>https://podminky.urs.cz/item/CS_URS_2024_02/151811232</t>
  </si>
  <si>
    <t>20</t>
  </si>
  <si>
    <t>162351103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</si>
  <si>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</si>
  <si>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989916940</t>
  </si>
  <si>
    <t>https://podminky.urs.cz/item/CS_URS_2024_02/162351103</t>
  </si>
  <si>
    <t>"Přemístění vykopané zeminy v rámci staveniště - odvoz na meziskládku"</t>
  </si>
  <si>
    <t>"Zásypy zpětně použitou vhodnou zeminou:" 5,4</t>
  </si>
  <si>
    <t>"Zásyp zpětně použitým kamenivem zpevněných ploch:" 4,75</t>
  </si>
  <si>
    <t>"Přemístění vykopané zeminy v rámci staveniště - odvoz z meziskládky do zásypů a násypů"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</si>
  <si>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</si>
  <si>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</si>
  <si>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CS ÚRS 2024 01</t>
  </si>
  <si>
    <t>-1226445814</t>
  </si>
  <si>
    <t>https://podminky.urs.cz/item/CS_URS_2024_01/162751117</t>
  </si>
  <si>
    <t>"Odvoz přebytečné zeminy na skládku, předpokládáno 11 km dle B."</t>
  </si>
  <si>
    <t>"Zásyp zeminou v nezpevněných plochách"</t>
  </si>
  <si>
    <t>"Trávník:" -6*(1,5-0,2-0,1-0,3)</t>
  </si>
  <si>
    <t>22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</si>
  <si>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</si>
  <si>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</si>
  <si>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1178931631</t>
  </si>
  <si>
    <t>https://podminky.urs.cz/item/CS_URS_2024_01/162751119</t>
  </si>
  <si>
    <t>23</t>
  </si>
  <si>
    <t>167151101</t>
  </si>
  <si>
    <t>Nakládání, skládání a překládání neulehlého výkopku nebo sypaniny strojně nakládání, množství do 100 m3, z horniny třídy těžitelnosti I, skupiny 1 až 3</t>
  </si>
  <si>
    <t>-1647003675</t>
  </si>
  <si>
    <t>https://podminky.urs.cz/item/CS_URS_2024_02/167151101</t>
  </si>
  <si>
    <t>"Přemístění vykopané zeminy v rámci staveniště - nakládání na meziskládce"</t>
  </si>
  <si>
    <t>24</t>
  </si>
  <si>
    <t>171201231</t>
  </si>
  <si>
    <t>Poplatek za uložení stavebního odpadu na recyklační skládce (skládkovné) zeminy a kamení zatříděného do Katalogu odpadů pod kódem 17 05 04</t>
  </si>
  <si>
    <t>t</t>
  </si>
  <si>
    <t>-614351888</t>
  </si>
  <si>
    <t>https://podminky.urs.cz/item/CS_URS_2024_02/171201231</t>
  </si>
  <si>
    <t>86,671*2 'Přepočtené koeficientem množství</t>
  </si>
  <si>
    <t>25</t>
  </si>
  <si>
    <t>171251201</t>
  </si>
  <si>
    <t>Uložení sypaniny na skládky nebo meziskládky bez hutnění s upravením uložené sypaniny do předepsaného tvaru</t>
  </si>
  <si>
    <t>1418652318</t>
  </si>
  <si>
    <t>https://podminky.urs.cz/item/CS_URS_2024_02/171251201</t>
  </si>
  <si>
    <t>"Přemístění vykopané zeminy v rámci staveniště - uložení na meziskládce"</t>
  </si>
  <si>
    <t>26</t>
  </si>
  <si>
    <t>174151101</t>
  </si>
  <si>
    <t>Zásyp sypaninou z jakékoliv horniny strojně s uložením výkopku ve vrstvách se zhutněním jam, šachet, rýh nebo kolem objektů v těchto vykopávkách</t>
  </si>
  <si>
    <t>459288129</t>
  </si>
  <si>
    <t>https://podminky.urs.cz/item/CS_URS_2024_02/174151101</t>
  </si>
  <si>
    <t>"Trávník:" 6*(1,5-0,2-0,1-0,3)</t>
  </si>
  <si>
    <t>27</t>
  </si>
  <si>
    <t>-1238506262</t>
  </si>
  <si>
    <t>"Zásyp zpětně použitým kamenivem zpevněných ploch"</t>
  </si>
  <si>
    <t>"Chodník, dlažba:" 12*0,25</t>
  </si>
  <si>
    <t>"Vjezd, dlažba:" 5*0,35</t>
  </si>
  <si>
    <t>28</t>
  </si>
  <si>
    <t>-686738761</t>
  </si>
  <si>
    <t>"Zásyp kamenivem ve zpevněných plochách"</t>
  </si>
  <si>
    <t>"Odečet vytlačené kubatury."</t>
  </si>
  <si>
    <t>"Lože a obsyp:" -16,154-22,422</t>
  </si>
  <si>
    <t>"Zásyp zeminou v nezpevněných plochách:" -5,4</t>
  </si>
  <si>
    <t>"Zásyp zpětně použitým kamenivem zpevněných ploch:" -4,75</t>
  </si>
  <si>
    <t>29</t>
  </si>
  <si>
    <t>M</t>
  </si>
  <si>
    <t>58344197</t>
  </si>
  <si>
    <t>štěrkodrť frakce 0/63</t>
  </si>
  <si>
    <t>-18828137</t>
  </si>
  <si>
    <t>43,345*2 'Přepočtené koeficientem množství</t>
  </si>
  <si>
    <t>30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</si>
  <si>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</si>
  <si>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</si>
  <si>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580236545</t>
  </si>
  <si>
    <t>https://podminky.urs.cz/item/CS_URS_2024_02/175151101</t>
  </si>
  <si>
    <t>"Podkladní lože, použita frakce 0/8."</t>
  </si>
  <si>
    <t>(3,5*1*0,3)+(0,6*1*0,3)+(1*1,2*0,3)+(1,2*1*0,3)+(1,2*1*0,3)+(0,6*1*0,3)+(1,5*1,2*0,3)+(3*1*0,3)+(2*0,6*1*0,3)+(1,5*1,2*0,3)</t>
  </si>
  <si>
    <t>(1,5*1,2*0,3)+(0,6*1*0,3)+(1,2*1*0,3)+(0,6*1*0,3)+(1,5*1,2*0,3)+(1,5*1,2*0,3)+(4*1*0,3)+(4*1*0,3)+(0,6*1*0,3)+(0,6*1*0,3)+(0,6*1*0,3)</t>
  </si>
  <si>
    <t>(4*1*0,3)+(1,2*1*0,3)+(3*1*0,3)</t>
  </si>
  <si>
    <t>(0,8*2*0,3)+(0,8*2,6*0,3)+(1,2*1*0,3)+(0,8*2,3*0,3)+(1,2*1*0,3)+(1,2*1*0,3)+(0,8*2,5*0,3)+(0,8*3,2*0,3)+(1,2*1*0,3)+(1,2*1*0,3)+(0,8*2,2*0,3)</t>
  </si>
  <si>
    <t>"VP13:" 15*1*0,3</t>
  </si>
  <si>
    <t>31</t>
  </si>
  <si>
    <t>58344121</t>
  </si>
  <si>
    <t>štěrkodrť frakce 0/8</t>
  </si>
  <si>
    <t>-530691623</t>
  </si>
  <si>
    <t>22,422*2 'Přepočtené koeficientem množství</t>
  </si>
  <si>
    <t>32</t>
  </si>
  <si>
    <t>181351003</t>
  </si>
  <si>
    <t>Rozprostření a urovnání ornice v rovině nebo ve svahu sklonu do 1:5 strojně při souvislé ploše do 100 m2, tl. vrstvy do 200 mm</t>
  </si>
  <si>
    <t>-62475505</t>
  </si>
  <si>
    <t>https://podminky.urs.cz/item/CS_URS_2024_02/181351003</t>
  </si>
  <si>
    <t>33</t>
  </si>
  <si>
    <t>181411131</t>
  </si>
  <si>
    <t>Založení trávníku na půdě předem připravené plochy do 1000 m2 výsevem včetně utažení parkového v rovině nebo na svahu do 1:5</t>
  </si>
  <si>
    <t>903257829</t>
  </si>
  <si>
    <t>https://podminky.urs.cz/item/CS_URS_2024_02/181411131</t>
  </si>
  <si>
    <t>"Trávník:" 30</t>
  </si>
  <si>
    <t>34</t>
  </si>
  <si>
    <t>00572410</t>
  </si>
  <si>
    <t>osivo směs travní parková</t>
  </si>
  <si>
    <t>kg</t>
  </si>
  <si>
    <t>-371603599</t>
  </si>
  <si>
    <t>30*0,02 'Přepočtené koeficientem množství</t>
  </si>
  <si>
    <t>35</t>
  </si>
  <si>
    <t>181912111</t>
  </si>
  <si>
    <t>Úprava pláně vyrovnáním výškových rozdílů ručně v hornině třídy těžitelnosti I skupiny 3 bez zhutnění</t>
  </si>
  <si>
    <t>-330849076</t>
  </si>
  <si>
    <t>https://podminky.urs.cz/item/CS_URS_2024_02/181912111</t>
  </si>
  <si>
    <t>Vodorovné konstrukce</t>
  </si>
  <si>
    <t>36</t>
  </si>
  <si>
    <t>451541111</t>
  </si>
  <si>
    <t>Lože pod potrubí, stoky a drobné objekty v otevřeném výkopu ze štěrkodrtě 0-63 mm</t>
  </si>
  <si>
    <t>1285512396</t>
  </si>
  <si>
    <t>https://podminky.urs.cz/item/CS_URS_2024_02/451541111</t>
  </si>
  <si>
    <t>"Podkladní lože jam, použita frakce 0/63."</t>
  </si>
  <si>
    <t>(3,5*1*0,2)+(0,6*1*0,2)+(1*1,2*0,2)+(1,2*1*0,2)+(1,2*1*0,2)+(0,6*1*0,2)+(1,5*1,2*0,2)+(3*1*0,2)+(2*0,6*1*0,2)+(1,5*1,2*0,2)</t>
  </si>
  <si>
    <t>(1,5*1,2*0,2)+(0,6*1*0,2)+(1,2*1*0,2)+(0,6*1*0,2)+(1,5*1,2*0,2)+(1,5*1,2*0,2)+(4*1*0,2)+(4*1*0,2)+(0,6*1*0,2)+(0,6*1*0,2)+(0,6*1*0,2)</t>
  </si>
  <si>
    <t>(4*1*0,2)+(1,2*1*0,2)+(3*1*0,2)</t>
  </si>
  <si>
    <t>(3,5*1*0,1)+(0,6*1*0,1)+(1*1,2*0,1)+(1,2*1*0,1)+(1,2*1*0,1)+(0,6*1*0,1)+(1,5*1,2*0,1)+(3*1*0,1)+(2*0,6*1*0,1)+(1,5*1,2*0,1)</t>
  </si>
  <si>
    <t>(1,5*1,2*0,1)+(0,6*1*0,1)+(1,2*1*0,1)+(0,6*1*0,1)+(1,5*1,2*0,1)+(1,5*1,2*0,1)+(4*1*0,1)+(4*1*0,1)+(0,6*1*0,1)+(0,6*1*0,1)+(0,6*1*0,1)</t>
  </si>
  <si>
    <t>(4*1*0,1)+(1,2*1*0,1)+(3*1*0,2)</t>
  </si>
  <si>
    <t>(0,8*2*0,1)+(0,8*2,6*0,1)+(1,2*1*0,1)+(0,8*2,3*0,1)+(1,2*1*0,1)+(1,2*1*0,1)+(0,8*2,5*0,1)+(0,8*3,2*0,1)+(1,2*1*0,1)+(1,2*1*0,1)+(0,8*2,2*0,1)</t>
  </si>
  <si>
    <t>"VP13:" 15*1*0,1</t>
  </si>
  <si>
    <t>Komunikace pozemní</t>
  </si>
  <si>
    <t>37</t>
  </si>
  <si>
    <t>564861011</t>
  </si>
  <si>
    <t>Podklad ze štěrkodrti ŠD s rozprostřením a zhutněním plochy jednotlivě do 100 m2, po zhutnění tl. 200 mm</t>
  </si>
  <si>
    <t>1856923583</t>
  </si>
  <si>
    <t>https://podminky.urs.cz/item/CS_URS_2024_02/564861011</t>
  </si>
  <si>
    <t>"MK živice (použita frakce 0/63):" 3,5</t>
  </si>
  <si>
    <t>"Vjezd, dlažba, použita frakce 0/32:" 5</t>
  </si>
  <si>
    <t>"Chodník, dlažba, použita frakce 0/32:" 12</t>
  </si>
  <si>
    <t>38</t>
  </si>
  <si>
    <t>565211111</t>
  </si>
  <si>
    <t>Podklad ze štěrku částečně zpevněného cementovou maltou ŠCM s rozprostřením a s hutněním, po zhutnění tl. 150 mm</t>
  </si>
  <si>
    <t>2106977252</t>
  </si>
  <si>
    <t>https://podminky.urs.cz/item/CS_URS_2024_02/565211111</t>
  </si>
  <si>
    <t>39</t>
  </si>
  <si>
    <t>567132111</t>
  </si>
  <si>
    <t>Podklad ze směsi stmelené cementem SC bez dilatačních spár, s rozprostřením a zhutněním SC C 8/10 (KSC I), po zhutnění tl. 160 mm</t>
  </si>
  <si>
    <t>189626514</t>
  </si>
  <si>
    <t>https://podminky.urs.cz/item/CS_URS_2024_02/567132111</t>
  </si>
  <si>
    <t>40</t>
  </si>
  <si>
    <t>573111112</t>
  </si>
  <si>
    <t>Postřik infiltrační PI z asfaltu silničního s posypem kamenivem, v množství 1,00 kg/m2</t>
  </si>
  <si>
    <t>-2072191575</t>
  </si>
  <si>
    <t>https://podminky.urs.cz/item/CS_URS_2024_02/573111112</t>
  </si>
  <si>
    <t>41</t>
  </si>
  <si>
    <t>573211106</t>
  </si>
  <si>
    <t>Postřik spojovací PS bez posypu kamenivem z asfaltu silničního, v množství 0,20 kg/m2</t>
  </si>
  <si>
    <t>-1013676599</t>
  </si>
  <si>
    <t>https://podminky.urs.cz/item/CS_URS_2024_02/573211106</t>
  </si>
  <si>
    <t>42</t>
  </si>
  <si>
    <t>577144111</t>
  </si>
  <si>
    <t>Asfaltový beton vrstva obrusná ACO 11 (ABS) s rozprostřením a se zhutněním z nemodifikovaného asfaltu v pruhu šířky do 3 m tř. I (ACO 11+), po zhutnění tl. 50 mm</t>
  </si>
  <si>
    <t>852162244</t>
  </si>
  <si>
    <t>https://podminky.urs.cz/item/CS_URS_2024_02/577144111</t>
  </si>
  <si>
    <t>43</t>
  </si>
  <si>
    <t>577165112</t>
  </si>
  <si>
    <t>Asfaltový beton vrstva ložní ACL 16 (ABH) s rozprostřením a zhutněním z nemodifikovaného asfaltu v pruhu šířky do 3 m, po zhutnění tl. 70 mm</t>
  </si>
  <si>
    <t>1214529707</t>
  </si>
  <si>
    <t>https://podminky.urs.cz/item/CS_URS_2024_02/577165112</t>
  </si>
  <si>
    <t>Ostatní konstrukce a práce, bourání</t>
  </si>
  <si>
    <t>44</t>
  </si>
  <si>
    <t>919112111</t>
  </si>
  <si>
    <t>Řezání dilatačních spár v živičném krytu příčných nebo podélných, šířky 4 mm, hloubky do 60 mm</t>
  </si>
  <si>
    <t>1009700538</t>
  </si>
  <si>
    <t>https://podminky.urs.cz/item/CS_URS_2024_02/919112111</t>
  </si>
  <si>
    <t>"Rozebrání a obnova povrchu nad rýhou a v rozšíření."</t>
  </si>
  <si>
    <t>"MK živice:" 4,3+4,3+1,8+1,8</t>
  </si>
  <si>
    <t>45</t>
  </si>
  <si>
    <t>919112212</t>
  </si>
  <si>
    <t>Řezání dilatačních spár v živičném krytu vytvoření komůrky pro těsnící zálivku šířky 10 mm, hloubky 20 mm</t>
  </si>
  <si>
    <t>1122711254</t>
  </si>
  <si>
    <t>https://podminky.urs.cz/item/CS_URS_2024_02/919112212</t>
  </si>
  <si>
    <t>46</t>
  </si>
  <si>
    <t>919121132</t>
  </si>
  <si>
    <t>Utěsnění dilatačních spár zálivkou za studena v cementobetonovém nebo živičném krytu včetně adhezního nátěru s těsnicím profilem pod zálivkou, pro komůrky šířky 20 mm, hloubky 40 mm</t>
  </si>
  <si>
    <t>-1000119280</t>
  </si>
  <si>
    <t>https://podminky.urs.cz/item/CS_URS_2024_02/919121132</t>
  </si>
  <si>
    <t>919735112</t>
  </si>
  <si>
    <t>Řezání stávajícího živičného krytu nebo podkladu hloubky přes 50 do 100 mm</t>
  </si>
  <si>
    <t>-1262993795</t>
  </si>
  <si>
    <t>https://podminky.urs.cz/item/CS_URS_2024_02/919735112</t>
  </si>
  <si>
    <t>"MK živice:" 3,5+3,5+1+1+(9*(0,6+0,6+1+1))+(4*(1,2+1,2+1+1))+(5*(1,5+1,5+1,2+1,2))+3+3+1+1+4+4+1+1+4+4+1+1+4+4+1+1+15+15+3+3+1+1</t>
  </si>
  <si>
    <t>48</t>
  </si>
  <si>
    <t>979051121</t>
  </si>
  <si>
    <t>Očištění vybouraných prvků při překopech inženýrských sítí od spojovacího materiálu s odklizením a uložením očištěných hmot a spojovacího materiálu na skládku do vzdálenosti 10 m nebo naložením na dopravní prostředek zámkových dlaždic s vyplněním spár kamenivem</t>
  </si>
  <si>
    <t>1613989039</t>
  </si>
  <si>
    <t>https://podminky.urs.cz/item/CS_URS_2024_02/979051121</t>
  </si>
  <si>
    <t>49</t>
  </si>
  <si>
    <t>R990001</t>
  </si>
  <si>
    <t>Demontáž stávajícího potrubí řadu včetně tvarovek a armatur, vytažení z výkopu včetně odvozu a likvidace vzniklé suti včetně všech souvisejících konstrukcí a prací</t>
  </si>
  <si>
    <t>kpl</t>
  </si>
  <si>
    <t>1554952959</t>
  </si>
  <si>
    <t>50</t>
  </si>
  <si>
    <t>R990002</t>
  </si>
  <si>
    <t>Demontáž stávajícího potrubí přípojek včetně tvarovek a armatur, vytažení z výkopu včetně odvozu a likvidace vzniklé suti včetně všech souvisejících konstrukcí a prací</t>
  </si>
  <si>
    <t>1196759770</t>
  </si>
  <si>
    <t>997</t>
  </si>
  <si>
    <t>Přesun sutě</t>
  </si>
  <si>
    <t>51</t>
  </si>
  <si>
    <t>997221551</t>
  </si>
  <si>
    <t>Vodorovná doprava suti bez naložení, ale se složením a s hrubým urovnáním ze sypkých materiálů, na vzdálenost do 1 km</t>
  </si>
  <si>
    <t>77374829</t>
  </si>
  <si>
    <t>https://podminky.urs.cz/item/CS_URS_2024_02/997221551</t>
  </si>
  <si>
    <t>"Odvoz vybouraných hmot na skládku"</t>
  </si>
  <si>
    <t>"Živice (pol. 6, 7):" 0,92+0,966</t>
  </si>
  <si>
    <t>"Kamenivo (pol. 3):" 30,14</t>
  </si>
  <si>
    <t>52</t>
  </si>
  <si>
    <t>997221559</t>
  </si>
  <si>
    <t>Vodorovná doprava suti bez naložení, ale se složením a s hrubým urovnáním Příplatek k ceně za každý další započatý 1 km přes 1 km</t>
  </si>
  <si>
    <t>662732084</t>
  </si>
  <si>
    <t>https://podminky.urs.cz/item/CS_URS_2024_02/997221559</t>
  </si>
  <si>
    <t>32,026*10 'Přepočtené koeficientem množství</t>
  </si>
  <si>
    <t>53</t>
  </si>
  <si>
    <t>997221561</t>
  </si>
  <si>
    <t>Vodorovná doprava suti bez naložení, ale se složením a s hrubým urovnáním z kusových materiálů, na vzdálenost do 1 km</t>
  </si>
  <si>
    <t>-605252415</t>
  </si>
  <si>
    <t>https://podminky.urs.cz/item/CS_URS_2024_02/997221561</t>
  </si>
  <si>
    <t>"Živice (pol. 5):" 16,748</t>
  </si>
  <si>
    <t>54</t>
  </si>
  <si>
    <t>997221569</t>
  </si>
  <si>
    <t>1469027494</t>
  </si>
  <si>
    <t>https://podminky.urs.cz/item/CS_URS_2024_02/997221569</t>
  </si>
  <si>
    <t>16,748*10 'Přepočtené koeficientem množství</t>
  </si>
  <si>
    <t>55</t>
  </si>
  <si>
    <t>997221873</t>
  </si>
  <si>
    <t>1017534161</t>
  </si>
  <si>
    <t>https://podminky.urs.cz/item/CS_URS_2024_02/997221873</t>
  </si>
  <si>
    <t>56</t>
  </si>
  <si>
    <t>997221875</t>
  </si>
  <si>
    <t>Poplatek za uložení stavebního odpadu na recyklační skládce (skládkovné) asfaltového bez obsahu dehtu zatříděného do Katalogu odpadů pod kódem 17 03 02</t>
  </si>
  <si>
    <t>-2141256038</t>
  </si>
  <si>
    <t>https://podminky.urs.cz/item/CS_URS_2024_02/997221875</t>
  </si>
  <si>
    <t>"Živice (pol. 5-7):" 16,748+0,92+0,966</t>
  </si>
  <si>
    <t>998</t>
  </si>
  <si>
    <t>Přesun hmot</t>
  </si>
  <si>
    <t>57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</si>
  <si>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</si>
  <si>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</si>
  <si>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1017104090</t>
  </si>
  <si>
    <t>https://podminky.urs.cz/item/CS_URS_2024_02/998276101</t>
  </si>
  <si>
    <t>002 - Rekonstrukce vodovodního řadu A-2 - řad (výpis materiálu)</t>
  </si>
  <si>
    <t xml:space="preserve">    8 - Trubní vedení</t>
  </si>
  <si>
    <t xml:space="preserve">    85 -  Potrubí z trub litinových</t>
  </si>
  <si>
    <t xml:space="preserve">    89 -  Ostatní konstrukce</t>
  </si>
  <si>
    <t>Trubní vedení</t>
  </si>
  <si>
    <t>857242122</t>
  </si>
  <si>
    <t>Montáž litinových tvarovek na potrubí litinovém tlakovém jednoosých na potrubí z trub přírubových v otevřeném výkopu, kanálu nebo v šachtě DN 80</t>
  </si>
  <si>
    <t>kus</t>
  </si>
  <si>
    <t>-518926446</t>
  </si>
  <si>
    <t>https://podminky.urs.cz/item/CS_URS_2024_02/857242122</t>
  </si>
  <si>
    <t>R552003</t>
  </si>
  <si>
    <t>přírubové koleno s patkou DN80 PN16 tvárná litina epoxidový nástřik médium pitná voda</t>
  </si>
  <si>
    <t>-592595516</t>
  </si>
  <si>
    <t>P</t>
  </si>
  <si>
    <t>Poznámka k položce:_x000D_
Přírubové patkové koleno 90° (N-kus) DN 80 PN 10/16 dle ČSN EN 545/2015_x000D_
- těleso tvárná litina_x000D_
- vně i uvnitř nástřik epoxidové pryskyřice_x000D_
- médium pitná voda</t>
  </si>
  <si>
    <t>"Řad A-2, dle výpisu materiálu D8, pozice 9:" 1</t>
  </si>
  <si>
    <t>R552004</t>
  </si>
  <si>
    <t>FF kus dl. 200 mm DN80 PN16 tvárná litina epoxidový nástřik médium pitná voda</t>
  </si>
  <si>
    <t>1065912363</t>
  </si>
  <si>
    <t>Poznámka k položce:_x000D_
 Přírubová tvarovka: FF-kus DN 80 dl. 200 mm PN 10/16_x000D_
- tělo tvárná litina_x000D_
- vně i uvnitř nástřik epoxidové pryskyřice_x000D_
-médium pitná voda</t>
  </si>
  <si>
    <t>"Řad A-2, dle výpisu materiálu D8, pozice 10:" 1</t>
  </si>
  <si>
    <t>R552006</t>
  </si>
  <si>
    <t>přírubová redukce FFR kus DN 100/80 PN16 tvárná litina epoxidový nástřik médium pitná voda</t>
  </si>
  <si>
    <t>-1175682928</t>
  </si>
  <si>
    <t>Poznámka k položce:_x000D_
FFR-kus - přírubový přechod DN 100/80 PN 10/16_x000D_
- tělo tvárná litina_x000D_
- vně i uvnitř nástřik epoxidové pryskyřice_x000D_
-médium pitná voda</t>
  </si>
  <si>
    <t>"Řad A-2, dle výpisu materiálu D8, pozice 11:" 2</t>
  </si>
  <si>
    <t>R552007</t>
  </si>
  <si>
    <t>přírubová spojka s hrdlem jištěná proti posunu DN 80 PN10/16 médium pitná voda</t>
  </si>
  <si>
    <t>1707056273</t>
  </si>
  <si>
    <t>Poznámka k položce:_x000D_
 Přírubová spojka s hrdlem jištěná proti posunu DN 80 PN10/16 pro různé druhy potrubí s _x000D_
velkým rozsahem vnějšího průměru potrubí a s možností vyosení potrubí_x000D_
- těleso a přítlačný kroužek tvárná litina vně i uvnitř těžká protikorozní ochrana GSK_x000D_
- jistící prvky nerez_x000D_
- médium pitná voda</t>
  </si>
  <si>
    <t>"Řad A-2, dle výpisu materiálu D8, pozice 12:" 1</t>
  </si>
  <si>
    <t>R552008</t>
  </si>
  <si>
    <t>multitoleranční jištěná spojka DN80 PN16</t>
  </si>
  <si>
    <t>-1843407197</t>
  </si>
  <si>
    <t>Poznámka k položce:_x000D_
 Spojka pro PE a PVC potrubí jištěná proti posunu DN 80 (D 90)_x000D_
- s možností vyosení +/- 3,5 °_x000D_
- tělo a víko z litiny GJS-400 s ochranou proti korozi GSK_x000D_
- těsnění EPDM pryž_x000D_
- podložka a šroub nerez A2_x000D_
- matky nerez A4</t>
  </si>
  <si>
    <t>"Řad A-2, dle výpisu materiálu D8, pozice 13:" 1</t>
  </si>
  <si>
    <t>857262122</t>
  </si>
  <si>
    <t>Montáž litinových tvarovek na potrubí litinovém tlakovém jednoosých na potrubí z trub přírubových v otevřeném výkopu, kanálu nebo v šachtě DN 100</t>
  </si>
  <si>
    <t>-2028574289</t>
  </si>
  <si>
    <t>https://podminky.urs.cz/item/CS_URS_2024_02/857262122</t>
  </si>
  <si>
    <t>R554001</t>
  </si>
  <si>
    <t>příruba PP-ocel d 90 DN 80 PN 10/16</t>
  </si>
  <si>
    <t>-2078187354</t>
  </si>
  <si>
    <t>Poznámka k položce:_x000D_
Příruba PP-ocel d 90 DN 80 PN 10/16_x000D_
- příruba z PP s 30% skelných vláken s ocelovým jádrem_x000D_
- pro PE lemový nákružek_x000D_
- médium pitná voda</t>
  </si>
  <si>
    <t>"Řad A-2, dle výpisu materiálu D8, pozice 22:" 1</t>
  </si>
  <si>
    <t>R554002</t>
  </si>
  <si>
    <t>příruba PP-ocel d 110 DN 80 PN 10/16</t>
  </si>
  <si>
    <t>807720949</t>
  </si>
  <si>
    <t>Poznámka k položce:_x000D_
Příruba PP-ocel d 110 DN 80 PN 10/16_x000D_
- příruba z PP s 30% skelných vláken s ocelovým jádrem_x000D_
- pro PE lemový nákružek_x000D_
- médium pitná voda</t>
  </si>
  <si>
    <t>"Řad A-2, dle výpisu materiálu D8, pozice 21:" 6</t>
  </si>
  <si>
    <t>857264122</t>
  </si>
  <si>
    <t>Montáž litinových tvarovek na potrubí litinovém tlakovém odbočných na potrubí z trub přírubových v otevřeném výkopu, kanálu nebo v šachtě DN 100</t>
  </si>
  <si>
    <t>-1175996433</t>
  </si>
  <si>
    <t>https://podminky.urs.cz/item/CS_URS_2024_02/857264122</t>
  </si>
  <si>
    <t>R555001</t>
  </si>
  <si>
    <t>přírubový T-kus DN100/100 PN16 tvárná litina epoxidový nástřik médium pitná voda</t>
  </si>
  <si>
    <t>-1255625104</t>
  </si>
  <si>
    <t>Poznámka k položce:_x000D_
Přírubová tvarovka s přír. odbočkou T-kus DN 100 PN 10/16 dle ČSN EN 545/2015_x000D_
- těleso tvárná litina_x000D_
- vně i uvnitř nástřik epoxidové pryskyřice_x000D_
- médium pitná voda</t>
  </si>
  <si>
    <t>"Řad A-2, dle výpisu materiálu D8, pozice 8:" 1</t>
  </si>
  <si>
    <t>R555002</t>
  </si>
  <si>
    <t>přírubový T-kus DN100/80 PN16 tvárná litina epoxidový nástřik médium pitná voda</t>
  </si>
  <si>
    <t>331180569</t>
  </si>
  <si>
    <t>Poznámka k položce:_x000D_
Přírubová tvarovka s přír. odbočkou T-kus DN 100/80 PN 10/16 dle ČSN EN 545/2015_x000D_
- těleso tvárná litina_x000D_
- vně i uvnitř nástřik epoxidové pryskyřice_x000D_
- médium pitná voda</t>
  </si>
  <si>
    <t>"Řad A-2, dle výpisu materiálu D8, pozice 7:" 2</t>
  </si>
  <si>
    <t>871251211</t>
  </si>
  <si>
    <t>Montáž vodovodního potrubí z polyetylenu PE100 RC v otevřeném výkopu svařovaných elektrotvarovkou SDR 11/PN16 d 110 x 10,0 mm</t>
  </si>
  <si>
    <t>27090139</t>
  </si>
  <si>
    <t>https://podminky.urs.cz/item/CS_URS_2024_02/871251211</t>
  </si>
  <si>
    <t>"Řad A-2, dle výpisu materiálu D8, pozice 1:" 272,5</t>
  </si>
  <si>
    <t>28613550</t>
  </si>
  <si>
    <t>potrubí vodovodní dvouvrstvé PE100 RC SDR11 110x10mm</t>
  </si>
  <si>
    <t>1990596822</t>
  </si>
  <si>
    <t>Poznámka k položce:_x000D_
Potrubí HDPE PE100RC SDR11 d 110x10 mm pro horizontálně řízené vrtání_x000D_
- materiál dle ČSN EN 12201 a PAS 1075_x000D_
- koextrudované dvouvrstvé polyetylenové potrubí_x000D_
- vnější barevně odlišená vrstva v tl. min. 10%_x000D_
- potrubí modré barvy dodávané v tyčích délky 12 nebo 6 m_x000D_
- médium pitná voda_x000D_
- spojování potrubí natupo nebo pomocí elektrotvarovek</t>
  </si>
  <si>
    <t>272,5*1,015 'Přepočtené koeficientem množství</t>
  </si>
  <si>
    <t>877241101</t>
  </si>
  <si>
    <t>Montáž tvarovek na vodovodním plastovém potrubí z polyetylenu PE 100 elektrotvarovek SDR 11/PN16 spojek, oblouků nebo redukcí d 90</t>
  </si>
  <si>
    <t>-873233487</t>
  </si>
  <si>
    <t>https://podminky.urs.cz/item/CS_URS_2024_02/877241101</t>
  </si>
  <si>
    <t>28615974</t>
  </si>
  <si>
    <t>elektrospojka SDR11 PE 100 PN16 D 90mm</t>
  </si>
  <si>
    <t>-789225086</t>
  </si>
  <si>
    <t>"Řad A-2, dle výpisu materiálu D8, pozice 15:" 5</t>
  </si>
  <si>
    <t>28653135</t>
  </si>
  <si>
    <t>nákružek lemový PE 100 SDR11 90mm</t>
  </si>
  <si>
    <t>1809304916</t>
  </si>
  <si>
    <t>"Řad A-2, dle výpisu materiálu D8, pozice 20:" 1</t>
  </si>
  <si>
    <t>R286002</t>
  </si>
  <si>
    <t>oblouk 22° dlouhé provedení d90 PE100 RC SDR11 pro svařování elektrospojkami médium pitná voda</t>
  </si>
  <si>
    <t>-1785208450</t>
  </si>
  <si>
    <t>"Řad A-2, dle výpisu materiálu D8, pozice 18:" 2</t>
  </si>
  <si>
    <t>877251101</t>
  </si>
  <si>
    <t>Montáž tvarovek na vodovodním plastovém potrubí z polyetylenu PE 100 elektrotvarovek SDR 11/PN16 spojek, oblouků nebo redukcí d 110</t>
  </si>
  <si>
    <t>-1384655383</t>
  </si>
  <si>
    <t>https://podminky.urs.cz/item/CS_URS_2024_02/877251101</t>
  </si>
  <si>
    <t>28615975</t>
  </si>
  <si>
    <t>elektrospojka SDR11 PE 100 PN16 D 110mm</t>
  </si>
  <si>
    <t>703460329</t>
  </si>
  <si>
    <t>"Řad A-2, dle výpisu materiálu D8, pozice 14:" 16</t>
  </si>
  <si>
    <t>28653136</t>
  </si>
  <si>
    <t>nákružek lemový PE 100 SDR11 110mm</t>
  </si>
  <si>
    <t>-2000983226</t>
  </si>
  <si>
    <t>R287001</t>
  </si>
  <si>
    <t>oblouk 11° dlouhé provedení d110 PE100 RC SDR11 pro svařování elektrospojkami médium pitná voda</t>
  </si>
  <si>
    <t>615849121</t>
  </si>
  <si>
    <t>"Řad A-2, dle výpisu materiálu D8, pozice 17:" 1</t>
  </si>
  <si>
    <t>R287003</t>
  </si>
  <si>
    <t>oblouk 30° dlouhé provedení d110 PE100 RC SDR11 pro svařování elektrospojkami médium pitná voda</t>
  </si>
  <si>
    <t>-1109864206</t>
  </si>
  <si>
    <t>"Řad A-2, dle výpisu materiálu D8, pozice 16:" 1</t>
  </si>
  <si>
    <t>892271111</t>
  </si>
  <si>
    <t>Tlakové zkoušky vodou na potrubí DN 100 nebo 125</t>
  </si>
  <si>
    <t>-747442744</t>
  </si>
  <si>
    <t>https://podminky.urs.cz/item/CS_URS_2024_02/892271111</t>
  </si>
  <si>
    <t>892273122</t>
  </si>
  <si>
    <t>Proplach a dezinfekce vodovodního potrubí DN od 80 do 125</t>
  </si>
  <si>
    <t>1805123724</t>
  </si>
  <si>
    <t>https://podminky.urs.cz/item/CS_URS_2024_02/892273122</t>
  </si>
  <si>
    <t>892372111</t>
  </si>
  <si>
    <t>Tlakové zkoušky vodou zabezpečení konců potrubí při tlakových zkouškách DN do 300</t>
  </si>
  <si>
    <t>-204203937</t>
  </si>
  <si>
    <t>https://podminky.urs.cz/item/CS_URS_2024_02/892372111</t>
  </si>
  <si>
    <t>899713111</t>
  </si>
  <si>
    <t>Orientační tabulky na vodovodních a kanalizačních řadech na sloupku ocelovém nebo betonovém</t>
  </si>
  <si>
    <t>-903070070</t>
  </si>
  <si>
    <t>https://podminky.urs.cz/item/CS_URS_2024_02/899713111</t>
  </si>
  <si>
    <t>"Řad A-2, dle výpisu materiálu D8, pozice 25:" 3</t>
  </si>
  <si>
    <t>R284001</t>
  </si>
  <si>
    <t>vodařská orientační tabulka, včetně znaků</t>
  </si>
  <si>
    <t>-818471894</t>
  </si>
  <si>
    <t>85</t>
  </si>
  <si>
    <t xml:space="preserve"> Potrubí z trub litinových</t>
  </si>
  <si>
    <t>R858003</t>
  </si>
  <si>
    <t>Dodávka a montáž spojovacího materiálu - přírubový spoj nerezový DN 80, PN 10/16 včetně všech souvisejícíh konstrukcí a prací</t>
  </si>
  <si>
    <t>-1487045695</t>
  </si>
  <si>
    <t>R858004</t>
  </si>
  <si>
    <t>Dodávka a montáž spojovacího materiálu - přírubový spoj nerezový DN 100, PN 10/16 včetně všech souvisejícíh konstrukcí a prací</t>
  </si>
  <si>
    <t>482049834</t>
  </si>
  <si>
    <t>89</t>
  </si>
  <si>
    <t xml:space="preserve"> Ostatní konstrukce</t>
  </si>
  <si>
    <t>891241112</t>
  </si>
  <si>
    <t>Montáž vodovodních armatur na potrubí šoupátek nebo klapek uzavíracích v otevřeném výkopu nebo v šachtách s osazením zemní soupravy (bez poklopů) DN 80</t>
  </si>
  <si>
    <t>1228859899</t>
  </si>
  <si>
    <t>https://podminky.urs.cz/item/CS_URS_2024_02/891241112</t>
  </si>
  <si>
    <t>"Řad A-2, dle výpisu materiálu D8, pozice 2:" 2</t>
  </si>
  <si>
    <t>42221303</t>
  </si>
  <si>
    <t>šoupátko pitná voda litina GGG 50 krátká stavební dl PN10/16 DN 80x180mm</t>
  </si>
  <si>
    <t>-183934812</t>
  </si>
  <si>
    <t>Poznámka k položce:_x000D_
Uzavírací víkové přírubové šoupátko klínové měkcetěsnící DN 80, PN 10/16, L = 180 mm_x000D_
- provedení dle EN 1074-2_x000D_
- tělo tvárná litina GGG 40, 50_x000D_
- vřeteno s válcovaným závitem nerez ocel_x000D_
- klín z nekorodujícího materiálu s mosaznou matkou, s pryží EPDM_x000D_
- klín veden v celé délce armatury_x000D_
- šrouby víka nerez ocel_x000D_
- epoxidový nástřik vně i uvnitř dle DIN 30677, příp. dle GSK_x000D_
- médium pitná voda_x000D_</t>
  </si>
  <si>
    <t>891247112</t>
  </si>
  <si>
    <t>Montáž vodovodních armatur na potrubí hydrantů podzemních (bez osazení poklopů) DN 80</t>
  </si>
  <si>
    <t>-259147740</t>
  </si>
  <si>
    <t>https://podminky.urs.cz/item/CS_URS_2024_02/891247112</t>
  </si>
  <si>
    <t>"Řad A-2, dle výpisu materiálu D8, pozice 3:" 1</t>
  </si>
  <si>
    <t>42273593</t>
  </si>
  <si>
    <t>hydrant podzemní DN 80 PN 16 dvojitý uzávěr s koulí krycí v 1250mm</t>
  </si>
  <si>
    <t>-200059588</t>
  </si>
  <si>
    <t>Poznámka k položce:_x000D_
Hydrant podzemní DN 80 se samočinným vyprázdněním a dvojitým uzávěrem pro krytí _x000D_
potrubí 1,25 m_x000D_
- tělo tvárná litina GGG 40, 50_x000D_
- kuželka a víko tvárná litina GGG 50_x000D_
- výtokové hrdlo se zázubcem tvárná litina GGG 40_x000D_
- koule hliník_x000D_
- kuželka a koule pogumovány antibakteriální pryží EPDM_x000D_
- táhlo a vřeteno nerez ocel_x000D_
- vřetenová matice a sedlo kuželky kovaná mosaz_x000D_
- médium pitná voda_x000D_</t>
  </si>
  <si>
    <t>899401112</t>
  </si>
  <si>
    <t>Osazení poklopů uličních s pevným rámem litinových šoupátkových</t>
  </si>
  <si>
    <t>992654962</t>
  </si>
  <si>
    <t>https://podminky.urs.cz/item/CS_URS_2024_02/899401112</t>
  </si>
  <si>
    <t>"Řad A-2, dle výpisu materiálu D8, pozice 5:" 2</t>
  </si>
  <si>
    <t>55241104</t>
  </si>
  <si>
    <t>poklop šoupátkový litinový bez ventilace tř D400 v samonivelačním rámu</t>
  </si>
  <si>
    <t>1425516839</t>
  </si>
  <si>
    <t>42210050</t>
  </si>
  <si>
    <t>deska podkladová uličního poklopu litinového šoupatového</t>
  </si>
  <si>
    <t>-596209685</t>
  </si>
  <si>
    <t>"Řad A-2, dle výpisu materiálu D8, pozice 27:" 2</t>
  </si>
  <si>
    <t>899401113</t>
  </si>
  <si>
    <t>Osazení poklopů uličních s pevným rámem litinových hydrantových</t>
  </si>
  <si>
    <t>2065079348</t>
  </si>
  <si>
    <t>https://podminky.urs.cz/item/CS_URS_2024_02/899401113</t>
  </si>
  <si>
    <t>"Řad A-2, dle výpisu materiálu D8, pozice 6:" 1</t>
  </si>
  <si>
    <t>55241105</t>
  </si>
  <si>
    <t>poklop hydrantový litinový bez ventilace tř D400 v samonivelačním rámu</t>
  </si>
  <si>
    <t>1013105704</t>
  </si>
  <si>
    <t>42210052</t>
  </si>
  <si>
    <t>deska podkladová uličního poklopu litinového hydrantového</t>
  </si>
  <si>
    <t>-1733519742</t>
  </si>
  <si>
    <t>"Řad A-2, dle výpisu materiálu D8, pozice 28:" 1</t>
  </si>
  <si>
    <t>R899100</t>
  </si>
  <si>
    <t>Zkouška hydrantů a ovladatelnosti armatur včetně všech souvisejících konstrukcí a prací</t>
  </si>
  <si>
    <t>64</t>
  </si>
  <si>
    <t>1932993948</t>
  </si>
  <si>
    <t>R899101</t>
  </si>
  <si>
    <t>Dodávka a montáž betonových opěrných bloků včetně všech souvisejících konstrukcí a prací</t>
  </si>
  <si>
    <t>1589601362</t>
  </si>
  <si>
    <t>"Řad A-2, dle výpisu materiálu D8, pozice 29:" 3</t>
  </si>
  <si>
    <t>R899102</t>
  </si>
  <si>
    <t>Dodávka a montáž vyhledávacího vodiče nerez lanko 6 mm2 včetně kontroly funkčnosti včetně všech souvisejících konstrukcí a prací</t>
  </si>
  <si>
    <t>-1700835907</t>
  </si>
  <si>
    <t>"Řad A-2, dle výpisu materiálu D8, pozice 26:" 280</t>
  </si>
  <si>
    <t>R899103</t>
  </si>
  <si>
    <t>Dodávka a montáž zemní soupravy teleskopické (1,2 - 1,8 m) pro šoupátka DN80 včetně všech souvisejících konstrukcí a prací</t>
  </si>
  <si>
    <t>2122611542</t>
  </si>
  <si>
    <t>"Řad A-2, dle výpisu materiálu D8, pozice 4:" 2</t>
  </si>
  <si>
    <t>823555734</t>
  </si>
  <si>
    <t>003 - Rekonstrukce vodovodního řadu A-2 - přepojení přípojek (výpis materiálu)</t>
  </si>
  <si>
    <t>857241131</t>
  </si>
  <si>
    <t>Montáž litinových tvarovek na potrubí litinovém tlakovém jednoosých na potrubí z trub hrdlových v otevřeném výkopu, kanálu nebo v šachtě s integrovaným těsněním DN 80</t>
  </si>
  <si>
    <t>1792752786</t>
  </si>
  <si>
    <t>https://podminky.urs.cz/item/CS_URS_2024_02/857241131</t>
  </si>
  <si>
    <t>R551001</t>
  </si>
  <si>
    <t>spojka se dvěma hrdly DN 80 jištěná proti posunu PN10/16</t>
  </si>
  <si>
    <t>-2047224611</t>
  </si>
  <si>
    <t>Poznámka k položce:_x000D_
Spojka se dvěma hrdly DN 80 jištěná proti posunu PN10/16 pro různé _x000D_
druhy potrubí s velkým rozsahem vnějšího průměru potrubí a s _x000D_
možností vyosení potrubí_x000D_
- těleso a přítlačný kroužek tvárná litina vně i uvnitř těžká protikorozní _x000D_
ochrana GSK_x000D_
- jistící prvky nerez_x000D_
- médium pitná voda</t>
  </si>
  <si>
    <t>"Řad A-2, dle výpisu materiálu D8, pozice 15 (přípojky):" 1</t>
  </si>
  <si>
    <t>-999146255</t>
  </si>
  <si>
    <t>-1027019721</t>
  </si>
  <si>
    <t>"Řad A-2, dle výpisu materiálu D8, pozice 14 (přípojky):" 1</t>
  </si>
  <si>
    <t>871161211</t>
  </si>
  <si>
    <t>Montáž vodovodního potrubí z polyetylenu PE100 RC v otevřeném výkopu svařovaných elektrotvarovkou SDR 11/PN16 d 32 x 3,0 mm</t>
  </si>
  <si>
    <t>-1000215426</t>
  </si>
  <si>
    <t>https://podminky.urs.cz/item/CS_URS_2024_02/871161211</t>
  </si>
  <si>
    <t>"Řad A-2, dle výpisu materiálu D8, pozice 1 (přípojky):" 48</t>
  </si>
  <si>
    <t>R280001</t>
  </si>
  <si>
    <t>HDPE PE100RC SDR7,4 32x4,4 mm</t>
  </si>
  <si>
    <t>-1649847882</t>
  </si>
  <si>
    <t xml:space="preserve">Poznámka k položce:_x000D_
potrubí HDPE PE100RC SDR7,4 32x4,4 mm                                                                                                      _x000D_
- dle ČSN EN 12201 a PAS 1075                                                                           _x000D_
- potrubí modré barvy                                                                                   _x000D_
- médium pitná voda                                                                                                                                                                                                    </t>
  </si>
  <si>
    <t>48*1,05 'Přepočtené koeficientem množství</t>
  </si>
  <si>
    <t>871211211</t>
  </si>
  <si>
    <t>Montáž vodovodního potrubí z polyetylenu PE100 RC v otevřeném výkopu svařovaných elektrotvarovkou SDR 11/PN16 d 63 x 5,8 mm</t>
  </si>
  <si>
    <t>793603200</t>
  </si>
  <si>
    <t>https://podminky.urs.cz/item/CS_URS_2024_02/871211211</t>
  </si>
  <si>
    <t>"Řad A-2, dle výpisu materiálu D8, pozice 3 (přípojky):" 20</t>
  </si>
  <si>
    <t>"Řad A-2, dle výpisu materiálu D8, pozice 4 (přípojky):" 23</t>
  </si>
  <si>
    <t>R280003</t>
  </si>
  <si>
    <t>potrubí HDPE PE100RC SDR17 63x3,8 mm</t>
  </si>
  <si>
    <t>2112501638</t>
  </si>
  <si>
    <t xml:space="preserve">Poznámka k položce:_x000D_
Potrubí HDPE PE100RC SDR17 d 63x3,8 mm pro protlak zemní raketou, potrubí dle ČSN EN 12201 a PAS 1075_x000D_
- potrubí modré barvy_x000D_
- médium pitná voda      </t>
  </si>
  <si>
    <t>23*1,05 'Přepočtené koeficientem množství</t>
  </si>
  <si>
    <t>34571352</t>
  </si>
  <si>
    <t>trubka elektroinstalační ohebná dvouplášťová korugovaná HDPE+LDPE (chránička) D 52/63mm</t>
  </si>
  <si>
    <t>548621003</t>
  </si>
  <si>
    <t>20*1,05 'Přepočtené koeficientem množství</t>
  </si>
  <si>
    <t>871241211</t>
  </si>
  <si>
    <t>Montáž vodovodního potrubí z polyetylenu PE100 RC v otevřeném výkopu svařovaných elektrotvarovkou SDR 11/PN16 d 90 x 8,2 mm</t>
  </si>
  <si>
    <t>896176698</t>
  </si>
  <si>
    <t>https://podminky.urs.cz/item/CS_URS_2024_02/871241211</t>
  </si>
  <si>
    <t>"Řad A-2, dle výpisu materiálu D8, pozice 2 (přípojky):" 15</t>
  </si>
  <si>
    <t>R280004</t>
  </si>
  <si>
    <t>potrubí HDPE PE100RC SDR11 d 90x8,2 mm</t>
  </si>
  <si>
    <t>-507524730</t>
  </si>
  <si>
    <t>Poznámka k položce:_x000D_
Potrubí HDPE PE100RC SDR11 d 90x8,2 mm_x000D_
- materiál dle ČSN EN 12201 a PAS 1075_x000D_
- koextrudované dvouvrstvé polyetylenové potrubí_x000D_
- vnější barevně odlišená vrstva v tl. min. 10%_x000D_
- potrubí modré barvy dodávané v tyčích délky 12 nebo 6 m_x000D_
- médium pitná voda_x000D_
- spojování potrubí natupo nebo pomocí elektrotvarovek</t>
  </si>
  <si>
    <t>15*1,05 'Přepočtené koeficientem množství</t>
  </si>
  <si>
    <t>877161101</t>
  </si>
  <si>
    <t>Montáž tvarovek na vodovodním plastovém potrubí z polyetylenu PE 100 elektrotvarovek SDR 11/PN16 spojek, oblouků nebo redukcí d 32</t>
  </si>
  <si>
    <t>999438690</t>
  </si>
  <si>
    <t>https://podminky.urs.cz/item/CS_URS_2024_02/877161101</t>
  </si>
  <si>
    <t>R282001</t>
  </si>
  <si>
    <t>spojka na PE potrubí d32/G1¨ s vnějším závitem</t>
  </si>
  <si>
    <t>-1436708334</t>
  </si>
  <si>
    <t>"Řad A-2, dle výpisu materiálu D8, pozice 16 (přípojky):" 12</t>
  </si>
  <si>
    <t>R282002</t>
  </si>
  <si>
    <t>spojka na PE potrubí d32 mosaz</t>
  </si>
  <si>
    <t>1566958008</t>
  </si>
  <si>
    <t>"Řad A-2, dle výpisu materiálu D8, pozice 17 (přípojky):" 9</t>
  </si>
  <si>
    <t>R282005</t>
  </si>
  <si>
    <t>spojka na PE potrubí kombi speciální rozměr d 34x32 mm</t>
  </si>
  <si>
    <t>1206182650</t>
  </si>
  <si>
    <t>"Řad A-2, dle výpisu materiálu D8, pozice 18 (přípojky):" 1</t>
  </si>
  <si>
    <t>R282006</t>
  </si>
  <si>
    <t>spojka na PE potrubí redukovaná opravná d 40x32 mm</t>
  </si>
  <si>
    <t>-1044405425</t>
  </si>
  <si>
    <t>"Řad A-2, dle výpisu materiálu D8, pozice 19 (přípojky):" 2</t>
  </si>
  <si>
    <t>-89927226</t>
  </si>
  <si>
    <t>-665538138</t>
  </si>
  <si>
    <t>"Řad A-2, dle výpisu materiálu D8, pozice 11 (přípojky):" 3</t>
  </si>
  <si>
    <t>1526114005</t>
  </si>
  <si>
    <t>"Řad A-2, dle výpisu materiálu D8, pozice 13 (přípojky):" 1</t>
  </si>
  <si>
    <t>340184034</t>
  </si>
  <si>
    <t>"Řad A-2, dle výpisu materiálu D8, pozice 12 (přípojky):" 2</t>
  </si>
  <si>
    <t>892233122</t>
  </si>
  <si>
    <t>Proplach a dezinfekce vodovodního potrubí DN od 40 do 70</t>
  </si>
  <si>
    <t>541390842</t>
  </si>
  <si>
    <t>https://podminky.urs.cz/item/CS_URS_2024_02/892233122</t>
  </si>
  <si>
    <t>892241111</t>
  </si>
  <si>
    <t>Tlakové zkoušky vodou na potrubí DN do 80</t>
  </si>
  <si>
    <t>564838430</t>
  </si>
  <si>
    <t>https://podminky.urs.cz/item/CS_URS_2024_02/892241111</t>
  </si>
  <si>
    <t>-129786795</t>
  </si>
  <si>
    <t>-1132754344</t>
  </si>
  <si>
    <t>899712111</t>
  </si>
  <si>
    <t>Orientační tabulky na vodovodních a kanalizačních řadech na zdivu</t>
  </si>
  <si>
    <t>820066652</t>
  </si>
  <si>
    <t>https://podminky.urs.cz/item/CS_URS_2024_02/899712111</t>
  </si>
  <si>
    <t>"Řad A-2, dle výpisu materiálu D8, pozice 23 (přípojky):" 12</t>
  </si>
  <si>
    <t>899722113</t>
  </si>
  <si>
    <t>Krytí potrubí z plastů výstražnou fólií z PVC šířky přes 25 do 34 cm</t>
  </si>
  <si>
    <t>345851899</t>
  </si>
  <si>
    <t>https://podminky.urs.cz/item/CS_URS_2024_02/899722113</t>
  </si>
  <si>
    <t>"Řad A-2, dle výpisu materiálu D8, pozice 22 (přípojky):" 63</t>
  </si>
  <si>
    <t>-1931686325</t>
  </si>
  <si>
    <t>"Řad A-2, dle výpisu materiálu D8, pozice 6 (přípojky):" 1</t>
  </si>
  <si>
    <t>1262485869</t>
  </si>
  <si>
    <t>899401111</t>
  </si>
  <si>
    <t>Osazení poklopů uličních s pevným rámem litinových ventilových</t>
  </si>
  <si>
    <t>-1118049545</t>
  </si>
  <si>
    <t>https://podminky.urs.cz/item/CS_URS_2024_02/899401111</t>
  </si>
  <si>
    <t>"Řad A-2, dle výpisu materiálu D8, pozice 9 (přípojky):" 12</t>
  </si>
  <si>
    <t>55241103</t>
  </si>
  <si>
    <t>poklop přípojkový litinový bez ventilace tř D400 v samonivelačním rámu</t>
  </si>
  <si>
    <t>1051925131</t>
  </si>
  <si>
    <t>508566866</t>
  </si>
  <si>
    <t>"Řad A-2, dle výpisu materiálu D8, pozice 20 (přípojky):" 12</t>
  </si>
  <si>
    <t>1279072195</t>
  </si>
  <si>
    <t>"Řad A-2, dle výpisu materiálu D8, pozice 10 (přípojky):" 1</t>
  </si>
  <si>
    <t>-151366850</t>
  </si>
  <si>
    <t>42210050.1</t>
  </si>
  <si>
    <t>-896552291</t>
  </si>
  <si>
    <t>R890002</t>
  </si>
  <si>
    <t>306769713</t>
  </si>
  <si>
    <t>1358282855</t>
  </si>
  <si>
    <t>"Řad A-2, dle výpisu materiálu D8, pozice 24 (přípojky):" 13</t>
  </si>
  <si>
    <t>Dodávka a montáž vyhledávacího vodiče CY 4 mm2 včetně kontroly funkčnosti včetně všech souvisejících konstrukcí a prací</t>
  </si>
  <si>
    <t>-1848327373</t>
  </si>
  <si>
    <t>"Řad A-2, dle výpisu materiálu D8, pozice 21 (přípojky):" 90</t>
  </si>
  <si>
    <t>909069689</t>
  </si>
  <si>
    <t>"Řad A-2, dle výpisu materiálu D8, pozice 8 (přípojky):" 1</t>
  </si>
  <si>
    <t>R899104</t>
  </si>
  <si>
    <t>Dodávka a montáž zemní soupravy teleskopické 1,20-1,80 m pro šoupátko domovní přípojky se šroubovým napojením včetně všech souvisejících konstrukcí a prací</t>
  </si>
  <si>
    <t>-615724861</t>
  </si>
  <si>
    <t>Poznámka k položce:_x000D_
Zemní souprava teleskopická 1,2 – 1,8 m pro navrtávací pasy se šoupátkem domovní přípojky_x000D_
- jehlanový nástavec a spojka tvárná litina EN-GJS-400-15 _x000D_
  (GGG-40)_x000D_
- prodlužovací tyč uhlíková ocel 1.0026_x000D_
- kolík korozovzdorná ocel 1.4301_x000D_
- víko, podložka, kryt, ochranné trubky, horní a dolní nosná _x000D_
  deska plast</t>
  </si>
  <si>
    <t>"Řad A-2, dle výpisu materiálu D8, pozice 7 (přípojky):" 12</t>
  </si>
  <si>
    <t>R899105</t>
  </si>
  <si>
    <t>Dodávka a montáž celolitinový navrtávací pas na PE potrubí s měkkotěsnícím šoupátkem BETA-Zz pro boční navrtávku pod tlakem DN 100 / G 1" včetně všech souvisejících konstrukcí a prací</t>
  </si>
  <si>
    <t>-1402033846</t>
  </si>
  <si>
    <t>Poznámka k položce:_x000D_
Celolitinový navrtávací pas na PE potrubí s měkkotěsnícím _x000D_
šoupátkem BETA-Zz pro boční navrtávku pod tlakem_x000D_
DN 100 / G 1"_x000D_
Materiálové provedení navrtávacího pas:_x000D_
- těleso tvárná litina EN-GJS-400-15 (GGG-40)_x000D_
- těsnění antibakteriální pryž EPDM_x000D_
- objímka tvárná litina EN-GJS-400-15 (GGG-40)_x000D_
- třmen korozivzdorná ocel 1.4301_x000D_
- spojovací šrouby korozivzdorná ocel A2 dle ISO 3506_x000D_
Materiálové provedení šoupátka:_x000D_
- těleso tvárná litina EN-GJS-400-15 (GGG-40)_x000D_
- víko a klín kovaná mosaz_x000D_
- vřeteno korozivzdorná ocel 1.4021_x000D_
- těsnění antibakteriální pryž EPDM_x000D_
- klín celopogumován antibakteriální pryží EPDM</t>
  </si>
  <si>
    <t>"Řad A-2, dle výpisu materiálu D8, pozice 5 (přípojky):" 12</t>
  </si>
  <si>
    <t>-1414994782</t>
  </si>
  <si>
    <t>090 - Vedlejší a ostatní náklady</t>
  </si>
  <si>
    <t>OST,VRN - Ostatní náklady a vedlejší rozpočtové náklady</t>
  </si>
  <si>
    <t>OST,VRN</t>
  </si>
  <si>
    <t>Ostatní náklady a vedlejší rozpočtové náklady</t>
  </si>
  <si>
    <t>900001</t>
  </si>
  <si>
    <t>Vybudování zařízení staveniště včetně skládek materiálů a zabezpečení staveniště</t>
  </si>
  <si>
    <t>soubor</t>
  </si>
  <si>
    <t>808651610</t>
  </si>
  <si>
    <t>900002</t>
  </si>
  <si>
    <t>Provoz zařízení staveniště včetně dodávky, montáže a rozebrání provizorních komunikací, včetně montáže, pronájmu a údržby a demontáže dočasného oplocení, včetně zázemí vedení stavby, zázemí pracovníků a podobně</t>
  </si>
  <si>
    <t>-1309332113</t>
  </si>
  <si>
    <t>900003</t>
  </si>
  <si>
    <t>Odstranění zařízení staveniště včetně skládek materiálu a uvedení do původního stavu</t>
  </si>
  <si>
    <t>803556824</t>
  </si>
  <si>
    <t>900004</t>
  </si>
  <si>
    <t>Předání a převzetí zařízení staveniště</t>
  </si>
  <si>
    <t>-1410805658</t>
  </si>
  <si>
    <t>900005</t>
  </si>
  <si>
    <t>Zhotovení dokumentace skutečného provedení stavby</t>
  </si>
  <si>
    <t>-1787303773</t>
  </si>
  <si>
    <t>900006</t>
  </si>
  <si>
    <t>Geodetické zaměření skutečného provedení stavby včetně zpracování geometrického plánu</t>
  </si>
  <si>
    <t>-1960525419</t>
  </si>
  <si>
    <t>900008</t>
  </si>
  <si>
    <t>Zaměření a vytýčení stávajících inženýrských sítí včetně stávajíícho vodovodního řadu za přítomnosti oprávněných osob investora a dodavatele</t>
  </si>
  <si>
    <t>-2128208949</t>
  </si>
  <si>
    <t>900010</t>
  </si>
  <si>
    <t>Veškeré projektem předepsané komplexní zkoušky, revize a odběry vzorků a provádění rozborů včetně předání veškeré dokumentace, včetně nákladů na použité chemikálie (certifikace, protokoly a rev. zprávy) prokazující soulad s proj. dokumentací a plat. předpisy</t>
  </si>
  <si>
    <t>-476383511</t>
  </si>
  <si>
    <t>900011</t>
  </si>
  <si>
    <t>Dočasná dopravní opatření včetně značení a provozní vlivy, výstražné osvětlení apod včetně vypracování dokumntace DIO a DIR</t>
  </si>
  <si>
    <t>-1036021888</t>
  </si>
  <si>
    <t>900012</t>
  </si>
  <si>
    <t>Užívání veřejných prostranství a ploch, poplatky spojené se záborem komunikací místních a komunikací II a III třídy, či tříd vyšších</t>
  </si>
  <si>
    <t>410329961</t>
  </si>
  <si>
    <t>900013</t>
  </si>
  <si>
    <t>Vytýčení všech částí díla akreditovaným geodetem</t>
  </si>
  <si>
    <t>-315288542</t>
  </si>
  <si>
    <t>900014</t>
  </si>
  <si>
    <t>Náklady spojené s případným čerpáním podzemních vod při přítocích vody do výkopu</t>
  </si>
  <si>
    <t>-791745999</t>
  </si>
  <si>
    <t>900015</t>
  </si>
  <si>
    <t>Převzetí a předání díla</t>
  </si>
  <si>
    <t>1334942738</t>
  </si>
  <si>
    <t>900016</t>
  </si>
  <si>
    <t>Kompletační, koordinační a inženýrská činnost</t>
  </si>
  <si>
    <t>1618677691</t>
  </si>
  <si>
    <t>900017</t>
  </si>
  <si>
    <t>Náklady spojené s úpravou ploch dotčených stavbou, rozebírání a obnova drobných stavebních objektů, odstranění křovin a dřevin včetně odvozu a likvidace, zajištění kmenů a kořenového systému stávajících porostů</t>
  </si>
  <si>
    <t>1585507574</t>
  </si>
  <si>
    <t>900018</t>
  </si>
  <si>
    <t>Náklady spojené s pasportizací objektů potenciálně dotčených stavební činností</t>
  </si>
  <si>
    <t>512</t>
  </si>
  <si>
    <t>1313178507</t>
  </si>
  <si>
    <t>900020</t>
  </si>
  <si>
    <t>Zkoušky zhutnění obsypů, zásypů a statické zatěžovací zkoušky komunikací</t>
  </si>
  <si>
    <t>-2074891136</t>
  </si>
  <si>
    <t>900023</t>
  </si>
  <si>
    <t>Náklady vzniklé v souvislosti s realizací stavby, uvedení dotčených ploch do původního stavu, průběžné a finální čištění komunikací, zalévání a kosení zeleně, obnova vodorovného značení komunikací</t>
  </si>
  <si>
    <t>875706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</si>
  <si>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</si>
  <si>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</si>
  <si>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</si>
  <si>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</si>
  <si>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</si>
  <si>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</si>
  <si>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</si>
  <si>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</si>
  <si>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</si>
  <si>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</si>
  <si>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</si>
  <si>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</si>
  <si>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</si>
  <si>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</si>
  <si>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</si>
  <si>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</si>
  <si>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</si>
  <si>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</si>
  <si>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</si>
  <si>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</si>
  <si>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</si>
  <si>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</si>
  <si>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</si>
  <si>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</si>
  <si>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</si>
  <si>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</si>
  <si>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</si>
  <si>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</si>
  <si>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</si>
  <si>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</si>
  <si>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</si>
  <si>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</si>
  <si>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</si>
  <si>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</si>
  <si>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</si>
  <si>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</si>
  <si>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</si>
  <si>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</si>
  <si>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</si>
  <si>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</si>
  <si>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</si>
  <si>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</si>
  <si>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</si>
  <si>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</si>
  <si>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</si>
  <si>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</si>
  <si>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</si>
  <si>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</si>
  <si>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</si>
  <si>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</si>
  <si>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</si>
  <si>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</si>
  <si>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</si>
  <si>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</si>
  <si>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</si>
  <si>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</si>
  <si>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</si>
  <si>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</si>
  <si>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</si>
  <si>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</si>
  <si>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</si>
  <si>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</si>
  <si>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</si>
  <si>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</si>
  <si>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</si>
  <si>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</si>
  <si>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</si>
  <si>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</si>
  <si>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</si>
  <si>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</si>
  <si>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</si>
  <si>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</si>
  <si>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</si>
  <si>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</si>
  <si>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</si>
  <si>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</si>
  <si>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</si>
  <si>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</si>
  <si>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</si>
  <si>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</si>
  <si>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</si>
  <si>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</si>
  <si>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</si>
  <si>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</si>
  <si>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</si>
  <si>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</si>
  <si>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</si>
  <si>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</si>
  <si>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</si>
  <si>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</si>
  <si>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</si>
  <si>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</si>
  <si>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</si>
  <si>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</si>
  <si>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</si>
  <si>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</si>
  <si>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</si>
  <si>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</si>
  <si>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</si>
  <si>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</si>
  <si>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</si>
  <si>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</si>
  <si>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</si>
  <si>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</si>
  <si>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</si>
  <si>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</si>
  <si>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</si>
  <si>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</si>
  <si>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</si>
  <si>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</si>
  <si>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</si>
  <si>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</si>
  <si>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</si>
  <si>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</si>
  <si>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</si>
  <si>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</si>
  <si>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</si>
  <si>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</si>
  <si>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</si>
  <si>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</si>
  <si>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</si>
  <si>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</si>
  <si>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</si>
  <si>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</si>
  <si>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</si>
  <si>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</si>
  <si>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</si>
  <si>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</si>
  <si>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</si>
  <si>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</si>
  <si>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</si>
  <si>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</si>
  <si>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</si>
  <si>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</si>
  <si>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</si>
  <si>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</si>
  <si>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</si>
  <si>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</si>
  <si>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</si>
  <si>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</si>
  <si>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</si>
  <si>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</si>
  <si>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</si>
  <si>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</si>
  <si>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</si>
  <si>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</si>
  <si>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</si>
  <si>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</si>
  <si>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</si>
  <si>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</si>
  <si>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</si>
  <si>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</si>
  <si>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</si>
  <si>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</si>
  <si>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</si>
  <si>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</si>
  <si>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</si>
  <si>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</si>
  <si>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</si>
  <si>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</si>
  <si>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</si>
  <si>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</si>
  <si>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</si>
  <si>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</si>
  <si>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</si>
  <si>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</si>
  <si>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</si>
  <si>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</si>
  <si>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</si>
  <si>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</si>
  <si>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</si>
  <si>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</si>
  <si>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</si>
  <si>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</si>
  <si>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</si>
  <si>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</si>
  <si>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</si>
  <si>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</si>
  <si>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</si>
  <si>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</si>
  <si>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</si>
  <si>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</si>
  <si>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</si>
  <si>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</si>
  <si>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</si>
  <si>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</si>
  <si>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</si>
  <si>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"MK živice:" 6 + 53</t>
  </si>
  <si>
    <t>"MK živice:" 8 + 103,25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</si>
</sst>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5" borderId="8" xfId="0" applyFill="1" applyBorder="1" applyAlignment="1">
      <alignment vertical="center"/>
    </xf>
    <xf numFmtId="0" fontId="22" fillId="5" borderId="9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5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5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166" fontId="29" fillId="0" borderId="21" xfId="0" applyNumberFormat="1" applyFont="1" applyBorder="1" applyAlignment="1">
      <alignment vertical="center"/>
    </xf>
    <xf numFmtId="4" fontId="29" fillId="0" borderId="22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2" fillId="0" borderId="13" xfId="0" applyNumberFormat="1" applyFont="1" applyBorder="1"/>
    <xf numFmtId="166" fontId="32" fillId="0" borderId="14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4" xfId="0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3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23" fillId="3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6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1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7" fillId="0" borderId="23" xfId="0" applyFont="1" applyBorder="1" applyAlignment="1" applyProtection="1">
      <alignment horizontal="center" vertical="center"/>
      <protection locked="0"/>
    </xf>
    <xf numFmtId="49" fontId="37" fillId="0" borderId="23" xfId="0" applyNumberFormat="1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center" vertical="center" wrapText="1"/>
      <protection locked="0"/>
    </xf>
    <xf numFmtId="167" fontId="37" fillId="0" borderId="23" xfId="0" applyNumberFormat="1" applyFont="1" applyBorder="1" applyAlignment="1" applyProtection="1">
      <alignment vertical="center"/>
      <protection locked="0"/>
    </xf>
    <xf numFmtId="4" fontId="37" fillId="3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  <protection locked="0"/>
    </xf>
    <xf numFmtId="0" fontId="38" fillId="0" borderId="4" xfId="0" applyFont="1" applyBorder="1" applyAlignment="1">
      <alignment vertical="center"/>
    </xf>
    <xf numFmtId="0" fontId="37" fillId="3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39" fillId="0" borderId="0" xfId="0" applyFont="1" applyAlignment="1">
      <alignment vertical="center" wrapText="1"/>
    </xf>
    <xf numFmtId="0" fontId="23" fillId="3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>
      <alignment horizontal="center" vertical="center"/>
    </xf>
    <xf numFmtId="166" fontId="23" fillId="0" borderId="21" xfId="0" applyNumberFormat="1" applyFont="1" applyBorder="1" applyAlignment="1">
      <alignment vertical="center"/>
    </xf>
    <xf numFmtId="166" fontId="23" fillId="0" borderId="22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>
      <alignment horizontal="left" vertical="center"/>
    </xf>
    <xf numFmtId="0" fontId="50" fillId="0" borderId="1" xfId="0" applyFont="1" applyBorder="1" applyAlignment="1">
      <alignment vertical="top"/>
    </xf>
    <xf numFmtId="0" fontId="50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49" fontId="50" fillId="0" borderId="1" xfId="0" applyNumberFormat="1" applyFont="1" applyBorder="1" applyAlignment="1">
      <alignment horizontal="left" vertical="center"/>
    </xf>
    <xf numFmtId="0" fontId="49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8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18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4" fillId="4" borderId="8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43" fillId="0" borderId="1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wrapText="1"/>
    </xf>
    <xf numFmtId="0" fontId="41" fillId="0" borderId="1" xfId="0" applyFont="1" applyBorder="1" applyAlignment="1">
      <alignment horizontal="center" vertical="center" wrapText="1"/>
    </xf>
    <xf numFmtId="49" fontId="43" fillId="0" borderId="1" xfId="0" applyNumberFormat="1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left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top"/>
    </xf>
    <xf numFmtId="0" fontId="0" fillId="0" borderId="4" xfId="0" applyFill="1" applyBorder="1" applyAlignment="1" applyProtection="1">
      <alignment vertical="center"/>
      <protection locked="0"/>
    </xf>
    <xf numFmtId="0" fontId="22" fillId="0" borderId="23" xfId="0" applyFont="1" applyFill="1" applyBorder="1" applyAlignment="1" applyProtection="1">
      <alignment horizontal="center" vertical="center"/>
      <protection locked="0"/>
    </xf>
    <xf numFmtId="49" fontId="22" fillId="0" borderId="23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23" xfId="0" applyFont="1" applyFill="1" applyBorder="1" applyAlignment="1" applyProtection="1">
      <alignment horizontal="left" vertical="center" wrapText="1"/>
      <protection locked="0"/>
    </xf>
    <xf numFmtId="0" fontId="22" fillId="0" borderId="23" xfId="0" applyFont="1" applyFill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Fill="1" applyBorder="1" applyAlignment="1" applyProtection="1">
      <alignment vertical="center"/>
      <protection locked="0"/>
    </xf>
    <xf numFmtId="0" fontId="0" fillId="0" borderId="4" xfId="0" applyFill="1" applyBorder="1" applyAlignment="1">
      <alignment vertical="center"/>
    </xf>
    <xf numFmtId="0" fontId="23" fillId="0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166" fontId="23" fillId="0" borderId="0" xfId="0" applyNumberFormat="1" applyFont="1" applyFill="1" applyAlignment="1">
      <alignment vertical="center"/>
    </xf>
    <xf numFmtId="166" fontId="23" fillId="0" borderId="16" xfId="0" applyNumberFormat="1" applyFont="1" applyFill="1" applyBorder="1" applyAlignment="1">
      <alignment vertical="center"/>
    </xf>
    <xf numFmtId="0" fontId="2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4" fontId="0" fillId="0" borderId="0" xfId="0" applyNumberFormat="1" applyFill="1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2/139001101" TargetMode="External"/><Relationship Id="rId18" Type="http://schemas.openxmlformats.org/officeDocument/2006/relationships/hyperlink" Target="https://podminky.urs.cz/item/CS_URS_2024_02/151811231" TargetMode="External"/><Relationship Id="rId26" Type="http://schemas.openxmlformats.org/officeDocument/2006/relationships/hyperlink" Target="https://podminky.urs.cz/item/CS_URS_2024_02/174151101" TargetMode="External"/><Relationship Id="rId39" Type="http://schemas.openxmlformats.org/officeDocument/2006/relationships/hyperlink" Target="https://podminky.urs.cz/item/CS_URS_2024_02/577144111" TargetMode="External"/><Relationship Id="rId21" Type="http://schemas.openxmlformats.org/officeDocument/2006/relationships/hyperlink" Target="https://podminky.urs.cz/item/CS_URS_2024_01/162751117" TargetMode="External"/><Relationship Id="rId34" Type="http://schemas.openxmlformats.org/officeDocument/2006/relationships/hyperlink" Target="https://podminky.urs.cz/item/CS_URS_2024_02/564861011" TargetMode="External"/><Relationship Id="rId42" Type="http://schemas.openxmlformats.org/officeDocument/2006/relationships/hyperlink" Target="https://podminky.urs.cz/item/CS_URS_2024_02/919112212" TargetMode="External"/><Relationship Id="rId47" Type="http://schemas.openxmlformats.org/officeDocument/2006/relationships/hyperlink" Target="https://podminky.urs.cz/item/CS_URS_2024_02/997221559" TargetMode="External"/><Relationship Id="rId50" Type="http://schemas.openxmlformats.org/officeDocument/2006/relationships/hyperlink" Target="https://podminky.urs.cz/item/CS_URS_2024_02/997221873" TargetMode="External"/><Relationship Id="rId7" Type="http://schemas.openxmlformats.org/officeDocument/2006/relationships/hyperlink" Target="https://podminky.urs.cz/item/CS_URS_2024_02/113154525" TargetMode="External"/><Relationship Id="rId2" Type="http://schemas.openxmlformats.org/officeDocument/2006/relationships/hyperlink" Target="https://podminky.urs.cz/item/CS_URS_2024_02/113106187" TargetMode="External"/><Relationship Id="rId16" Type="http://schemas.openxmlformats.org/officeDocument/2006/relationships/hyperlink" Target="https://podminky.urs.cz/item/CS_URS_2024_02/151811131" TargetMode="External"/><Relationship Id="rId29" Type="http://schemas.openxmlformats.org/officeDocument/2006/relationships/hyperlink" Target="https://podminky.urs.cz/item/CS_URS_2024_02/175151101" TargetMode="External"/><Relationship Id="rId11" Type="http://schemas.openxmlformats.org/officeDocument/2006/relationships/hyperlink" Target="https://podminky.urs.cz/item/CS_URS_2024_02/131251203" TargetMode="External"/><Relationship Id="rId24" Type="http://schemas.openxmlformats.org/officeDocument/2006/relationships/hyperlink" Target="https://podminky.urs.cz/item/CS_URS_2024_02/171201231" TargetMode="External"/><Relationship Id="rId32" Type="http://schemas.openxmlformats.org/officeDocument/2006/relationships/hyperlink" Target="https://podminky.urs.cz/item/CS_URS_2024_02/181912111" TargetMode="External"/><Relationship Id="rId37" Type="http://schemas.openxmlformats.org/officeDocument/2006/relationships/hyperlink" Target="https://podminky.urs.cz/item/CS_URS_2024_02/573111112" TargetMode="External"/><Relationship Id="rId40" Type="http://schemas.openxmlformats.org/officeDocument/2006/relationships/hyperlink" Target="https://podminky.urs.cz/item/CS_URS_2024_02/577165112" TargetMode="External"/><Relationship Id="rId45" Type="http://schemas.openxmlformats.org/officeDocument/2006/relationships/hyperlink" Target="https://podminky.urs.cz/item/CS_URS_2024_02/979051121" TargetMode="External"/><Relationship Id="rId53" Type="http://schemas.openxmlformats.org/officeDocument/2006/relationships/drawing" Target="../drawings/drawing2.xml"/><Relationship Id="rId5" Type="http://schemas.openxmlformats.org/officeDocument/2006/relationships/hyperlink" Target="https://podminky.urs.cz/item/CS_URS_2024_02/113107443" TargetMode="External"/><Relationship Id="rId10" Type="http://schemas.openxmlformats.org/officeDocument/2006/relationships/hyperlink" Target="https://podminky.urs.cz/item/CS_URS_2024_02/121151103" TargetMode="External"/><Relationship Id="rId19" Type="http://schemas.openxmlformats.org/officeDocument/2006/relationships/hyperlink" Target="https://podminky.urs.cz/item/CS_URS_2024_02/151811232" TargetMode="External"/><Relationship Id="rId31" Type="http://schemas.openxmlformats.org/officeDocument/2006/relationships/hyperlink" Target="https://podminky.urs.cz/item/CS_URS_2024_02/181411131" TargetMode="External"/><Relationship Id="rId44" Type="http://schemas.openxmlformats.org/officeDocument/2006/relationships/hyperlink" Target="https://podminky.urs.cz/item/CS_URS_2024_02/919735112" TargetMode="External"/><Relationship Id="rId52" Type="http://schemas.openxmlformats.org/officeDocument/2006/relationships/hyperlink" Target="https://podminky.urs.cz/item/CS_URS_2024_02/998276101" TargetMode="External"/><Relationship Id="rId4" Type="http://schemas.openxmlformats.org/officeDocument/2006/relationships/hyperlink" Target="https://podminky.urs.cz/item/CS_URS_2024_02/113107424" TargetMode="External"/><Relationship Id="rId9" Type="http://schemas.openxmlformats.org/officeDocument/2006/relationships/hyperlink" Target="https://podminky.urs.cz/item/CS_URS_2024_02/119001421" TargetMode="External"/><Relationship Id="rId14" Type="http://schemas.openxmlformats.org/officeDocument/2006/relationships/hyperlink" Target="https://podminky.urs.cz/item/CS_URS_2024_02/141720013" TargetMode="External"/><Relationship Id="rId22" Type="http://schemas.openxmlformats.org/officeDocument/2006/relationships/hyperlink" Target="https://podminky.urs.cz/item/CS_URS_2024_01/162751119" TargetMode="External"/><Relationship Id="rId27" Type="http://schemas.openxmlformats.org/officeDocument/2006/relationships/hyperlink" Target="https://podminky.urs.cz/item/CS_URS_2024_02/174151101" TargetMode="External"/><Relationship Id="rId30" Type="http://schemas.openxmlformats.org/officeDocument/2006/relationships/hyperlink" Target="https://podminky.urs.cz/item/CS_URS_2024_02/181351003" TargetMode="External"/><Relationship Id="rId35" Type="http://schemas.openxmlformats.org/officeDocument/2006/relationships/hyperlink" Target="https://podminky.urs.cz/item/CS_URS_2024_02/565211111" TargetMode="External"/><Relationship Id="rId43" Type="http://schemas.openxmlformats.org/officeDocument/2006/relationships/hyperlink" Target="https://podminky.urs.cz/item/CS_URS_2024_02/919121132" TargetMode="External"/><Relationship Id="rId48" Type="http://schemas.openxmlformats.org/officeDocument/2006/relationships/hyperlink" Target="https://podminky.urs.cz/item/CS_URS_2024_02/997221561" TargetMode="External"/><Relationship Id="rId8" Type="http://schemas.openxmlformats.org/officeDocument/2006/relationships/hyperlink" Target="https://podminky.urs.cz/item/CS_URS_2024_02/119001405" TargetMode="External"/><Relationship Id="rId51" Type="http://schemas.openxmlformats.org/officeDocument/2006/relationships/hyperlink" Target="https://podminky.urs.cz/item/CS_URS_2024_02/997221875" TargetMode="External"/><Relationship Id="rId3" Type="http://schemas.openxmlformats.org/officeDocument/2006/relationships/hyperlink" Target="https://podminky.urs.cz/item/CS_URS_2024_02/113107423" TargetMode="External"/><Relationship Id="rId12" Type="http://schemas.openxmlformats.org/officeDocument/2006/relationships/hyperlink" Target="https://podminky.urs.cz/item/CS_URS_2024_02/132254203" TargetMode="External"/><Relationship Id="rId17" Type="http://schemas.openxmlformats.org/officeDocument/2006/relationships/hyperlink" Target="https://podminky.urs.cz/item/CS_URS_2024_02/151811132" TargetMode="External"/><Relationship Id="rId25" Type="http://schemas.openxmlformats.org/officeDocument/2006/relationships/hyperlink" Target="https://podminky.urs.cz/item/CS_URS_2024_02/171251201" TargetMode="External"/><Relationship Id="rId33" Type="http://schemas.openxmlformats.org/officeDocument/2006/relationships/hyperlink" Target="https://podminky.urs.cz/item/CS_URS_2024_02/451541111" TargetMode="External"/><Relationship Id="rId38" Type="http://schemas.openxmlformats.org/officeDocument/2006/relationships/hyperlink" Target="https://podminky.urs.cz/item/CS_URS_2024_02/573211106" TargetMode="External"/><Relationship Id="rId46" Type="http://schemas.openxmlformats.org/officeDocument/2006/relationships/hyperlink" Target="https://podminky.urs.cz/item/CS_URS_2024_02/997221551" TargetMode="External"/><Relationship Id="rId20" Type="http://schemas.openxmlformats.org/officeDocument/2006/relationships/hyperlink" Target="https://podminky.urs.cz/item/CS_URS_2024_02/162351103" TargetMode="External"/><Relationship Id="rId41" Type="http://schemas.openxmlformats.org/officeDocument/2006/relationships/hyperlink" Target="https://podminky.urs.cz/item/CS_URS_2024_02/919112111" TargetMode="External"/><Relationship Id="rId1" Type="http://schemas.openxmlformats.org/officeDocument/2006/relationships/hyperlink" Target="https://podminky.urs.cz/item/CS_URS_2024_02/113106134" TargetMode="External"/><Relationship Id="rId6" Type="http://schemas.openxmlformats.org/officeDocument/2006/relationships/hyperlink" Target="https://podminky.urs.cz/item/CS_URS_2024_02/113154523" TargetMode="External"/><Relationship Id="rId15" Type="http://schemas.openxmlformats.org/officeDocument/2006/relationships/hyperlink" Target="https://podminky.urs.cz/item/CS_URS_2024_02/141721253" TargetMode="External"/><Relationship Id="rId23" Type="http://schemas.openxmlformats.org/officeDocument/2006/relationships/hyperlink" Target="https://podminky.urs.cz/item/CS_URS_2024_02/167151101" TargetMode="External"/><Relationship Id="rId28" Type="http://schemas.openxmlformats.org/officeDocument/2006/relationships/hyperlink" Target="https://podminky.urs.cz/item/CS_URS_2024_02/174151101" TargetMode="External"/><Relationship Id="rId36" Type="http://schemas.openxmlformats.org/officeDocument/2006/relationships/hyperlink" Target="https://podminky.urs.cz/item/CS_URS_2024_02/567132111" TargetMode="External"/><Relationship Id="rId49" Type="http://schemas.openxmlformats.org/officeDocument/2006/relationships/hyperlink" Target="https://podminky.urs.cz/item/CS_URS_2024_02/99722156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892273122" TargetMode="External"/><Relationship Id="rId13" Type="http://schemas.openxmlformats.org/officeDocument/2006/relationships/hyperlink" Target="https://podminky.urs.cz/item/CS_URS_2024_02/899401112" TargetMode="External"/><Relationship Id="rId3" Type="http://schemas.openxmlformats.org/officeDocument/2006/relationships/hyperlink" Target="https://podminky.urs.cz/item/CS_URS_2024_02/857264122" TargetMode="External"/><Relationship Id="rId7" Type="http://schemas.openxmlformats.org/officeDocument/2006/relationships/hyperlink" Target="https://podminky.urs.cz/item/CS_URS_2024_02/892271111" TargetMode="External"/><Relationship Id="rId12" Type="http://schemas.openxmlformats.org/officeDocument/2006/relationships/hyperlink" Target="https://podminky.urs.cz/item/CS_URS_2024_02/891247112" TargetMode="External"/><Relationship Id="rId2" Type="http://schemas.openxmlformats.org/officeDocument/2006/relationships/hyperlink" Target="https://podminky.urs.cz/item/CS_URS_2024_02/857262122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https://podminky.urs.cz/item/CS_URS_2024_02/857242122" TargetMode="External"/><Relationship Id="rId6" Type="http://schemas.openxmlformats.org/officeDocument/2006/relationships/hyperlink" Target="https://podminky.urs.cz/item/CS_URS_2024_02/877251101" TargetMode="External"/><Relationship Id="rId11" Type="http://schemas.openxmlformats.org/officeDocument/2006/relationships/hyperlink" Target="https://podminky.urs.cz/item/CS_URS_2024_02/891241112" TargetMode="External"/><Relationship Id="rId5" Type="http://schemas.openxmlformats.org/officeDocument/2006/relationships/hyperlink" Target="https://podminky.urs.cz/item/CS_URS_2024_02/877241101" TargetMode="External"/><Relationship Id="rId15" Type="http://schemas.openxmlformats.org/officeDocument/2006/relationships/hyperlink" Target="https://podminky.urs.cz/item/CS_URS_2024_02/998276101" TargetMode="External"/><Relationship Id="rId10" Type="http://schemas.openxmlformats.org/officeDocument/2006/relationships/hyperlink" Target="https://podminky.urs.cz/item/CS_URS_2024_02/899713111" TargetMode="External"/><Relationship Id="rId4" Type="http://schemas.openxmlformats.org/officeDocument/2006/relationships/hyperlink" Target="https://podminky.urs.cz/item/CS_URS_2024_02/871251211" TargetMode="External"/><Relationship Id="rId9" Type="http://schemas.openxmlformats.org/officeDocument/2006/relationships/hyperlink" Target="https://podminky.urs.cz/item/CS_URS_2024_02/892372111" TargetMode="External"/><Relationship Id="rId14" Type="http://schemas.openxmlformats.org/officeDocument/2006/relationships/hyperlink" Target="https://podminky.urs.cz/item/CS_URS_2024_02/899401113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892233122" TargetMode="External"/><Relationship Id="rId13" Type="http://schemas.openxmlformats.org/officeDocument/2006/relationships/hyperlink" Target="https://podminky.urs.cz/item/CS_URS_2024_02/899722113" TargetMode="External"/><Relationship Id="rId18" Type="http://schemas.openxmlformats.org/officeDocument/2006/relationships/drawing" Target="../drawings/drawing4.xml"/><Relationship Id="rId3" Type="http://schemas.openxmlformats.org/officeDocument/2006/relationships/hyperlink" Target="https://podminky.urs.cz/item/CS_URS_2024_02/871161211" TargetMode="External"/><Relationship Id="rId7" Type="http://schemas.openxmlformats.org/officeDocument/2006/relationships/hyperlink" Target="https://podminky.urs.cz/item/CS_URS_2024_02/877241101" TargetMode="External"/><Relationship Id="rId12" Type="http://schemas.openxmlformats.org/officeDocument/2006/relationships/hyperlink" Target="https://podminky.urs.cz/item/CS_URS_2024_02/899712111" TargetMode="External"/><Relationship Id="rId17" Type="http://schemas.openxmlformats.org/officeDocument/2006/relationships/hyperlink" Target="https://podminky.urs.cz/item/CS_URS_2024_02/998276101" TargetMode="External"/><Relationship Id="rId2" Type="http://schemas.openxmlformats.org/officeDocument/2006/relationships/hyperlink" Target="https://podminky.urs.cz/item/CS_URS_2024_02/857262122" TargetMode="External"/><Relationship Id="rId16" Type="http://schemas.openxmlformats.org/officeDocument/2006/relationships/hyperlink" Target="https://podminky.urs.cz/item/CS_URS_2024_02/899401112" TargetMode="External"/><Relationship Id="rId1" Type="http://schemas.openxmlformats.org/officeDocument/2006/relationships/hyperlink" Target="https://podminky.urs.cz/item/CS_URS_2024_02/857241131" TargetMode="External"/><Relationship Id="rId6" Type="http://schemas.openxmlformats.org/officeDocument/2006/relationships/hyperlink" Target="https://podminky.urs.cz/item/CS_URS_2024_02/877161101" TargetMode="External"/><Relationship Id="rId11" Type="http://schemas.openxmlformats.org/officeDocument/2006/relationships/hyperlink" Target="https://podminky.urs.cz/item/CS_URS_2024_02/892273122" TargetMode="External"/><Relationship Id="rId5" Type="http://schemas.openxmlformats.org/officeDocument/2006/relationships/hyperlink" Target="https://podminky.urs.cz/item/CS_URS_2024_02/871241211" TargetMode="External"/><Relationship Id="rId15" Type="http://schemas.openxmlformats.org/officeDocument/2006/relationships/hyperlink" Target="https://podminky.urs.cz/item/CS_URS_2024_02/899401111" TargetMode="External"/><Relationship Id="rId10" Type="http://schemas.openxmlformats.org/officeDocument/2006/relationships/hyperlink" Target="https://podminky.urs.cz/item/CS_URS_2024_02/892271111" TargetMode="External"/><Relationship Id="rId4" Type="http://schemas.openxmlformats.org/officeDocument/2006/relationships/hyperlink" Target="https://podminky.urs.cz/item/CS_URS_2024_02/871211211" TargetMode="External"/><Relationship Id="rId9" Type="http://schemas.openxmlformats.org/officeDocument/2006/relationships/hyperlink" Target="https://podminky.urs.cz/item/CS_URS_2024_02/892241111" TargetMode="External"/><Relationship Id="rId14" Type="http://schemas.openxmlformats.org/officeDocument/2006/relationships/hyperlink" Target="https://podminky.urs.cz/item/CS_URS_2024_02/891241112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0"/>
  <sheetViews>
    <sheetView showGridLines="0" topLeftCell="A44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50000000000003" customHeight="1">
      <c r="AR2" s="281" t="s">
        <v>6</v>
      </c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S2" s="18" t="s">
        <v>7</v>
      </c>
      <c r="BT2" s="18" t="s">
        <v>8</v>
      </c>
    </row>
    <row r="3" spans="1:7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7</v>
      </c>
      <c r="BT3" s="18" t="s">
        <v>9</v>
      </c>
    </row>
    <row r="4" spans="1:74" ht="24.95" customHeight="1">
      <c r="B4" s="21"/>
      <c r="D4" s="22" t="s">
        <v>10</v>
      </c>
      <c r="AR4" s="21"/>
      <c r="AS4" s="23" t="s">
        <v>11</v>
      </c>
      <c r="BE4" s="24" t="s">
        <v>12</v>
      </c>
      <c r="BS4" s="18" t="s">
        <v>13</v>
      </c>
    </row>
    <row r="5" spans="1:74" ht="12" customHeight="1">
      <c r="B5" s="21"/>
      <c r="D5" s="25" t="s">
        <v>14</v>
      </c>
      <c r="K5" s="284" t="s">
        <v>15</v>
      </c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R5" s="21"/>
      <c r="BE5" s="313" t="s">
        <v>16</v>
      </c>
      <c r="BS5" s="18" t="s">
        <v>7</v>
      </c>
    </row>
    <row r="6" spans="1:74" ht="36.950000000000003" customHeight="1">
      <c r="B6" s="21"/>
      <c r="D6" s="27" t="s">
        <v>17</v>
      </c>
      <c r="K6" s="316" t="s">
        <v>18</v>
      </c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R6" s="21"/>
      <c r="BE6" s="314"/>
      <c r="BS6" s="18" t="s">
        <v>7</v>
      </c>
    </row>
    <row r="7" spans="1:74" ht="12" customHeight="1">
      <c r="B7" s="21"/>
      <c r="D7" s="28" t="s">
        <v>19</v>
      </c>
      <c r="K7" s="26" t="s">
        <v>3</v>
      </c>
      <c r="AK7" s="28" t="s">
        <v>20</v>
      </c>
      <c r="AN7" s="26" t="s">
        <v>3</v>
      </c>
      <c r="AR7" s="21"/>
      <c r="BE7" s="314"/>
      <c r="BS7" s="18" t="s">
        <v>7</v>
      </c>
    </row>
    <row r="8" spans="1:74" ht="12" customHeight="1">
      <c r="B8" s="21"/>
      <c r="D8" s="28" t="s">
        <v>21</v>
      </c>
      <c r="K8" s="26" t="s">
        <v>22</v>
      </c>
      <c r="AK8" s="28" t="s">
        <v>23</v>
      </c>
      <c r="AN8" s="29" t="s">
        <v>24</v>
      </c>
      <c r="AR8" s="21"/>
      <c r="BE8" s="314"/>
      <c r="BS8" s="18" t="s">
        <v>7</v>
      </c>
    </row>
    <row r="9" spans="1:74" ht="14.45" customHeight="1">
      <c r="B9" s="21"/>
      <c r="AR9" s="21"/>
      <c r="BE9" s="314"/>
      <c r="BS9" s="18" t="s">
        <v>7</v>
      </c>
    </row>
    <row r="10" spans="1:74" ht="12" customHeight="1">
      <c r="B10" s="21"/>
      <c r="D10" s="28" t="s">
        <v>25</v>
      </c>
      <c r="AK10" s="28" t="s">
        <v>26</v>
      </c>
      <c r="AN10" s="26" t="s">
        <v>3</v>
      </c>
      <c r="AR10" s="21"/>
      <c r="BE10" s="314"/>
      <c r="BS10" s="18" t="s">
        <v>7</v>
      </c>
    </row>
    <row r="11" spans="1:74" ht="18.399999999999999" customHeight="1">
      <c r="B11" s="21"/>
      <c r="E11" s="26" t="s">
        <v>27</v>
      </c>
      <c r="AK11" s="28" t="s">
        <v>28</v>
      </c>
      <c r="AN11" s="26" t="s">
        <v>3</v>
      </c>
      <c r="AR11" s="21"/>
      <c r="BE11" s="314"/>
      <c r="BS11" s="18" t="s">
        <v>7</v>
      </c>
    </row>
    <row r="12" spans="1:74" ht="6.95" customHeight="1">
      <c r="B12" s="21"/>
      <c r="AR12" s="21"/>
      <c r="BE12" s="314"/>
      <c r="BS12" s="18" t="s">
        <v>7</v>
      </c>
    </row>
    <row r="13" spans="1:74" ht="12" customHeight="1">
      <c r="B13" s="21"/>
      <c r="D13" s="28" t="s">
        <v>29</v>
      </c>
      <c r="AK13" s="28" t="s">
        <v>26</v>
      </c>
      <c r="AN13" s="30" t="s">
        <v>30</v>
      </c>
      <c r="AR13" s="21"/>
      <c r="BE13" s="314"/>
      <c r="BS13" s="18" t="s">
        <v>7</v>
      </c>
    </row>
    <row r="14" spans="1:74" ht="12.75">
      <c r="B14" s="21"/>
      <c r="E14" s="317" t="s">
        <v>30</v>
      </c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318"/>
      <c r="AI14" s="318"/>
      <c r="AJ14" s="318"/>
      <c r="AK14" s="28" t="s">
        <v>28</v>
      </c>
      <c r="AN14" s="30" t="s">
        <v>30</v>
      </c>
      <c r="AR14" s="21"/>
      <c r="BE14" s="314"/>
      <c r="BS14" s="18" t="s">
        <v>7</v>
      </c>
    </row>
    <row r="15" spans="1:74" ht="6.95" customHeight="1">
      <c r="B15" s="21"/>
      <c r="AR15" s="21"/>
      <c r="BE15" s="314"/>
      <c r="BS15" s="18" t="s">
        <v>4</v>
      </c>
    </row>
    <row r="16" spans="1:74" ht="12" customHeight="1">
      <c r="B16" s="21"/>
      <c r="D16" s="28" t="s">
        <v>31</v>
      </c>
      <c r="AK16" s="28" t="s">
        <v>26</v>
      </c>
      <c r="AN16" s="26" t="s">
        <v>3</v>
      </c>
      <c r="AR16" s="21"/>
      <c r="BE16" s="314"/>
      <c r="BS16" s="18" t="s">
        <v>4</v>
      </c>
    </row>
    <row r="17" spans="2:71" ht="18.399999999999999" customHeight="1">
      <c r="B17" s="21"/>
      <c r="E17" s="26" t="s">
        <v>27</v>
      </c>
      <c r="AK17" s="28" t="s">
        <v>28</v>
      </c>
      <c r="AN17" s="26" t="s">
        <v>3</v>
      </c>
      <c r="AR17" s="21"/>
      <c r="BE17" s="314"/>
      <c r="BS17" s="18" t="s">
        <v>32</v>
      </c>
    </row>
    <row r="18" spans="2:71" ht="6.95" customHeight="1">
      <c r="B18" s="21"/>
      <c r="AR18" s="21"/>
      <c r="BE18" s="314"/>
      <c r="BS18" s="18" t="s">
        <v>7</v>
      </c>
    </row>
    <row r="19" spans="2:71" ht="12" customHeight="1">
      <c r="B19" s="21"/>
      <c r="D19" s="28" t="s">
        <v>33</v>
      </c>
      <c r="AK19" s="28" t="s">
        <v>26</v>
      </c>
      <c r="AN19" s="26" t="s">
        <v>3</v>
      </c>
      <c r="AR19" s="21"/>
      <c r="BE19" s="314"/>
      <c r="BS19" s="18" t="s">
        <v>7</v>
      </c>
    </row>
    <row r="20" spans="2:71" ht="18.399999999999999" customHeight="1">
      <c r="B20" s="21"/>
      <c r="E20" s="26" t="s">
        <v>27</v>
      </c>
      <c r="AK20" s="28" t="s">
        <v>28</v>
      </c>
      <c r="AN20" s="26" t="s">
        <v>3</v>
      </c>
      <c r="AR20" s="21"/>
      <c r="BE20" s="314"/>
      <c r="BS20" s="18" t="s">
        <v>4</v>
      </c>
    </row>
    <row r="21" spans="2:71" ht="6.95" customHeight="1">
      <c r="B21" s="21"/>
      <c r="AR21" s="21"/>
      <c r="BE21" s="314"/>
    </row>
    <row r="22" spans="2:71" ht="12" customHeight="1">
      <c r="B22" s="21"/>
      <c r="D22" s="28" t="s">
        <v>34</v>
      </c>
      <c r="AR22" s="21"/>
      <c r="BE22" s="314"/>
    </row>
    <row r="23" spans="2:71" ht="47.25" customHeight="1">
      <c r="B23" s="21"/>
      <c r="E23" s="285" t="s">
        <v>35</v>
      </c>
      <c r="F23" s="285"/>
      <c r="G23" s="285"/>
      <c r="H23" s="285"/>
      <c r="I23" s="285"/>
      <c r="J23" s="285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5"/>
      <c r="AJ23" s="285"/>
      <c r="AK23" s="285"/>
      <c r="AL23" s="285"/>
      <c r="AM23" s="285"/>
      <c r="AN23" s="285"/>
      <c r="AR23" s="21"/>
      <c r="BE23" s="314"/>
    </row>
    <row r="24" spans="2:71" ht="6.95" customHeight="1">
      <c r="B24" s="21"/>
      <c r="AR24" s="21"/>
      <c r="BE24" s="314"/>
    </row>
    <row r="25" spans="2:7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314"/>
    </row>
    <row r="26" spans="2:71" s="1" customFormat="1" ht="25.9" customHeight="1">
      <c r="B26" s="33"/>
      <c r="D26" s="34" t="s">
        <v>36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06">
        <f>ROUND(AG54,2)</f>
        <v>0</v>
      </c>
      <c r="AL26" s="307"/>
      <c r="AM26" s="307"/>
      <c r="AN26" s="307"/>
      <c r="AO26" s="307"/>
      <c r="AR26" s="33"/>
      <c r="BE26" s="314"/>
    </row>
    <row r="27" spans="2:71" s="1" customFormat="1" ht="6.95" customHeight="1">
      <c r="B27" s="33"/>
      <c r="AR27" s="33"/>
      <c r="BE27" s="314"/>
    </row>
    <row r="28" spans="2:71" s="1" customFormat="1" ht="12.75">
      <c r="B28" s="33"/>
      <c r="L28" s="308" t="s">
        <v>37</v>
      </c>
      <c r="M28" s="308"/>
      <c r="N28" s="308"/>
      <c r="O28" s="308"/>
      <c r="P28" s="308"/>
      <c r="W28" s="308" t="s">
        <v>38</v>
      </c>
      <c r="X28" s="308"/>
      <c r="Y28" s="308"/>
      <c r="Z28" s="308"/>
      <c r="AA28" s="308"/>
      <c r="AB28" s="308"/>
      <c r="AC28" s="308"/>
      <c r="AD28" s="308"/>
      <c r="AE28" s="308"/>
      <c r="AK28" s="308" t="s">
        <v>39</v>
      </c>
      <c r="AL28" s="308"/>
      <c r="AM28" s="308"/>
      <c r="AN28" s="308"/>
      <c r="AO28" s="308"/>
      <c r="AR28" s="33"/>
      <c r="BE28" s="314"/>
    </row>
    <row r="29" spans="2:71" s="2" customFormat="1" ht="14.45" customHeight="1">
      <c r="B29" s="37"/>
      <c r="D29" s="28" t="s">
        <v>40</v>
      </c>
      <c r="F29" s="28" t="s">
        <v>41</v>
      </c>
      <c r="L29" s="303">
        <v>0.21</v>
      </c>
      <c r="M29" s="302"/>
      <c r="N29" s="302"/>
      <c r="O29" s="302"/>
      <c r="P29" s="302"/>
      <c r="W29" s="301">
        <f>ROUND(AZ54, 2)</f>
        <v>0</v>
      </c>
      <c r="X29" s="302"/>
      <c r="Y29" s="302"/>
      <c r="Z29" s="302"/>
      <c r="AA29" s="302"/>
      <c r="AB29" s="302"/>
      <c r="AC29" s="302"/>
      <c r="AD29" s="302"/>
      <c r="AE29" s="302"/>
      <c r="AK29" s="301">
        <f>ROUND(AV54, 2)</f>
        <v>0</v>
      </c>
      <c r="AL29" s="302"/>
      <c r="AM29" s="302"/>
      <c r="AN29" s="302"/>
      <c r="AO29" s="302"/>
      <c r="AR29" s="37"/>
      <c r="BE29" s="315"/>
    </row>
    <row r="30" spans="2:71" s="2" customFormat="1" ht="14.45" customHeight="1">
      <c r="B30" s="37"/>
      <c r="F30" s="28" t="s">
        <v>42</v>
      </c>
      <c r="L30" s="303">
        <v>0.12</v>
      </c>
      <c r="M30" s="302"/>
      <c r="N30" s="302"/>
      <c r="O30" s="302"/>
      <c r="P30" s="302"/>
      <c r="W30" s="301">
        <f>ROUND(BA54, 2)</f>
        <v>0</v>
      </c>
      <c r="X30" s="302"/>
      <c r="Y30" s="302"/>
      <c r="Z30" s="302"/>
      <c r="AA30" s="302"/>
      <c r="AB30" s="302"/>
      <c r="AC30" s="302"/>
      <c r="AD30" s="302"/>
      <c r="AE30" s="302"/>
      <c r="AK30" s="301">
        <f>ROUND(AW54, 2)</f>
        <v>0</v>
      </c>
      <c r="AL30" s="302"/>
      <c r="AM30" s="302"/>
      <c r="AN30" s="302"/>
      <c r="AO30" s="302"/>
      <c r="AR30" s="37"/>
      <c r="BE30" s="315"/>
    </row>
    <row r="31" spans="2:71" s="2" customFormat="1" ht="14.45" hidden="1" customHeight="1">
      <c r="B31" s="37"/>
      <c r="F31" s="28" t="s">
        <v>43</v>
      </c>
      <c r="L31" s="303">
        <v>0.21</v>
      </c>
      <c r="M31" s="302"/>
      <c r="N31" s="302"/>
      <c r="O31" s="302"/>
      <c r="P31" s="302"/>
      <c r="W31" s="301">
        <f>ROUND(BB54, 2)</f>
        <v>0</v>
      </c>
      <c r="X31" s="302"/>
      <c r="Y31" s="302"/>
      <c r="Z31" s="302"/>
      <c r="AA31" s="302"/>
      <c r="AB31" s="302"/>
      <c r="AC31" s="302"/>
      <c r="AD31" s="302"/>
      <c r="AE31" s="302"/>
      <c r="AK31" s="301">
        <v>0</v>
      </c>
      <c r="AL31" s="302"/>
      <c r="AM31" s="302"/>
      <c r="AN31" s="302"/>
      <c r="AO31" s="302"/>
      <c r="AR31" s="37"/>
      <c r="BE31" s="315"/>
    </row>
    <row r="32" spans="2:71" s="2" customFormat="1" ht="14.45" hidden="1" customHeight="1">
      <c r="B32" s="37"/>
      <c r="F32" s="28" t="s">
        <v>44</v>
      </c>
      <c r="L32" s="303">
        <v>0.12</v>
      </c>
      <c r="M32" s="302"/>
      <c r="N32" s="302"/>
      <c r="O32" s="302"/>
      <c r="P32" s="302"/>
      <c r="W32" s="301">
        <f>ROUND(BC54, 2)</f>
        <v>0</v>
      </c>
      <c r="X32" s="302"/>
      <c r="Y32" s="302"/>
      <c r="Z32" s="302"/>
      <c r="AA32" s="302"/>
      <c r="AB32" s="302"/>
      <c r="AC32" s="302"/>
      <c r="AD32" s="302"/>
      <c r="AE32" s="302"/>
      <c r="AK32" s="301">
        <v>0</v>
      </c>
      <c r="AL32" s="302"/>
      <c r="AM32" s="302"/>
      <c r="AN32" s="302"/>
      <c r="AO32" s="302"/>
      <c r="AR32" s="37"/>
      <c r="BE32" s="315"/>
    </row>
    <row r="33" spans="2:44" s="2" customFormat="1" ht="14.45" hidden="1" customHeight="1">
      <c r="B33" s="37"/>
      <c r="F33" s="28" t="s">
        <v>45</v>
      </c>
      <c r="L33" s="303">
        <v>0</v>
      </c>
      <c r="M33" s="302"/>
      <c r="N33" s="302"/>
      <c r="O33" s="302"/>
      <c r="P33" s="302"/>
      <c r="W33" s="301">
        <f>ROUND(BD54, 2)</f>
        <v>0</v>
      </c>
      <c r="X33" s="302"/>
      <c r="Y33" s="302"/>
      <c r="Z33" s="302"/>
      <c r="AA33" s="302"/>
      <c r="AB33" s="302"/>
      <c r="AC33" s="302"/>
      <c r="AD33" s="302"/>
      <c r="AE33" s="302"/>
      <c r="AK33" s="301">
        <v>0</v>
      </c>
      <c r="AL33" s="302"/>
      <c r="AM33" s="302"/>
      <c r="AN33" s="302"/>
      <c r="AO33" s="302"/>
      <c r="AR33" s="37"/>
    </row>
    <row r="34" spans="2:44" s="1" customFormat="1" ht="6.95" customHeight="1">
      <c r="B34" s="33"/>
      <c r="AR34" s="33"/>
    </row>
    <row r="35" spans="2:44" s="1" customFormat="1" ht="25.9" customHeight="1">
      <c r="B35" s="33"/>
      <c r="C35" s="38"/>
      <c r="D35" s="39" t="s">
        <v>46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47</v>
      </c>
      <c r="U35" s="40"/>
      <c r="V35" s="40"/>
      <c r="W35" s="40"/>
      <c r="X35" s="312" t="s">
        <v>48</v>
      </c>
      <c r="Y35" s="310"/>
      <c r="Z35" s="310"/>
      <c r="AA35" s="310"/>
      <c r="AB35" s="310"/>
      <c r="AC35" s="40"/>
      <c r="AD35" s="40"/>
      <c r="AE35" s="40"/>
      <c r="AF35" s="40"/>
      <c r="AG35" s="40"/>
      <c r="AH35" s="40"/>
      <c r="AI35" s="40"/>
      <c r="AJ35" s="40"/>
      <c r="AK35" s="309">
        <f>SUM(AK26:AK33)</f>
        <v>0</v>
      </c>
      <c r="AL35" s="310"/>
      <c r="AM35" s="310"/>
      <c r="AN35" s="310"/>
      <c r="AO35" s="311"/>
      <c r="AP35" s="38"/>
      <c r="AQ35" s="38"/>
      <c r="AR35" s="33"/>
    </row>
    <row r="36" spans="2:44" s="1" customFormat="1" ht="6.95" customHeight="1">
      <c r="B36" s="33"/>
      <c r="AR36" s="33"/>
    </row>
    <row r="37" spans="2:44" s="1" customFormat="1" ht="6.95" customHeight="1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3"/>
    </row>
    <row r="41" spans="2:44" s="1" customFormat="1" ht="6.95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3"/>
    </row>
    <row r="42" spans="2:44" s="1" customFormat="1" ht="24.95" customHeight="1">
      <c r="B42" s="33"/>
      <c r="C42" s="22" t="s">
        <v>49</v>
      </c>
      <c r="AR42" s="33"/>
    </row>
    <row r="43" spans="2:44" s="1" customFormat="1" ht="6.95" customHeight="1">
      <c r="B43" s="33"/>
      <c r="AR43" s="33"/>
    </row>
    <row r="44" spans="2:44" s="3" customFormat="1" ht="12" customHeight="1">
      <c r="B44" s="46"/>
      <c r="C44" s="28" t="s">
        <v>14</v>
      </c>
      <c r="L44" s="3" t="str">
        <f>K5</f>
        <v>2024/062</v>
      </c>
      <c r="AR44" s="46"/>
    </row>
    <row r="45" spans="2:44" s="4" customFormat="1" ht="36.950000000000003" customHeight="1">
      <c r="B45" s="47"/>
      <c r="C45" s="48" t="s">
        <v>17</v>
      </c>
      <c r="L45" s="277" t="str">
        <f>K6</f>
        <v>Kněžpole - rekonstrukce vodovodního řadu A-2</v>
      </c>
      <c r="M45" s="304"/>
      <c r="N45" s="304"/>
      <c r="O45" s="304"/>
      <c r="P45" s="304"/>
      <c r="Q45" s="304"/>
      <c r="R45" s="304"/>
      <c r="S45" s="304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R45" s="47"/>
    </row>
    <row r="46" spans="2:44" s="1" customFormat="1" ht="6.95" customHeight="1">
      <c r="B46" s="33"/>
      <c r="AR46" s="33"/>
    </row>
    <row r="47" spans="2:44" s="1" customFormat="1" ht="12" customHeight="1">
      <c r="B47" s="33"/>
      <c r="C47" s="28" t="s">
        <v>21</v>
      </c>
      <c r="L47" s="49" t="str">
        <f>IF(K8="","",K8)</f>
        <v>Kněžpole</v>
      </c>
      <c r="AI47" s="28" t="s">
        <v>23</v>
      </c>
      <c r="AM47" s="305" t="str">
        <f>IF(AN8= "","",AN8)</f>
        <v>24. 10. 2024</v>
      </c>
      <c r="AN47" s="305"/>
      <c r="AR47" s="33"/>
    </row>
    <row r="48" spans="2:44" s="1" customFormat="1" ht="6.95" customHeight="1">
      <c r="B48" s="33"/>
      <c r="AR48" s="33"/>
    </row>
    <row r="49" spans="1:91" s="1" customFormat="1" ht="15.2" customHeight="1">
      <c r="B49" s="33"/>
      <c r="C49" s="28" t="s">
        <v>25</v>
      </c>
      <c r="L49" s="3" t="str">
        <f>IF(E11= "","",E11)</f>
        <v xml:space="preserve"> </v>
      </c>
      <c r="AI49" s="28" t="s">
        <v>31</v>
      </c>
      <c r="AM49" s="290" t="str">
        <f>IF(E17="","",E17)</f>
        <v xml:space="preserve"> </v>
      </c>
      <c r="AN49" s="291"/>
      <c r="AO49" s="291"/>
      <c r="AP49" s="291"/>
      <c r="AR49" s="33"/>
      <c r="AS49" s="286" t="s">
        <v>50</v>
      </c>
      <c r="AT49" s="287"/>
      <c r="AU49" s="51"/>
      <c r="AV49" s="51"/>
      <c r="AW49" s="51"/>
      <c r="AX49" s="51"/>
      <c r="AY49" s="51"/>
      <c r="AZ49" s="51"/>
      <c r="BA49" s="51"/>
      <c r="BB49" s="51"/>
      <c r="BC49" s="51"/>
      <c r="BD49" s="52"/>
    </row>
    <row r="50" spans="1:91" s="1" customFormat="1" ht="15.2" customHeight="1">
      <c r="B50" s="33"/>
      <c r="C50" s="28" t="s">
        <v>29</v>
      </c>
      <c r="L50" s="3" t="str">
        <f>IF(E14= "Vyplň údaj","",E14)</f>
        <v/>
      </c>
      <c r="AI50" s="28" t="s">
        <v>33</v>
      </c>
      <c r="AM50" s="290" t="str">
        <f>IF(E20="","",E20)</f>
        <v xml:space="preserve"> </v>
      </c>
      <c r="AN50" s="291"/>
      <c r="AO50" s="291"/>
      <c r="AP50" s="291"/>
      <c r="AR50" s="33"/>
      <c r="AS50" s="288"/>
      <c r="AT50" s="289"/>
      <c r="BD50" s="54"/>
    </row>
    <row r="51" spans="1:91" s="1" customFormat="1" ht="10.9" customHeight="1">
      <c r="B51" s="33"/>
      <c r="AR51" s="33"/>
      <c r="AS51" s="288"/>
      <c r="AT51" s="289"/>
      <c r="BD51" s="54"/>
    </row>
    <row r="52" spans="1:91" s="1" customFormat="1" ht="29.25" customHeight="1">
      <c r="B52" s="33"/>
      <c r="C52" s="292" t="s">
        <v>51</v>
      </c>
      <c r="D52" s="293"/>
      <c r="E52" s="293"/>
      <c r="F52" s="293"/>
      <c r="G52" s="293"/>
      <c r="H52" s="55"/>
      <c r="I52" s="295" t="s">
        <v>52</v>
      </c>
      <c r="J52" s="293"/>
      <c r="K52" s="293"/>
      <c r="L52" s="293"/>
      <c r="M52" s="293"/>
      <c r="N52" s="293"/>
      <c r="O52" s="293"/>
      <c r="P52" s="293"/>
      <c r="Q52" s="293"/>
      <c r="R52" s="293"/>
      <c r="S52" s="293"/>
      <c r="T52" s="293"/>
      <c r="U52" s="293"/>
      <c r="V52" s="293"/>
      <c r="W52" s="293"/>
      <c r="X52" s="293"/>
      <c r="Y52" s="293"/>
      <c r="Z52" s="293"/>
      <c r="AA52" s="293"/>
      <c r="AB52" s="293"/>
      <c r="AC52" s="293"/>
      <c r="AD52" s="293"/>
      <c r="AE52" s="293"/>
      <c r="AF52" s="293"/>
      <c r="AG52" s="294" t="s">
        <v>53</v>
      </c>
      <c r="AH52" s="293"/>
      <c r="AI52" s="293"/>
      <c r="AJ52" s="293"/>
      <c r="AK52" s="293"/>
      <c r="AL52" s="293"/>
      <c r="AM52" s="293"/>
      <c r="AN52" s="295" t="s">
        <v>54</v>
      </c>
      <c r="AO52" s="293"/>
      <c r="AP52" s="293"/>
      <c r="AQ52" s="56" t="s">
        <v>55</v>
      </c>
      <c r="AR52" s="33"/>
      <c r="AS52" s="57" t="s">
        <v>56</v>
      </c>
      <c r="AT52" s="58" t="s">
        <v>57</v>
      </c>
      <c r="AU52" s="58" t="s">
        <v>58</v>
      </c>
      <c r="AV52" s="58" t="s">
        <v>59</v>
      </c>
      <c r="AW52" s="58" t="s">
        <v>60</v>
      </c>
      <c r="AX52" s="58" t="s">
        <v>61</v>
      </c>
      <c r="AY52" s="58" t="s">
        <v>62</v>
      </c>
      <c r="AZ52" s="58" t="s">
        <v>63</v>
      </c>
      <c r="BA52" s="58" t="s">
        <v>64</v>
      </c>
      <c r="BB52" s="58" t="s">
        <v>65</v>
      </c>
      <c r="BC52" s="58" t="s">
        <v>66</v>
      </c>
      <c r="BD52" s="59" t="s">
        <v>67</v>
      </c>
    </row>
    <row r="53" spans="1:91" s="1" customFormat="1" ht="10.9" customHeight="1">
      <c r="B53" s="33"/>
      <c r="AR53" s="33"/>
      <c r="AS53" s="60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2"/>
    </row>
    <row r="54" spans="1:91" s="5" customFormat="1" ht="32.450000000000003" customHeight="1">
      <c r="B54" s="61"/>
      <c r="C54" s="62" t="s">
        <v>68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299">
        <f>ROUND(SUM(AG55:AG58),2)</f>
        <v>0</v>
      </c>
      <c r="AH54" s="299"/>
      <c r="AI54" s="299"/>
      <c r="AJ54" s="299"/>
      <c r="AK54" s="299"/>
      <c r="AL54" s="299"/>
      <c r="AM54" s="299"/>
      <c r="AN54" s="300">
        <f>SUM(AG54,AT54)</f>
        <v>0</v>
      </c>
      <c r="AO54" s="300"/>
      <c r="AP54" s="300"/>
      <c r="AQ54" s="65" t="s">
        <v>3</v>
      </c>
      <c r="AR54" s="61"/>
      <c r="AS54" s="66">
        <f>ROUND(SUM(AS55:AS58),2)</f>
        <v>0</v>
      </c>
      <c r="AT54" s="67">
        <f>ROUND(SUM(AV54:AW54),2)</f>
        <v>0</v>
      </c>
      <c r="AU54" s="68">
        <f>ROUND(SUM(AU55:AU58),5)</f>
        <v>0</v>
      </c>
      <c r="AV54" s="67">
        <f>ROUND(AZ54*L29,2)</f>
        <v>0</v>
      </c>
      <c r="AW54" s="67">
        <f>ROUND(BA54*L30,2)</f>
        <v>0</v>
      </c>
      <c r="AX54" s="67">
        <f>ROUND(BB54*L29,2)</f>
        <v>0</v>
      </c>
      <c r="AY54" s="67">
        <f>ROUND(BC54*L30,2)</f>
        <v>0</v>
      </c>
      <c r="AZ54" s="67">
        <f>ROUND(SUM(AZ55:AZ58),2)</f>
        <v>0</v>
      </c>
      <c r="BA54" s="67">
        <f>ROUND(SUM(BA55:BA58),2)</f>
        <v>0</v>
      </c>
      <c r="BB54" s="67">
        <f>ROUND(SUM(BB55:BB58),2)</f>
        <v>0</v>
      </c>
      <c r="BC54" s="67">
        <f>ROUND(SUM(BC55:BC58),2)</f>
        <v>0</v>
      </c>
      <c r="BD54" s="69">
        <f>ROUND(SUM(BD55:BD58),2)</f>
        <v>0</v>
      </c>
      <c r="BS54" s="70" t="s">
        <v>69</v>
      </c>
      <c r="BT54" s="70" t="s">
        <v>70</v>
      </c>
      <c r="BU54" s="71" t="s">
        <v>71</v>
      </c>
      <c r="BV54" s="70" t="s">
        <v>72</v>
      </c>
      <c r="BW54" s="70" t="s">
        <v>5</v>
      </c>
      <c r="BX54" s="70" t="s">
        <v>73</v>
      </c>
      <c r="CL54" s="70" t="s">
        <v>3</v>
      </c>
    </row>
    <row r="55" spans="1:91" s="6" customFormat="1" ht="16.5" customHeight="1">
      <c r="A55" s="72" t="s">
        <v>74</v>
      </c>
      <c r="B55" s="73"/>
      <c r="C55" s="74"/>
      <c r="D55" s="296" t="s">
        <v>75</v>
      </c>
      <c r="E55" s="296"/>
      <c r="F55" s="296"/>
      <c r="G55" s="296"/>
      <c r="H55" s="296"/>
      <c r="I55" s="75"/>
      <c r="J55" s="296" t="s">
        <v>76</v>
      </c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96"/>
      <c r="V55" s="296"/>
      <c r="W55" s="296"/>
      <c r="X55" s="296"/>
      <c r="Y55" s="296"/>
      <c r="Z55" s="296"/>
      <c r="AA55" s="296"/>
      <c r="AB55" s="296"/>
      <c r="AC55" s="296"/>
      <c r="AD55" s="296"/>
      <c r="AE55" s="296"/>
      <c r="AF55" s="296"/>
      <c r="AG55" s="297">
        <f>'001 - Výkopové práce a ob...'!J30</f>
        <v>0</v>
      </c>
      <c r="AH55" s="298"/>
      <c r="AI55" s="298"/>
      <c r="AJ55" s="298"/>
      <c r="AK55" s="298"/>
      <c r="AL55" s="298"/>
      <c r="AM55" s="298"/>
      <c r="AN55" s="297">
        <f>SUM(AG55,AT55)</f>
        <v>0</v>
      </c>
      <c r="AO55" s="298"/>
      <c r="AP55" s="298"/>
      <c r="AQ55" s="76" t="s">
        <v>77</v>
      </c>
      <c r="AR55" s="73"/>
      <c r="AS55" s="77">
        <v>0</v>
      </c>
      <c r="AT55" s="78">
        <f>ROUND(SUM(AV55:AW55),2)</f>
        <v>0</v>
      </c>
      <c r="AU55" s="79">
        <f>'001 - Výkopové práce a ob...'!P86</f>
        <v>0</v>
      </c>
      <c r="AV55" s="78">
        <f>'001 - Výkopové práce a ob...'!J33</f>
        <v>0</v>
      </c>
      <c r="AW55" s="78">
        <f>'001 - Výkopové práce a ob...'!J34</f>
        <v>0</v>
      </c>
      <c r="AX55" s="78">
        <f>'001 - Výkopové práce a ob...'!J35</f>
        <v>0</v>
      </c>
      <c r="AY55" s="78">
        <f>'001 - Výkopové práce a ob...'!J36</f>
        <v>0</v>
      </c>
      <c r="AZ55" s="78">
        <f>'001 - Výkopové práce a ob...'!F33</f>
        <v>0</v>
      </c>
      <c r="BA55" s="78">
        <f>'001 - Výkopové práce a ob...'!F34</f>
        <v>0</v>
      </c>
      <c r="BB55" s="78">
        <f>'001 - Výkopové práce a ob...'!F35</f>
        <v>0</v>
      </c>
      <c r="BC55" s="78">
        <f>'001 - Výkopové práce a ob...'!F36</f>
        <v>0</v>
      </c>
      <c r="BD55" s="80">
        <f>'001 - Výkopové práce a ob...'!F37</f>
        <v>0</v>
      </c>
      <c r="BT55" s="81" t="s">
        <v>78</v>
      </c>
      <c r="BV55" s="81" t="s">
        <v>72</v>
      </c>
      <c r="BW55" s="81" t="s">
        <v>79</v>
      </c>
      <c r="BX55" s="81" t="s">
        <v>5</v>
      </c>
      <c r="CL55" s="81" t="s">
        <v>3</v>
      </c>
      <c r="CM55" s="81" t="s">
        <v>80</v>
      </c>
    </row>
    <row r="56" spans="1:91" s="6" customFormat="1" ht="24.75" customHeight="1">
      <c r="A56" s="72" t="s">
        <v>74</v>
      </c>
      <c r="B56" s="73"/>
      <c r="C56" s="74"/>
      <c r="D56" s="296" t="s">
        <v>81</v>
      </c>
      <c r="E56" s="296"/>
      <c r="F56" s="296"/>
      <c r="G56" s="296"/>
      <c r="H56" s="296"/>
      <c r="I56" s="75"/>
      <c r="J56" s="296" t="s">
        <v>82</v>
      </c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  <c r="X56" s="296"/>
      <c r="Y56" s="296"/>
      <c r="Z56" s="296"/>
      <c r="AA56" s="296"/>
      <c r="AB56" s="296"/>
      <c r="AC56" s="296"/>
      <c r="AD56" s="296"/>
      <c r="AE56" s="296"/>
      <c r="AF56" s="296"/>
      <c r="AG56" s="297">
        <f>'002 - Rekonstrukce vodovo...'!J30</f>
        <v>0</v>
      </c>
      <c r="AH56" s="298"/>
      <c r="AI56" s="298"/>
      <c r="AJ56" s="298"/>
      <c r="AK56" s="298"/>
      <c r="AL56" s="298"/>
      <c r="AM56" s="298"/>
      <c r="AN56" s="297">
        <f>SUM(AG56,AT56)</f>
        <v>0</v>
      </c>
      <c r="AO56" s="298"/>
      <c r="AP56" s="298"/>
      <c r="AQ56" s="76" t="s">
        <v>77</v>
      </c>
      <c r="AR56" s="73"/>
      <c r="AS56" s="77">
        <v>0</v>
      </c>
      <c r="AT56" s="78">
        <f>ROUND(SUM(AV56:AW56),2)</f>
        <v>0</v>
      </c>
      <c r="AU56" s="79">
        <f>'002 - Rekonstrukce vodovo...'!P84</f>
        <v>0</v>
      </c>
      <c r="AV56" s="78">
        <f>'002 - Rekonstrukce vodovo...'!J33</f>
        <v>0</v>
      </c>
      <c r="AW56" s="78">
        <f>'002 - Rekonstrukce vodovo...'!J34</f>
        <v>0</v>
      </c>
      <c r="AX56" s="78">
        <f>'002 - Rekonstrukce vodovo...'!J35</f>
        <v>0</v>
      </c>
      <c r="AY56" s="78">
        <f>'002 - Rekonstrukce vodovo...'!J36</f>
        <v>0</v>
      </c>
      <c r="AZ56" s="78">
        <f>'002 - Rekonstrukce vodovo...'!F33</f>
        <v>0</v>
      </c>
      <c r="BA56" s="78">
        <f>'002 - Rekonstrukce vodovo...'!F34</f>
        <v>0</v>
      </c>
      <c r="BB56" s="78">
        <f>'002 - Rekonstrukce vodovo...'!F35</f>
        <v>0</v>
      </c>
      <c r="BC56" s="78">
        <f>'002 - Rekonstrukce vodovo...'!F36</f>
        <v>0</v>
      </c>
      <c r="BD56" s="80">
        <f>'002 - Rekonstrukce vodovo...'!F37</f>
        <v>0</v>
      </c>
      <c r="BT56" s="81" t="s">
        <v>78</v>
      </c>
      <c r="BV56" s="81" t="s">
        <v>72</v>
      </c>
      <c r="BW56" s="81" t="s">
        <v>83</v>
      </c>
      <c r="BX56" s="81" t="s">
        <v>5</v>
      </c>
      <c r="CL56" s="81" t="s">
        <v>3</v>
      </c>
      <c r="CM56" s="81" t="s">
        <v>80</v>
      </c>
    </row>
    <row r="57" spans="1:91" s="6" customFormat="1" ht="24.75" customHeight="1">
      <c r="A57" s="72" t="s">
        <v>74</v>
      </c>
      <c r="B57" s="73"/>
      <c r="C57" s="74"/>
      <c r="D57" s="296" t="s">
        <v>84</v>
      </c>
      <c r="E57" s="296"/>
      <c r="F57" s="296"/>
      <c r="G57" s="296"/>
      <c r="H57" s="296"/>
      <c r="I57" s="75"/>
      <c r="J57" s="296" t="s">
        <v>85</v>
      </c>
      <c r="K57" s="296"/>
      <c r="L57" s="296"/>
      <c r="M57" s="296"/>
      <c r="N57" s="296"/>
      <c r="O57" s="296"/>
      <c r="P57" s="296"/>
      <c r="Q57" s="296"/>
      <c r="R57" s="296"/>
      <c r="S57" s="296"/>
      <c r="T57" s="296"/>
      <c r="U57" s="296"/>
      <c r="V57" s="296"/>
      <c r="W57" s="296"/>
      <c r="X57" s="296"/>
      <c r="Y57" s="296"/>
      <c r="Z57" s="296"/>
      <c r="AA57" s="296"/>
      <c r="AB57" s="296"/>
      <c r="AC57" s="296"/>
      <c r="AD57" s="296"/>
      <c r="AE57" s="296"/>
      <c r="AF57" s="296"/>
      <c r="AG57" s="297">
        <f>'003 - Rekonstrukce vodovo...'!J30</f>
        <v>0</v>
      </c>
      <c r="AH57" s="298"/>
      <c r="AI57" s="298"/>
      <c r="AJ57" s="298"/>
      <c r="AK57" s="298"/>
      <c r="AL57" s="298"/>
      <c r="AM57" s="298"/>
      <c r="AN57" s="297">
        <f>SUM(AG57,AT57)</f>
        <v>0</v>
      </c>
      <c r="AO57" s="298"/>
      <c r="AP57" s="298"/>
      <c r="AQ57" s="76" t="s">
        <v>77</v>
      </c>
      <c r="AR57" s="73"/>
      <c r="AS57" s="77">
        <v>0</v>
      </c>
      <c r="AT57" s="78">
        <f>ROUND(SUM(AV57:AW57),2)</f>
        <v>0</v>
      </c>
      <c r="AU57" s="79">
        <f>'003 - Rekonstrukce vodovo...'!P83</f>
        <v>0</v>
      </c>
      <c r="AV57" s="78">
        <f>'003 - Rekonstrukce vodovo...'!J33</f>
        <v>0</v>
      </c>
      <c r="AW57" s="78">
        <f>'003 - Rekonstrukce vodovo...'!J34</f>
        <v>0</v>
      </c>
      <c r="AX57" s="78">
        <f>'003 - Rekonstrukce vodovo...'!J35</f>
        <v>0</v>
      </c>
      <c r="AY57" s="78">
        <f>'003 - Rekonstrukce vodovo...'!J36</f>
        <v>0</v>
      </c>
      <c r="AZ57" s="78">
        <f>'003 - Rekonstrukce vodovo...'!F33</f>
        <v>0</v>
      </c>
      <c r="BA57" s="78">
        <f>'003 - Rekonstrukce vodovo...'!F34</f>
        <v>0</v>
      </c>
      <c r="BB57" s="78">
        <f>'003 - Rekonstrukce vodovo...'!F35</f>
        <v>0</v>
      </c>
      <c r="BC57" s="78">
        <f>'003 - Rekonstrukce vodovo...'!F36</f>
        <v>0</v>
      </c>
      <c r="BD57" s="80">
        <f>'003 - Rekonstrukce vodovo...'!F37</f>
        <v>0</v>
      </c>
      <c r="BT57" s="81" t="s">
        <v>78</v>
      </c>
      <c r="BV57" s="81" t="s">
        <v>72</v>
      </c>
      <c r="BW57" s="81" t="s">
        <v>86</v>
      </c>
      <c r="BX57" s="81" t="s">
        <v>5</v>
      </c>
      <c r="CL57" s="81" t="s">
        <v>3</v>
      </c>
      <c r="CM57" s="81" t="s">
        <v>80</v>
      </c>
    </row>
    <row r="58" spans="1:91" s="6" customFormat="1" ht="16.5" customHeight="1">
      <c r="A58" s="72" t="s">
        <v>74</v>
      </c>
      <c r="B58" s="73"/>
      <c r="C58" s="74"/>
      <c r="D58" s="296" t="s">
        <v>87</v>
      </c>
      <c r="E58" s="296"/>
      <c r="F58" s="296"/>
      <c r="G58" s="296"/>
      <c r="H58" s="296"/>
      <c r="I58" s="75"/>
      <c r="J58" s="296" t="s">
        <v>88</v>
      </c>
      <c r="K58" s="296"/>
      <c r="L58" s="296"/>
      <c r="M58" s="296"/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96"/>
      <c r="Y58" s="296"/>
      <c r="Z58" s="296"/>
      <c r="AA58" s="296"/>
      <c r="AB58" s="296"/>
      <c r="AC58" s="296"/>
      <c r="AD58" s="296"/>
      <c r="AE58" s="296"/>
      <c r="AF58" s="296"/>
      <c r="AG58" s="297">
        <f>'090 - Vedlejší a ostatní ...'!J30</f>
        <v>0</v>
      </c>
      <c r="AH58" s="298"/>
      <c r="AI58" s="298"/>
      <c r="AJ58" s="298"/>
      <c r="AK58" s="298"/>
      <c r="AL58" s="298"/>
      <c r="AM58" s="298"/>
      <c r="AN58" s="297">
        <f>SUM(AG58,AT58)</f>
        <v>0</v>
      </c>
      <c r="AO58" s="298"/>
      <c r="AP58" s="298"/>
      <c r="AQ58" s="76" t="s">
        <v>77</v>
      </c>
      <c r="AR58" s="73"/>
      <c r="AS58" s="82">
        <v>0</v>
      </c>
      <c r="AT58" s="83">
        <f>ROUND(SUM(AV58:AW58),2)</f>
        <v>0</v>
      </c>
      <c r="AU58" s="84">
        <f>'090 - Vedlejší a ostatní ...'!P80</f>
        <v>0</v>
      </c>
      <c r="AV58" s="83">
        <f>'090 - Vedlejší a ostatní ...'!J33</f>
        <v>0</v>
      </c>
      <c r="AW58" s="83">
        <f>'090 - Vedlejší a ostatní ...'!J34</f>
        <v>0</v>
      </c>
      <c r="AX58" s="83">
        <f>'090 - Vedlejší a ostatní ...'!J35</f>
        <v>0</v>
      </c>
      <c r="AY58" s="83">
        <f>'090 - Vedlejší a ostatní ...'!J36</f>
        <v>0</v>
      </c>
      <c r="AZ58" s="83">
        <f>'090 - Vedlejší a ostatní ...'!F33</f>
        <v>0</v>
      </c>
      <c r="BA58" s="83">
        <f>'090 - Vedlejší a ostatní ...'!F34</f>
        <v>0</v>
      </c>
      <c r="BB58" s="83">
        <f>'090 - Vedlejší a ostatní ...'!F35</f>
        <v>0</v>
      </c>
      <c r="BC58" s="83">
        <f>'090 - Vedlejší a ostatní ...'!F36</f>
        <v>0</v>
      </c>
      <c r="BD58" s="85">
        <f>'090 - Vedlejší a ostatní ...'!F37</f>
        <v>0</v>
      </c>
      <c r="BT58" s="81" t="s">
        <v>78</v>
      </c>
      <c r="BV58" s="81" t="s">
        <v>72</v>
      </c>
      <c r="BW58" s="81" t="s">
        <v>89</v>
      </c>
      <c r="BX58" s="81" t="s">
        <v>5</v>
      </c>
      <c r="CL58" s="81" t="s">
        <v>3</v>
      </c>
      <c r="CM58" s="81" t="s">
        <v>80</v>
      </c>
    </row>
    <row r="59" spans="1:91" s="1" customFormat="1" ht="30" customHeight="1">
      <c r="B59" s="33"/>
      <c r="AR59" s="33"/>
    </row>
    <row r="60" spans="1:91" s="1" customFormat="1" ht="6.95" customHeight="1"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33"/>
    </row>
  </sheetData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58:AP58"/>
    <mergeCell ref="AG58:AM58"/>
    <mergeCell ref="L45:AO45"/>
    <mergeCell ref="AM47:AN47"/>
    <mergeCell ref="AM49:AP49"/>
    <mergeCell ref="AG54:AM54"/>
    <mergeCell ref="AN54:AP54"/>
    <mergeCell ref="J56:AF56"/>
    <mergeCell ref="D56:H56"/>
    <mergeCell ref="AG56:AM56"/>
    <mergeCell ref="AN56:AP56"/>
    <mergeCell ref="D55:H55"/>
    <mergeCell ref="AG55:AM55"/>
    <mergeCell ref="J55:AF55"/>
    <mergeCell ref="AN55:AP55"/>
    <mergeCell ref="D58:H58"/>
    <mergeCell ref="J58:AF58"/>
    <mergeCell ref="AN57:AP57"/>
    <mergeCell ref="D57:H57"/>
    <mergeCell ref="J57:AF57"/>
    <mergeCell ref="AG57:AM57"/>
    <mergeCell ref="AS49:AT51"/>
    <mergeCell ref="AM50:AP50"/>
    <mergeCell ref="C52:G52"/>
    <mergeCell ref="AG52:AM52"/>
    <mergeCell ref="I52:AF52"/>
    <mergeCell ref="AN52:AP52"/>
  </mergeCells>
  <hyperlinks>
    <hyperlink ref="A55" location="'001 - Výkopové práce a ob...'!C2" display="/" xr:uid="{00000000-0004-0000-0000-000000000000}"/>
    <hyperlink ref="A56" location="'002 - Rekonstrukce vodovo...'!C2" display="/" xr:uid="{00000000-0004-0000-0000-000001000000}"/>
    <hyperlink ref="A57" location="'003 - Rekonstrukce vodovo...'!C2" display="/" xr:uid="{00000000-0004-0000-0000-000002000000}"/>
    <hyperlink ref="A58" location="'090 - Vedlejší a ostatní ...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99"/>
  <sheetViews>
    <sheetView showGridLines="0" tabSelected="1" workbookViewId="0">
      <selection activeCell="I121" sqref="I12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1" t="s">
        <v>6</v>
      </c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79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5" customHeight="1">
      <c r="B4" s="21"/>
      <c r="D4" s="22" t="s">
        <v>90</v>
      </c>
      <c r="L4" s="21"/>
      <c r="M4" s="86" t="s">
        <v>11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17</v>
      </c>
      <c r="L6" s="21"/>
    </row>
    <row r="7" spans="2:46" ht="16.5" customHeight="1">
      <c r="B7" s="21"/>
      <c r="E7" s="279" t="str">
        <f>'Rekapitulace stavby'!K6</f>
        <v>Kněžpole - rekonstrukce vodovodního řadu A-2</v>
      </c>
      <c r="F7" s="280"/>
      <c r="G7" s="280"/>
      <c r="H7" s="280"/>
      <c r="L7" s="21"/>
    </row>
    <row r="8" spans="2:46" s="1" customFormat="1" ht="12" customHeight="1">
      <c r="B8" s="33"/>
      <c r="D8" s="28" t="s">
        <v>91</v>
      </c>
      <c r="L8" s="33"/>
    </row>
    <row r="9" spans="2:46" s="1" customFormat="1" ht="16.5" customHeight="1">
      <c r="B9" s="33"/>
      <c r="E9" s="277" t="s">
        <v>92</v>
      </c>
      <c r="F9" s="278"/>
      <c r="G9" s="278"/>
      <c r="H9" s="278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19</v>
      </c>
      <c r="F11" s="26" t="s">
        <v>3</v>
      </c>
      <c r="I11" s="28" t="s">
        <v>20</v>
      </c>
      <c r="J11" s="26" t="s">
        <v>3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24. 10. 2024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tr">
        <f>IF('Rekapitulace stavby'!AN10="","",'Rekapitulace stavby'!AN10)</f>
        <v/>
      </c>
      <c r="L14" s="33"/>
    </row>
    <row r="15" spans="2:46" s="1" customFormat="1" ht="18" customHeight="1">
      <c r="B15" s="33"/>
      <c r="E15" s="26" t="str">
        <f>IF('Rekapitulace stavby'!E11="","",'Rekapitulace stavby'!E11)</f>
        <v xml:space="preserve"> </v>
      </c>
      <c r="I15" s="28" t="s">
        <v>28</v>
      </c>
      <c r="J15" s="26" t="str">
        <f>IF('Rekapitulace stavby'!AN11="","",'Rekapitulace stavby'!AN11)</f>
        <v/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283" t="str">
        <f>'Rekapitulace stavby'!E14</f>
        <v>Vyplň údaj</v>
      </c>
      <c r="F18" s="284"/>
      <c r="G18" s="284"/>
      <c r="H18" s="284"/>
      <c r="I18" s="28" t="s">
        <v>28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31</v>
      </c>
      <c r="I20" s="28" t="s">
        <v>26</v>
      </c>
      <c r="J20" s="26" t="str">
        <f>IF('Rekapitulace stavby'!AN16="","",'Rekapitulace stavby'!AN16)</f>
        <v/>
      </c>
      <c r="L20" s="33"/>
    </row>
    <row r="21" spans="2:12" s="1" customFormat="1" ht="18" customHeight="1">
      <c r="B21" s="33"/>
      <c r="E21" s="26" t="str">
        <f>IF('Rekapitulace stavby'!E17="","",'Rekapitulace stavby'!E17)</f>
        <v xml:space="preserve"> </v>
      </c>
      <c r="I21" s="28" t="s">
        <v>28</v>
      </c>
      <c r="J21" s="26" t="str">
        <f>IF('Rekapitulace stavby'!AN17="","",'Rekapitulace stavby'!AN17)</f>
        <v/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33</v>
      </c>
      <c r="I23" s="28" t="s">
        <v>26</v>
      </c>
      <c r="J23" s="26" t="str">
        <f>IF('Rekapitulace stavby'!AN19="","",'Rekapitulace stavby'!AN19)</f>
        <v/>
      </c>
      <c r="L23" s="33"/>
    </row>
    <row r="24" spans="2:12" s="1" customFormat="1" ht="18" customHeight="1">
      <c r="B24" s="33"/>
      <c r="E24" s="26" t="str">
        <f>IF('Rekapitulace stavby'!E20="","",'Rekapitulace stavby'!E20)</f>
        <v xml:space="preserve"> </v>
      </c>
      <c r="I24" s="28" t="s">
        <v>28</v>
      </c>
      <c r="J24" s="26" t="str">
        <f>IF('Rekapitulace stavby'!AN20="","",'Rekapitulace stavby'!AN20)</f>
        <v/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34</v>
      </c>
      <c r="L26" s="33"/>
    </row>
    <row r="27" spans="2:12" s="7" customFormat="1" ht="16.5" customHeight="1">
      <c r="B27" s="87"/>
      <c r="E27" s="285" t="s">
        <v>3</v>
      </c>
      <c r="F27" s="285"/>
      <c r="G27" s="285"/>
      <c r="H27" s="285"/>
      <c r="L27" s="87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36</v>
      </c>
      <c r="J30" s="64">
        <f>ROUND(J86,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38</v>
      </c>
      <c r="I32" s="36" t="s">
        <v>37</v>
      </c>
      <c r="J32" s="36" t="s">
        <v>39</v>
      </c>
      <c r="L32" s="33"/>
    </row>
    <row r="33" spans="2:12" s="1" customFormat="1" ht="14.45" customHeight="1">
      <c r="B33" s="33"/>
      <c r="D33" s="53" t="s">
        <v>40</v>
      </c>
      <c r="E33" s="28" t="s">
        <v>41</v>
      </c>
      <c r="F33" s="89">
        <f>ROUND((SUM(BE86:BE498)),  2)</f>
        <v>0</v>
      </c>
      <c r="I33" s="90">
        <v>0.21</v>
      </c>
      <c r="J33" s="89">
        <f>ROUND(((SUM(BE86:BE498))*I33),  2)</f>
        <v>0</v>
      </c>
      <c r="L33" s="33"/>
    </row>
    <row r="34" spans="2:12" s="1" customFormat="1" ht="14.45" customHeight="1">
      <c r="B34" s="33"/>
      <c r="E34" s="28" t="s">
        <v>42</v>
      </c>
      <c r="F34" s="89">
        <f>ROUND((SUM(BF86:BF498)),  2)</f>
        <v>0</v>
      </c>
      <c r="I34" s="90">
        <v>0.12</v>
      </c>
      <c r="J34" s="89">
        <f>ROUND(((SUM(BF86:BF498))*I34),  2)</f>
        <v>0</v>
      </c>
      <c r="L34" s="33"/>
    </row>
    <row r="35" spans="2:12" s="1" customFormat="1" ht="14.45" hidden="1" customHeight="1">
      <c r="B35" s="33"/>
      <c r="E35" s="28" t="s">
        <v>43</v>
      </c>
      <c r="F35" s="89">
        <f>ROUND((SUM(BG86:BG498)),  2)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44</v>
      </c>
      <c r="F36" s="89">
        <f>ROUND((SUM(BH86:BH498)),  2)</f>
        <v>0</v>
      </c>
      <c r="I36" s="90">
        <v>0.12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45</v>
      </c>
      <c r="F37" s="89">
        <f>ROUND((SUM(BI86:BI498)),  2)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46</v>
      </c>
      <c r="E39" s="55"/>
      <c r="F39" s="55"/>
      <c r="G39" s="93" t="s">
        <v>47</v>
      </c>
      <c r="H39" s="94" t="s">
        <v>48</v>
      </c>
      <c r="I39" s="55"/>
      <c r="J39" s="95">
        <f>SUM(J30:J37)</f>
        <v>0</v>
      </c>
      <c r="K39" s="96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93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17</v>
      </c>
      <c r="L47" s="33"/>
    </row>
    <row r="48" spans="2:12" s="1" customFormat="1" ht="16.5" customHeight="1">
      <c r="B48" s="33"/>
      <c r="E48" s="279" t="str">
        <f>E7</f>
        <v>Kněžpole - rekonstrukce vodovodního řadu A-2</v>
      </c>
      <c r="F48" s="280"/>
      <c r="G48" s="280"/>
      <c r="H48" s="280"/>
      <c r="L48" s="33"/>
    </row>
    <row r="49" spans="2:47" s="1" customFormat="1" ht="12" customHeight="1">
      <c r="B49" s="33"/>
      <c r="C49" s="28" t="s">
        <v>91</v>
      </c>
      <c r="L49" s="33"/>
    </row>
    <row r="50" spans="2:47" s="1" customFormat="1" ht="16.5" customHeight="1">
      <c r="B50" s="33"/>
      <c r="E50" s="277" t="str">
        <f>E9</f>
        <v>001 - Výkopové práce a obnova povrchů</v>
      </c>
      <c r="F50" s="278"/>
      <c r="G50" s="278"/>
      <c r="H50" s="278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Kněžpole</v>
      </c>
      <c r="I52" s="28" t="s">
        <v>23</v>
      </c>
      <c r="J52" s="50" t="str">
        <f>IF(J12="","",J12)</f>
        <v>24. 10. 2024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 xml:space="preserve"> </v>
      </c>
      <c r="I54" s="28" t="s">
        <v>31</v>
      </c>
      <c r="J54" s="31" t="str">
        <f>E21</f>
        <v xml:space="preserve"> </v>
      </c>
      <c r="L54" s="33"/>
    </row>
    <row r="55" spans="2:47" s="1" customFormat="1" ht="15.2" customHeight="1">
      <c r="B55" s="33"/>
      <c r="C55" s="28" t="s">
        <v>29</v>
      </c>
      <c r="F55" s="26" t="str">
        <f>IF(E18="","",E18)</f>
        <v>Vyplň údaj</v>
      </c>
      <c r="I55" s="28" t="s">
        <v>33</v>
      </c>
      <c r="J55" s="31" t="str">
        <f>E24</f>
        <v xml:space="preserve"> 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94</v>
      </c>
      <c r="D57" s="91"/>
      <c r="E57" s="91"/>
      <c r="F57" s="91"/>
      <c r="G57" s="91"/>
      <c r="H57" s="91"/>
      <c r="I57" s="91"/>
      <c r="J57" s="98" t="s">
        <v>95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68</v>
      </c>
      <c r="J59" s="64">
        <f>J86</f>
        <v>0</v>
      </c>
      <c r="L59" s="33"/>
      <c r="AU59" s="18" t="s">
        <v>96</v>
      </c>
    </row>
    <row r="60" spans="2:47" s="8" customFormat="1" ht="24.95" customHeight="1">
      <c r="B60" s="100"/>
      <c r="D60" s="101" t="s">
        <v>97</v>
      </c>
      <c r="E60" s="102"/>
      <c r="F60" s="102"/>
      <c r="G60" s="102"/>
      <c r="H60" s="102"/>
      <c r="I60" s="102"/>
      <c r="J60" s="103">
        <f>J87</f>
        <v>0</v>
      </c>
      <c r="L60" s="100"/>
    </row>
    <row r="61" spans="2:47" s="9" customFormat="1" ht="19.899999999999999" customHeight="1">
      <c r="B61" s="104"/>
      <c r="D61" s="105" t="s">
        <v>98</v>
      </c>
      <c r="E61" s="106"/>
      <c r="F61" s="106"/>
      <c r="G61" s="106"/>
      <c r="H61" s="106"/>
      <c r="I61" s="106"/>
      <c r="J61" s="107">
        <f>J88</f>
        <v>0</v>
      </c>
      <c r="L61" s="104"/>
    </row>
    <row r="62" spans="2:47" s="9" customFormat="1" ht="19.899999999999999" customHeight="1">
      <c r="B62" s="104"/>
      <c r="D62" s="105" t="s">
        <v>99</v>
      </c>
      <c r="E62" s="106"/>
      <c r="F62" s="106"/>
      <c r="G62" s="106"/>
      <c r="H62" s="106"/>
      <c r="I62" s="106"/>
      <c r="J62" s="107">
        <f>J376</f>
        <v>0</v>
      </c>
      <c r="L62" s="104"/>
    </row>
    <row r="63" spans="2:47" s="9" customFormat="1" ht="19.899999999999999" customHeight="1">
      <c r="B63" s="104"/>
      <c r="D63" s="105" t="s">
        <v>100</v>
      </c>
      <c r="E63" s="106"/>
      <c r="F63" s="106"/>
      <c r="G63" s="106"/>
      <c r="H63" s="106"/>
      <c r="I63" s="106"/>
      <c r="J63" s="107">
        <f>J398</f>
        <v>0</v>
      </c>
      <c r="L63" s="104"/>
    </row>
    <row r="64" spans="2:47" s="9" customFormat="1" ht="19.899999999999999" customHeight="1">
      <c r="B64" s="104"/>
      <c r="D64" s="105" t="s">
        <v>101</v>
      </c>
      <c r="E64" s="106"/>
      <c r="F64" s="106"/>
      <c r="G64" s="106"/>
      <c r="H64" s="106"/>
      <c r="I64" s="106"/>
      <c r="J64" s="107">
        <f>J440</f>
        <v>0</v>
      </c>
      <c r="L64" s="104"/>
    </row>
    <row r="65" spans="2:12" s="9" customFormat="1" ht="19.899999999999999" customHeight="1">
      <c r="B65" s="104"/>
      <c r="D65" s="105" t="s">
        <v>102</v>
      </c>
      <c r="E65" s="106"/>
      <c r="F65" s="106"/>
      <c r="G65" s="106"/>
      <c r="H65" s="106"/>
      <c r="I65" s="106"/>
      <c r="J65" s="107">
        <f>J463</f>
        <v>0</v>
      </c>
      <c r="L65" s="104"/>
    </row>
    <row r="66" spans="2:12" s="9" customFormat="1" ht="19.899999999999999" customHeight="1">
      <c r="B66" s="104"/>
      <c r="D66" s="105" t="s">
        <v>103</v>
      </c>
      <c r="E66" s="106"/>
      <c r="F66" s="106"/>
      <c r="G66" s="106"/>
      <c r="H66" s="106"/>
      <c r="I66" s="106"/>
      <c r="J66" s="107">
        <f>J496</f>
        <v>0</v>
      </c>
      <c r="L66" s="104"/>
    </row>
    <row r="67" spans="2:12" s="1" customFormat="1" ht="21.75" customHeight="1">
      <c r="B67" s="33"/>
      <c r="L67" s="33"/>
    </row>
    <row r="68" spans="2:12" s="1" customFormat="1" ht="6.95" customHeight="1"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33"/>
    </row>
    <row r="72" spans="2:12" s="1" customFormat="1" ht="6.95" customHeight="1"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33"/>
    </row>
    <row r="73" spans="2:12" s="1" customFormat="1" ht="24.95" customHeight="1">
      <c r="B73" s="33"/>
      <c r="C73" s="22" t="s">
        <v>104</v>
      </c>
      <c r="L73" s="33"/>
    </row>
    <row r="74" spans="2:12" s="1" customFormat="1" ht="6.95" customHeight="1">
      <c r="B74" s="33"/>
      <c r="L74" s="33"/>
    </row>
    <row r="75" spans="2:12" s="1" customFormat="1" ht="12" customHeight="1">
      <c r="B75" s="33"/>
      <c r="C75" s="28" t="s">
        <v>17</v>
      </c>
      <c r="L75" s="33"/>
    </row>
    <row r="76" spans="2:12" s="1" customFormat="1" ht="16.5" customHeight="1">
      <c r="B76" s="33"/>
      <c r="E76" s="279" t="str">
        <f>E7</f>
        <v>Kněžpole - rekonstrukce vodovodního řadu A-2</v>
      </c>
      <c r="F76" s="280"/>
      <c r="G76" s="280"/>
      <c r="H76" s="280"/>
      <c r="L76" s="33"/>
    </row>
    <row r="77" spans="2:12" s="1" customFormat="1" ht="12" customHeight="1">
      <c r="B77" s="33"/>
      <c r="C77" s="28" t="s">
        <v>91</v>
      </c>
      <c r="L77" s="33"/>
    </row>
    <row r="78" spans="2:12" s="1" customFormat="1" ht="16.5" customHeight="1">
      <c r="B78" s="33"/>
      <c r="E78" s="277" t="str">
        <f>E9</f>
        <v>001 - Výkopové práce a obnova povrchů</v>
      </c>
      <c r="F78" s="278"/>
      <c r="G78" s="278"/>
      <c r="H78" s="278"/>
      <c r="L78" s="33"/>
    </row>
    <row r="79" spans="2:12" s="1" customFormat="1" ht="6.95" customHeight="1">
      <c r="B79" s="33"/>
      <c r="L79" s="33"/>
    </row>
    <row r="80" spans="2:12" s="1" customFormat="1" ht="12" customHeight="1">
      <c r="B80" s="33"/>
      <c r="C80" s="28" t="s">
        <v>21</v>
      </c>
      <c r="F80" s="26" t="str">
        <f>F12</f>
        <v>Kněžpole</v>
      </c>
      <c r="I80" s="28" t="s">
        <v>23</v>
      </c>
      <c r="J80" s="50" t="str">
        <f>IF(J12="","",J12)</f>
        <v>24. 10. 2024</v>
      </c>
      <c r="L80" s="33"/>
    </row>
    <row r="81" spans="2:65" s="1" customFormat="1" ht="6.95" customHeight="1">
      <c r="B81" s="33"/>
      <c r="L81" s="33"/>
    </row>
    <row r="82" spans="2:65" s="1" customFormat="1" ht="15.2" customHeight="1">
      <c r="B82" s="33"/>
      <c r="C82" s="28" t="s">
        <v>25</v>
      </c>
      <c r="F82" s="26" t="str">
        <f>E15</f>
        <v xml:space="preserve"> </v>
      </c>
      <c r="I82" s="28" t="s">
        <v>31</v>
      </c>
      <c r="J82" s="31" t="str">
        <f>E21</f>
        <v xml:space="preserve"> </v>
      </c>
      <c r="L82" s="33"/>
    </row>
    <row r="83" spans="2:65" s="1" customFormat="1" ht="15.2" customHeight="1">
      <c r="B83" s="33"/>
      <c r="C83" s="28" t="s">
        <v>29</v>
      </c>
      <c r="F83" s="26" t="str">
        <f>IF(E18="","",E18)</f>
        <v>Vyplň údaj</v>
      </c>
      <c r="I83" s="28" t="s">
        <v>33</v>
      </c>
      <c r="J83" s="31" t="str">
        <f>E24</f>
        <v xml:space="preserve"> </v>
      </c>
      <c r="L83" s="33"/>
    </row>
    <row r="84" spans="2:65" s="1" customFormat="1" ht="10.35" customHeight="1">
      <c r="B84" s="33"/>
      <c r="L84" s="33"/>
    </row>
    <row r="85" spans="2:65" s="10" customFormat="1" ht="29.25" customHeight="1">
      <c r="B85" s="108"/>
      <c r="C85" s="109" t="s">
        <v>105</v>
      </c>
      <c r="D85" s="110" t="s">
        <v>55</v>
      </c>
      <c r="E85" s="110" t="s">
        <v>51</v>
      </c>
      <c r="F85" s="110" t="s">
        <v>52</v>
      </c>
      <c r="G85" s="110" t="s">
        <v>106</v>
      </c>
      <c r="H85" s="110" t="s">
        <v>107</v>
      </c>
      <c r="I85" s="110" t="s">
        <v>108</v>
      </c>
      <c r="J85" s="110" t="s">
        <v>95</v>
      </c>
      <c r="K85" s="111" t="s">
        <v>109</v>
      </c>
      <c r="L85" s="108"/>
      <c r="M85" s="57" t="s">
        <v>3</v>
      </c>
      <c r="N85" s="58" t="s">
        <v>40</v>
      </c>
      <c r="O85" s="58" t="s">
        <v>110</v>
      </c>
      <c r="P85" s="58" t="s">
        <v>111</v>
      </c>
      <c r="Q85" s="58" t="s">
        <v>112</v>
      </c>
      <c r="R85" s="58" t="s">
        <v>113</v>
      </c>
      <c r="S85" s="58" t="s">
        <v>114</v>
      </c>
      <c r="T85" s="59" t="s">
        <v>115</v>
      </c>
    </row>
    <row r="86" spans="2:65" s="1" customFormat="1" ht="22.9" customHeight="1">
      <c r="B86" s="33"/>
      <c r="C86" s="62" t="s">
        <v>116</v>
      </c>
      <c r="J86" s="112">
        <f>BK86</f>
        <v>0</v>
      </c>
      <c r="L86" s="33"/>
      <c r="M86" s="60"/>
      <c r="N86" s="51"/>
      <c r="O86" s="51"/>
      <c r="P86" s="113">
        <f>P87</f>
        <v>0</v>
      </c>
      <c r="Q86" s="51"/>
      <c r="R86" s="113">
        <f>R87</f>
        <v>2.3640999570000001</v>
      </c>
      <c r="S86" s="51"/>
      <c r="T86" s="114">
        <f>T87</f>
        <v>78.045749999999998</v>
      </c>
      <c r="AT86" s="18" t="s">
        <v>69</v>
      </c>
      <c r="AU86" s="18" t="s">
        <v>96</v>
      </c>
      <c r="BK86" s="115">
        <f>BK87</f>
        <v>0</v>
      </c>
    </row>
    <row r="87" spans="2:65" s="11" customFormat="1" ht="25.9" customHeight="1">
      <c r="B87" s="116"/>
      <c r="D87" s="117" t="s">
        <v>69</v>
      </c>
      <c r="E87" s="118" t="s">
        <v>117</v>
      </c>
      <c r="F87" s="118" t="s">
        <v>118</v>
      </c>
      <c r="I87" s="119"/>
      <c r="J87" s="120">
        <f>BK87</f>
        <v>0</v>
      </c>
      <c r="L87" s="116"/>
      <c r="M87" s="121"/>
      <c r="P87" s="122">
        <f>P88+P376+P398+P440+P463+P496</f>
        <v>0</v>
      </c>
      <c r="R87" s="122">
        <f>R88+R376+R398+R440+R463+R496</f>
        <v>2.3640999570000001</v>
      </c>
      <c r="T87" s="123">
        <f>T88+T376+T398+T440+T463+T496</f>
        <v>78.045749999999998</v>
      </c>
      <c r="AR87" s="117" t="s">
        <v>78</v>
      </c>
      <c r="AT87" s="124" t="s">
        <v>69</v>
      </c>
      <c r="AU87" s="124" t="s">
        <v>70</v>
      </c>
      <c r="AY87" s="117" t="s">
        <v>119</v>
      </c>
      <c r="BK87" s="125">
        <f>BK88+BK376+BK398+BK440+BK463+BK496</f>
        <v>0</v>
      </c>
    </row>
    <row r="88" spans="2:65" s="11" customFormat="1" ht="22.9" customHeight="1">
      <c r="B88" s="116"/>
      <c r="D88" s="117" t="s">
        <v>69</v>
      </c>
      <c r="E88" s="126" t="s">
        <v>78</v>
      </c>
      <c r="F88" s="126" t="s">
        <v>120</v>
      </c>
      <c r="I88" s="119"/>
      <c r="J88" s="127">
        <f>BK88</f>
        <v>0</v>
      </c>
      <c r="L88" s="116"/>
      <c r="M88" s="121"/>
      <c r="P88" s="122">
        <f>SUM(P89:P375)</f>
        <v>0</v>
      </c>
      <c r="R88" s="122">
        <f>SUM(R89:R375)</f>
        <v>2.2873430300000002</v>
      </c>
      <c r="T88" s="123">
        <f>SUM(T89:T375)</f>
        <v>78.045749999999998</v>
      </c>
      <c r="AR88" s="117" t="s">
        <v>78</v>
      </c>
      <c r="AT88" s="124" t="s">
        <v>69</v>
      </c>
      <c r="AU88" s="124" t="s">
        <v>78</v>
      </c>
      <c r="AY88" s="117" t="s">
        <v>119</v>
      </c>
      <c r="BK88" s="125">
        <f>SUM(BK89:BK375)</f>
        <v>0</v>
      </c>
    </row>
    <row r="89" spans="2:65" s="1" customFormat="1" ht="37.9" customHeight="1">
      <c r="B89" s="128"/>
      <c r="C89" s="129" t="s">
        <v>78</v>
      </c>
      <c r="D89" s="129" t="s">
        <v>121</v>
      </c>
      <c r="E89" s="130" t="s">
        <v>122</v>
      </c>
      <c r="F89" s="131" t="s">
        <v>123</v>
      </c>
      <c r="G89" s="132" t="s">
        <v>124</v>
      </c>
      <c r="H89" s="133">
        <v>15</v>
      </c>
      <c r="I89" s="134"/>
      <c r="J89" s="135">
        <f>ROUND(I89*H89,2)</f>
        <v>0</v>
      </c>
      <c r="K89" s="131" t="s">
        <v>125</v>
      </c>
      <c r="L89" s="33"/>
      <c r="M89" s="136" t="s">
        <v>3</v>
      </c>
      <c r="N89" s="137" t="s">
        <v>41</v>
      </c>
      <c r="P89" s="138">
        <f>O89*H89</f>
        <v>0</v>
      </c>
      <c r="Q89" s="138">
        <v>0</v>
      </c>
      <c r="R89" s="138">
        <f>Q89*H89</f>
        <v>0</v>
      </c>
      <c r="S89" s="138">
        <v>0.26</v>
      </c>
      <c r="T89" s="139">
        <f>S89*H89</f>
        <v>3.9000000000000004</v>
      </c>
      <c r="AR89" s="140" t="s">
        <v>126</v>
      </c>
      <c r="AT89" s="140" t="s">
        <v>121</v>
      </c>
      <c r="AU89" s="140" t="s">
        <v>80</v>
      </c>
      <c r="AY89" s="18" t="s">
        <v>119</v>
      </c>
      <c r="BE89" s="141">
        <f>IF(N89="základní",J89,0)</f>
        <v>0</v>
      </c>
      <c r="BF89" s="141">
        <f>IF(N89="snížená",J89,0)</f>
        <v>0</v>
      </c>
      <c r="BG89" s="141">
        <f>IF(N89="zákl. přenesená",J89,0)</f>
        <v>0</v>
      </c>
      <c r="BH89" s="141">
        <f>IF(N89="sníž. přenesená",J89,0)</f>
        <v>0</v>
      </c>
      <c r="BI89" s="141">
        <f>IF(N89="nulová",J89,0)</f>
        <v>0</v>
      </c>
      <c r="BJ89" s="18" t="s">
        <v>78</v>
      </c>
      <c r="BK89" s="141">
        <f>ROUND(I89*H89,2)</f>
        <v>0</v>
      </c>
      <c r="BL89" s="18" t="s">
        <v>126</v>
      </c>
      <c r="BM89" s="140" t="s">
        <v>127</v>
      </c>
    </row>
    <row r="90" spans="2:65" s="1" customFormat="1">
      <c r="B90" s="33"/>
      <c r="D90" s="142" t="s">
        <v>128</v>
      </c>
      <c r="F90" s="143" t="s">
        <v>129</v>
      </c>
      <c r="I90" s="144"/>
      <c r="L90" s="33"/>
      <c r="M90" s="145"/>
      <c r="T90" s="54"/>
      <c r="AT90" s="18" t="s">
        <v>128</v>
      </c>
      <c r="AU90" s="18" t="s">
        <v>80</v>
      </c>
    </row>
    <row r="91" spans="2:65" s="12" customFormat="1">
      <c r="B91" s="146"/>
      <c r="D91" s="147" t="s">
        <v>130</v>
      </c>
      <c r="E91" s="148" t="s">
        <v>3</v>
      </c>
      <c r="F91" s="149" t="s">
        <v>131</v>
      </c>
      <c r="H91" s="148" t="s">
        <v>3</v>
      </c>
      <c r="I91" s="150"/>
      <c r="L91" s="146"/>
      <c r="M91" s="151"/>
      <c r="T91" s="152"/>
      <c r="AT91" s="148" t="s">
        <v>130</v>
      </c>
      <c r="AU91" s="148" t="s">
        <v>80</v>
      </c>
      <c r="AV91" s="12" t="s">
        <v>78</v>
      </c>
      <c r="AW91" s="12" t="s">
        <v>32</v>
      </c>
      <c r="AX91" s="12" t="s">
        <v>70</v>
      </c>
      <c r="AY91" s="148" t="s">
        <v>119</v>
      </c>
    </row>
    <row r="92" spans="2:65" s="13" customFormat="1">
      <c r="B92" s="153"/>
      <c r="D92" s="147" t="s">
        <v>130</v>
      </c>
      <c r="E92" s="154" t="s">
        <v>3</v>
      </c>
      <c r="F92" s="155" t="s">
        <v>132</v>
      </c>
      <c r="H92" s="156">
        <v>15</v>
      </c>
      <c r="I92" s="157"/>
      <c r="L92" s="153"/>
      <c r="M92" s="158"/>
      <c r="T92" s="159"/>
      <c r="AT92" s="154" t="s">
        <v>130</v>
      </c>
      <c r="AU92" s="154" t="s">
        <v>80</v>
      </c>
      <c r="AV92" s="13" t="s">
        <v>80</v>
      </c>
      <c r="AW92" s="13" t="s">
        <v>32</v>
      </c>
      <c r="AX92" s="13" t="s">
        <v>70</v>
      </c>
      <c r="AY92" s="154" t="s">
        <v>119</v>
      </c>
    </row>
    <row r="93" spans="2:65" s="14" customFormat="1">
      <c r="B93" s="160"/>
      <c r="D93" s="147" t="s">
        <v>130</v>
      </c>
      <c r="E93" s="161" t="s">
        <v>3</v>
      </c>
      <c r="F93" s="162" t="s">
        <v>133</v>
      </c>
      <c r="H93" s="163">
        <v>15</v>
      </c>
      <c r="I93" s="164"/>
      <c r="L93" s="160"/>
      <c r="M93" s="165"/>
      <c r="T93" s="166"/>
      <c r="AT93" s="161" t="s">
        <v>130</v>
      </c>
      <c r="AU93" s="161" t="s">
        <v>80</v>
      </c>
      <c r="AV93" s="14" t="s">
        <v>126</v>
      </c>
      <c r="AW93" s="14" t="s">
        <v>32</v>
      </c>
      <c r="AX93" s="14" t="s">
        <v>78</v>
      </c>
      <c r="AY93" s="161" t="s">
        <v>119</v>
      </c>
    </row>
    <row r="94" spans="2:65" s="1" customFormat="1" ht="37.9" customHeight="1">
      <c r="B94" s="128"/>
      <c r="C94" s="129" t="s">
        <v>80</v>
      </c>
      <c r="D94" s="129" t="s">
        <v>121</v>
      </c>
      <c r="E94" s="130" t="s">
        <v>134</v>
      </c>
      <c r="F94" s="131" t="s">
        <v>135</v>
      </c>
      <c r="G94" s="132" t="s">
        <v>124</v>
      </c>
      <c r="H94" s="133">
        <v>7</v>
      </c>
      <c r="I94" s="134"/>
      <c r="J94" s="135">
        <f>ROUND(I94*H94,2)</f>
        <v>0</v>
      </c>
      <c r="K94" s="131" t="s">
        <v>125</v>
      </c>
      <c r="L94" s="33"/>
      <c r="M94" s="136" t="s">
        <v>3</v>
      </c>
      <c r="N94" s="137" t="s">
        <v>41</v>
      </c>
      <c r="P94" s="138">
        <f>O94*H94</f>
        <v>0</v>
      </c>
      <c r="Q94" s="138">
        <v>0</v>
      </c>
      <c r="R94" s="138">
        <f>Q94*H94</f>
        <v>0</v>
      </c>
      <c r="S94" s="138">
        <v>0.29499999999999998</v>
      </c>
      <c r="T94" s="139">
        <f>S94*H94</f>
        <v>2.0649999999999999</v>
      </c>
      <c r="AR94" s="140" t="s">
        <v>126</v>
      </c>
      <c r="AT94" s="140" t="s">
        <v>121</v>
      </c>
      <c r="AU94" s="140" t="s">
        <v>80</v>
      </c>
      <c r="AY94" s="18" t="s">
        <v>119</v>
      </c>
      <c r="BE94" s="141">
        <f>IF(N94="základní",J94,0)</f>
        <v>0</v>
      </c>
      <c r="BF94" s="141">
        <f>IF(N94="snížená",J94,0)</f>
        <v>0</v>
      </c>
      <c r="BG94" s="141">
        <f>IF(N94="zákl. přenesená",J94,0)</f>
        <v>0</v>
      </c>
      <c r="BH94" s="141">
        <f>IF(N94="sníž. přenesená",J94,0)</f>
        <v>0</v>
      </c>
      <c r="BI94" s="141">
        <f>IF(N94="nulová",J94,0)</f>
        <v>0</v>
      </c>
      <c r="BJ94" s="18" t="s">
        <v>78</v>
      </c>
      <c r="BK94" s="141">
        <f>ROUND(I94*H94,2)</f>
        <v>0</v>
      </c>
      <c r="BL94" s="18" t="s">
        <v>126</v>
      </c>
      <c r="BM94" s="140" t="s">
        <v>136</v>
      </c>
    </row>
    <row r="95" spans="2:65" s="1" customFormat="1">
      <c r="B95" s="33"/>
      <c r="D95" s="142" t="s">
        <v>128</v>
      </c>
      <c r="F95" s="143" t="s">
        <v>137</v>
      </c>
      <c r="I95" s="144"/>
      <c r="L95" s="33"/>
      <c r="M95" s="145"/>
      <c r="T95" s="54"/>
      <c r="AT95" s="18" t="s">
        <v>128</v>
      </c>
      <c r="AU95" s="18" t="s">
        <v>80</v>
      </c>
    </row>
    <row r="96" spans="2:65" s="12" customFormat="1">
      <c r="B96" s="146"/>
      <c r="D96" s="147" t="s">
        <v>130</v>
      </c>
      <c r="E96" s="148" t="s">
        <v>3</v>
      </c>
      <c r="F96" s="149" t="s">
        <v>131</v>
      </c>
      <c r="H96" s="148" t="s">
        <v>3</v>
      </c>
      <c r="I96" s="150"/>
      <c r="L96" s="146"/>
      <c r="M96" s="151"/>
      <c r="T96" s="152"/>
      <c r="AT96" s="148" t="s">
        <v>130</v>
      </c>
      <c r="AU96" s="148" t="s">
        <v>80</v>
      </c>
      <c r="AV96" s="12" t="s">
        <v>78</v>
      </c>
      <c r="AW96" s="12" t="s">
        <v>32</v>
      </c>
      <c r="AX96" s="12" t="s">
        <v>70</v>
      </c>
      <c r="AY96" s="148" t="s">
        <v>119</v>
      </c>
    </row>
    <row r="97" spans="2:65" s="13" customFormat="1">
      <c r="B97" s="153"/>
      <c r="D97" s="147" t="s">
        <v>130</v>
      </c>
      <c r="E97" s="154" t="s">
        <v>3</v>
      </c>
      <c r="F97" s="155" t="s">
        <v>138</v>
      </c>
      <c r="H97" s="156">
        <v>7</v>
      </c>
      <c r="I97" s="157"/>
      <c r="L97" s="153"/>
      <c r="M97" s="158"/>
      <c r="T97" s="159"/>
      <c r="AT97" s="154" t="s">
        <v>130</v>
      </c>
      <c r="AU97" s="154" t="s">
        <v>80</v>
      </c>
      <c r="AV97" s="13" t="s">
        <v>80</v>
      </c>
      <c r="AW97" s="13" t="s">
        <v>32</v>
      </c>
      <c r="AX97" s="13" t="s">
        <v>70</v>
      </c>
      <c r="AY97" s="154" t="s">
        <v>119</v>
      </c>
    </row>
    <row r="98" spans="2:65" s="14" customFormat="1">
      <c r="B98" s="160"/>
      <c r="D98" s="147" t="s">
        <v>130</v>
      </c>
      <c r="E98" s="161" t="s">
        <v>3</v>
      </c>
      <c r="F98" s="162" t="s">
        <v>133</v>
      </c>
      <c r="H98" s="163">
        <v>7</v>
      </c>
      <c r="I98" s="164"/>
      <c r="L98" s="160"/>
      <c r="M98" s="165"/>
      <c r="T98" s="166"/>
      <c r="AT98" s="161" t="s">
        <v>130</v>
      </c>
      <c r="AU98" s="161" t="s">
        <v>80</v>
      </c>
      <c r="AV98" s="14" t="s">
        <v>126</v>
      </c>
      <c r="AW98" s="14" t="s">
        <v>32</v>
      </c>
      <c r="AX98" s="14" t="s">
        <v>78</v>
      </c>
      <c r="AY98" s="161" t="s">
        <v>119</v>
      </c>
    </row>
    <row r="99" spans="2:65" s="1" customFormat="1" ht="37.9" customHeight="1">
      <c r="B99" s="128"/>
      <c r="C99" s="129" t="s">
        <v>139</v>
      </c>
      <c r="D99" s="129" t="s">
        <v>121</v>
      </c>
      <c r="E99" s="130" t="s">
        <v>140</v>
      </c>
      <c r="F99" s="131" t="s">
        <v>141</v>
      </c>
      <c r="G99" s="132" t="s">
        <v>124</v>
      </c>
      <c r="H99" s="133">
        <v>68.5</v>
      </c>
      <c r="I99" s="134"/>
      <c r="J99" s="135">
        <f>ROUND(I99*H99,2)</f>
        <v>0</v>
      </c>
      <c r="K99" s="131" t="s">
        <v>125</v>
      </c>
      <c r="L99" s="33"/>
      <c r="M99" s="136" t="s">
        <v>3</v>
      </c>
      <c r="N99" s="137" t="s">
        <v>41</v>
      </c>
      <c r="P99" s="138">
        <f>O99*H99</f>
        <v>0</v>
      </c>
      <c r="Q99" s="138">
        <v>0</v>
      </c>
      <c r="R99" s="138">
        <f>Q99*H99</f>
        <v>0</v>
      </c>
      <c r="S99" s="138">
        <v>0.44</v>
      </c>
      <c r="T99" s="139">
        <f>S99*H99</f>
        <v>30.14</v>
      </c>
      <c r="AR99" s="140" t="s">
        <v>126</v>
      </c>
      <c r="AT99" s="140" t="s">
        <v>121</v>
      </c>
      <c r="AU99" s="140" t="s">
        <v>80</v>
      </c>
      <c r="AY99" s="18" t="s">
        <v>119</v>
      </c>
      <c r="BE99" s="141">
        <f>IF(N99="základní",J99,0)</f>
        <v>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78</v>
      </c>
      <c r="BK99" s="141">
        <f>ROUND(I99*H99,2)</f>
        <v>0</v>
      </c>
      <c r="BL99" s="18" t="s">
        <v>126</v>
      </c>
      <c r="BM99" s="140" t="s">
        <v>142</v>
      </c>
    </row>
    <row r="100" spans="2:65" s="1" customFormat="1">
      <c r="B100" s="33"/>
      <c r="D100" s="142" t="s">
        <v>128</v>
      </c>
      <c r="F100" s="143" t="s">
        <v>143</v>
      </c>
      <c r="I100" s="144"/>
      <c r="L100" s="33"/>
      <c r="M100" s="145"/>
      <c r="T100" s="54"/>
      <c r="AT100" s="18" t="s">
        <v>128</v>
      </c>
      <c r="AU100" s="18" t="s">
        <v>80</v>
      </c>
    </row>
    <row r="101" spans="2:65" s="12" customFormat="1">
      <c r="B101" s="146"/>
      <c r="D101" s="147" t="s">
        <v>130</v>
      </c>
      <c r="E101" s="148" t="s">
        <v>3</v>
      </c>
      <c r="F101" s="149" t="s">
        <v>144</v>
      </c>
      <c r="H101" s="148" t="s">
        <v>3</v>
      </c>
      <c r="I101" s="150"/>
      <c r="L101" s="146"/>
      <c r="M101" s="151"/>
      <c r="T101" s="152"/>
      <c r="AT101" s="148" t="s">
        <v>130</v>
      </c>
      <c r="AU101" s="148" t="s">
        <v>80</v>
      </c>
      <c r="AV101" s="12" t="s">
        <v>78</v>
      </c>
      <c r="AW101" s="12" t="s">
        <v>32</v>
      </c>
      <c r="AX101" s="12" t="s">
        <v>70</v>
      </c>
      <c r="AY101" s="148" t="s">
        <v>119</v>
      </c>
    </row>
    <row r="102" spans="2:65" s="13" customFormat="1">
      <c r="B102" s="153"/>
      <c r="D102" s="147" t="s">
        <v>130</v>
      </c>
      <c r="E102" s="154" t="s">
        <v>3</v>
      </c>
      <c r="F102" s="155" t="s">
        <v>145</v>
      </c>
      <c r="H102" s="156">
        <v>3.5</v>
      </c>
      <c r="I102" s="157"/>
      <c r="L102" s="153"/>
      <c r="M102" s="158"/>
      <c r="T102" s="159"/>
      <c r="AT102" s="154" t="s">
        <v>130</v>
      </c>
      <c r="AU102" s="154" t="s">
        <v>80</v>
      </c>
      <c r="AV102" s="13" t="s">
        <v>80</v>
      </c>
      <c r="AW102" s="13" t="s">
        <v>32</v>
      </c>
      <c r="AX102" s="13" t="s">
        <v>70</v>
      </c>
      <c r="AY102" s="154" t="s">
        <v>119</v>
      </c>
    </row>
    <row r="103" spans="2:65" s="13" customFormat="1">
      <c r="B103" s="153"/>
      <c r="D103" s="147" t="s">
        <v>130</v>
      </c>
      <c r="E103" s="154" t="s">
        <v>3</v>
      </c>
      <c r="F103" s="155" t="s">
        <v>146</v>
      </c>
      <c r="H103" s="156">
        <v>53</v>
      </c>
      <c r="I103" s="157"/>
      <c r="L103" s="153"/>
      <c r="M103" s="158"/>
      <c r="T103" s="159"/>
      <c r="AT103" s="154" t="s">
        <v>130</v>
      </c>
      <c r="AU103" s="154" t="s">
        <v>80</v>
      </c>
      <c r="AV103" s="13" t="s">
        <v>80</v>
      </c>
      <c r="AW103" s="13" t="s">
        <v>32</v>
      </c>
      <c r="AX103" s="13" t="s">
        <v>70</v>
      </c>
      <c r="AY103" s="154" t="s">
        <v>119</v>
      </c>
    </row>
    <row r="104" spans="2:65" s="13" customFormat="1">
      <c r="B104" s="153"/>
      <c r="D104" s="147" t="s">
        <v>130</v>
      </c>
      <c r="E104" s="154" t="s">
        <v>3</v>
      </c>
      <c r="F104" s="155" t="s">
        <v>147</v>
      </c>
      <c r="H104" s="156">
        <v>12</v>
      </c>
      <c r="I104" s="157"/>
      <c r="L104" s="153"/>
      <c r="M104" s="158"/>
      <c r="T104" s="159"/>
      <c r="AT104" s="154" t="s">
        <v>130</v>
      </c>
      <c r="AU104" s="154" t="s">
        <v>80</v>
      </c>
      <c r="AV104" s="13" t="s">
        <v>80</v>
      </c>
      <c r="AW104" s="13" t="s">
        <v>32</v>
      </c>
      <c r="AX104" s="13" t="s">
        <v>70</v>
      </c>
      <c r="AY104" s="154" t="s">
        <v>119</v>
      </c>
    </row>
    <row r="105" spans="2:65" s="14" customFormat="1">
      <c r="B105" s="160"/>
      <c r="D105" s="147" t="s">
        <v>130</v>
      </c>
      <c r="E105" s="161" t="s">
        <v>3</v>
      </c>
      <c r="F105" s="162" t="s">
        <v>133</v>
      </c>
      <c r="H105" s="163">
        <v>68.5</v>
      </c>
      <c r="I105" s="164"/>
      <c r="L105" s="160"/>
      <c r="M105" s="165"/>
      <c r="T105" s="166"/>
      <c r="AT105" s="161" t="s">
        <v>130</v>
      </c>
      <c r="AU105" s="161" t="s">
        <v>80</v>
      </c>
      <c r="AV105" s="14" t="s">
        <v>126</v>
      </c>
      <c r="AW105" s="14" t="s">
        <v>32</v>
      </c>
      <c r="AX105" s="14" t="s">
        <v>78</v>
      </c>
      <c r="AY105" s="161" t="s">
        <v>119</v>
      </c>
    </row>
    <row r="106" spans="2:65" s="1" customFormat="1" ht="37.9" customHeight="1">
      <c r="B106" s="128"/>
      <c r="C106" s="129" t="s">
        <v>126</v>
      </c>
      <c r="D106" s="129" t="s">
        <v>121</v>
      </c>
      <c r="E106" s="130" t="s">
        <v>148</v>
      </c>
      <c r="F106" s="131" t="s">
        <v>149</v>
      </c>
      <c r="G106" s="132" t="s">
        <v>124</v>
      </c>
      <c r="H106" s="133">
        <v>5</v>
      </c>
      <c r="I106" s="134"/>
      <c r="J106" s="135">
        <f>ROUND(I106*H106,2)</f>
        <v>0</v>
      </c>
      <c r="K106" s="131" t="s">
        <v>125</v>
      </c>
      <c r="L106" s="33"/>
      <c r="M106" s="136" t="s">
        <v>3</v>
      </c>
      <c r="N106" s="137" t="s">
        <v>41</v>
      </c>
      <c r="P106" s="138">
        <f>O106*H106</f>
        <v>0</v>
      </c>
      <c r="Q106" s="138">
        <v>0</v>
      </c>
      <c r="R106" s="138">
        <f>Q106*H106</f>
        <v>0</v>
      </c>
      <c r="S106" s="138">
        <v>0.57999999999999996</v>
      </c>
      <c r="T106" s="139">
        <f>S106*H106</f>
        <v>2.9</v>
      </c>
      <c r="AR106" s="140" t="s">
        <v>126</v>
      </c>
      <c r="AT106" s="140" t="s">
        <v>121</v>
      </c>
      <c r="AU106" s="140" t="s">
        <v>80</v>
      </c>
      <c r="AY106" s="18" t="s">
        <v>119</v>
      </c>
      <c r="BE106" s="141">
        <f>IF(N106="základní",J106,0)</f>
        <v>0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78</v>
      </c>
      <c r="BK106" s="141">
        <f>ROUND(I106*H106,2)</f>
        <v>0</v>
      </c>
      <c r="BL106" s="18" t="s">
        <v>126</v>
      </c>
      <c r="BM106" s="140" t="s">
        <v>150</v>
      </c>
    </row>
    <row r="107" spans="2:65" s="1" customFormat="1">
      <c r="B107" s="33"/>
      <c r="D107" s="142" t="s">
        <v>128</v>
      </c>
      <c r="F107" s="143" t="s">
        <v>151</v>
      </c>
      <c r="I107" s="144"/>
      <c r="L107" s="33"/>
      <c r="M107" s="145"/>
      <c r="T107" s="54"/>
      <c r="AT107" s="18" t="s">
        <v>128</v>
      </c>
      <c r="AU107" s="18" t="s">
        <v>80</v>
      </c>
    </row>
    <row r="108" spans="2:65" s="12" customFormat="1">
      <c r="B108" s="146"/>
      <c r="D108" s="147" t="s">
        <v>130</v>
      </c>
      <c r="E108" s="148" t="s">
        <v>3</v>
      </c>
      <c r="F108" s="149" t="s">
        <v>144</v>
      </c>
      <c r="H108" s="148" t="s">
        <v>3</v>
      </c>
      <c r="I108" s="150"/>
      <c r="L108" s="146"/>
      <c r="M108" s="151"/>
      <c r="T108" s="152"/>
      <c r="AT108" s="148" t="s">
        <v>130</v>
      </c>
      <c r="AU108" s="148" t="s">
        <v>80</v>
      </c>
      <c r="AV108" s="12" t="s">
        <v>78</v>
      </c>
      <c r="AW108" s="12" t="s">
        <v>32</v>
      </c>
      <c r="AX108" s="12" t="s">
        <v>70</v>
      </c>
      <c r="AY108" s="148" t="s">
        <v>119</v>
      </c>
    </row>
    <row r="109" spans="2:65" s="13" customFormat="1">
      <c r="B109" s="153"/>
      <c r="D109" s="147" t="s">
        <v>130</v>
      </c>
      <c r="E109" s="154" t="s">
        <v>3</v>
      </c>
      <c r="F109" s="155" t="s">
        <v>152</v>
      </c>
      <c r="H109" s="156">
        <v>5</v>
      </c>
      <c r="I109" s="157"/>
      <c r="L109" s="153"/>
      <c r="M109" s="158"/>
      <c r="T109" s="159"/>
      <c r="AT109" s="154" t="s">
        <v>130</v>
      </c>
      <c r="AU109" s="154" t="s">
        <v>80</v>
      </c>
      <c r="AV109" s="13" t="s">
        <v>80</v>
      </c>
      <c r="AW109" s="13" t="s">
        <v>32</v>
      </c>
      <c r="AX109" s="13" t="s">
        <v>70</v>
      </c>
      <c r="AY109" s="154" t="s">
        <v>119</v>
      </c>
    </row>
    <row r="110" spans="2:65" s="14" customFormat="1">
      <c r="B110" s="160"/>
      <c r="D110" s="147" t="s">
        <v>130</v>
      </c>
      <c r="E110" s="161" t="s">
        <v>3</v>
      </c>
      <c r="F110" s="162" t="s">
        <v>133</v>
      </c>
      <c r="H110" s="163">
        <v>5</v>
      </c>
      <c r="I110" s="164"/>
      <c r="L110" s="160"/>
      <c r="M110" s="165"/>
      <c r="T110" s="166"/>
      <c r="AT110" s="161" t="s">
        <v>130</v>
      </c>
      <c r="AU110" s="161" t="s">
        <v>80</v>
      </c>
      <c r="AV110" s="14" t="s">
        <v>126</v>
      </c>
      <c r="AW110" s="14" t="s">
        <v>32</v>
      </c>
      <c r="AX110" s="14" t="s">
        <v>78</v>
      </c>
      <c r="AY110" s="161" t="s">
        <v>119</v>
      </c>
    </row>
    <row r="111" spans="2:65" s="1" customFormat="1" ht="37.9" customHeight="1">
      <c r="B111" s="128"/>
      <c r="C111" s="129" t="s">
        <v>153</v>
      </c>
      <c r="D111" s="129" t="s">
        <v>121</v>
      </c>
      <c r="E111" s="130" t="s">
        <v>154</v>
      </c>
      <c r="F111" s="131" t="s">
        <v>155</v>
      </c>
      <c r="G111" s="132" t="s">
        <v>124</v>
      </c>
      <c r="H111" s="133">
        <v>53</v>
      </c>
      <c r="I111" s="134"/>
      <c r="J111" s="135">
        <f>ROUND(I111*H111,2)</f>
        <v>0</v>
      </c>
      <c r="K111" s="131" t="s">
        <v>125</v>
      </c>
      <c r="L111" s="33"/>
      <c r="M111" s="136" t="s">
        <v>3</v>
      </c>
      <c r="N111" s="137" t="s">
        <v>41</v>
      </c>
      <c r="P111" s="138">
        <f>O111*H111</f>
        <v>0</v>
      </c>
      <c r="Q111" s="138">
        <v>0</v>
      </c>
      <c r="R111" s="138">
        <f>Q111*H111</f>
        <v>0</v>
      </c>
      <c r="S111" s="138">
        <v>0.316</v>
      </c>
      <c r="T111" s="139">
        <f>S111*H111</f>
        <v>16.748000000000001</v>
      </c>
      <c r="AR111" s="140" t="s">
        <v>126</v>
      </c>
      <c r="AT111" s="140" t="s">
        <v>121</v>
      </c>
      <c r="AU111" s="140" t="s">
        <v>80</v>
      </c>
      <c r="AY111" s="18" t="s">
        <v>119</v>
      </c>
      <c r="BE111" s="141">
        <f>IF(N111="základní",J111,0)</f>
        <v>0</v>
      </c>
      <c r="BF111" s="141">
        <f>IF(N111="snížená",J111,0)</f>
        <v>0</v>
      </c>
      <c r="BG111" s="141">
        <f>IF(N111="zákl. přenesená",J111,0)</f>
        <v>0</v>
      </c>
      <c r="BH111" s="141">
        <f>IF(N111="sníž. přenesená",J111,0)</f>
        <v>0</v>
      </c>
      <c r="BI111" s="141">
        <f>IF(N111="nulová",J111,0)</f>
        <v>0</v>
      </c>
      <c r="BJ111" s="18" t="s">
        <v>78</v>
      </c>
      <c r="BK111" s="141">
        <f>ROUND(I111*H111,2)</f>
        <v>0</v>
      </c>
      <c r="BL111" s="18" t="s">
        <v>126</v>
      </c>
      <c r="BM111" s="140" t="s">
        <v>156</v>
      </c>
    </row>
    <row r="112" spans="2:65" s="1" customFormat="1">
      <c r="B112" s="33"/>
      <c r="D112" s="142" t="s">
        <v>128</v>
      </c>
      <c r="F112" s="143" t="s">
        <v>157</v>
      </c>
      <c r="I112" s="144"/>
      <c r="L112" s="33"/>
      <c r="M112" s="145"/>
      <c r="T112" s="54"/>
      <c r="AT112" s="18" t="s">
        <v>128</v>
      </c>
      <c r="AU112" s="18" t="s">
        <v>80</v>
      </c>
    </row>
    <row r="113" spans="2:65" s="12" customFormat="1">
      <c r="B113" s="146"/>
      <c r="D113" s="147" t="s">
        <v>130</v>
      </c>
      <c r="E113" s="148" t="s">
        <v>3</v>
      </c>
      <c r="F113" s="149" t="s">
        <v>144</v>
      </c>
      <c r="H113" s="148" t="s">
        <v>3</v>
      </c>
      <c r="I113" s="150"/>
      <c r="L113" s="146"/>
      <c r="M113" s="151"/>
      <c r="T113" s="152"/>
      <c r="AT113" s="148" t="s">
        <v>130</v>
      </c>
      <c r="AU113" s="148" t="s">
        <v>80</v>
      </c>
      <c r="AV113" s="12" t="s">
        <v>78</v>
      </c>
      <c r="AW113" s="12" t="s">
        <v>32</v>
      </c>
      <c r="AX113" s="12" t="s">
        <v>70</v>
      </c>
      <c r="AY113" s="148" t="s">
        <v>119</v>
      </c>
    </row>
    <row r="114" spans="2:65" s="13" customFormat="1">
      <c r="B114" s="153"/>
      <c r="D114" s="147" t="s">
        <v>130</v>
      </c>
      <c r="E114" s="154" t="s">
        <v>3</v>
      </c>
      <c r="F114" s="155" t="s">
        <v>146</v>
      </c>
      <c r="H114" s="156">
        <v>53</v>
      </c>
      <c r="I114" s="157"/>
      <c r="L114" s="153"/>
      <c r="M114" s="158"/>
      <c r="T114" s="159"/>
      <c r="AT114" s="154" t="s">
        <v>130</v>
      </c>
      <c r="AU114" s="154" t="s">
        <v>80</v>
      </c>
      <c r="AV114" s="13" t="s">
        <v>80</v>
      </c>
      <c r="AW114" s="13" t="s">
        <v>32</v>
      </c>
      <c r="AX114" s="13" t="s">
        <v>70</v>
      </c>
      <c r="AY114" s="154" t="s">
        <v>119</v>
      </c>
    </row>
    <row r="115" spans="2:65" s="14" customFormat="1">
      <c r="B115" s="160"/>
      <c r="D115" s="147" t="s">
        <v>130</v>
      </c>
      <c r="E115" s="161" t="s">
        <v>3</v>
      </c>
      <c r="F115" s="162" t="s">
        <v>133</v>
      </c>
      <c r="H115" s="163">
        <v>53</v>
      </c>
      <c r="I115" s="164"/>
      <c r="L115" s="160"/>
      <c r="M115" s="165"/>
      <c r="T115" s="166"/>
      <c r="AT115" s="161" t="s">
        <v>130</v>
      </c>
      <c r="AU115" s="161" t="s">
        <v>80</v>
      </c>
      <c r="AV115" s="14" t="s">
        <v>126</v>
      </c>
      <c r="AW115" s="14" t="s">
        <v>32</v>
      </c>
      <c r="AX115" s="14" t="s">
        <v>78</v>
      </c>
      <c r="AY115" s="161" t="s">
        <v>119</v>
      </c>
    </row>
    <row r="116" spans="2:65" s="337" customFormat="1" ht="24.2" customHeight="1">
      <c r="B116" s="327"/>
      <c r="C116" s="328" t="s">
        <v>158</v>
      </c>
      <c r="D116" s="328" t="s">
        <v>121</v>
      </c>
      <c r="E116" s="329" t="s">
        <v>159</v>
      </c>
      <c r="F116" s="330" t="s">
        <v>160</v>
      </c>
      <c r="G116" s="331" t="s">
        <v>124</v>
      </c>
      <c r="H116" s="332">
        <f>8+103.25</f>
        <v>111.25</v>
      </c>
      <c r="I116" s="134"/>
      <c r="J116" s="333">
        <f>ROUND(I116*H116,2)</f>
        <v>0</v>
      </c>
      <c r="K116" s="330" t="s">
        <v>125</v>
      </c>
      <c r="L116" s="334"/>
      <c r="M116" s="335" t="s">
        <v>3</v>
      </c>
      <c r="N116" s="336" t="s">
        <v>41</v>
      </c>
      <c r="P116" s="338">
        <f>O116*H116</f>
        <v>0</v>
      </c>
      <c r="Q116" s="338">
        <v>1.428E-5</v>
      </c>
      <c r="R116" s="338">
        <f>Q116*H116</f>
        <v>1.58865E-3</v>
      </c>
      <c r="S116" s="338">
        <v>0.115</v>
      </c>
      <c r="T116" s="339">
        <f>S116*H116</f>
        <v>12.793750000000001</v>
      </c>
      <c r="AR116" s="340" t="s">
        <v>126</v>
      </c>
      <c r="AT116" s="340" t="s">
        <v>121</v>
      </c>
      <c r="AU116" s="340" t="s">
        <v>80</v>
      </c>
      <c r="AY116" s="341" t="s">
        <v>119</v>
      </c>
      <c r="BE116" s="342">
        <f>IF(N116="základní",J116,0)</f>
        <v>0</v>
      </c>
      <c r="BF116" s="342">
        <f>IF(N116="snížená",J116,0)</f>
        <v>0</v>
      </c>
      <c r="BG116" s="342">
        <f>IF(N116="zákl. přenesená",J116,0)</f>
        <v>0</v>
      </c>
      <c r="BH116" s="342">
        <f>IF(N116="sníž. přenesená",J116,0)</f>
        <v>0</v>
      </c>
      <c r="BI116" s="342">
        <f>IF(N116="nulová",J116,0)</f>
        <v>0</v>
      </c>
      <c r="BJ116" s="341" t="s">
        <v>78</v>
      </c>
      <c r="BK116" s="342">
        <f>ROUND(I116*H116,2)</f>
        <v>0</v>
      </c>
      <c r="BL116" s="341" t="s">
        <v>126</v>
      </c>
      <c r="BM116" s="340" t="s">
        <v>161</v>
      </c>
    </row>
    <row r="117" spans="2:65" s="1" customFormat="1">
      <c r="B117" s="33"/>
      <c r="D117" s="142" t="s">
        <v>128</v>
      </c>
      <c r="F117" s="143" t="s">
        <v>162</v>
      </c>
      <c r="I117" s="144"/>
      <c r="L117" s="33"/>
      <c r="M117" s="145"/>
      <c r="T117" s="54"/>
      <c r="AT117" s="18" t="s">
        <v>128</v>
      </c>
      <c r="AU117" s="18" t="s">
        <v>80</v>
      </c>
    </row>
    <row r="118" spans="2:65" s="12" customFormat="1">
      <c r="B118" s="146"/>
      <c r="D118" s="147" t="s">
        <v>130</v>
      </c>
      <c r="E118" s="148" t="s">
        <v>3</v>
      </c>
      <c r="F118" s="149" t="s">
        <v>131</v>
      </c>
      <c r="H118" s="148" t="s">
        <v>3</v>
      </c>
      <c r="I118" s="150"/>
      <c r="L118" s="146"/>
      <c r="M118" s="151"/>
      <c r="T118" s="152"/>
      <c r="AT118" s="148" t="s">
        <v>130</v>
      </c>
      <c r="AU118" s="148" t="s">
        <v>80</v>
      </c>
      <c r="AV118" s="12" t="s">
        <v>78</v>
      </c>
      <c r="AW118" s="12" t="s">
        <v>32</v>
      </c>
      <c r="AX118" s="12" t="s">
        <v>70</v>
      </c>
      <c r="AY118" s="148" t="s">
        <v>119</v>
      </c>
    </row>
    <row r="119" spans="2:65" s="13" customFormat="1">
      <c r="B119" s="153"/>
      <c r="D119" s="147" t="s">
        <v>130</v>
      </c>
      <c r="E119" s="154" t="s">
        <v>3</v>
      </c>
      <c r="F119" s="155" t="s">
        <v>1076</v>
      </c>
      <c r="H119" s="156">
        <v>8</v>
      </c>
      <c r="I119" s="157"/>
      <c r="L119" s="153"/>
      <c r="M119" s="158"/>
      <c r="T119" s="159"/>
      <c r="AT119" s="154" t="s">
        <v>130</v>
      </c>
      <c r="AU119" s="154" t="s">
        <v>80</v>
      </c>
      <c r="AV119" s="13" t="s">
        <v>80</v>
      </c>
      <c r="AW119" s="13" t="s">
        <v>32</v>
      </c>
      <c r="AX119" s="13" t="s">
        <v>70</v>
      </c>
      <c r="AY119" s="154" t="s">
        <v>119</v>
      </c>
    </row>
    <row r="120" spans="2:65" s="14" customFormat="1">
      <c r="B120" s="160"/>
      <c r="D120" s="147" t="s">
        <v>130</v>
      </c>
      <c r="E120" s="161" t="s">
        <v>3</v>
      </c>
      <c r="F120" s="162" t="s">
        <v>133</v>
      </c>
      <c r="H120" s="163">
        <v>8</v>
      </c>
      <c r="I120" s="164"/>
      <c r="L120" s="160"/>
      <c r="M120" s="165"/>
      <c r="T120" s="166"/>
      <c r="AT120" s="161" t="s">
        <v>130</v>
      </c>
      <c r="AU120" s="161" t="s">
        <v>80</v>
      </c>
      <c r="AV120" s="14" t="s">
        <v>126</v>
      </c>
      <c r="AW120" s="14" t="s">
        <v>32</v>
      </c>
      <c r="AX120" s="14" t="s">
        <v>78</v>
      </c>
      <c r="AY120" s="161" t="s">
        <v>119</v>
      </c>
    </row>
    <row r="121" spans="2:65" s="337" customFormat="1" ht="24.2" customHeight="1">
      <c r="B121" s="327"/>
      <c r="C121" s="328" t="s">
        <v>163</v>
      </c>
      <c r="D121" s="328" t="s">
        <v>121</v>
      </c>
      <c r="E121" s="329" t="s">
        <v>164</v>
      </c>
      <c r="F121" s="330" t="s">
        <v>165</v>
      </c>
      <c r="G121" s="331" t="s">
        <v>124</v>
      </c>
      <c r="H121" s="332">
        <f>6+53</f>
        <v>59</v>
      </c>
      <c r="I121" s="134"/>
      <c r="J121" s="333">
        <f>ROUND(I121*H121,2)</f>
        <v>0</v>
      </c>
      <c r="K121" s="330" t="s">
        <v>125</v>
      </c>
      <c r="L121" s="334"/>
      <c r="M121" s="335" t="s">
        <v>3</v>
      </c>
      <c r="N121" s="336" t="s">
        <v>41</v>
      </c>
      <c r="P121" s="338">
        <f>O121*H121</f>
        <v>0</v>
      </c>
      <c r="Q121" s="338">
        <v>2.0000000000000002E-5</v>
      </c>
      <c r="R121" s="338">
        <f>Q121*H121</f>
        <v>1.1800000000000001E-3</v>
      </c>
      <c r="S121" s="338">
        <v>0.161</v>
      </c>
      <c r="T121" s="339">
        <f>S121*H121</f>
        <v>9.4990000000000006</v>
      </c>
      <c r="AR121" s="340" t="s">
        <v>126</v>
      </c>
      <c r="AT121" s="340" t="s">
        <v>121</v>
      </c>
      <c r="AU121" s="340" t="s">
        <v>80</v>
      </c>
      <c r="AY121" s="341" t="s">
        <v>119</v>
      </c>
      <c r="BE121" s="342">
        <f>IF(N121="základní",J121,0)</f>
        <v>0</v>
      </c>
      <c r="BF121" s="342">
        <f>IF(N121="snížená",J121,0)</f>
        <v>0</v>
      </c>
      <c r="BG121" s="342">
        <f>IF(N121="zákl. přenesená",J121,0)</f>
        <v>0</v>
      </c>
      <c r="BH121" s="342">
        <f>IF(N121="sníž. přenesená",J121,0)</f>
        <v>0</v>
      </c>
      <c r="BI121" s="342">
        <f>IF(N121="nulová",J121,0)</f>
        <v>0</v>
      </c>
      <c r="BJ121" s="341" t="s">
        <v>78</v>
      </c>
      <c r="BK121" s="342">
        <f>ROUND(I121*H121,2)</f>
        <v>0</v>
      </c>
      <c r="BL121" s="341" t="s">
        <v>126</v>
      </c>
      <c r="BM121" s="340" t="s">
        <v>166</v>
      </c>
    </row>
    <row r="122" spans="2:65" s="1" customFormat="1">
      <c r="B122" s="33"/>
      <c r="D122" s="142" t="s">
        <v>128</v>
      </c>
      <c r="F122" s="143" t="s">
        <v>167</v>
      </c>
      <c r="I122" s="144"/>
      <c r="L122" s="33"/>
      <c r="M122" s="145"/>
      <c r="T122" s="54"/>
      <c r="AT122" s="18" t="s">
        <v>128</v>
      </c>
      <c r="AU122" s="18" t="s">
        <v>80</v>
      </c>
    </row>
    <row r="123" spans="2:65" s="12" customFormat="1">
      <c r="B123" s="146"/>
      <c r="D123" s="147" t="s">
        <v>130</v>
      </c>
      <c r="E123" s="148" t="s">
        <v>3</v>
      </c>
      <c r="F123" s="149" t="s">
        <v>131</v>
      </c>
      <c r="H123" s="148" t="s">
        <v>3</v>
      </c>
      <c r="I123" s="150"/>
      <c r="L123" s="146"/>
      <c r="M123" s="151"/>
      <c r="T123" s="152"/>
      <c r="AT123" s="148" t="s">
        <v>130</v>
      </c>
      <c r="AU123" s="148" t="s">
        <v>80</v>
      </c>
      <c r="AV123" s="12" t="s">
        <v>78</v>
      </c>
      <c r="AW123" s="12" t="s">
        <v>32</v>
      </c>
      <c r="AX123" s="12" t="s">
        <v>70</v>
      </c>
      <c r="AY123" s="148" t="s">
        <v>119</v>
      </c>
    </row>
    <row r="124" spans="2:65" s="13" customFormat="1">
      <c r="B124" s="153"/>
      <c r="D124" s="147" t="s">
        <v>130</v>
      </c>
      <c r="E124" s="154" t="s">
        <v>3</v>
      </c>
      <c r="F124" s="155" t="s">
        <v>1075</v>
      </c>
      <c r="H124" s="156">
        <v>6</v>
      </c>
      <c r="I124" s="157"/>
      <c r="L124" s="153"/>
      <c r="M124" s="158"/>
      <c r="T124" s="159"/>
      <c r="AT124" s="154" t="s">
        <v>130</v>
      </c>
      <c r="AU124" s="154" t="s">
        <v>80</v>
      </c>
      <c r="AV124" s="13" t="s">
        <v>80</v>
      </c>
      <c r="AW124" s="13" t="s">
        <v>32</v>
      </c>
      <c r="AX124" s="13" t="s">
        <v>70</v>
      </c>
      <c r="AY124" s="154" t="s">
        <v>119</v>
      </c>
    </row>
    <row r="125" spans="2:65" s="14" customFormat="1">
      <c r="B125" s="160"/>
      <c r="D125" s="147" t="s">
        <v>130</v>
      </c>
      <c r="E125" s="161" t="s">
        <v>3</v>
      </c>
      <c r="F125" s="162" t="s">
        <v>133</v>
      </c>
      <c r="H125" s="163">
        <v>6</v>
      </c>
      <c r="I125" s="164"/>
      <c r="L125" s="160"/>
      <c r="M125" s="165"/>
      <c r="T125" s="166"/>
      <c r="AT125" s="161" t="s">
        <v>130</v>
      </c>
      <c r="AU125" s="161" t="s">
        <v>80</v>
      </c>
      <c r="AV125" s="14" t="s">
        <v>126</v>
      </c>
      <c r="AW125" s="14" t="s">
        <v>32</v>
      </c>
      <c r="AX125" s="14" t="s">
        <v>78</v>
      </c>
      <c r="AY125" s="161" t="s">
        <v>119</v>
      </c>
    </row>
    <row r="126" spans="2:65" s="1" customFormat="1" ht="49.15" customHeight="1">
      <c r="B126" s="128"/>
      <c r="C126" s="129" t="s">
        <v>168</v>
      </c>
      <c r="D126" s="129" t="s">
        <v>121</v>
      </c>
      <c r="E126" s="130" t="s">
        <v>169</v>
      </c>
      <c r="F126" s="131" t="s">
        <v>170</v>
      </c>
      <c r="G126" s="132" t="s">
        <v>171</v>
      </c>
      <c r="H126" s="133">
        <v>18</v>
      </c>
      <c r="I126" s="134"/>
      <c r="J126" s="135">
        <f>ROUND(I126*H126,2)</f>
        <v>0</v>
      </c>
      <c r="K126" s="131" t="s">
        <v>125</v>
      </c>
      <c r="L126" s="33"/>
      <c r="M126" s="136" t="s">
        <v>3</v>
      </c>
      <c r="N126" s="137" t="s">
        <v>41</v>
      </c>
      <c r="P126" s="138">
        <f>O126*H126</f>
        <v>0</v>
      </c>
      <c r="Q126" s="138">
        <v>3.6904300000000001E-2</v>
      </c>
      <c r="R126" s="138">
        <f>Q126*H126</f>
        <v>0.66427740000000002</v>
      </c>
      <c r="S126" s="138">
        <v>0</v>
      </c>
      <c r="T126" s="139">
        <f>S126*H126</f>
        <v>0</v>
      </c>
      <c r="AR126" s="140" t="s">
        <v>126</v>
      </c>
      <c r="AT126" s="140" t="s">
        <v>121</v>
      </c>
      <c r="AU126" s="140" t="s">
        <v>80</v>
      </c>
      <c r="AY126" s="18" t="s">
        <v>119</v>
      </c>
      <c r="BE126" s="141">
        <f>IF(N126="základní",J126,0)</f>
        <v>0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78</v>
      </c>
      <c r="BK126" s="141">
        <f>ROUND(I126*H126,2)</f>
        <v>0</v>
      </c>
      <c r="BL126" s="18" t="s">
        <v>126</v>
      </c>
      <c r="BM126" s="140" t="s">
        <v>172</v>
      </c>
    </row>
    <row r="127" spans="2:65" s="1" customFormat="1">
      <c r="B127" s="33"/>
      <c r="D127" s="142" t="s">
        <v>128</v>
      </c>
      <c r="F127" s="143" t="s">
        <v>173</v>
      </c>
      <c r="I127" s="144"/>
      <c r="L127" s="33"/>
      <c r="M127" s="145"/>
      <c r="T127" s="54"/>
      <c r="AT127" s="18" t="s">
        <v>128</v>
      </c>
      <c r="AU127" s="18" t="s">
        <v>80</v>
      </c>
    </row>
    <row r="128" spans="2:65" s="12" customFormat="1">
      <c r="B128" s="146"/>
      <c r="D128" s="147" t="s">
        <v>130</v>
      </c>
      <c r="E128" s="148" t="s">
        <v>3</v>
      </c>
      <c r="F128" s="149" t="s">
        <v>174</v>
      </c>
      <c r="H128" s="148" t="s">
        <v>3</v>
      </c>
      <c r="I128" s="150"/>
      <c r="L128" s="146"/>
      <c r="M128" s="151"/>
      <c r="T128" s="152"/>
      <c r="AT128" s="148" t="s">
        <v>130</v>
      </c>
      <c r="AU128" s="148" t="s">
        <v>80</v>
      </c>
      <c r="AV128" s="12" t="s">
        <v>78</v>
      </c>
      <c r="AW128" s="12" t="s">
        <v>32</v>
      </c>
      <c r="AX128" s="12" t="s">
        <v>70</v>
      </c>
      <c r="AY128" s="148" t="s">
        <v>119</v>
      </c>
    </row>
    <row r="129" spans="2:65" s="13" customFormat="1">
      <c r="B129" s="153"/>
      <c r="D129" s="147" t="s">
        <v>130</v>
      </c>
      <c r="E129" s="154" t="s">
        <v>3</v>
      </c>
      <c r="F129" s="155" t="s">
        <v>175</v>
      </c>
      <c r="H129" s="156">
        <v>18</v>
      </c>
      <c r="I129" s="157"/>
      <c r="L129" s="153"/>
      <c r="M129" s="158"/>
      <c r="T129" s="159"/>
      <c r="AT129" s="154" t="s">
        <v>130</v>
      </c>
      <c r="AU129" s="154" t="s">
        <v>80</v>
      </c>
      <c r="AV129" s="13" t="s">
        <v>80</v>
      </c>
      <c r="AW129" s="13" t="s">
        <v>32</v>
      </c>
      <c r="AX129" s="13" t="s">
        <v>70</v>
      </c>
      <c r="AY129" s="154" t="s">
        <v>119</v>
      </c>
    </row>
    <row r="130" spans="2:65" s="14" customFormat="1">
      <c r="B130" s="160"/>
      <c r="D130" s="147" t="s">
        <v>130</v>
      </c>
      <c r="E130" s="161" t="s">
        <v>3</v>
      </c>
      <c r="F130" s="162" t="s">
        <v>133</v>
      </c>
      <c r="H130" s="163">
        <v>18</v>
      </c>
      <c r="I130" s="164"/>
      <c r="L130" s="160"/>
      <c r="M130" s="165"/>
      <c r="T130" s="166"/>
      <c r="AT130" s="161" t="s">
        <v>130</v>
      </c>
      <c r="AU130" s="161" t="s">
        <v>80</v>
      </c>
      <c r="AV130" s="14" t="s">
        <v>126</v>
      </c>
      <c r="AW130" s="14" t="s">
        <v>32</v>
      </c>
      <c r="AX130" s="14" t="s">
        <v>78</v>
      </c>
      <c r="AY130" s="161" t="s">
        <v>119</v>
      </c>
    </row>
    <row r="131" spans="2:65" s="1" customFormat="1" ht="49.15" customHeight="1">
      <c r="B131" s="128"/>
      <c r="C131" s="129" t="s">
        <v>176</v>
      </c>
      <c r="D131" s="129" t="s">
        <v>121</v>
      </c>
      <c r="E131" s="130" t="s">
        <v>177</v>
      </c>
      <c r="F131" s="131" t="s">
        <v>178</v>
      </c>
      <c r="G131" s="132" t="s">
        <v>171</v>
      </c>
      <c r="H131" s="133">
        <v>18</v>
      </c>
      <c r="I131" s="134"/>
      <c r="J131" s="135">
        <f>ROUND(I131*H131,2)</f>
        <v>0</v>
      </c>
      <c r="K131" s="131" t="s">
        <v>125</v>
      </c>
      <c r="L131" s="33"/>
      <c r="M131" s="136" t="s">
        <v>3</v>
      </c>
      <c r="N131" s="137" t="s">
        <v>41</v>
      </c>
      <c r="P131" s="138">
        <f>O131*H131</f>
        <v>0</v>
      </c>
      <c r="Q131" s="138">
        <v>3.6904300000000001E-2</v>
      </c>
      <c r="R131" s="138">
        <f>Q131*H131</f>
        <v>0.66427740000000002</v>
      </c>
      <c r="S131" s="138">
        <v>0</v>
      </c>
      <c r="T131" s="139">
        <f>S131*H131</f>
        <v>0</v>
      </c>
      <c r="AR131" s="140" t="s">
        <v>126</v>
      </c>
      <c r="AT131" s="140" t="s">
        <v>121</v>
      </c>
      <c r="AU131" s="140" t="s">
        <v>80</v>
      </c>
      <c r="AY131" s="18" t="s">
        <v>119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8" t="s">
        <v>78</v>
      </c>
      <c r="BK131" s="141">
        <f>ROUND(I131*H131,2)</f>
        <v>0</v>
      </c>
      <c r="BL131" s="18" t="s">
        <v>126</v>
      </c>
      <c r="BM131" s="140" t="s">
        <v>179</v>
      </c>
    </row>
    <row r="132" spans="2:65" s="1" customFormat="1">
      <c r="B132" s="33"/>
      <c r="D132" s="142" t="s">
        <v>128</v>
      </c>
      <c r="F132" s="143" t="s">
        <v>180</v>
      </c>
      <c r="I132" s="144"/>
      <c r="L132" s="33"/>
      <c r="M132" s="145"/>
      <c r="T132" s="54"/>
      <c r="AT132" s="18" t="s">
        <v>128</v>
      </c>
      <c r="AU132" s="18" t="s">
        <v>80</v>
      </c>
    </row>
    <row r="133" spans="2:65" s="12" customFormat="1">
      <c r="B133" s="146"/>
      <c r="D133" s="147" t="s">
        <v>130</v>
      </c>
      <c r="E133" s="148" t="s">
        <v>3</v>
      </c>
      <c r="F133" s="149" t="s">
        <v>174</v>
      </c>
      <c r="H133" s="148" t="s">
        <v>3</v>
      </c>
      <c r="I133" s="150"/>
      <c r="L133" s="146"/>
      <c r="M133" s="151"/>
      <c r="T133" s="152"/>
      <c r="AT133" s="148" t="s">
        <v>130</v>
      </c>
      <c r="AU133" s="148" t="s">
        <v>80</v>
      </c>
      <c r="AV133" s="12" t="s">
        <v>78</v>
      </c>
      <c r="AW133" s="12" t="s">
        <v>32</v>
      </c>
      <c r="AX133" s="12" t="s">
        <v>70</v>
      </c>
      <c r="AY133" s="148" t="s">
        <v>119</v>
      </c>
    </row>
    <row r="134" spans="2:65" s="13" customFormat="1">
      <c r="B134" s="153"/>
      <c r="D134" s="147" t="s">
        <v>130</v>
      </c>
      <c r="E134" s="154" t="s">
        <v>3</v>
      </c>
      <c r="F134" s="155" t="s">
        <v>181</v>
      </c>
      <c r="H134" s="156">
        <v>18</v>
      </c>
      <c r="I134" s="157"/>
      <c r="L134" s="153"/>
      <c r="M134" s="158"/>
      <c r="T134" s="159"/>
      <c r="AT134" s="154" t="s">
        <v>130</v>
      </c>
      <c r="AU134" s="154" t="s">
        <v>80</v>
      </c>
      <c r="AV134" s="13" t="s">
        <v>80</v>
      </c>
      <c r="AW134" s="13" t="s">
        <v>32</v>
      </c>
      <c r="AX134" s="13" t="s">
        <v>70</v>
      </c>
      <c r="AY134" s="154" t="s">
        <v>119</v>
      </c>
    </row>
    <row r="135" spans="2:65" s="14" customFormat="1">
      <c r="B135" s="160"/>
      <c r="D135" s="147" t="s">
        <v>130</v>
      </c>
      <c r="E135" s="161" t="s">
        <v>3</v>
      </c>
      <c r="F135" s="162" t="s">
        <v>133</v>
      </c>
      <c r="H135" s="163">
        <v>18</v>
      </c>
      <c r="I135" s="164"/>
      <c r="L135" s="160"/>
      <c r="M135" s="165"/>
      <c r="T135" s="166"/>
      <c r="AT135" s="161" t="s">
        <v>130</v>
      </c>
      <c r="AU135" s="161" t="s">
        <v>80</v>
      </c>
      <c r="AV135" s="14" t="s">
        <v>126</v>
      </c>
      <c r="AW135" s="14" t="s">
        <v>32</v>
      </c>
      <c r="AX135" s="14" t="s">
        <v>78</v>
      </c>
      <c r="AY135" s="161" t="s">
        <v>119</v>
      </c>
    </row>
    <row r="136" spans="2:65" s="1" customFormat="1" ht="16.5" customHeight="1">
      <c r="B136" s="128"/>
      <c r="C136" s="129" t="s">
        <v>182</v>
      </c>
      <c r="D136" s="129" t="s">
        <v>121</v>
      </c>
      <c r="E136" s="130" t="s">
        <v>183</v>
      </c>
      <c r="F136" s="131" t="s">
        <v>184</v>
      </c>
      <c r="G136" s="132" t="s">
        <v>124</v>
      </c>
      <c r="H136" s="133">
        <v>6</v>
      </c>
      <c r="I136" s="134"/>
      <c r="J136" s="135">
        <f>ROUND(I136*H136,2)</f>
        <v>0</v>
      </c>
      <c r="K136" s="131" t="s">
        <v>125</v>
      </c>
      <c r="L136" s="33"/>
      <c r="M136" s="136" t="s">
        <v>3</v>
      </c>
      <c r="N136" s="137" t="s">
        <v>41</v>
      </c>
      <c r="P136" s="138">
        <f>O136*H136</f>
        <v>0</v>
      </c>
      <c r="Q136" s="138">
        <v>0</v>
      </c>
      <c r="R136" s="138">
        <f>Q136*H136</f>
        <v>0</v>
      </c>
      <c r="S136" s="138">
        <v>0</v>
      </c>
      <c r="T136" s="139">
        <f>S136*H136</f>
        <v>0</v>
      </c>
      <c r="AR136" s="140" t="s">
        <v>126</v>
      </c>
      <c r="AT136" s="140" t="s">
        <v>121</v>
      </c>
      <c r="AU136" s="140" t="s">
        <v>80</v>
      </c>
      <c r="AY136" s="18" t="s">
        <v>119</v>
      </c>
      <c r="BE136" s="141">
        <f>IF(N136="základní",J136,0)</f>
        <v>0</v>
      </c>
      <c r="BF136" s="141">
        <f>IF(N136="snížená",J136,0)</f>
        <v>0</v>
      </c>
      <c r="BG136" s="141">
        <f>IF(N136="zákl. přenesená",J136,0)</f>
        <v>0</v>
      </c>
      <c r="BH136" s="141">
        <f>IF(N136="sníž. přenesená",J136,0)</f>
        <v>0</v>
      </c>
      <c r="BI136" s="141">
        <f>IF(N136="nulová",J136,0)</f>
        <v>0</v>
      </c>
      <c r="BJ136" s="18" t="s">
        <v>78</v>
      </c>
      <c r="BK136" s="141">
        <f>ROUND(I136*H136,2)</f>
        <v>0</v>
      </c>
      <c r="BL136" s="18" t="s">
        <v>126</v>
      </c>
      <c r="BM136" s="140" t="s">
        <v>185</v>
      </c>
    </row>
    <row r="137" spans="2:65" s="1" customFormat="1">
      <c r="B137" s="33"/>
      <c r="D137" s="142" t="s">
        <v>128</v>
      </c>
      <c r="F137" s="143" t="s">
        <v>186</v>
      </c>
      <c r="I137" s="144"/>
      <c r="L137" s="33"/>
      <c r="M137" s="145"/>
      <c r="T137" s="54"/>
      <c r="AT137" s="18" t="s">
        <v>128</v>
      </c>
      <c r="AU137" s="18" t="s">
        <v>80</v>
      </c>
    </row>
    <row r="138" spans="2:65" s="12" customFormat="1">
      <c r="B138" s="146"/>
      <c r="D138" s="147" t="s">
        <v>130</v>
      </c>
      <c r="E138" s="148" t="s">
        <v>3</v>
      </c>
      <c r="F138" s="149" t="s">
        <v>144</v>
      </c>
      <c r="H138" s="148" t="s">
        <v>3</v>
      </c>
      <c r="I138" s="150"/>
      <c r="L138" s="146"/>
      <c r="M138" s="151"/>
      <c r="T138" s="152"/>
      <c r="AT138" s="148" t="s">
        <v>130</v>
      </c>
      <c r="AU138" s="148" t="s">
        <v>80</v>
      </c>
      <c r="AV138" s="12" t="s">
        <v>78</v>
      </c>
      <c r="AW138" s="12" t="s">
        <v>32</v>
      </c>
      <c r="AX138" s="12" t="s">
        <v>70</v>
      </c>
      <c r="AY138" s="148" t="s">
        <v>119</v>
      </c>
    </row>
    <row r="139" spans="2:65" s="13" customFormat="1">
      <c r="B139" s="153"/>
      <c r="D139" s="147" t="s">
        <v>130</v>
      </c>
      <c r="E139" s="154" t="s">
        <v>3</v>
      </c>
      <c r="F139" s="155" t="s">
        <v>187</v>
      </c>
      <c r="H139" s="156">
        <v>6</v>
      </c>
      <c r="I139" s="157"/>
      <c r="L139" s="153"/>
      <c r="M139" s="158"/>
      <c r="T139" s="159"/>
      <c r="AT139" s="154" t="s">
        <v>130</v>
      </c>
      <c r="AU139" s="154" t="s">
        <v>80</v>
      </c>
      <c r="AV139" s="13" t="s">
        <v>80</v>
      </c>
      <c r="AW139" s="13" t="s">
        <v>32</v>
      </c>
      <c r="AX139" s="13" t="s">
        <v>70</v>
      </c>
      <c r="AY139" s="154" t="s">
        <v>119</v>
      </c>
    </row>
    <row r="140" spans="2:65" s="14" customFormat="1">
      <c r="B140" s="160"/>
      <c r="D140" s="147" t="s">
        <v>130</v>
      </c>
      <c r="E140" s="161" t="s">
        <v>3</v>
      </c>
      <c r="F140" s="162" t="s">
        <v>133</v>
      </c>
      <c r="H140" s="163">
        <v>6</v>
      </c>
      <c r="I140" s="164"/>
      <c r="L140" s="160"/>
      <c r="M140" s="165"/>
      <c r="T140" s="166"/>
      <c r="AT140" s="161" t="s">
        <v>130</v>
      </c>
      <c r="AU140" s="161" t="s">
        <v>80</v>
      </c>
      <c r="AV140" s="14" t="s">
        <v>126</v>
      </c>
      <c r="AW140" s="14" t="s">
        <v>32</v>
      </c>
      <c r="AX140" s="14" t="s">
        <v>78</v>
      </c>
      <c r="AY140" s="161" t="s">
        <v>119</v>
      </c>
    </row>
    <row r="141" spans="2:65" s="1" customFormat="1" ht="24.2" customHeight="1">
      <c r="B141" s="128"/>
      <c r="C141" s="129" t="s">
        <v>188</v>
      </c>
      <c r="D141" s="129" t="s">
        <v>121</v>
      </c>
      <c r="E141" s="130" t="s">
        <v>189</v>
      </c>
      <c r="F141" s="131" t="s">
        <v>190</v>
      </c>
      <c r="G141" s="132" t="s">
        <v>191</v>
      </c>
      <c r="H141" s="133">
        <v>75.570999999999998</v>
      </c>
      <c r="I141" s="134"/>
      <c r="J141" s="135">
        <f>ROUND(I141*H141,2)</f>
        <v>0</v>
      </c>
      <c r="K141" s="131" t="s">
        <v>125</v>
      </c>
      <c r="L141" s="33"/>
      <c r="M141" s="136" t="s">
        <v>3</v>
      </c>
      <c r="N141" s="137" t="s">
        <v>41</v>
      </c>
      <c r="P141" s="138">
        <f>O141*H141</f>
        <v>0</v>
      </c>
      <c r="Q141" s="138">
        <v>0</v>
      </c>
      <c r="R141" s="138">
        <f>Q141*H141</f>
        <v>0</v>
      </c>
      <c r="S141" s="138">
        <v>0</v>
      </c>
      <c r="T141" s="139">
        <f>S141*H141</f>
        <v>0</v>
      </c>
      <c r="AR141" s="140" t="s">
        <v>126</v>
      </c>
      <c r="AT141" s="140" t="s">
        <v>121</v>
      </c>
      <c r="AU141" s="140" t="s">
        <v>80</v>
      </c>
      <c r="AY141" s="18" t="s">
        <v>119</v>
      </c>
      <c r="BE141" s="141">
        <f>IF(N141="základní",J141,0)</f>
        <v>0</v>
      </c>
      <c r="BF141" s="141">
        <f>IF(N141="snížená",J141,0)</f>
        <v>0</v>
      </c>
      <c r="BG141" s="141">
        <f>IF(N141="zákl. přenesená",J141,0)</f>
        <v>0</v>
      </c>
      <c r="BH141" s="141">
        <f>IF(N141="sníž. přenesená",J141,0)</f>
        <v>0</v>
      </c>
      <c r="BI141" s="141">
        <f>IF(N141="nulová",J141,0)</f>
        <v>0</v>
      </c>
      <c r="BJ141" s="18" t="s">
        <v>78</v>
      </c>
      <c r="BK141" s="141">
        <f>ROUND(I141*H141,2)</f>
        <v>0</v>
      </c>
      <c r="BL141" s="18" t="s">
        <v>126</v>
      </c>
      <c r="BM141" s="140" t="s">
        <v>192</v>
      </c>
    </row>
    <row r="142" spans="2:65" s="1" customFormat="1">
      <c r="B142" s="33"/>
      <c r="D142" s="142" t="s">
        <v>128</v>
      </c>
      <c r="F142" s="143" t="s">
        <v>193</v>
      </c>
      <c r="I142" s="144"/>
      <c r="L142" s="33"/>
      <c r="M142" s="145"/>
      <c r="T142" s="54"/>
      <c r="AT142" s="18" t="s">
        <v>128</v>
      </c>
      <c r="AU142" s="18" t="s">
        <v>80</v>
      </c>
    </row>
    <row r="143" spans="2:65" s="12" customFormat="1">
      <c r="B143" s="146"/>
      <c r="D143" s="147" t="s">
        <v>130</v>
      </c>
      <c r="E143" s="148" t="s">
        <v>3</v>
      </c>
      <c r="F143" s="149" t="s">
        <v>194</v>
      </c>
      <c r="H143" s="148" t="s">
        <v>3</v>
      </c>
      <c r="I143" s="150"/>
      <c r="L143" s="146"/>
      <c r="M143" s="151"/>
      <c r="T143" s="152"/>
      <c r="AT143" s="148" t="s">
        <v>130</v>
      </c>
      <c r="AU143" s="148" t="s">
        <v>80</v>
      </c>
      <c r="AV143" s="12" t="s">
        <v>78</v>
      </c>
      <c r="AW143" s="12" t="s">
        <v>32</v>
      </c>
      <c r="AX143" s="12" t="s">
        <v>70</v>
      </c>
      <c r="AY143" s="148" t="s">
        <v>119</v>
      </c>
    </row>
    <row r="144" spans="2:65" s="13" customFormat="1" ht="22.5">
      <c r="B144" s="153"/>
      <c r="D144" s="147" t="s">
        <v>130</v>
      </c>
      <c r="E144" s="154" t="s">
        <v>3</v>
      </c>
      <c r="F144" s="155" t="s">
        <v>195</v>
      </c>
      <c r="H144" s="156">
        <v>26.663</v>
      </c>
      <c r="I144" s="157"/>
      <c r="L144" s="153"/>
      <c r="M144" s="158"/>
      <c r="T144" s="159"/>
      <c r="AT144" s="154" t="s">
        <v>130</v>
      </c>
      <c r="AU144" s="154" t="s">
        <v>80</v>
      </c>
      <c r="AV144" s="13" t="s">
        <v>80</v>
      </c>
      <c r="AW144" s="13" t="s">
        <v>32</v>
      </c>
      <c r="AX144" s="13" t="s">
        <v>70</v>
      </c>
      <c r="AY144" s="154" t="s">
        <v>119</v>
      </c>
    </row>
    <row r="145" spans="2:65" s="13" customFormat="1" ht="22.5">
      <c r="B145" s="153"/>
      <c r="D145" s="147" t="s">
        <v>130</v>
      </c>
      <c r="E145" s="154" t="s">
        <v>3</v>
      </c>
      <c r="F145" s="155" t="s">
        <v>196</v>
      </c>
      <c r="H145" s="156">
        <v>28.652000000000001</v>
      </c>
      <c r="I145" s="157"/>
      <c r="L145" s="153"/>
      <c r="M145" s="158"/>
      <c r="T145" s="159"/>
      <c r="AT145" s="154" t="s">
        <v>130</v>
      </c>
      <c r="AU145" s="154" t="s">
        <v>80</v>
      </c>
      <c r="AV145" s="13" t="s">
        <v>80</v>
      </c>
      <c r="AW145" s="13" t="s">
        <v>32</v>
      </c>
      <c r="AX145" s="13" t="s">
        <v>70</v>
      </c>
      <c r="AY145" s="154" t="s">
        <v>119</v>
      </c>
    </row>
    <row r="146" spans="2:65" s="13" customFormat="1">
      <c r="B146" s="153"/>
      <c r="D146" s="147" t="s">
        <v>130</v>
      </c>
      <c r="E146" s="154" t="s">
        <v>3</v>
      </c>
      <c r="F146" s="155" t="s">
        <v>197</v>
      </c>
      <c r="H146" s="156">
        <v>17.146000000000001</v>
      </c>
      <c r="I146" s="157"/>
      <c r="L146" s="153"/>
      <c r="M146" s="158"/>
      <c r="T146" s="159"/>
      <c r="AT146" s="154" t="s">
        <v>130</v>
      </c>
      <c r="AU146" s="154" t="s">
        <v>80</v>
      </c>
      <c r="AV146" s="13" t="s">
        <v>80</v>
      </c>
      <c r="AW146" s="13" t="s">
        <v>32</v>
      </c>
      <c r="AX146" s="13" t="s">
        <v>70</v>
      </c>
      <c r="AY146" s="154" t="s">
        <v>119</v>
      </c>
    </row>
    <row r="147" spans="2:65" s="15" customFormat="1">
      <c r="B147" s="167"/>
      <c r="D147" s="147" t="s">
        <v>130</v>
      </c>
      <c r="E147" s="168" t="s">
        <v>3</v>
      </c>
      <c r="F147" s="169" t="s">
        <v>198</v>
      </c>
      <c r="H147" s="170">
        <v>72.460999999999999</v>
      </c>
      <c r="I147" s="171"/>
      <c r="L147" s="167"/>
      <c r="M147" s="172"/>
      <c r="T147" s="173"/>
      <c r="AT147" s="168" t="s">
        <v>130</v>
      </c>
      <c r="AU147" s="168" t="s">
        <v>80</v>
      </c>
      <c r="AV147" s="15" t="s">
        <v>139</v>
      </c>
      <c r="AW147" s="15" t="s">
        <v>32</v>
      </c>
      <c r="AX147" s="15" t="s">
        <v>70</v>
      </c>
      <c r="AY147" s="168" t="s">
        <v>119</v>
      </c>
    </row>
    <row r="148" spans="2:65" s="12" customFormat="1">
      <c r="B148" s="146"/>
      <c r="D148" s="147" t="s">
        <v>130</v>
      </c>
      <c r="E148" s="148" t="s">
        <v>3</v>
      </c>
      <c r="F148" s="149" t="s">
        <v>199</v>
      </c>
      <c r="H148" s="148" t="s">
        <v>3</v>
      </c>
      <c r="I148" s="150"/>
      <c r="L148" s="146"/>
      <c r="M148" s="151"/>
      <c r="T148" s="152"/>
      <c r="AT148" s="148" t="s">
        <v>130</v>
      </c>
      <c r="AU148" s="148" t="s">
        <v>80</v>
      </c>
      <c r="AV148" s="12" t="s">
        <v>78</v>
      </c>
      <c r="AW148" s="12" t="s">
        <v>32</v>
      </c>
      <c r="AX148" s="12" t="s">
        <v>70</v>
      </c>
      <c r="AY148" s="148" t="s">
        <v>119</v>
      </c>
    </row>
    <row r="149" spans="2:65" s="13" customFormat="1" ht="22.5">
      <c r="B149" s="153"/>
      <c r="D149" s="147" t="s">
        <v>130</v>
      </c>
      <c r="E149" s="154" t="s">
        <v>3</v>
      </c>
      <c r="F149" s="155" t="s">
        <v>200</v>
      </c>
      <c r="H149" s="156">
        <v>26.76</v>
      </c>
      <c r="I149" s="157"/>
      <c r="L149" s="153"/>
      <c r="M149" s="158"/>
      <c r="T149" s="159"/>
      <c r="AT149" s="154" t="s">
        <v>130</v>
      </c>
      <c r="AU149" s="154" t="s">
        <v>80</v>
      </c>
      <c r="AV149" s="13" t="s">
        <v>80</v>
      </c>
      <c r="AW149" s="13" t="s">
        <v>32</v>
      </c>
      <c r="AX149" s="13" t="s">
        <v>70</v>
      </c>
      <c r="AY149" s="154" t="s">
        <v>119</v>
      </c>
    </row>
    <row r="150" spans="2:65" s="15" customFormat="1">
      <c r="B150" s="167"/>
      <c r="D150" s="147" t="s">
        <v>130</v>
      </c>
      <c r="E150" s="168" t="s">
        <v>3</v>
      </c>
      <c r="F150" s="169" t="s">
        <v>198</v>
      </c>
      <c r="H150" s="170">
        <v>26.76</v>
      </c>
      <c r="I150" s="171"/>
      <c r="L150" s="167"/>
      <c r="M150" s="172"/>
      <c r="T150" s="173"/>
      <c r="AT150" s="168" t="s">
        <v>130</v>
      </c>
      <c r="AU150" s="168" t="s">
        <v>80</v>
      </c>
      <c r="AV150" s="15" t="s">
        <v>139</v>
      </c>
      <c r="AW150" s="15" t="s">
        <v>32</v>
      </c>
      <c r="AX150" s="15" t="s">
        <v>70</v>
      </c>
      <c r="AY150" s="168" t="s">
        <v>119</v>
      </c>
    </row>
    <row r="151" spans="2:65" s="12" customFormat="1">
      <c r="B151" s="146"/>
      <c r="D151" s="147" t="s">
        <v>130</v>
      </c>
      <c r="E151" s="148" t="s">
        <v>3</v>
      </c>
      <c r="F151" s="149" t="s">
        <v>201</v>
      </c>
      <c r="H151" s="148" t="s">
        <v>3</v>
      </c>
      <c r="I151" s="150"/>
      <c r="L151" s="146"/>
      <c r="M151" s="151"/>
      <c r="T151" s="152"/>
      <c r="AT151" s="148" t="s">
        <v>130</v>
      </c>
      <c r="AU151" s="148" t="s">
        <v>80</v>
      </c>
      <c r="AV151" s="12" t="s">
        <v>78</v>
      </c>
      <c r="AW151" s="12" t="s">
        <v>32</v>
      </c>
      <c r="AX151" s="12" t="s">
        <v>70</v>
      </c>
      <c r="AY151" s="148" t="s">
        <v>119</v>
      </c>
    </row>
    <row r="152" spans="2:65" s="13" customFormat="1">
      <c r="B152" s="153"/>
      <c r="D152" s="147" t="s">
        <v>130</v>
      </c>
      <c r="E152" s="154" t="s">
        <v>3</v>
      </c>
      <c r="F152" s="155" t="s">
        <v>202</v>
      </c>
      <c r="H152" s="156">
        <v>-1.4</v>
      </c>
      <c r="I152" s="157"/>
      <c r="L152" s="153"/>
      <c r="M152" s="158"/>
      <c r="T152" s="159"/>
      <c r="AT152" s="154" t="s">
        <v>130</v>
      </c>
      <c r="AU152" s="154" t="s">
        <v>80</v>
      </c>
      <c r="AV152" s="13" t="s">
        <v>80</v>
      </c>
      <c r="AW152" s="13" t="s">
        <v>32</v>
      </c>
      <c r="AX152" s="13" t="s">
        <v>70</v>
      </c>
      <c r="AY152" s="154" t="s">
        <v>119</v>
      </c>
    </row>
    <row r="153" spans="2:65" s="13" customFormat="1">
      <c r="B153" s="153"/>
      <c r="D153" s="147" t="s">
        <v>130</v>
      </c>
      <c r="E153" s="154" t="s">
        <v>3</v>
      </c>
      <c r="F153" s="155" t="s">
        <v>203</v>
      </c>
      <c r="H153" s="156">
        <v>-15.2</v>
      </c>
      <c r="I153" s="157"/>
      <c r="L153" s="153"/>
      <c r="M153" s="158"/>
      <c r="T153" s="159"/>
      <c r="AT153" s="154" t="s">
        <v>130</v>
      </c>
      <c r="AU153" s="154" t="s">
        <v>80</v>
      </c>
      <c r="AV153" s="13" t="s">
        <v>80</v>
      </c>
      <c r="AW153" s="13" t="s">
        <v>32</v>
      </c>
      <c r="AX153" s="13" t="s">
        <v>70</v>
      </c>
      <c r="AY153" s="154" t="s">
        <v>119</v>
      </c>
    </row>
    <row r="154" spans="2:65" s="13" customFormat="1">
      <c r="B154" s="153"/>
      <c r="D154" s="147" t="s">
        <v>130</v>
      </c>
      <c r="E154" s="154" t="s">
        <v>3</v>
      </c>
      <c r="F154" s="155" t="s">
        <v>204</v>
      </c>
      <c r="H154" s="156">
        <v>-2.25</v>
      </c>
      <c r="I154" s="157"/>
      <c r="L154" s="153"/>
      <c r="M154" s="158"/>
      <c r="T154" s="159"/>
      <c r="AT154" s="154" t="s">
        <v>130</v>
      </c>
      <c r="AU154" s="154" t="s">
        <v>80</v>
      </c>
      <c r="AV154" s="13" t="s">
        <v>80</v>
      </c>
      <c r="AW154" s="13" t="s">
        <v>32</v>
      </c>
      <c r="AX154" s="13" t="s">
        <v>70</v>
      </c>
      <c r="AY154" s="154" t="s">
        <v>119</v>
      </c>
    </row>
    <row r="155" spans="2:65" s="13" customFormat="1">
      <c r="B155" s="153"/>
      <c r="D155" s="147" t="s">
        <v>130</v>
      </c>
      <c r="E155" s="154" t="s">
        <v>3</v>
      </c>
      <c r="F155" s="155" t="s">
        <v>205</v>
      </c>
      <c r="H155" s="156">
        <v>-3.6</v>
      </c>
      <c r="I155" s="157"/>
      <c r="L155" s="153"/>
      <c r="M155" s="158"/>
      <c r="T155" s="159"/>
      <c r="AT155" s="154" t="s">
        <v>130</v>
      </c>
      <c r="AU155" s="154" t="s">
        <v>80</v>
      </c>
      <c r="AV155" s="13" t="s">
        <v>80</v>
      </c>
      <c r="AW155" s="13" t="s">
        <v>32</v>
      </c>
      <c r="AX155" s="13" t="s">
        <v>70</v>
      </c>
      <c r="AY155" s="154" t="s">
        <v>119</v>
      </c>
    </row>
    <row r="156" spans="2:65" s="13" customFormat="1">
      <c r="B156" s="153"/>
      <c r="D156" s="147" t="s">
        <v>130</v>
      </c>
      <c r="E156" s="154" t="s">
        <v>3</v>
      </c>
      <c r="F156" s="155" t="s">
        <v>206</v>
      </c>
      <c r="H156" s="156">
        <v>-1.2</v>
      </c>
      <c r="I156" s="157"/>
      <c r="L156" s="153"/>
      <c r="M156" s="158"/>
      <c r="T156" s="159"/>
      <c r="AT156" s="154" t="s">
        <v>130</v>
      </c>
      <c r="AU156" s="154" t="s">
        <v>80</v>
      </c>
      <c r="AV156" s="13" t="s">
        <v>80</v>
      </c>
      <c r="AW156" s="13" t="s">
        <v>32</v>
      </c>
      <c r="AX156" s="13" t="s">
        <v>70</v>
      </c>
      <c r="AY156" s="154" t="s">
        <v>119</v>
      </c>
    </row>
    <row r="157" spans="2:65" s="15" customFormat="1">
      <c r="B157" s="167"/>
      <c r="D157" s="147" t="s">
        <v>130</v>
      </c>
      <c r="E157" s="168" t="s">
        <v>3</v>
      </c>
      <c r="F157" s="169" t="s">
        <v>198</v>
      </c>
      <c r="H157" s="170">
        <v>-23.65</v>
      </c>
      <c r="I157" s="171"/>
      <c r="L157" s="167"/>
      <c r="M157" s="172"/>
      <c r="T157" s="173"/>
      <c r="AT157" s="168" t="s">
        <v>130</v>
      </c>
      <c r="AU157" s="168" t="s">
        <v>80</v>
      </c>
      <c r="AV157" s="15" t="s">
        <v>139</v>
      </c>
      <c r="AW157" s="15" t="s">
        <v>32</v>
      </c>
      <c r="AX157" s="15" t="s">
        <v>70</v>
      </c>
      <c r="AY157" s="168" t="s">
        <v>119</v>
      </c>
    </row>
    <row r="158" spans="2:65" s="14" customFormat="1">
      <c r="B158" s="160"/>
      <c r="D158" s="147" t="s">
        <v>130</v>
      </c>
      <c r="E158" s="161" t="s">
        <v>3</v>
      </c>
      <c r="F158" s="162" t="s">
        <v>133</v>
      </c>
      <c r="H158" s="163">
        <v>75.570999999999998</v>
      </c>
      <c r="I158" s="164"/>
      <c r="L158" s="160"/>
      <c r="M158" s="165"/>
      <c r="T158" s="166"/>
      <c r="AT158" s="161" t="s">
        <v>130</v>
      </c>
      <c r="AU158" s="161" t="s">
        <v>80</v>
      </c>
      <c r="AV158" s="14" t="s">
        <v>126</v>
      </c>
      <c r="AW158" s="14" t="s">
        <v>32</v>
      </c>
      <c r="AX158" s="14" t="s">
        <v>78</v>
      </c>
      <c r="AY158" s="161" t="s">
        <v>119</v>
      </c>
    </row>
    <row r="159" spans="2:65" s="1" customFormat="1" ht="24.2" customHeight="1">
      <c r="B159" s="128"/>
      <c r="C159" s="129" t="s">
        <v>9</v>
      </c>
      <c r="D159" s="129" t="s">
        <v>121</v>
      </c>
      <c r="E159" s="130" t="s">
        <v>207</v>
      </c>
      <c r="F159" s="131" t="s">
        <v>208</v>
      </c>
      <c r="G159" s="132" t="s">
        <v>191</v>
      </c>
      <c r="H159" s="133">
        <v>16.5</v>
      </c>
      <c r="I159" s="134"/>
      <c r="J159" s="135">
        <f>ROUND(I159*H159,2)</f>
        <v>0</v>
      </c>
      <c r="K159" s="131" t="s">
        <v>125</v>
      </c>
      <c r="L159" s="33"/>
      <c r="M159" s="136" t="s">
        <v>3</v>
      </c>
      <c r="N159" s="137" t="s">
        <v>41</v>
      </c>
      <c r="P159" s="138">
        <f>O159*H159</f>
        <v>0</v>
      </c>
      <c r="Q159" s="138">
        <v>0</v>
      </c>
      <c r="R159" s="138">
        <f>Q159*H159</f>
        <v>0</v>
      </c>
      <c r="S159" s="138">
        <v>0</v>
      </c>
      <c r="T159" s="139">
        <f>S159*H159</f>
        <v>0</v>
      </c>
      <c r="AR159" s="140" t="s">
        <v>126</v>
      </c>
      <c r="AT159" s="140" t="s">
        <v>121</v>
      </c>
      <c r="AU159" s="140" t="s">
        <v>80</v>
      </c>
      <c r="AY159" s="18" t="s">
        <v>119</v>
      </c>
      <c r="BE159" s="141">
        <f>IF(N159="základní",J159,0)</f>
        <v>0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8" t="s">
        <v>78</v>
      </c>
      <c r="BK159" s="141">
        <f>ROUND(I159*H159,2)</f>
        <v>0</v>
      </c>
      <c r="BL159" s="18" t="s">
        <v>126</v>
      </c>
      <c r="BM159" s="140" t="s">
        <v>209</v>
      </c>
    </row>
    <row r="160" spans="2:65" s="1" customFormat="1">
      <c r="B160" s="33"/>
      <c r="D160" s="142" t="s">
        <v>128</v>
      </c>
      <c r="F160" s="143" t="s">
        <v>210</v>
      </c>
      <c r="I160" s="144"/>
      <c r="L160" s="33"/>
      <c r="M160" s="145"/>
      <c r="T160" s="54"/>
      <c r="AT160" s="18" t="s">
        <v>128</v>
      </c>
      <c r="AU160" s="18" t="s">
        <v>80</v>
      </c>
    </row>
    <row r="161" spans="2:65" s="12" customFormat="1">
      <c r="B161" s="146"/>
      <c r="D161" s="147" t="s">
        <v>130</v>
      </c>
      <c r="E161" s="148" t="s">
        <v>3</v>
      </c>
      <c r="F161" s="149" t="s">
        <v>211</v>
      </c>
      <c r="H161" s="148" t="s">
        <v>3</v>
      </c>
      <c r="I161" s="150"/>
      <c r="L161" s="146"/>
      <c r="M161" s="151"/>
      <c r="T161" s="152"/>
      <c r="AT161" s="148" t="s">
        <v>130</v>
      </c>
      <c r="AU161" s="148" t="s">
        <v>80</v>
      </c>
      <c r="AV161" s="12" t="s">
        <v>78</v>
      </c>
      <c r="AW161" s="12" t="s">
        <v>32</v>
      </c>
      <c r="AX161" s="12" t="s">
        <v>70</v>
      </c>
      <c r="AY161" s="148" t="s">
        <v>119</v>
      </c>
    </row>
    <row r="162" spans="2:65" s="13" customFormat="1">
      <c r="B162" s="153"/>
      <c r="D162" s="147" t="s">
        <v>130</v>
      </c>
      <c r="E162" s="154" t="s">
        <v>3</v>
      </c>
      <c r="F162" s="155" t="s">
        <v>212</v>
      </c>
      <c r="H162" s="156">
        <v>22.5</v>
      </c>
      <c r="I162" s="157"/>
      <c r="L162" s="153"/>
      <c r="M162" s="158"/>
      <c r="T162" s="159"/>
      <c r="AT162" s="154" t="s">
        <v>130</v>
      </c>
      <c r="AU162" s="154" t="s">
        <v>80</v>
      </c>
      <c r="AV162" s="13" t="s">
        <v>80</v>
      </c>
      <c r="AW162" s="13" t="s">
        <v>32</v>
      </c>
      <c r="AX162" s="13" t="s">
        <v>70</v>
      </c>
      <c r="AY162" s="154" t="s">
        <v>119</v>
      </c>
    </row>
    <row r="163" spans="2:65" s="13" customFormat="1">
      <c r="B163" s="153"/>
      <c r="D163" s="147" t="s">
        <v>130</v>
      </c>
      <c r="E163" s="154" t="s">
        <v>3</v>
      </c>
      <c r="F163" s="155" t="s">
        <v>213</v>
      </c>
      <c r="H163" s="156">
        <v>-6</v>
      </c>
      <c r="I163" s="157"/>
      <c r="L163" s="153"/>
      <c r="M163" s="158"/>
      <c r="T163" s="159"/>
      <c r="AT163" s="154" t="s">
        <v>130</v>
      </c>
      <c r="AU163" s="154" t="s">
        <v>80</v>
      </c>
      <c r="AV163" s="13" t="s">
        <v>80</v>
      </c>
      <c r="AW163" s="13" t="s">
        <v>32</v>
      </c>
      <c r="AX163" s="13" t="s">
        <v>70</v>
      </c>
      <c r="AY163" s="154" t="s">
        <v>119</v>
      </c>
    </row>
    <row r="164" spans="2:65" s="14" customFormat="1">
      <c r="B164" s="160"/>
      <c r="D164" s="147" t="s">
        <v>130</v>
      </c>
      <c r="E164" s="161" t="s">
        <v>3</v>
      </c>
      <c r="F164" s="162" t="s">
        <v>133</v>
      </c>
      <c r="H164" s="163">
        <v>16.5</v>
      </c>
      <c r="I164" s="164"/>
      <c r="L164" s="160"/>
      <c r="M164" s="165"/>
      <c r="T164" s="166"/>
      <c r="AT164" s="161" t="s">
        <v>130</v>
      </c>
      <c r="AU164" s="161" t="s">
        <v>80</v>
      </c>
      <c r="AV164" s="14" t="s">
        <v>126</v>
      </c>
      <c r="AW164" s="14" t="s">
        <v>32</v>
      </c>
      <c r="AX164" s="14" t="s">
        <v>78</v>
      </c>
      <c r="AY164" s="161" t="s">
        <v>119</v>
      </c>
    </row>
    <row r="165" spans="2:65" s="1" customFormat="1" ht="24.2" customHeight="1">
      <c r="B165" s="128"/>
      <c r="C165" s="129" t="s">
        <v>214</v>
      </c>
      <c r="D165" s="129" t="s">
        <v>121</v>
      </c>
      <c r="E165" s="130" t="s">
        <v>215</v>
      </c>
      <c r="F165" s="131" t="s">
        <v>216</v>
      </c>
      <c r="G165" s="132" t="s">
        <v>191</v>
      </c>
      <c r="H165" s="133">
        <v>12</v>
      </c>
      <c r="I165" s="134"/>
      <c r="J165" s="135">
        <f>ROUND(I165*H165,2)</f>
        <v>0</v>
      </c>
      <c r="K165" s="131" t="s">
        <v>125</v>
      </c>
      <c r="L165" s="33"/>
      <c r="M165" s="136" t="s">
        <v>3</v>
      </c>
      <c r="N165" s="137" t="s">
        <v>41</v>
      </c>
      <c r="P165" s="138">
        <f>O165*H165</f>
        <v>0</v>
      </c>
      <c r="Q165" s="138">
        <v>0</v>
      </c>
      <c r="R165" s="138">
        <f>Q165*H165</f>
        <v>0</v>
      </c>
      <c r="S165" s="138">
        <v>0</v>
      </c>
      <c r="T165" s="139">
        <f>S165*H165</f>
        <v>0</v>
      </c>
      <c r="AR165" s="140" t="s">
        <v>126</v>
      </c>
      <c r="AT165" s="140" t="s">
        <v>121</v>
      </c>
      <c r="AU165" s="140" t="s">
        <v>80</v>
      </c>
      <c r="AY165" s="18" t="s">
        <v>119</v>
      </c>
      <c r="BE165" s="141">
        <f>IF(N165="základní",J165,0)</f>
        <v>0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8" t="s">
        <v>78</v>
      </c>
      <c r="BK165" s="141">
        <f>ROUND(I165*H165,2)</f>
        <v>0</v>
      </c>
      <c r="BL165" s="18" t="s">
        <v>126</v>
      </c>
      <c r="BM165" s="140" t="s">
        <v>217</v>
      </c>
    </row>
    <row r="166" spans="2:65" s="1" customFormat="1">
      <c r="B166" s="33"/>
      <c r="D166" s="142" t="s">
        <v>128</v>
      </c>
      <c r="F166" s="143" t="s">
        <v>218</v>
      </c>
      <c r="I166" s="144"/>
      <c r="L166" s="33"/>
      <c r="M166" s="145"/>
      <c r="T166" s="54"/>
      <c r="AT166" s="18" t="s">
        <v>128</v>
      </c>
      <c r="AU166" s="18" t="s">
        <v>80</v>
      </c>
    </row>
    <row r="167" spans="2:65" s="12" customFormat="1">
      <c r="B167" s="146"/>
      <c r="D167" s="147" t="s">
        <v>130</v>
      </c>
      <c r="E167" s="148" t="s">
        <v>3</v>
      </c>
      <c r="F167" s="149" t="s">
        <v>174</v>
      </c>
      <c r="H167" s="148" t="s">
        <v>3</v>
      </c>
      <c r="I167" s="150"/>
      <c r="L167" s="146"/>
      <c r="M167" s="151"/>
      <c r="T167" s="152"/>
      <c r="AT167" s="148" t="s">
        <v>130</v>
      </c>
      <c r="AU167" s="148" t="s">
        <v>80</v>
      </c>
      <c r="AV167" s="12" t="s">
        <v>78</v>
      </c>
      <c r="AW167" s="12" t="s">
        <v>32</v>
      </c>
      <c r="AX167" s="12" t="s">
        <v>70</v>
      </c>
      <c r="AY167" s="148" t="s">
        <v>119</v>
      </c>
    </row>
    <row r="168" spans="2:65" s="13" customFormat="1">
      <c r="B168" s="153"/>
      <c r="D168" s="147" t="s">
        <v>130</v>
      </c>
      <c r="E168" s="154" t="s">
        <v>3</v>
      </c>
      <c r="F168" s="155" t="s">
        <v>219</v>
      </c>
      <c r="H168" s="156">
        <v>6</v>
      </c>
      <c r="I168" s="157"/>
      <c r="L168" s="153"/>
      <c r="M168" s="158"/>
      <c r="T168" s="159"/>
      <c r="AT168" s="154" t="s">
        <v>130</v>
      </c>
      <c r="AU168" s="154" t="s">
        <v>80</v>
      </c>
      <c r="AV168" s="13" t="s">
        <v>80</v>
      </c>
      <c r="AW168" s="13" t="s">
        <v>32</v>
      </c>
      <c r="AX168" s="13" t="s">
        <v>70</v>
      </c>
      <c r="AY168" s="154" t="s">
        <v>119</v>
      </c>
    </row>
    <row r="169" spans="2:65" s="13" customFormat="1">
      <c r="B169" s="153"/>
      <c r="D169" s="147" t="s">
        <v>130</v>
      </c>
      <c r="E169" s="154" t="s">
        <v>3</v>
      </c>
      <c r="F169" s="155" t="s">
        <v>220</v>
      </c>
      <c r="H169" s="156">
        <v>6</v>
      </c>
      <c r="I169" s="157"/>
      <c r="L169" s="153"/>
      <c r="M169" s="158"/>
      <c r="T169" s="159"/>
      <c r="AT169" s="154" t="s">
        <v>130</v>
      </c>
      <c r="AU169" s="154" t="s">
        <v>80</v>
      </c>
      <c r="AV169" s="13" t="s">
        <v>80</v>
      </c>
      <c r="AW169" s="13" t="s">
        <v>32</v>
      </c>
      <c r="AX169" s="13" t="s">
        <v>70</v>
      </c>
      <c r="AY169" s="154" t="s">
        <v>119</v>
      </c>
    </row>
    <row r="170" spans="2:65" s="14" customFormat="1">
      <c r="B170" s="160"/>
      <c r="D170" s="147" t="s">
        <v>130</v>
      </c>
      <c r="E170" s="161" t="s">
        <v>3</v>
      </c>
      <c r="F170" s="162" t="s">
        <v>133</v>
      </c>
      <c r="H170" s="163">
        <v>12</v>
      </c>
      <c r="I170" s="164"/>
      <c r="L170" s="160"/>
      <c r="M170" s="165"/>
      <c r="T170" s="166"/>
      <c r="AT170" s="161" t="s">
        <v>130</v>
      </c>
      <c r="AU170" s="161" t="s">
        <v>80</v>
      </c>
      <c r="AV170" s="14" t="s">
        <v>126</v>
      </c>
      <c r="AW170" s="14" t="s">
        <v>32</v>
      </c>
      <c r="AX170" s="14" t="s">
        <v>78</v>
      </c>
      <c r="AY170" s="161" t="s">
        <v>119</v>
      </c>
    </row>
    <row r="171" spans="2:65" s="1" customFormat="1" ht="21.75" customHeight="1">
      <c r="B171" s="128"/>
      <c r="C171" s="129" t="s">
        <v>221</v>
      </c>
      <c r="D171" s="129" t="s">
        <v>121</v>
      </c>
      <c r="E171" s="130" t="s">
        <v>222</v>
      </c>
      <c r="F171" s="131" t="s">
        <v>223</v>
      </c>
      <c r="G171" s="132" t="s">
        <v>171</v>
      </c>
      <c r="H171" s="133">
        <v>23</v>
      </c>
      <c r="I171" s="134"/>
      <c r="J171" s="135">
        <f>ROUND(I171*H171,2)</f>
        <v>0</v>
      </c>
      <c r="K171" s="131" t="s">
        <v>125</v>
      </c>
      <c r="L171" s="33"/>
      <c r="M171" s="136" t="s">
        <v>3</v>
      </c>
      <c r="N171" s="137" t="s">
        <v>41</v>
      </c>
      <c r="P171" s="138">
        <f>O171*H171</f>
        <v>0</v>
      </c>
      <c r="Q171" s="138">
        <v>0</v>
      </c>
      <c r="R171" s="138">
        <f>Q171*H171</f>
        <v>0</v>
      </c>
      <c r="S171" s="138">
        <v>0</v>
      </c>
      <c r="T171" s="139">
        <f>S171*H171</f>
        <v>0</v>
      </c>
      <c r="AR171" s="140" t="s">
        <v>126</v>
      </c>
      <c r="AT171" s="140" t="s">
        <v>121</v>
      </c>
      <c r="AU171" s="140" t="s">
        <v>80</v>
      </c>
      <c r="AY171" s="18" t="s">
        <v>119</v>
      </c>
      <c r="BE171" s="141">
        <f>IF(N171="základní",J171,0)</f>
        <v>0</v>
      </c>
      <c r="BF171" s="141">
        <f>IF(N171="snížená",J171,0)</f>
        <v>0</v>
      </c>
      <c r="BG171" s="141">
        <f>IF(N171="zákl. přenesená",J171,0)</f>
        <v>0</v>
      </c>
      <c r="BH171" s="141">
        <f>IF(N171="sníž. přenesená",J171,0)</f>
        <v>0</v>
      </c>
      <c r="BI171" s="141">
        <f>IF(N171="nulová",J171,0)</f>
        <v>0</v>
      </c>
      <c r="BJ171" s="18" t="s">
        <v>78</v>
      </c>
      <c r="BK171" s="141">
        <f>ROUND(I171*H171,2)</f>
        <v>0</v>
      </c>
      <c r="BL171" s="18" t="s">
        <v>126</v>
      </c>
      <c r="BM171" s="140" t="s">
        <v>224</v>
      </c>
    </row>
    <row r="172" spans="2:65" s="1" customFormat="1">
      <c r="B172" s="33"/>
      <c r="D172" s="142" t="s">
        <v>128</v>
      </c>
      <c r="F172" s="143" t="s">
        <v>225</v>
      </c>
      <c r="I172" s="144"/>
      <c r="L172" s="33"/>
      <c r="M172" s="145"/>
      <c r="T172" s="54"/>
      <c r="AT172" s="18" t="s">
        <v>128</v>
      </c>
      <c r="AU172" s="18" t="s">
        <v>80</v>
      </c>
    </row>
    <row r="173" spans="2:65" s="13" customFormat="1">
      <c r="B173" s="153"/>
      <c r="D173" s="147" t="s">
        <v>130</v>
      </c>
      <c r="E173" s="154" t="s">
        <v>3</v>
      </c>
      <c r="F173" s="155" t="s">
        <v>226</v>
      </c>
      <c r="H173" s="156">
        <v>23</v>
      </c>
      <c r="I173" s="157"/>
      <c r="L173" s="153"/>
      <c r="M173" s="158"/>
      <c r="T173" s="159"/>
      <c r="AT173" s="154" t="s">
        <v>130</v>
      </c>
      <c r="AU173" s="154" t="s">
        <v>80</v>
      </c>
      <c r="AV173" s="13" t="s">
        <v>80</v>
      </c>
      <c r="AW173" s="13" t="s">
        <v>32</v>
      </c>
      <c r="AX173" s="13" t="s">
        <v>70</v>
      </c>
      <c r="AY173" s="154" t="s">
        <v>119</v>
      </c>
    </row>
    <row r="174" spans="2:65" s="14" customFormat="1">
      <c r="B174" s="160"/>
      <c r="D174" s="147" t="s">
        <v>130</v>
      </c>
      <c r="E174" s="161" t="s">
        <v>3</v>
      </c>
      <c r="F174" s="162" t="s">
        <v>133</v>
      </c>
      <c r="H174" s="163">
        <v>23</v>
      </c>
      <c r="I174" s="164"/>
      <c r="L174" s="160"/>
      <c r="M174" s="165"/>
      <c r="T174" s="166"/>
      <c r="AT174" s="161" t="s">
        <v>130</v>
      </c>
      <c r="AU174" s="161" t="s">
        <v>80</v>
      </c>
      <c r="AV174" s="14" t="s">
        <v>126</v>
      </c>
      <c r="AW174" s="14" t="s">
        <v>32</v>
      </c>
      <c r="AX174" s="14" t="s">
        <v>78</v>
      </c>
      <c r="AY174" s="161" t="s">
        <v>119</v>
      </c>
    </row>
    <row r="175" spans="2:65" s="1" customFormat="1" ht="24.2" customHeight="1">
      <c r="B175" s="128"/>
      <c r="C175" s="129" t="s">
        <v>227</v>
      </c>
      <c r="D175" s="129" t="s">
        <v>121</v>
      </c>
      <c r="E175" s="130" t="s">
        <v>228</v>
      </c>
      <c r="F175" s="131" t="s">
        <v>229</v>
      </c>
      <c r="G175" s="132" t="s">
        <v>171</v>
      </c>
      <c r="H175" s="133">
        <v>251</v>
      </c>
      <c r="I175" s="134"/>
      <c r="J175" s="135">
        <f>ROUND(I175*H175,2)</f>
        <v>0</v>
      </c>
      <c r="K175" s="131" t="s">
        <v>125</v>
      </c>
      <c r="L175" s="33"/>
      <c r="M175" s="136" t="s">
        <v>3</v>
      </c>
      <c r="N175" s="137" t="s">
        <v>41</v>
      </c>
      <c r="P175" s="138">
        <f>O175*H175</f>
        <v>0</v>
      </c>
      <c r="Q175" s="138">
        <v>3.2000000000000002E-3</v>
      </c>
      <c r="R175" s="138">
        <f>Q175*H175</f>
        <v>0.80320000000000003</v>
      </c>
      <c r="S175" s="138">
        <v>0</v>
      </c>
      <c r="T175" s="139">
        <f>S175*H175</f>
        <v>0</v>
      </c>
      <c r="AR175" s="140" t="s">
        <v>126</v>
      </c>
      <c r="AT175" s="140" t="s">
        <v>121</v>
      </c>
      <c r="AU175" s="140" t="s">
        <v>80</v>
      </c>
      <c r="AY175" s="18" t="s">
        <v>119</v>
      </c>
      <c r="BE175" s="141">
        <f>IF(N175="základní",J175,0)</f>
        <v>0</v>
      </c>
      <c r="BF175" s="141">
        <f>IF(N175="snížená",J175,0)</f>
        <v>0</v>
      </c>
      <c r="BG175" s="141">
        <f>IF(N175="zákl. přenesená",J175,0)</f>
        <v>0</v>
      </c>
      <c r="BH175" s="141">
        <f>IF(N175="sníž. přenesená",J175,0)</f>
        <v>0</v>
      </c>
      <c r="BI175" s="141">
        <f>IF(N175="nulová",J175,0)</f>
        <v>0</v>
      </c>
      <c r="BJ175" s="18" t="s">
        <v>78</v>
      </c>
      <c r="BK175" s="141">
        <f>ROUND(I175*H175,2)</f>
        <v>0</v>
      </c>
      <c r="BL175" s="18" t="s">
        <v>126</v>
      </c>
      <c r="BM175" s="140" t="s">
        <v>230</v>
      </c>
    </row>
    <row r="176" spans="2:65" s="1" customFormat="1">
      <c r="B176" s="33"/>
      <c r="D176" s="142" t="s">
        <v>128</v>
      </c>
      <c r="F176" s="143" t="s">
        <v>231</v>
      </c>
      <c r="I176" s="144"/>
      <c r="L176" s="33"/>
      <c r="M176" s="145"/>
      <c r="T176" s="54"/>
      <c r="AT176" s="18" t="s">
        <v>128</v>
      </c>
      <c r="AU176" s="18" t="s">
        <v>80</v>
      </c>
    </row>
    <row r="177" spans="2:65" s="13" customFormat="1">
      <c r="B177" s="153"/>
      <c r="D177" s="147" t="s">
        <v>130</v>
      </c>
      <c r="E177" s="154" t="s">
        <v>3</v>
      </c>
      <c r="F177" s="155" t="s">
        <v>232</v>
      </c>
      <c r="H177" s="156">
        <v>251</v>
      </c>
      <c r="I177" s="157"/>
      <c r="L177" s="153"/>
      <c r="M177" s="158"/>
      <c r="T177" s="159"/>
      <c r="AT177" s="154" t="s">
        <v>130</v>
      </c>
      <c r="AU177" s="154" t="s">
        <v>80</v>
      </c>
      <c r="AV177" s="13" t="s">
        <v>80</v>
      </c>
      <c r="AW177" s="13" t="s">
        <v>32</v>
      </c>
      <c r="AX177" s="13" t="s">
        <v>70</v>
      </c>
      <c r="AY177" s="154" t="s">
        <v>119</v>
      </c>
    </row>
    <row r="178" spans="2:65" s="14" customFormat="1">
      <c r="B178" s="160"/>
      <c r="D178" s="147" t="s">
        <v>130</v>
      </c>
      <c r="E178" s="161" t="s">
        <v>3</v>
      </c>
      <c r="F178" s="162" t="s">
        <v>133</v>
      </c>
      <c r="H178" s="163">
        <v>251</v>
      </c>
      <c r="I178" s="164"/>
      <c r="L178" s="160"/>
      <c r="M178" s="165"/>
      <c r="T178" s="166"/>
      <c r="AT178" s="161" t="s">
        <v>130</v>
      </c>
      <c r="AU178" s="161" t="s">
        <v>80</v>
      </c>
      <c r="AV178" s="14" t="s">
        <v>126</v>
      </c>
      <c r="AW178" s="14" t="s">
        <v>32</v>
      </c>
      <c r="AX178" s="14" t="s">
        <v>78</v>
      </c>
      <c r="AY178" s="161" t="s">
        <v>119</v>
      </c>
    </row>
    <row r="179" spans="2:65" s="1" customFormat="1" ht="24.2" customHeight="1">
      <c r="B179" s="128"/>
      <c r="C179" s="129" t="s">
        <v>233</v>
      </c>
      <c r="D179" s="129" t="s">
        <v>121</v>
      </c>
      <c r="E179" s="130" t="s">
        <v>234</v>
      </c>
      <c r="F179" s="131" t="s">
        <v>235</v>
      </c>
      <c r="G179" s="132" t="s">
        <v>124</v>
      </c>
      <c r="H179" s="133">
        <v>45</v>
      </c>
      <c r="I179" s="134"/>
      <c r="J179" s="135">
        <f>ROUND(I179*H179,2)</f>
        <v>0</v>
      </c>
      <c r="K179" s="131" t="s">
        <v>125</v>
      </c>
      <c r="L179" s="33"/>
      <c r="M179" s="136" t="s">
        <v>3</v>
      </c>
      <c r="N179" s="137" t="s">
        <v>41</v>
      </c>
      <c r="P179" s="138">
        <f>O179*H179</f>
        <v>0</v>
      </c>
      <c r="Q179" s="138">
        <v>5.8E-4</v>
      </c>
      <c r="R179" s="138">
        <f>Q179*H179</f>
        <v>2.6100000000000002E-2</v>
      </c>
      <c r="S179" s="138">
        <v>0</v>
      </c>
      <c r="T179" s="139">
        <f>S179*H179</f>
        <v>0</v>
      </c>
      <c r="AR179" s="140" t="s">
        <v>126</v>
      </c>
      <c r="AT179" s="140" t="s">
        <v>121</v>
      </c>
      <c r="AU179" s="140" t="s">
        <v>80</v>
      </c>
      <c r="AY179" s="18" t="s">
        <v>119</v>
      </c>
      <c r="BE179" s="141">
        <f>IF(N179="základní",J179,0)</f>
        <v>0</v>
      </c>
      <c r="BF179" s="141">
        <f>IF(N179="snížená",J179,0)</f>
        <v>0</v>
      </c>
      <c r="BG179" s="141">
        <f>IF(N179="zákl. přenesená",J179,0)</f>
        <v>0</v>
      </c>
      <c r="BH179" s="141">
        <f>IF(N179="sníž. přenesená",J179,0)</f>
        <v>0</v>
      </c>
      <c r="BI179" s="141">
        <f>IF(N179="nulová",J179,0)</f>
        <v>0</v>
      </c>
      <c r="BJ179" s="18" t="s">
        <v>78</v>
      </c>
      <c r="BK179" s="141">
        <f>ROUND(I179*H179,2)</f>
        <v>0</v>
      </c>
      <c r="BL179" s="18" t="s">
        <v>126</v>
      </c>
      <c r="BM179" s="140" t="s">
        <v>236</v>
      </c>
    </row>
    <row r="180" spans="2:65" s="1" customFormat="1">
      <c r="B180" s="33"/>
      <c r="D180" s="142" t="s">
        <v>128</v>
      </c>
      <c r="F180" s="143" t="s">
        <v>237</v>
      </c>
      <c r="I180" s="144"/>
      <c r="L180" s="33"/>
      <c r="M180" s="145"/>
      <c r="T180" s="54"/>
      <c r="AT180" s="18" t="s">
        <v>128</v>
      </c>
      <c r="AU180" s="18" t="s">
        <v>80</v>
      </c>
    </row>
    <row r="181" spans="2:65" s="12" customFormat="1">
      <c r="B181" s="146"/>
      <c r="D181" s="147" t="s">
        <v>130</v>
      </c>
      <c r="E181" s="148" t="s">
        <v>3</v>
      </c>
      <c r="F181" s="149" t="s">
        <v>211</v>
      </c>
      <c r="H181" s="148" t="s">
        <v>3</v>
      </c>
      <c r="I181" s="150"/>
      <c r="L181" s="146"/>
      <c r="M181" s="151"/>
      <c r="T181" s="152"/>
      <c r="AT181" s="148" t="s">
        <v>130</v>
      </c>
      <c r="AU181" s="148" t="s">
        <v>80</v>
      </c>
      <c r="AV181" s="12" t="s">
        <v>78</v>
      </c>
      <c r="AW181" s="12" t="s">
        <v>32</v>
      </c>
      <c r="AX181" s="12" t="s">
        <v>70</v>
      </c>
      <c r="AY181" s="148" t="s">
        <v>119</v>
      </c>
    </row>
    <row r="182" spans="2:65" s="13" customFormat="1">
      <c r="B182" s="153"/>
      <c r="D182" s="147" t="s">
        <v>130</v>
      </c>
      <c r="E182" s="154" t="s">
        <v>3</v>
      </c>
      <c r="F182" s="155" t="s">
        <v>238</v>
      </c>
      <c r="H182" s="156">
        <v>45</v>
      </c>
      <c r="I182" s="157"/>
      <c r="L182" s="153"/>
      <c r="M182" s="158"/>
      <c r="T182" s="159"/>
      <c r="AT182" s="154" t="s">
        <v>130</v>
      </c>
      <c r="AU182" s="154" t="s">
        <v>80</v>
      </c>
      <c r="AV182" s="13" t="s">
        <v>80</v>
      </c>
      <c r="AW182" s="13" t="s">
        <v>32</v>
      </c>
      <c r="AX182" s="13" t="s">
        <v>70</v>
      </c>
      <c r="AY182" s="154" t="s">
        <v>119</v>
      </c>
    </row>
    <row r="183" spans="2:65" s="14" customFormat="1">
      <c r="B183" s="160"/>
      <c r="D183" s="147" t="s">
        <v>130</v>
      </c>
      <c r="E183" s="161" t="s">
        <v>3</v>
      </c>
      <c r="F183" s="162" t="s">
        <v>133</v>
      </c>
      <c r="H183" s="163">
        <v>45</v>
      </c>
      <c r="I183" s="164"/>
      <c r="L183" s="160"/>
      <c r="M183" s="165"/>
      <c r="T183" s="166"/>
      <c r="AT183" s="161" t="s">
        <v>130</v>
      </c>
      <c r="AU183" s="161" t="s">
        <v>80</v>
      </c>
      <c r="AV183" s="14" t="s">
        <v>126</v>
      </c>
      <c r="AW183" s="14" t="s">
        <v>32</v>
      </c>
      <c r="AX183" s="14" t="s">
        <v>78</v>
      </c>
      <c r="AY183" s="161" t="s">
        <v>119</v>
      </c>
    </row>
    <row r="184" spans="2:65" s="1" customFormat="1" ht="24.2" customHeight="1">
      <c r="B184" s="128"/>
      <c r="C184" s="129" t="s">
        <v>239</v>
      </c>
      <c r="D184" s="129" t="s">
        <v>121</v>
      </c>
      <c r="E184" s="130" t="s">
        <v>240</v>
      </c>
      <c r="F184" s="131" t="s">
        <v>241</v>
      </c>
      <c r="G184" s="132" t="s">
        <v>124</v>
      </c>
      <c r="H184" s="133">
        <v>213.762</v>
      </c>
      <c r="I184" s="134"/>
      <c r="J184" s="135">
        <f>ROUND(I184*H184,2)</f>
        <v>0</v>
      </c>
      <c r="K184" s="131" t="s">
        <v>125</v>
      </c>
      <c r="L184" s="33"/>
      <c r="M184" s="136" t="s">
        <v>3</v>
      </c>
      <c r="N184" s="137" t="s">
        <v>41</v>
      </c>
      <c r="P184" s="138">
        <f>O184*H184</f>
        <v>0</v>
      </c>
      <c r="Q184" s="138">
        <v>5.9000000000000003E-4</v>
      </c>
      <c r="R184" s="138">
        <f>Q184*H184</f>
        <v>0.12611958000000001</v>
      </c>
      <c r="S184" s="138">
        <v>0</v>
      </c>
      <c r="T184" s="139">
        <f>S184*H184</f>
        <v>0</v>
      </c>
      <c r="AR184" s="140" t="s">
        <v>126</v>
      </c>
      <c r="AT184" s="140" t="s">
        <v>121</v>
      </c>
      <c r="AU184" s="140" t="s">
        <v>80</v>
      </c>
      <c r="AY184" s="18" t="s">
        <v>119</v>
      </c>
      <c r="BE184" s="141">
        <f>IF(N184="základní",J184,0)</f>
        <v>0</v>
      </c>
      <c r="BF184" s="141">
        <f>IF(N184="snížená",J184,0)</f>
        <v>0</v>
      </c>
      <c r="BG184" s="141">
        <f>IF(N184="zákl. přenesená",J184,0)</f>
        <v>0</v>
      </c>
      <c r="BH184" s="141">
        <f>IF(N184="sníž. přenesená",J184,0)</f>
        <v>0</v>
      </c>
      <c r="BI184" s="141">
        <f>IF(N184="nulová",J184,0)</f>
        <v>0</v>
      </c>
      <c r="BJ184" s="18" t="s">
        <v>78</v>
      </c>
      <c r="BK184" s="141">
        <f>ROUND(I184*H184,2)</f>
        <v>0</v>
      </c>
      <c r="BL184" s="18" t="s">
        <v>126</v>
      </c>
      <c r="BM184" s="140" t="s">
        <v>242</v>
      </c>
    </row>
    <row r="185" spans="2:65" s="1" customFormat="1">
      <c r="B185" s="33"/>
      <c r="D185" s="142" t="s">
        <v>128</v>
      </c>
      <c r="F185" s="143" t="s">
        <v>243</v>
      </c>
      <c r="I185" s="144"/>
      <c r="L185" s="33"/>
      <c r="M185" s="145"/>
      <c r="T185" s="54"/>
      <c r="AT185" s="18" t="s">
        <v>128</v>
      </c>
      <c r="AU185" s="18" t="s">
        <v>80</v>
      </c>
    </row>
    <row r="186" spans="2:65" s="12" customFormat="1">
      <c r="B186" s="146"/>
      <c r="D186" s="147" t="s">
        <v>130</v>
      </c>
      <c r="E186" s="148" t="s">
        <v>3</v>
      </c>
      <c r="F186" s="149" t="s">
        <v>244</v>
      </c>
      <c r="H186" s="148" t="s">
        <v>3</v>
      </c>
      <c r="I186" s="150"/>
      <c r="L186" s="146"/>
      <c r="M186" s="151"/>
      <c r="T186" s="152"/>
      <c r="AT186" s="148" t="s">
        <v>130</v>
      </c>
      <c r="AU186" s="148" t="s">
        <v>80</v>
      </c>
      <c r="AV186" s="12" t="s">
        <v>78</v>
      </c>
      <c r="AW186" s="12" t="s">
        <v>32</v>
      </c>
      <c r="AX186" s="12" t="s">
        <v>70</v>
      </c>
      <c r="AY186" s="148" t="s">
        <v>119</v>
      </c>
    </row>
    <row r="187" spans="2:65" s="12" customFormat="1">
      <c r="B187" s="146"/>
      <c r="D187" s="147" t="s">
        <v>130</v>
      </c>
      <c r="E187" s="148" t="s">
        <v>3</v>
      </c>
      <c r="F187" s="149" t="s">
        <v>194</v>
      </c>
      <c r="H187" s="148" t="s">
        <v>3</v>
      </c>
      <c r="I187" s="150"/>
      <c r="L187" s="146"/>
      <c r="M187" s="151"/>
      <c r="T187" s="152"/>
      <c r="AT187" s="148" t="s">
        <v>130</v>
      </c>
      <c r="AU187" s="148" t="s">
        <v>80</v>
      </c>
      <c r="AV187" s="12" t="s">
        <v>78</v>
      </c>
      <c r="AW187" s="12" t="s">
        <v>32</v>
      </c>
      <c r="AX187" s="12" t="s">
        <v>70</v>
      </c>
      <c r="AY187" s="148" t="s">
        <v>119</v>
      </c>
    </row>
    <row r="188" spans="2:65" s="13" customFormat="1" ht="22.5">
      <c r="B188" s="153"/>
      <c r="D188" s="147" t="s">
        <v>130</v>
      </c>
      <c r="E188" s="154" t="s">
        <v>3</v>
      </c>
      <c r="F188" s="155" t="s">
        <v>245</v>
      </c>
      <c r="H188" s="156">
        <v>56.527999999999999</v>
      </c>
      <c r="I188" s="157"/>
      <c r="L188" s="153"/>
      <c r="M188" s="158"/>
      <c r="T188" s="159"/>
      <c r="AT188" s="154" t="s">
        <v>130</v>
      </c>
      <c r="AU188" s="154" t="s">
        <v>80</v>
      </c>
      <c r="AV188" s="13" t="s">
        <v>80</v>
      </c>
      <c r="AW188" s="13" t="s">
        <v>32</v>
      </c>
      <c r="AX188" s="13" t="s">
        <v>70</v>
      </c>
      <c r="AY188" s="154" t="s">
        <v>119</v>
      </c>
    </row>
    <row r="189" spans="2:65" s="13" customFormat="1" ht="22.5">
      <c r="B189" s="153"/>
      <c r="D189" s="147" t="s">
        <v>130</v>
      </c>
      <c r="E189" s="154" t="s">
        <v>3</v>
      </c>
      <c r="F189" s="155" t="s">
        <v>246</v>
      </c>
      <c r="H189" s="156">
        <v>60.542000000000002</v>
      </c>
      <c r="I189" s="157"/>
      <c r="L189" s="153"/>
      <c r="M189" s="158"/>
      <c r="T189" s="159"/>
      <c r="AT189" s="154" t="s">
        <v>130</v>
      </c>
      <c r="AU189" s="154" t="s">
        <v>80</v>
      </c>
      <c r="AV189" s="13" t="s">
        <v>80</v>
      </c>
      <c r="AW189" s="13" t="s">
        <v>32</v>
      </c>
      <c r="AX189" s="13" t="s">
        <v>70</v>
      </c>
      <c r="AY189" s="154" t="s">
        <v>119</v>
      </c>
    </row>
    <row r="190" spans="2:65" s="13" customFormat="1">
      <c r="B190" s="153"/>
      <c r="D190" s="147" t="s">
        <v>130</v>
      </c>
      <c r="E190" s="154" t="s">
        <v>3</v>
      </c>
      <c r="F190" s="155" t="s">
        <v>247</v>
      </c>
      <c r="H190" s="156">
        <v>34.292000000000002</v>
      </c>
      <c r="I190" s="157"/>
      <c r="L190" s="153"/>
      <c r="M190" s="158"/>
      <c r="T190" s="159"/>
      <c r="AT190" s="154" t="s">
        <v>130</v>
      </c>
      <c r="AU190" s="154" t="s">
        <v>80</v>
      </c>
      <c r="AV190" s="13" t="s">
        <v>80</v>
      </c>
      <c r="AW190" s="13" t="s">
        <v>32</v>
      </c>
      <c r="AX190" s="13" t="s">
        <v>70</v>
      </c>
      <c r="AY190" s="154" t="s">
        <v>119</v>
      </c>
    </row>
    <row r="191" spans="2:65" s="15" customFormat="1">
      <c r="B191" s="167"/>
      <c r="D191" s="147" t="s">
        <v>130</v>
      </c>
      <c r="E191" s="168" t="s">
        <v>3</v>
      </c>
      <c r="F191" s="169" t="s">
        <v>198</v>
      </c>
      <c r="H191" s="170">
        <v>151.36199999999999</v>
      </c>
      <c r="I191" s="171"/>
      <c r="L191" s="167"/>
      <c r="M191" s="172"/>
      <c r="T191" s="173"/>
      <c r="AT191" s="168" t="s">
        <v>130</v>
      </c>
      <c r="AU191" s="168" t="s">
        <v>80</v>
      </c>
      <c r="AV191" s="15" t="s">
        <v>139</v>
      </c>
      <c r="AW191" s="15" t="s">
        <v>32</v>
      </c>
      <c r="AX191" s="15" t="s">
        <v>70</v>
      </c>
      <c r="AY191" s="168" t="s">
        <v>119</v>
      </c>
    </row>
    <row r="192" spans="2:65" s="12" customFormat="1">
      <c r="B192" s="146"/>
      <c r="D192" s="147" t="s">
        <v>130</v>
      </c>
      <c r="E192" s="148" t="s">
        <v>3</v>
      </c>
      <c r="F192" s="149" t="s">
        <v>199</v>
      </c>
      <c r="H192" s="148" t="s">
        <v>3</v>
      </c>
      <c r="I192" s="150"/>
      <c r="L192" s="146"/>
      <c r="M192" s="151"/>
      <c r="T192" s="152"/>
      <c r="AT192" s="148" t="s">
        <v>130</v>
      </c>
      <c r="AU192" s="148" t="s">
        <v>80</v>
      </c>
      <c r="AV192" s="12" t="s">
        <v>78</v>
      </c>
      <c r="AW192" s="12" t="s">
        <v>32</v>
      </c>
      <c r="AX192" s="12" t="s">
        <v>70</v>
      </c>
      <c r="AY192" s="148" t="s">
        <v>119</v>
      </c>
    </row>
    <row r="193" spans="2:65" s="13" customFormat="1" ht="22.5">
      <c r="B193" s="153"/>
      <c r="D193" s="147" t="s">
        <v>130</v>
      </c>
      <c r="E193" s="154" t="s">
        <v>3</v>
      </c>
      <c r="F193" s="155" t="s">
        <v>248</v>
      </c>
      <c r="H193" s="156">
        <v>62.4</v>
      </c>
      <c r="I193" s="157"/>
      <c r="L193" s="153"/>
      <c r="M193" s="158"/>
      <c r="T193" s="159"/>
      <c r="AT193" s="154" t="s">
        <v>130</v>
      </c>
      <c r="AU193" s="154" t="s">
        <v>80</v>
      </c>
      <c r="AV193" s="13" t="s">
        <v>80</v>
      </c>
      <c r="AW193" s="13" t="s">
        <v>32</v>
      </c>
      <c r="AX193" s="13" t="s">
        <v>70</v>
      </c>
      <c r="AY193" s="154" t="s">
        <v>119</v>
      </c>
    </row>
    <row r="194" spans="2:65" s="15" customFormat="1">
      <c r="B194" s="167"/>
      <c r="D194" s="147" t="s">
        <v>130</v>
      </c>
      <c r="E194" s="168" t="s">
        <v>3</v>
      </c>
      <c r="F194" s="169" t="s">
        <v>198</v>
      </c>
      <c r="H194" s="170">
        <v>62.4</v>
      </c>
      <c r="I194" s="171"/>
      <c r="L194" s="167"/>
      <c r="M194" s="172"/>
      <c r="T194" s="173"/>
      <c r="AT194" s="168" t="s">
        <v>130</v>
      </c>
      <c r="AU194" s="168" t="s">
        <v>80</v>
      </c>
      <c r="AV194" s="15" t="s">
        <v>139</v>
      </c>
      <c r="AW194" s="15" t="s">
        <v>32</v>
      </c>
      <c r="AX194" s="15" t="s">
        <v>70</v>
      </c>
      <c r="AY194" s="168" t="s">
        <v>119</v>
      </c>
    </row>
    <row r="195" spans="2:65" s="14" customFormat="1">
      <c r="B195" s="160"/>
      <c r="D195" s="147" t="s">
        <v>130</v>
      </c>
      <c r="E195" s="161" t="s">
        <v>3</v>
      </c>
      <c r="F195" s="162" t="s">
        <v>133</v>
      </c>
      <c r="H195" s="163">
        <v>213.762</v>
      </c>
      <c r="I195" s="164"/>
      <c r="L195" s="160"/>
      <c r="M195" s="165"/>
      <c r="T195" s="166"/>
      <c r="AT195" s="161" t="s">
        <v>130</v>
      </c>
      <c r="AU195" s="161" t="s">
        <v>80</v>
      </c>
      <c r="AV195" s="14" t="s">
        <v>126</v>
      </c>
      <c r="AW195" s="14" t="s">
        <v>32</v>
      </c>
      <c r="AX195" s="14" t="s">
        <v>78</v>
      </c>
      <c r="AY195" s="161" t="s">
        <v>119</v>
      </c>
    </row>
    <row r="196" spans="2:65" s="1" customFormat="1" ht="24.2" customHeight="1">
      <c r="B196" s="128"/>
      <c r="C196" s="129" t="s">
        <v>249</v>
      </c>
      <c r="D196" s="129" t="s">
        <v>121</v>
      </c>
      <c r="E196" s="130" t="s">
        <v>250</v>
      </c>
      <c r="F196" s="131" t="s">
        <v>251</v>
      </c>
      <c r="G196" s="132" t="s">
        <v>124</v>
      </c>
      <c r="H196" s="133">
        <v>45</v>
      </c>
      <c r="I196" s="134"/>
      <c r="J196" s="135">
        <f>ROUND(I196*H196,2)</f>
        <v>0</v>
      </c>
      <c r="K196" s="131" t="s">
        <v>125</v>
      </c>
      <c r="L196" s="33"/>
      <c r="M196" s="136" t="s">
        <v>3</v>
      </c>
      <c r="N196" s="137" t="s">
        <v>41</v>
      </c>
      <c r="P196" s="138">
        <f>O196*H196</f>
        <v>0</v>
      </c>
      <c r="Q196" s="138">
        <v>0</v>
      </c>
      <c r="R196" s="138">
        <f>Q196*H196</f>
        <v>0</v>
      </c>
      <c r="S196" s="138">
        <v>0</v>
      </c>
      <c r="T196" s="139">
        <f>S196*H196</f>
        <v>0</v>
      </c>
      <c r="AR196" s="140" t="s">
        <v>126</v>
      </c>
      <c r="AT196" s="140" t="s">
        <v>121</v>
      </c>
      <c r="AU196" s="140" t="s">
        <v>80</v>
      </c>
      <c r="AY196" s="18" t="s">
        <v>119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8" t="s">
        <v>78</v>
      </c>
      <c r="BK196" s="141">
        <f>ROUND(I196*H196,2)</f>
        <v>0</v>
      </c>
      <c r="BL196" s="18" t="s">
        <v>126</v>
      </c>
      <c r="BM196" s="140" t="s">
        <v>252</v>
      </c>
    </row>
    <row r="197" spans="2:65" s="1" customFormat="1">
      <c r="B197" s="33"/>
      <c r="D197" s="142" t="s">
        <v>128</v>
      </c>
      <c r="F197" s="143" t="s">
        <v>253</v>
      </c>
      <c r="I197" s="144"/>
      <c r="L197" s="33"/>
      <c r="M197" s="145"/>
      <c r="T197" s="54"/>
      <c r="AT197" s="18" t="s">
        <v>128</v>
      </c>
      <c r="AU197" s="18" t="s">
        <v>80</v>
      </c>
    </row>
    <row r="198" spans="2:65" s="1" customFormat="1" ht="24.2" customHeight="1">
      <c r="B198" s="128"/>
      <c r="C198" s="129" t="s">
        <v>254</v>
      </c>
      <c r="D198" s="129" t="s">
        <v>121</v>
      </c>
      <c r="E198" s="130" t="s">
        <v>255</v>
      </c>
      <c r="F198" s="131" t="s">
        <v>256</v>
      </c>
      <c r="G198" s="132" t="s">
        <v>124</v>
      </c>
      <c r="H198" s="133">
        <v>216.762</v>
      </c>
      <c r="I198" s="134"/>
      <c r="J198" s="135">
        <f>ROUND(I198*H198,2)</f>
        <v>0</v>
      </c>
      <c r="K198" s="131" t="s">
        <v>125</v>
      </c>
      <c r="L198" s="33"/>
      <c r="M198" s="136" t="s">
        <v>3</v>
      </c>
      <c r="N198" s="137" t="s">
        <v>41</v>
      </c>
      <c r="P198" s="138">
        <f>O198*H198</f>
        <v>0</v>
      </c>
      <c r="Q198" s="138">
        <v>0</v>
      </c>
      <c r="R198" s="138">
        <f>Q198*H198</f>
        <v>0</v>
      </c>
      <c r="S198" s="138">
        <v>0</v>
      </c>
      <c r="T198" s="139">
        <f>S198*H198</f>
        <v>0</v>
      </c>
      <c r="AR198" s="140" t="s">
        <v>126</v>
      </c>
      <c r="AT198" s="140" t="s">
        <v>121</v>
      </c>
      <c r="AU198" s="140" t="s">
        <v>80</v>
      </c>
      <c r="AY198" s="18" t="s">
        <v>119</v>
      </c>
      <c r="BE198" s="141">
        <f>IF(N198="základní",J198,0)</f>
        <v>0</v>
      </c>
      <c r="BF198" s="141">
        <f>IF(N198="snížená",J198,0)</f>
        <v>0</v>
      </c>
      <c r="BG198" s="141">
        <f>IF(N198="zákl. přenesená",J198,0)</f>
        <v>0</v>
      </c>
      <c r="BH198" s="141">
        <f>IF(N198="sníž. přenesená",J198,0)</f>
        <v>0</v>
      </c>
      <c r="BI198" s="141">
        <f>IF(N198="nulová",J198,0)</f>
        <v>0</v>
      </c>
      <c r="BJ198" s="18" t="s">
        <v>78</v>
      </c>
      <c r="BK198" s="141">
        <f>ROUND(I198*H198,2)</f>
        <v>0</v>
      </c>
      <c r="BL198" s="18" t="s">
        <v>126</v>
      </c>
      <c r="BM198" s="140" t="s">
        <v>257</v>
      </c>
    </row>
    <row r="199" spans="2:65" s="1" customFormat="1">
      <c r="B199" s="33"/>
      <c r="D199" s="142" t="s">
        <v>128</v>
      </c>
      <c r="F199" s="143" t="s">
        <v>258</v>
      </c>
      <c r="I199" s="144"/>
      <c r="L199" s="33"/>
      <c r="M199" s="145"/>
      <c r="T199" s="54"/>
      <c r="AT199" s="18" t="s">
        <v>128</v>
      </c>
      <c r="AU199" s="18" t="s">
        <v>80</v>
      </c>
    </row>
    <row r="200" spans="2:65" s="1" customFormat="1" ht="37.9" customHeight="1">
      <c r="B200" s="128"/>
      <c r="C200" s="129" t="s">
        <v>259</v>
      </c>
      <c r="D200" s="129" t="s">
        <v>121</v>
      </c>
      <c r="E200" s="130" t="s">
        <v>260</v>
      </c>
      <c r="F200" s="131" t="s">
        <v>261</v>
      </c>
      <c r="G200" s="132" t="s">
        <v>191</v>
      </c>
      <c r="H200" s="133">
        <v>20.3</v>
      </c>
      <c r="I200" s="134"/>
      <c r="J200" s="135">
        <f>ROUND(I200*H200,2)</f>
        <v>0</v>
      </c>
      <c r="K200" s="131" t="s">
        <v>125</v>
      </c>
      <c r="L200" s="33"/>
      <c r="M200" s="136" t="s">
        <v>3</v>
      </c>
      <c r="N200" s="137" t="s">
        <v>41</v>
      </c>
      <c r="P200" s="138">
        <f>O200*H200</f>
        <v>0</v>
      </c>
      <c r="Q200" s="138">
        <v>0</v>
      </c>
      <c r="R200" s="138">
        <f>Q200*H200</f>
        <v>0</v>
      </c>
      <c r="S200" s="138">
        <v>0</v>
      </c>
      <c r="T200" s="139">
        <f>S200*H200</f>
        <v>0</v>
      </c>
      <c r="AR200" s="140" t="s">
        <v>126</v>
      </c>
      <c r="AT200" s="140" t="s">
        <v>121</v>
      </c>
      <c r="AU200" s="140" t="s">
        <v>80</v>
      </c>
      <c r="AY200" s="18" t="s">
        <v>119</v>
      </c>
      <c r="BE200" s="141">
        <f>IF(N200="základní",J200,0)</f>
        <v>0</v>
      </c>
      <c r="BF200" s="141">
        <f>IF(N200="snížená",J200,0)</f>
        <v>0</v>
      </c>
      <c r="BG200" s="141">
        <f>IF(N200="zákl. přenesená",J200,0)</f>
        <v>0</v>
      </c>
      <c r="BH200" s="141">
        <f>IF(N200="sníž. přenesená",J200,0)</f>
        <v>0</v>
      </c>
      <c r="BI200" s="141">
        <f>IF(N200="nulová",J200,0)</f>
        <v>0</v>
      </c>
      <c r="BJ200" s="18" t="s">
        <v>78</v>
      </c>
      <c r="BK200" s="141">
        <f>ROUND(I200*H200,2)</f>
        <v>0</v>
      </c>
      <c r="BL200" s="18" t="s">
        <v>126</v>
      </c>
      <c r="BM200" s="140" t="s">
        <v>262</v>
      </c>
    </row>
    <row r="201" spans="2:65" s="1" customFormat="1">
      <c r="B201" s="33"/>
      <c r="D201" s="142" t="s">
        <v>128</v>
      </c>
      <c r="F201" s="143" t="s">
        <v>263</v>
      </c>
      <c r="I201" s="144"/>
      <c r="L201" s="33"/>
      <c r="M201" s="145"/>
      <c r="T201" s="54"/>
      <c r="AT201" s="18" t="s">
        <v>128</v>
      </c>
      <c r="AU201" s="18" t="s">
        <v>80</v>
      </c>
    </row>
    <row r="202" spans="2:65" s="12" customFormat="1">
      <c r="B202" s="146"/>
      <c r="D202" s="147" t="s">
        <v>130</v>
      </c>
      <c r="E202" s="148" t="s">
        <v>3</v>
      </c>
      <c r="F202" s="149" t="s">
        <v>264</v>
      </c>
      <c r="H202" s="148" t="s">
        <v>3</v>
      </c>
      <c r="I202" s="150"/>
      <c r="L202" s="146"/>
      <c r="M202" s="151"/>
      <c r="T202" s="152"/>
      <c r="AT202" s="148" t="s">
        <v>130</v>
      </c>
      <c r="AU202" s="148" t="s">
        <v>80</v>
      </c>
      <c r="AV202" s="12" t="s">
        <v>78</v>
      </c>
      <c r="AW202" s="12" t="s">
        <v>32</v>
      </c>
      <c r="AX202" s="12" t="s">
        <v>70</v>
      </c>
      <c r="AY202" s="148" t="s">
        <v>119</v>
      </c>
    </row>
    <row r="203" spans="2:65" s="13" customFormat="1">
      <c r="B203" s="153"/>
      <c r="D203" s="147" t="s">
        <v>130</v>
      </c>
      <c r="E203" s="154" t="s">
        <v>3</v>
      </c>
      <c r="F203" s="155" t="s">
        <v>265</v>
      </c>
      <c r="H203" s="156">
        <v>5.4</v>
      </c>
      <c r="I203" s="157"/>
      <c r="L203" s="153"/>
      <c r="M203" s="158"/>
      <c r="T203" s="159"/>
      <c r="AT203" s="154" t="s">
        <v>130</v>
      </c>
      <c r="AU203" s="154" t="s">
        <v>80</v>
      </c>
      <c r="AV203" s="13" t="s">
        <v>80</v>
      </c>
      <c r="AW203" s="13" t="s">
        <v>32</v>
      </c>
      <c r="AX203" s="13" t="s">
        <v>70</v>
      </c>
      <c r="AY203" s="154" t="s">
        <v>119</v>
      </c>
    </row>
    <row r="204" spans="2:65" s="13" customFormat="1">
      <c r="B204" s="153"/>
      <c r="D204" s="147" t="s">
        <v>130</v>
      </c>
      <c r="E204" s="154" t="s">
        <v>3</v>
      </c>
      <c r="F204" s="155" t="s">
        <v>266</v>
      </c>
      <c r="H204" s="156">
        <v>4.75</v>
      </c>
      <c r="I204" s="157"/>
      <c r="L204" s="153"/>
      <c r="M204" s="158"/>
      <c r="T204" s="159"/>
      <c r="AT204" s="154" t="s">
        <v>130</v>
      </c>
      <c r="AU204" s="154" t="s">
        <v>80</v>
      </c>
      <c r="AV204" s="13" t="s">
        <v>80</v>
      </c>
      <c r="AW204" s="13" t="s">
        <v>32</v>
      </c>
      <c r="AX204" s="13" t="s">
        <v>70</v>
      </c>
      <c r="AY204" s="154" t="s">
        <v>119</v>
      </c>
    </row>
    <row r="205" spans="2:65" s="12" customFormat="1">
      <c r="B205" s="146"/>
      <c r="D205" s="147" t="s">
        <v>130</v>
      </c>
      <c r="E205" s="148" t="s">
        <v>3</v>
      </c>
      <c r="F205" s="149" t="s">
        <v>267</v>
      </c>
      <c r="H205" s="148" t="s">
        <v>3</v>
      </c>
      <c r="I205" s="150"/>
      <c r="L205" s="146"/>
      <c r="M205" s="151"/>
      <c r="T205" s="152"/>
      <c r="AT205" s="148" t="s">
        <v>130</v>
      </c>
      <c r="AU205" s="148" t="s">
        <v>80</v>
      </c>
      <c r="AV205" s="12" t="s">
        <v>78</v>
      </c>
      <c r="AW205" s="12" t="s">
        <v>32</v>
      </c>
      <c r="AX205" s="12" t="s">
        <v>70</v>
      </c>
      <c r="AY205" s="148" t="s">
        <v>119</v>
      </c>
    </row>
    <row r="206" spans="2:65" s="13" customFormat="1">
      <c r="B206" s="153"/>
      <c r="D206" s="147" t="s">
        <v>130</v>
      </c>
      <c r="E206" s="154" t="s">
        <v>3</v>
      </c>
      <c r="F206" s="155" t="s">
        <v>265</v>
      </c>
      <c r="H206" s="156">
        <v>5.4</v>
      </c>
      <c r="I206" s="157"/>
      <c r="L206" s="153"/>
      <c r="M206" s="158"/>
      <c r="T206" s="159"/>
      <c r="AT206" s="154" t="s">
        <v>130</v>
      </c>
      <c r="AU206" s="154" t="s">
        <v>80</v>
      </c>
      <c r="AV206" s="13" t="s">
        <v>80</v>
      </c>
      <c r="AW206" s="13" t="s">
        <v>32</v>
      </c>
      <c r="AX206" s="13" t="s">
        <v>70</v>
      </c>
      <c r="AY206" s="154" t="s">
        <v>119</v>
      </c>
    </row>
    <row r="207" spans="2:65" s="13" customFormat="1">
      <c r="B207" s="153"/>
      <c r="D207" s="147" t="s">
        <v>130</v>
      </c>
      <c r="E207" s="154" t="s">
        <v>3</v>
      </c>
      <c r="F207" s="155" t="s">
        <v>266</v>
      </c>
      <c r="H207" s="156">
        <v>4.75</v>
      </c>
      <c r="I207" s="157"/>
      <c r="L207" s="153"/>
      <c r="M207" s="158"/>
      <c r="T207" s="159"/>
      <c r="AT207" s="154" t="s">
        <v>130</v>
      </c>
      <c r="AU207" s="154" t="s">
        <v>80</v>
      </c>
      <c r="AV207" s="13" t="s">
        <v>80</v>
      </c>
      <c r="AW207" s="13" t="s">
        <v>32</v>
      </c>
      <c r="AX207" s="13" t="s">
        <v>70</v>
      </c>
      <c r="AY207" s="154" t="s">
        <v>119</v>
      </c>
    </row>
    <row r="208" spans="2:65" s="14" customFormat="1">
      <c r="B208" s="160"/>
      <c r="D208" s="147" t="s">
        <v>130</v>
      </c>
      <c r="E208" s="161" t="s">
        <v>3</v>
      </c>
      <c r="F208" s="162" t="s">
        <v>133</v>
      </c>
      <c r="H208" s="163">
        <v>20.3</v>
      </c>
      <c r="I208" s="164"/>
      <c r="L208" s="160"/>
      <c r="M208" s="165"/>
      <c r="T208" s="166"/>
      <c r="AT208" s="161" t="s">
        <v>130</v>
      </c>
      <c r="AU208" s="161" t="s">
        <v>80</v>
      </c>
      <c r="AV208" s="14" t="s">
        <v>126</v>
      </c>
      <c r="AW208" s="14" t="s">
        <v>32</v>
      </c>
      <c r="AX208" s="14" t="s">
        <v>78</v>
      </c>
      <c r="AY208" s="161" t="s">
        <v>119</v>
      </c>
    </row>
    <row r="209" spans="2:65" s="1" customFormat="1" ht="37.9" customHeight="1">
      <c r="B209" s="128"/>
      <c r="C209" s="129" t="s">
        <v>8</v>
      </c>
      <c r="D209" s="129" t="s">
        <v>121</v>
      </c>
      <c r="E209" s="130" t="s">
        <v>268</v>
      </c>
      <c r="F209" s="131" t="s">
        <v>269</v>
      </c>
      <c r="G209" s="132" t="s">
        <v>191</v>
      </c>
      <c r="H209" s="133">
        <v>86.671000000000006</v>
      </c>
      <c r="I209" s="134"/>
      <c r="J209" s="135">
        <f>ROUND(I209*H209,2)</f>
        <v>0</v>
      </c>
      <c r="K209" s="131" t="s">
        <v>270</v>
      </c>
      <c r="L209" s="33"/>
      <c r="M209" s="136" t="s">
        <v>3</v>
      </c>
      <c r="N209" s="137" t="s">
        <v>41</v>
      </c>
      <c r="P209" s="138">
        <f>O209*H209</f>
        <v>0</v>
      </c>
      <c r="Q209" s="138">
        <v>0</v>
      </c>
      <c r="R209" s="138">
        <f>Q209*H209</f>
        <v>0</v>
      </c>
      <c r="S209" s="138">
        <v>0</v>
      </c>
      <c r="T209" s="139">
        <f>S209*H209</f>
        <v>0</v>
      </c>
      <c r="AR209" s="140" t="s">
        <v>126</v>
      </c>
      <c r="AT209" s="140" t="s">
        <v>121</v>
      </c>
      <c r="AU209" s="140" t="s">
        <v>80</v>
      </c>
      <c r="AY209" s="18" t="s">
        <v>119</v>
      </c>
      <c r="BE209" s="141">
        <f>IF(N209="základní",J209,0)</f>
        <v>0</v>
      </c>
      <c r="BF209" s="141">
        <f>IF(N209="snížená",J209,0)</f>
        <v>0</v>
      </c>
      <c r="BG209" s="141">
        <f>IF(N209="zákl. přenesená",J209,0)</f>
        <v>0</v>
      </c>
      <c r="BH209" s="141">
        <f>IF(N209="sníž. přenesená",J209,0)</f>
        <v>0</v>
      </c>
      <c r="BI209" s="141">
        <f>IF(N209="nulová",J209,0)</f>
        <v>0</v>
      </c>
      <c r="BJ209" s="18" t="s">
        <v>78</v>
      </c>
      <c r="BK209" s="141">
        <f>ROUND(I209*H209,2)</f>
        <v>0</v>
      </c>
      <c r="BL209" s="18" t="s">
        <v>126</v>
      </c>
      <c r="BM209" s="140" t="s">
        <v>271</v>
      </c>
    </row>
    <row r="210" spans="2:65" s="1" customFormat="1">
      <c r="B210" s="33"/>
      <c r="D210" s="142" t="s">
        <v>128</v>
      </c>
      <c r="F210" s="143" t="s">
        <v>272</v>
      </c>
      <c r="I210" s="144"/>
      <c r="L210" s="33"/>
      <c r="M210" s="145"/>
      <c r="T210" s="54"/>
      <c r="AT210" s="18" t="s">
        <v>128</v>
      </c>
      <c r="AU210" s="18" t="s">
        <v>80</v>
      </c>
    </row>
    <row r="211" spans="2:65" s="12" customFormat="1">
      <c r="B211" s="146"/>
      <c r="D211" s="147" t="s">
        <v>130</v>
      </c>
      <c r="E211" s="148" t="s">
        <v>3</v>
      </c>
      <c r="F211" s="149" t="s">
        <v>273</v>
      </c>
      <c r="H211" s="148" t="s">
        <v>3</v>
      </c>
      <c r="I211" s="150"/>
      <c r="L211" s="146"/>
      <c r="M211" s="151"/>
      <c r="T211" s="152"/>
      <c r="AT211" s="148" t="s">
        <v>130</v>
      </c>
      <c r="AU211" s="148" t="s">
        <v>80</v>
      </c>
      <c r="AV211" s="12" t="s">
        <v>78</v>
      </c>
      <c r="AW211" s="12" t="s">
        <v>32</v>
      </c>
      <c r="AX211" s="12" t="s">
        <v>70</v>
      </c>
      <c r="AY211" s="148" t="s">
        <v>119</v>
      </c>
    </row>
    <row r="212" spans="2:65" s="12" customFormat="1">
      <c r="B212" s="146"/>
      <c r="D212" s="147" t="s">
        <v>130</v>
      </c>
      <c r="E212" s="148" t="s">
        <v>3</v>
      </c>
      <c r="F212" s="149" t="s">
        <v>194</v>
      </c>
      <c r="H212" s="148" t="s">
        <v>3</v>
      </c>
      <c r="I212" s="150"/>
      <c r="L212" s="146"/>
      <c r="M212" s="151"/>
      <c r="T212" s="152"/>
      <c r="AT212" s="148" t="s">
        <v>130</v>
      </c>
      <c r="AU212" s="148" t="s">
        <v>80</v>
      </c>
      <c r="AV212" s="12" t="s">
        <v>78</v>
      </c>
      <c r="AW212" s="12" t="s">
        <v>32</v>
      </c>
      <c r="AX212" s="12" t="s">
        <v>70</v>
      </c>
      <c r="AY212" s="148" t="s">
        <v>119</v>
      </c>
    </row>
    <row r="213" spans="2:65" s="13" customFormat="1" ht="22.5">
      <c r="B213" s="153"/>
      <c r="D213" s="147" t="s">
        <v>130</v>
      </c>
      <c r="E213" s="154" t="s">
        <v>3</v>
      </c>
      <c r="F213" s="155" t="s">
        <v>195</v>
      </c>
      <c r="H213" s="156">
        <v>26.663</v>
      </c>
      <c r="I213" s="157"/>
      <c r="L213" s="153"/>
      <c r="M213" s="158"/>
      <c r="T213" s="159"/>
      <c r="AT213" s="154" t="s">
        <v>130</v>
      </c>
      <c r="AU213" s="154" t="s">
        <v>80</v>
      </c>
      <c r="AV213" s="13" t="s">
        <v>80</v>
      </c>
      <c r="AW213" s="13" t="s">
        <v>32</v>
      </c>
      <c r="AX213" s="13" t="s">
        <v>70</v>
      </c>
      <c r="AY213" s="154" t="s">
        <v>119</v>
      </c>
    </row>
    <row r="214" spans="2:65" s="13" customFormat="1" ht="22.5">
      <c r="B214" s="153"/>
      <c r="D214" s="147" t="s">
        <v>130</v>
      </c>
      <c r="E214" s="154" t="s">
        <v>3</v>
      </c>
      <c r="F214" s="155" t="s">
        <v>196</v>
      </c>
      <c r="H214" s="156">
        <v>28.652000000000001</v>
      </c>
      <c r="I214" s="157"/>
      <c r="L214" s="153"/>
      <c r="M214" s="158"/>
      <c r="T214" s="159"/>
      <c r="AT214" s="154" t="s">
        <v>130</v>
      </c>
      <c r="AU214" s="154" t="s">
        <v>80</v>
      </c>
      <c r="AV214" s="13" t="s">
        <v>80</v>
      </c>
      <c r="AW214" s="13" t="s">
        <v>32</v>
      </c>
      <c r="AX214" s="13" t="s">
        <v>70</v>
      </c>
      <c r="AY214" s="154" t="s">
        <v>119</v>
      </c>
    </row>
    <row r="215" spans="2:65" s="13" customFormat="1">
      <c r="B215" s="153"/>
      <c r="D215" s="147" t="s">
        <v>130</v>
      </c>
      <c r="E215" s="154" t="s">
        <v>3</v>
      </c>
      <c r="F215" s="155" t="s">
        <v>197</v>
      </c>
      <c r="H215" s="156">
        <v>17.146000000000001</v>
      </c>
      <c r="I215" s="157"/>
      <c r="L215" s="153"/>
      <c r="M215" s="158"/>
      <c r="T215" s="159"/>
      <c r="AT215" s="154" t="s">
        <v>130</v>
      </c>
      <c r="AU215" s="154" t="s">
        <v>80</v>
      </c>
      <c r="AV215" s="13" t="s">
        <v>80</v>
      </c>
      <c r="AW215" s="13" t="s">
        <v>32</v>
      </c>
      <c r="AX215" s="13" t="s">
        <v>70</v>
      </c>
      <c r="AY215" s="154" t="s">
        <v>119</v>
      </c>
    </row>
    <row r="216" spans="2:65" s="15" customFormat="1">
      <c r="B216" s="167"/>
      <c r="D216" s="147" t="s">
        <v>130</v>
      </c>
      <c r="E216" s="168" t="s">
        <v>3</v>
      </c>
      <c r="F216" s="169" t="s">
        <v>198</v>
      </c>
      <c r="H216" s="170">
        <v>72.460999999999999</v>
      </c>
      <c r="I216" s="171"/>
      <c r="L216" s="167"/>
      <c r="M216" s="172"/>
      <c r="T216" s="173"/>
      <c r="AT216" s="168" t="s">
        <v>130</v>
      </c>
      <c r="AU216" s="168" t="s">
        <v>80</v>
      </c>
      <c r="AV216" s="15" t="s">
        <v>139</v>
      </c>
      <c r="AW216" s="15" t="s">
        <v>32</v>
      </c>
      <c r="AX216" s="15" t="s">
        <v>70</v>
      </c>
      <c r="AY216" s="168" t="s">
        <v>119</v>
      </c>
    </row>
    <row r="217" spans="2:65" s="12" customFormat="1">
      <c r="B217" s="146"/>
      <c r="D217" s="147" t="s">
        <v>130</v>
      </c>
      <c r="E217" s="148" t="s">
        <v>3</v>
      </c>
      <c r="F217" s="149" t="s">
        <v>199</v>
      </c>
      <c r="H217" s="148" t="s">
        <v>3</v>
      </c>
      <c r="I217" s="150"/>
      <c r="L217" s="146"/>
      <c r="M217" s="151"/>
      <c r="T217" s="152"/>
      <c r="AT217" s="148" t="s">
        <v>130</v>
      </c>
      <c r="AU217" s="148" t="s">
        <v>80</v>
      </c>
      <c r="AV217" s="12" t="s">
        <v>78</v>
      </c>
      <c r="AW217" s="12" t="s">
        <v>32</v>
      </c>
      <c r="AX217" s="12" t="s">
        <v>70</v>
      </c>
      <c r="AY217" s="148" t="s">
        <v>119</v>
      </c>
    </row>
    <row r="218" spans="2:65" s="13" customFormat="1" ht="22.5">
      <c r="B218" s="153"/>
      <c r="D218" s="147" t="s">
        <v>130</v>
      </c>
      <c r="E218" s="154" t="s">
        <v>3</v>
      </c>
      <c r="F218" s="155" t="s">
        <v>200</v>
      </c>
      <c r="H218" s="156">
        <v>26.76</v>
      </c>
      <c r="I218" s="157"/>
      <c r="L218" s="153"/>
      <c r="M218" s="158"/>
      <c r="T218" s="159"/>
      <c r="AT218" s="154" t="s">
        <v>130</v>
      </c>
      <c r="AU218" s="154" t="s">
        <v>80</v>
      </c>
      <c r="AV218" s="13" t="s">
        <v>80</v>
      </c>
      <c r="AW218" s="13" t="s">
        <v>32</v>
      </c>
      <c r="AX218" s="13" t="s">
        <v>70</v>
      </c>
      <c r="AY218" s="154" t="s">
        <v>119</v>
      </c>
    </row>
    <row r="219" spans="2:65" s="15" customFormat="1">
      <c r="B219" s="167"/>
      <c r="D219" s="147" t="s">
        <v>130</v>
      </c>
      <c r="E219" s="168" t="s">
        <v>3</v>
      </c>
      <c r="F219" s="169" t="s">
        <v>198</v>
      </c>
      <c r="H219" s="170">
        <v>26.76</v>
      </c>
      <c r="I219" s="171"/>
      <c r="L219" s="167"/>
      <c r="M219" s="172"/>
      <c r="T219" s="173"/>
      <c r="AT219" s="168" t="s">
        <v>130</v>
      </c>
      <c r="AU219" s="168" t="s">
        <v>80</v>
      </c>
      <c r="AV219" s="15" t="s">
        <v>139</v>
      </c>
      <c r="AW219" s="15" t="s">
        <v>32</v>
      </c>
      <c r="AX219" s="15" t="s">
        <v>70</v>
      </c>
      <c r="AY219" s="168" t="s">
        <v>119</v>
      </c>
    </row>
    <row r="220" spans="2:65" s="12" customFormat="1">
      <c r="B220" s="146"/>
      <c r="D220" s="147" t="s">
        <v>130</v>
      </c>
      <c r="E220" s="148" t="s">
        <v>3</v>
      </c>
      <c r="F220" s="149" t="s">
        <v>201</v>
      </c>
      <c r="H220" s="148" t="s">
        <v>3</v>
      </c>
      <c r="I220" s="150"/>
      <c r="L220" s="146"/>
      <c r="M220" s="151"/>
      <c r="T220" s="152"/>
      <c r="AT220" s="148" t="s">
        <v>130</v>
      </c>
      <c r="AU220" s="148" t="s">
        <v>80</v>
      </c>
      <c r="AV220" s="12" t="s">
        <v>78</v>
      </c>
      <c r="AW220" s="12" t="s">
        <v>32</v>
      </c>
      <c r="AX220" s="12" t="s">
        <v>70</v>
      </c>
      <c r="AY220" s="148" t="s">
        <v>119</v>
      </c>
    </row>
    <row r="221" spans="2:65" s="13" customFormat="1">
      <c r="B221" s="153"/>
      <c r="D221" s="147" t="s">
        <v>130</v>
      </c>
      <c r="E221" s="154" t="s">
        <v>3</v>
      </c>
      <c r="F221" s="155" t="s">
        <v>202</v>
      </c>
      <c r="H221" s="156">
        <v>-1.4</v>
      </c>
      <c r="I221" s="157"/>
      <c r="L221" s="153"/>
      <c r="M221" s="158"/>
      <c r="T221" s="159"/>
      <c r="AT221" s="154" t="s">
        <v>130</v>
      </c>
      <c r="AU221" s="154" t="s">
        <v>80</v>
      </c>
      <c r="AV221" s="13" t="s">
        <v>80</v>
      </c>
      <c r="AW221" s="13" t="s">
        <v>32</v>
      </c>
      <c r="AX221" s="13" t="s">
        <v>70</v>
      </c>
      <c r="AY221" s="154" t="s">
        <v>119</v>
      </c>
    </row>
    <row r="222" spans="2:65" s="13" customFormat="1">
      <c r="B222" s="153"/>
      <c r="D222" s="147" t="s">
        <v>130</v>
      </c>
      <c r="E222" s="154" t="s">
        <v>3</v>
      </c>
      <c r="F222" s="155" t="s">
        <v>203</v>
      </c>
      <c r="H222" s="156">
        <v>-15.2</v>
      </c>
      <c r="I222" s="157"/>
      <c r="L222" s="153"/>
      <c r="M222" s="158"/>
      <c r="T222" s="159"/>
      <c r="AT222" s="154" t="s">
        <v>130</v>
      </c>
      <c r="AU222" s="154" t="s">
        <v>80</v>
      </c>
      <c r="AV222" s="13" t="s">
        <v>80</v>
      </c>
      <c r="AW222" s="13" t="s">
        <v>32</v>
      </c>
      <c r="AX222" s="13" t="s">
        <v>70</v>
      </c>
      <c r="AY222" s="154" t="s">
        <v>119</v>
      </c>
    </row>
    <row r="223" spans="2:65" s="13" customFormat="1">
      <c r="B223" s="153"/>
      <c r="D223" s="147" t="s">
        <v>130</v>
      </c>
      <c r="E223" s="154" t="s">
        <v>3</v>
      </c>
      <c r="F223" s="155" t="s">
        <v>204</v>
      </c>
      <c r="H223" s="156">
        <v>-2.25</v>
      </c>
      <c r="I223" s="157"/>
      <c r="L223" s="153"/>
      <c r="M223" s="158"/>
      <c r="T223" s="159"/>
      <c r="AT223" s="154" t="s">
        <v>130</v>
      </c>
      <c r="AU223" s="154" t="s">
        <v>80</v>
      </c>
      <c r="AV223" s="13" t="s">
        <v>80</v>
      </c>
      <c r="AW223" s="13" t="s">
        <v>32</v>
      </c>
      <c r="AX223" s="13" t="s">
        <v>70</v>
      </c>
      <c r="AY223" s="154" t="s">
        <v>119</v>
      </c>
    </row>
    <row r="224" spans="2:65" s="13" customFormat="1">
      <c r="B224" s="153"/>
      <c r="D224" s="147" t="s">
        <v>130</v>
      </c>
      <c r="E224" s="154" t="s">
        <v>3</v>
      </c>
      <c r="F224" s="155" t="s">
        <v>205</v>
      </c>
      <c r="H224" s="156">
        <v>-3.6</v>
      </c>
      <c r="I224" s="157"/>
      <c r="L224" s="153"/>
      <c r="M224" s="158"/>
      <c r="T224" s="159"/>
      <c r="AT224" s="154" t="s">
        <v>130</v>
      </c>
      <c r="AU224" s="154" t="s">
        <v>80</v>
      </c>
      <c r="AV224" s="13" t="s">
        <v>80</v>
      </c>
      <c r="AW224" s="13" t="s">
        <v>32</v>
      </c>
      <c r="AX224" s="13" t="s">
        <v>70</v>
      </c>
      <c r="AY224" s="154" t="s">
        <v>119</v>
      </c>
    </row>
    <row r="225" spans="2:65" s="13" customFormat="1">
      <c r="B225" s="153"/>
      <c r="D225" s="147" t="s">
        <v>130</v>
      </c>
      <c r="E225" s="154" t="s">
        <v>3</v>
      </c>
      <c r="F225" s="155" t="s">
        <v>206</v>
      </c>
      <c r="H225" s="156">
        <v>-1.2</v>
      </c>
      <c r="I225" s="157"/>
      <c r="L225" s="153"/>
      <c r="M225" s="158"/>
      <c r="T225" s="159"/>
      <c r="AT225" s="154" t="s">
        <v>130</v>
      </c>
      <c r="AU225" s="154" t="s">
        <v>80</v>
      </c>
      <c r="AV225" s="13" t="s">
        <v>80</v>
      </c>
      <c r="AW225" s="13" t="s">
        <v>32</v>
      </c>
      <c r="AX225" s="13" t="s">
        <v>70</v>
      </c>
      <c r="AY225" s="154" t="s">
        <v>119</v>
      </c>
    </row>
    <row r="226" spans="2:65" s="15" customFormat="1">
      <c r="B226" s="167"/>
      <c r="D226" s="147" t="s">
        <v>130</v>
      </c>
      <c r="E226" s="168" t="s">
        <v>3</v>
      </c>
      <c r="F226" s="169" t="s">
        <v>198</v>
      </c>
      <c r="H226" s="170">
        <v>-23.65</v>
      </c>
      <c r="I226" s="171"/>
      <c r="L226" s="167"/>
      <c r="M226" s="172"/>
      <c r="T226" s="173"/>
      <c r="AT226" s="168" t="s">
        <v>130</v>
      </c>
      <c r="AU226" s="168" t="s">
        <v>80</v>
      </c>
      <c r="AV226" s="15" t="s">
        <v>139</v>
      </c>
      <c r="AW226" s="15" t="s">
        <v>32</v>
      </c>
      <c r="AX226" s="15" t="s">
        <v>70</v>
      </c>
      <c r="AY226" s="168" t="s">
        <v>119</v>
      </c>
    </row>
    <row r="227" spans="2:65" s="12" customFormat="1">
      <c r="B227" s="146"/>
      <c r="D227" s="147" t="s">
        <v>130</v>
      </c>
      <c r="E227" s="148" t="s">
        <v>3</v>
      </c>
      <c r="F227" s="149" t="s">
        <v>211</v>
      </c>
      <c r="H227" s="148" t="s">
        <v>3</v>
      </c>
      <c r="I227" s="150"/>
      <c r="L227" s="146"/>
      <c r="M227" s="151"/>
      <c r="T227" s="152"/>
      <c r="AT227" s="148" t="s">
        <v>130</v>
      </c>
      <c r="AU227" s="148" t="s">
        <v>80</v>
      </c>
      <c r="AV227" s="12" t="s">
        <v>78</v>
      </c>
      <c r="AW227" s="12" t="s">
        <v>32</v>
      </c>
      <c r="AX227" s="12" t="s">
        <v>70</v>
      </c>
      <c r="AY227" s="148" t="s">
        <v>119</v>
      </c>
    </row>
    <row r="228" spans="2:65" s="13" customFormat="1">
      <c r="B228" s="153"/>
      <c r="D228" s="147" t="s">
        <v>130</v>
      </c>
      <c r="E228" s="154" t="s">
        <v>3</v>
      </c>
      <c r="F228" s="155" t="s">
        <v>212</v>
      </c>
      <c r="H228" s="156">
        <v>22.5</v>
      </c>
      <c r="I228" s="157"/>
      <c r="L228" s="153"/>
      <c r="M228" s="158"/>
      <c r="T228" s="159"/>
      <c r="AT228" s="154" t="s">
        <v>130</v>
      </c>
      <c r="AU228" s="154" t="s">
        <v>80</v>
      </c>
      <c r="AV228" s="13" t="s">
        <v>80</v>
      </c>
      <c r="AW228" s="13" t="s">
        <v>32</v>
      </c>
      <c r="AX228" s="13" t="s">
        <v>70</v>
      </c>
      <c r="AY228" s="154" t="s">
        <v>119</v>
      </c>
    </row>
    <row r="229" spans="2:65" s="13" customFormat="1">
      <c r="B229" s="153"/>
      <c r="D229" s="147" t="s">
        <v>130</v>
      </c>
      <c r="E229" s="154" t="s">
        <v>3</v>
      </c>
      <c r="F229" s="155" t="s">
        <v>213</v>
      </c>
      <c r="H229" s="156">
        <v>-6</v>
      </c>
      <c r="I229" s="157"/>
      <c r="L229" s="153"/>
      <c r="M229" s="158"/>
      <c r="T229" s="159"/>
      <c r="AT229" s="154" t="s">
        <v>130</v>
      </c>
      <c r="AU229" s="154" t="s">
        <v>80</v>
      </c>
      <c r="AV229" s="13" t="s">
        <v>80</v>
      </c>
      <c r="AW229" s="13" t="s">
        <v>32</v>
      </c>
      <c r="AX229" s="13" t="s">
        <v>70</v>
      </c>
      <c r="AY229" s="154" t="s">
        <v>119</v>
      </c>
    </row>
    <row r="230" spans="2:65" s="15" customFormat="1">
      <c r="B230" s="167"/>
      <c r="D230" s="147" t="s">
        <v>130</v>
      </c>
      <c r="E230" s="168" t="s">
        <v>3</v>
      </c>
      <c r="F230" s="169" t="s">
        <v>198</v>
      </c>
      <c r="H230" s="170">
        <v>16.5</v>
      </c>
      <c r="I230" s="171"/>
      <c r="L230" s="167"/>
      <c r="M230" s="172"/>
      <c r="T230" s="173"/>
      <c r="AT230" s="168" t="s">
        <v>130</v>
      </c>
      <c r="AU230" s="168" t="s">
        <v>80</v>
      </c>
      <c r="AV230" s="15" t="s">
        <v>139</v>
      </c>
      <c r="AW230" s="15" t="s">
        <v>32</v>
      </c>
      <c r="AX230" s="15" t="s">
        <v>70</v>
      </c>
      <c r="AY230" s="168" t="s">
        <v>119</v>
      </c>
    </row>
    <row r="231" spans="2:65" s="12" customFormat="1">
      <c r="B231" s="146"/>
      <c r="D231" s="147" t="s">
        <v>130</v>
      </c>
      <c r="E231" s="148" t="s">
        <v>3</v>
      </c>
      <c r="F231" s="149" t="s">
        <v>274</v>
      </c>
      <c r="H231" s="148" t="s">
        <v>3</v>
      </c>
      <c r="I231" s="150"/>
      <c r="L231" s="146"/>
      <c r="M231" s="151"/>
      <c r="T231" s="152"/>
      <c r="AT231" s="148" t="s">
        <v>130</v>
      </c>
      <c r="AU231" s="148" t="s">
        <v>80</v>
      </c>
      <c r="AV231" s="12" t="s">
        <v>78</v>
      </c>
      <c r="AW231" s="12" t="s">
        <v>32</v>
      </c>
      <c r="AX231" s="12" t="s">
        <v>70</v>
      </c>
      <c r="AY231" s="148" t="s">
        <v>119</v>
      </c>
    </row>
    <row r="232" spans="2:65" s="13" customFormat="1">
      <c r="B232" s="153"/>
      <c r="D232" s="147" t="s">
        <v>130</v>
      </c>
      <c r="E232" s="154" t="s">
        <v>3</v>
      </c>
      <c r="F232" s="155" t="s">
        <v>275</v>
      </c>
      <c r="H232" s="156">
        <v>-5.4</v>
      </c>
      <c r="I232" s="157"/>
      <c r="L232" s="153"/>
      <c r="M232" s="158"/>
      <c r="T232" s="159"/>
      <c r="AT232" s="154" t="s">
        <v>130</v>
      </c>
      <c r="AU232" s="154" t="s">
        <v>80</v>
      </c>
      <c r="AV232" s="13" t="s">
        <v>80</v>
      </c>
      <c r="AW232" s="13" t="s">
        <v>32</v>
      </c>
      <c r="AX232" s="13" t="s">
        <v>70</v>
      </c>
      <c r="AY232" s="154" t="s">
        <v>119</v>
      </c>
    </row>
    <row r="233" spans="2:65" s="15" customFormat="1">
      <c r="B233" s="167"/>
      <c r="D233" s="147" t="s">
        <v>130</v>
      </c>
      <c r="E233" s="168" t="s">
        <v>3</v>
      </c>
      <c r="F233" s="169" t="s">
        <v>198</v>
      </c>
      <c r="H233" s="170">
        <v>-5.4</v>
      </c>
      <c r="I233" s="171"/>
      <c r="L233" s="167"/>
      <c r="M233" s="172"/>
      <c r="T233" s="173"/>
      <c r="AT233" s="168" t="s">
        <v>130</v>
      </c>
      <c r="AU233" s="168" t="s">
        <v>80</v>
      </c>
      <c r="AV233" s="15" t="s">
        <v>139</v>
      </c>
      <c r="AW233" s="15" t="s">
        <v>32</v>
      </c>
      <c r="AX233" s="15" t="s">
        <v>70</v>
      </c>
      <c r="AY233" s="168" t="s">
        <v>119</v>
      </c>
    </row>
    <row r="234" spans="2:65" s="14" customFormat="1">
      <c r="B234" s="160"/>
      <c r="D234" s="147" t="s">
        <v>130</v>
      </c>
      <c r="E234" s="161" t="s">
        <v>3</v>
      </c>
      <c r="F234" s="162" t="s">
        <v>133</v>
      </c>
      <c r="H234" s="163">
        <v>86.670999999999992</v>
      </c>
      <c r="I234" s="164"/>
      <c r="L234" s="160"/>
      <c r="M234" s="165"/>
      <c r="T234" s="166"/>
      <c r="AT234" s="161" t="s">
        <v>130</v>
      </c>
      <c r="AU234" s="161" t="s">
        <v>80</v>
      </c>
      <c r="AV234" s="14" t="s">
        <v>126</v>
      </c>
      <c r="AW234" s="14" t="s">
        <v>32</v>
      </c>
      <c r="AX234" s="14" t="s">
        <v>78</v>
      </c>
      <c r="AY234" s="161" t="s">
        <v>119</v>
      </c>
    </row>
    <row r="235" spans="2:65" s="1" customFormat="1" ht="37.9" customHeight="1">
      <c r="B235" s="128"/>
      <c r="C235" s="129" t="s">
        <v>276</v>
      </c>
      <c r="D235" s="129" t="s">
        <v>121</v>
      </c>
      <c r="E235" s="130" t="s">
        <v>277</v>
      </c>
      <c r="F235" s="131" t="s">
        <v>278</v>
      </c>
      <c r="G235" s="132" t="s">
        <v>191</v>
      </c>
      <c r="H235" s="133">
        <v>86.671000000000006</v>
      </c>
      <c r="I235" s="134"/>
      <c r="J235" s="135">
        <f>ROUND(I235*H235,2)</f>
        <v>0</v>
      </c>
      <c r="K235" s="131" t="s">
        <v>270</v>
      </c>
      <c r="L235" s="33"/>
      <c r="M235" s="136" t="s">
        <v>3</v>
      </c>
      <c r="N235" s="137" t="s">
        <v>41</v>
      </c>
      <c r="P235" s="138">
        <f>O235*H235</f>
        <v>0</v>
      </c>
      <c r="Q235" s="138">
        <v>0</v>
      </c>
      <c r="R235" s="138">
        <f>Q235*H235</f>
        <v>0</v>
      </c>
      <c r="S235" s="138">
        <v>0</v>
      </c>
      <c r="T235" s="139">
        <f>S235*H235</f>
        <v>0</v>
      </c>
      <c r="AR235" s="140" t="s">
        <v>126</v>
      </c>
      <c r="AT235" s="140" t="s">
        <v>121</v>
      </c>
      <c r="AU235" s="140" t="s">
        <v>80</v>
      </c>
      <c r="AY235" s="18" t="s">
        <v>119</v>
      </c>
      <c r="BE235" s="141">
        <f>IF(N235="základní",J235,0)</f>
        <v>0</v>
      </c>
      <c r="BF235" s="141">
        <f>IF(N235="snížená",J235,0)</f>
        <v>0</v>
      </c>
      <c r="BG235" s="141">
        <f>IF(N235="zákl. přenesená",J235,0)</f>
        <v>0</v>
      </c>
      <c r="BH235" s="141">
        <f>IF(N235="sníž. přenesená",J235,0)</f>
        <v>0</v>
      </c>
      <c r="BI235" s="141">
        <f>IF(N235="nulová",J235,0)</f>
        <v>0</v>
      </c>
      <c r="BJ235" s="18" t="s">
        <v>78</v>
      </c>
      <c r="BK235" s="141">
        <f>ROUND(I235*H235,2)</f>
        <v>0</v>
      </c>
      <c r="BL235" s="18" t="s">
        <v>126</v>
      </c>
      <c r="BM235" s="140" t="s">
        <v>279</v>
      </c>
    </row>
    <row r="236" spans="2:65" s="1" customFormat="1">
      <c r="B236" s="33"/>
      <c r="D236" s="142" t="s">
        <v>128</v>
      </c>
      <c r="F236" s="143" t="s">
        <v>280</v>
      </c>
      <c r="I236" s="144"/>
      <c r="L236" s="33"/>
      <c r="M236" s="145"/>
      <c r="T236" s="54"/>
      <c r="AT236" s="18" t="s">
        <v>128</v>
      </c>
      <c r="AU236" s="18" t="s">
        <v>80</v>
      </c>
    </row>
    <row r="237" spans="2:65" s="12" customFormat="1">
      <c r="B237" s="146"/>
      <c r="D237" s="147" t="s">
        <v>130</v>
      </c>
      <c r="E237" s="148" t="s">
        <v>3</v>
      </c>
      <c r="F237" s="149" t="s">
        <v>273</v>
      </c>
      <c r="H237" s="148" t="s">
        <v>3</v>
      </c>
      <c r="I237" s="150"/>
      <c r="L237" s="146"/>
      <c r="M237" s="151"/>
      <c r="T237" s="152"/>
      <c r="AT237" s="148" t="s">
        <v>130</v>
      </c>
      <c r="AU237" s="148" t="s">
        <v>80</v>
      </c>
      <c r="AV237" s="12" t="s">
        <v>78</v>
      </c>
      <c r="AW237" s="12" t="s">
        <v>32</v>
      </c>
      <c r="AX237" s="12" t="s">
        <v>70</v>
      </c>
      <c r="AY237" s="148" t="s">
        <v>119</v>
      </c>
    </row>
    <row r="238" spans="2:65" s="12" customFormat="1">
      <c r="B238" s="146"/>
      <c r="D238" s="147" t="s">
        <v>130</v>
      </c>
      <c r="E238" s="148" t="s">
        <v>3</v>
      </c>
      <c r="F238" s="149" t="s">
        <v>194</v>
      </c>
      <c r="H238" s="148" t="s">
        <v>3</v>
      </c>
      <c r="I238" s="150"/>
      <c r="L238" s="146"/>
      <c r="M238" s="151"/>
      <c r="T238" s="152"/>
      <c r="AT238" s="148" t="s">
        <v>130</v>
      </c>
      <c r="AU238" s="148" t="s">
        <v>80</v>
      </c>
      <c r="AV238" s="12" t="s">
        <v>78</v>
      </c>
      <c r="AW238" s="12" t="s">
        <v>32</v>
      </c>
      <c r="AX238" s="12" t="s">
        <v>70</v>
      </c>
      <c r="AY238" s="148" t="s">
        <v>119</v>
      </c>
    </row>
    <row r="239" spans="2:65" s="13" customFormat="1" ht="22.5">
      <c r="B239" s="153"/>
      <c r="D239" s="147" t="s">
        <v>130</v>
      </c>
      <c r="E239" s="154" t="s">
        <v>3</v>
      </c>
      <c r="F239" s="155" t="s">
        <v>195</v>
      </c>
      <c r="H239" s="156">
        <v>26.663</v>
      </c>
      <c r="I239" s="157"/>
      <c r="L239" s="153"/>
      <c r="M239" s="158"/>
      <c r="T239" s="159"/>
      <c r="AT239" s="154" t="s">
        <v>130</v>
      </c>
      <c r="AU239" s="154" t="s">
        <v>80</v>
      </c>
      <c r="AV239" s="13" t="s">
        <v>80</v>
      </c>
      <c r="AW239" s="13" t="s">
        <v>32</v>
      </c>
      <c r="AX239" s="13" t="s">
        <v>70</v>
      </c>
      <c r="AY239" s="154" t="s">
        <v>119</v>
      </c>
    </row>
    <row r="240" spans="2:65" s="13" customFormat="1" ht="22.5">
      <c r="B240" s="153"/>
      <c r="D240" s="147" t="s">
        <v>130</v>
      </c>
      <c r="E240" s="154" t="s">
        <v>3</v>
      </c>
      <c r="F240" s="155" t="s">
        <v>196</v>
      </c>
      <c r="H240" s="156">
        <v>28.652000000000001</v>
      </c>
      <c r="I240" s="157"/>
      <c r="L240" s="153"/>
      <c r="M240" s="158"/>
      <c r="T240" s="159"/>
      <c r="AT240" s="154" t="s">
        <v>130</v>
      </c>
      <c r="AU240" s="154" t="s">
        <v>80</v>
      </c>
      <c r="AV240" s="13" t="s">
        <v>80</v>
      </c>
      <c r="AW240" s="13" t="s">
        <v>32</v>
      </c>
      <c r="AX240" s="13" t="s">
        <v>70</v>
      </c>
      <c r="AY240" s="154" t="s">
        <v>119</v>
      </c>
    </row>
    <row r="241" spans="2:51" s="13" customFormat="1">
      <c r="B241" s="153"/>
      <c r="D241" s="147" t="s">
        <v>130</v>
      </c>
      <c r="E241" s="154" t="s">
        <v>3</v>
      </c>
      <c r="F241" s="155" t="s">
        <v>197</v>
      </c>
      <c r="H241" s="156">
        <v>17.146000000000001</v>
      </c>
      <c r="I241" s="157"/>
      <c r="L241" s="153"/>
      <c r="M241" s="158"/>
      <c r="T241" s="159"/>
      <c r="AT241" s="154" t="s">
        <v>130</v>
      </c>
      <c r="AU241" s="154" t="s">
        <v>80</v>
      </c>
      <c r="AV241" s="13" t="s">
        <v>80</v>
      </c>
      <c r="AW241" s="13" t="s">
        <v>32</v>
      </c>
      <c r="AX241" s="13" t="s">
        <v>70</v>
      </c>
      <c r="AY241" s="154" t="s">
        <v>119</v>
      </c>
    </row>
    <row r="242" spans="2:51" s="15" customFormat="1">
      <c r="B242" s="167"/>
      <c r="D242" s="147" t="s">
        <v>130</v>
      </c>
      <c r="E242" s="168" t="s">
        <v>3</v>
      </c>
      <c r="F242" s="169" t="s">
        <v>198</v>
      </c>
      <c r="H242" s="170">
        <v>72.460999999999999</v>
      </c>
      <c r="I242" s="171"/>
      <c r="L242" s="167"/>
      <c r="M242" s="172"/>
      <c r="T242" s="173"/>
      <c r="AT242" s="168" t="s">
        <v>130</v>
      </c>
      <c r="AU242" s="168" t="s">
        <v>80</v>
      </c>
      <c r="AV242" s="15" t="s">
        <v>139</v>
      </c>
      <c r="AW242" s="15" t="s">
        <v>32</v>
      </c>
      <c r="AX242" s="15" t="s">
        <v>70</v>
      </c>
      <c r="AY242" s="168" t="s">
        <v>119</v>
      </c>
    </row>
    <row r="243" spans="2:51" s="12" customFormat="1">
      <c r="B243" s="146"/>
      <c r="D243" s="147" t="s">
        <v>130</v>
      </c>
      <c r="E243" s="148" t="s">
        <v>3</v>
      </c>
      <c r="F243" s="149" t="s">
        <v>199</v>
      </c>
      <c r="H243" s="148" t="s">
        <v>3</v>
      </c>
      <c r="I243" s="150"/>
      <c r="L243" s="146"/>
      <c r="M243" s="151"/>
      <c r="T243" s="152"/>
      <c r="AT243" s="148" t="s">
        <v>130</v>
      </c>
      <c r="AU243" s="148" t="s">
        <v>80</v>
      </c>
      <c r="AV243" s="12" t="s">
        <v>78</v>
      </c>
      <c r="AW243" s="12" t="s">
        <v>32</v>
      </c>
      <c r="AX243" s="12" t="s">
        <v>70</v>
      </c>
      <c r="AY243" s="148" t="s">
        <v>119</v>
      </c>
    </row>
    <row r="244" spans="2:51" s="13" customFormat="1" ht="22.5">
      <c r="B244" s="153"/>
      <c r="D244" s="147" t="s">
        <v>130</v>
      </c>
      <c r="E244" s="154" t="s">
        <v>3</v>
      </c>
      <c r="F244" s="155" t="s">
        <v>200</v>
      </c>
      <c r="H244" s="156">
        <v>26.76</v>
      </c>
      <c r="I244" s="157"/>
      <c r="L244" s="153"/>
      <c r="M244" s="158"/>
      <c r="T244" s="159"/>
      <c r="AT244" s="154" t="s">
        <v>130</v>
      </c>
      <c r="AU244" s="154" t="s">
        <v>80</v>
      </c>
      <c r="AV244" s="13" t="s">
        <v>80</v>
      </c>
      <c r="AW244" s="13" t="s">
        <v>32</v>
      </c>
      <c r="AX244" s="13" t="s">
        <v>70</v>
      </c>
      <c r="AY244" s="154" t="s">
        <v>119</v>
      </c>
    </row>
    <row r="245" spans="2:51" s="15" customFormat="1">
      <c r="B245" s="167"/>
      <c r="D245" s="147" t="s">
        <v>130</v>
      </c>
      <c r="E245" s="168" t="s">
        <v>3</v>
      </c>
      <c r="F245" s="169" t="s">
        <v>198</v>
      </c>
      <c r="H245" s="170">
        <v>26.76</v>
      </c>
      <c r="I245" s="171"/>
      <c r="L245" s="167"/>
      <c r="M245" s="172"/>
      <c r="T245" s="173"/>
      <c r="AT245" s="168" t="s">
        <v>130</v>
      </c>
      <c r="AU245" s="168" t="s">
        <v>80</v>
      </c>
      <c r="AV245" s="15" t="s">
        <v>139</v>
      </c>
      <c r="AW245" s="15" t="s">
        <v>32</v>
      </c>
      <c r="AX245" s="15" t="s">
        <v>70</v>
      </c>
      <c r="AY245" s="168" t="s">
        <v>119</v>
      </c>
    </row>
    <row r="246" spans="2:51" s="12" customFormat="1">
      <c r="B246" s="146"/>
      <c r="D246" s="147" t="s">
        <v>130</v>
      </c>
      <c r="E246" s="148" t="s">
        <v>3</v>
      </c>
      <c r="F246" s="149" t="s">
        <v>201</v>
      </c>
      <c r="H246" s="148" t="s">
        <v>3</v>
      </c>
      <c r="I246" s="150"/>
      <c r="L246" s="146"/>
      <c r="M246" s="151"/>
      <c r="T246" s="152"/>
      <c r="AT246" s="148" t="s">
        <v>130</v>
      </c>
      <c r="AU246" s="148" t="s">
        <v>80</v>
      </c>
      <c r="AV246" s="12" t="s">
        <v>78</v>
      </c>
      <c r="AW246" s="12" t="s">
        <v>32</v>
      </c>
      <c r="AX246" s="12" t="s">
        <v>70</v>
      </c>
      <c r="AY246" s="148" t="s">
        <v>119</v>
      </c>
    </row>
    <row r="247" spans="2:51" s="13" customFormat="1">
      <c r="B247" s="153"/>
      <c r="D247" s="147" t="s">
        <v>130</v>
      </c>
      <c r="E247" s="154" t="s">
        <v>3</v>
      </c>
      <c r="F247" s="155" t="s">
        <v>202</v>
      </c>
      <c r="H247" s="156">
        <v>-1.4</v>
      </c>
      <c r="I247" s="157"/>
      <c r="L247" s="153"/>
      <c r="M247" s="158"/>
      <c r="T247" s="159"/>
      <c r="AT247" s="154" t="s">
        <v>130</v>
      </c>
      <c r="AU247" s="154" t="s">
        <v>80</v>
      </c>
      <c r="AV247" s="13" t="s">
        <v>80</v>
      </c>
      <c r="AW247" s="13" t="s">
        <v>32</v>
      </c>
      <c r="AX247" s="13" t="s">
        <v>70</v>
      </c>
      <c r="AY247" s="154" t="s">
        <v>119</v>
      </c>
    </row>
    <row r="248" spans="2:51" s="13" customFormat="1">
      <c r="B248" s="153"/>
      <c r="D248" s="147" t="s">
        <v>130</v>
      </c>
      <c r="E248" s="154" t="s">
        <v>3</v>
      </c>
      <c r="F248" s="155" t="s">
        <v>203</v>
      </c>
      <c r="H248" s="156">
        <v>-15.2</v>
      </c>
      <c r="I248" s="157"/>
      <c r="L248" s="153"/>
      <c r="M248" s="158"/>
      <c r="T248" s="159"/>
      <c r="AT248" s="154" t="s">
        <v>130</v>
      </c>
      <c r="AU248" s="154" t="s">
        <v>80</v>
      </c>
      <c r="AV248" s="13" t="s">
        <v>80</v>
      </c>
      <c r="AW248" s="13" t="s">
        <v>32</v>
      </c>
      <c r="AX248" s="13" t="s">
        <v>70</v>
      </c>
      <c r="AY248" s="154" t="s">
        <v>119</v>
      </c>
    </row>
    <row r="249" spans="2:51" s="13" customFormat="1">
      <c r="B249" s="153"/>
      <c r="D249" s="147" t="s">
        <v>130</v>
      </c>
      <c r="E249" s="154" t="s">
        <v>3</v>
      </c>
      <c r="F249" s="155" t="s">
        <v>204</v>
      </c>
      <c r="H249" s="156">
        <v>-2.25</v>
      </c>
      <c r="I249" s="157"/>
      <c r="L249" s="153"/>
      <c r="M249" s="158"/>
      <c r="T249" s="159"/>
      <c r="AT249" s="154" t="s">
        <v>130</v>
      </c>
      <c r="AU249" s="154" t="s">
        <v>80</v>
      </c>
      <c r="AV249" s="13" t="s">
        <v>80</v>
      </c>
      <c r="AW249" s="13" t="s">
        <v>32</v>
      </c>
      <c r="AX249" s="13" t="s">
        <v>70</v>
      </c>
      <c r="AY249" s="154" t="s">
        <v>119</v>
      </c>
    </row>
    <row r="250" spans="2:51" s="13" customFormat="1">
      <c r="B250" s="153"/>
      <c r="D250" s="147" t="s">
        <v>130</v>
      </c>
      <c r="E250" s="154" t="s">
        <v>3</v>
      </c>
      <c r="F250" s="155" t="s">
        <v>205</v>
      </c>
      <c r="H250" s="156">
        <v>-3.6</v>
      </c>
      <c r="I250" s="157"/>
      <c r="L250" s="153"/>
      <c r="M250" s="158"/>
      <c r="T250" s="159"/>
      <c r="AT250" s="154" t="s">
        <v>130</v>
      </c>
      <c r="AU250" s="154" t="s">
        <v>80</v>
      </c>
      <c r="AV250" s="13" t="s">
        <v>80</v>
      </c>
      <c r="AW250" s="13" t="s">
        <v>32</v>
      </c>
      <c r="AX250" s="13" t="s">
        <v>70</v>
      </c>
      <c r="AY250" s="154" t="s">
        <v>119</v>
      </c>
    </row>
    <row r="251" spans="2:51" s="13" customFormat="1">
      <c r="B251" s="153"/>
      <c r="D251" s="147" t="s">
        <v>130</v>
      </c>
      <c r="E251" s="154" t="s">
        <v>3</v>
      </c>
      <c r="F251" s="155" t="s">
        <v>206</v>
      </c>
      <c r="H251" s="156">
        <v>-1.2</v>
      </c>
      <c r="I251" s="157"/>
      <c r="L251" s="153"/>
      <c r="M251" s="158"/>
      <c r="T251" s="159"/>
      <c r="AT251" s="154" t="s">
        <v>130</v>
      </c>
      <c r="AU251" s="154" t="s">
        <v>80</v>
      </c>
      <c r="AV251" s="13" t="s">
        <v>80</v>
      </c>
      <c r="AW251" s="13" t="s">
        <v>32</v>
      </c>
      <c r="AX251" s="13" t="s">
        <v>70</v>
      </c>
      <c r="AY251" s="154" t="s">
        <v>119</v>
      </c>
    </row>
    <row r="252" spans="2:51" s="15" customFormat="1">
      <c r="B252" s="167"/>
      <c r="D252" s="147" t="s">
        <v>130</v>
      </c>
      <c r="E252" s="168" t="s">
        <v>3</v>
      </c>
      <c r="F252" s="169" t="s">
        <v>198</v>
      </c>
      <c r="H252" s="170">
        <v>-23.65</v>
      </c>
      <c r="I252" s="171"/>
      <c r="L252" s="167"/>
      <c r="M252" s="172"/>
      <c r="T252" s="173"/>
      <c r="AT252" s="168" t="s">
        <v>130</v>
      </c>
      <c r="AU252" s="168" t="s">
        <v>80</v>
      </c>
      <c r="AV252" s="15" t="s">
        <v>139</v>
      </c>
      <c r="AW252" s="15" t="s">
        <v>32</v>
      </c>
      <c r="AX252" s="15" t="s">
        <v>70</v>
      </c>
      <c r="AY252" s="168" t="s">
        <v>119</v>
      </c>
    </row>
    <row r="253" spans="2:51" s="12" customFormat="1">
      <c r="B253" s="146"/>
      <c r="D253" s="147" t="s">
        <v>130</v>
      </c>
      <c r="E253" s="148" t="s">
        <v>3</v>
      </c>
      <c r="F253" s="149" t="s">
        <v>211</v>
      </c>
      <c r="H253" s="148" t="s">
        <v>3</v>
      </c>
      <c r="I253" s="150"/>
      <c r="L253" s="146"/>
      <c r="M253" s="151"/>
      <c r="T253" s="152"/>
      <c r="AT253" s="148" t="s">
        <v>130</v>
      </c>
      <c r="AU253" s="148" t="s">
        <v>80</v>
      </c>
      <c r="AV253" s="12" t="s">
        <v>78</v>
      </c>
      <c r="AW253" s="12" t="s">
        <v>32</v>
      </c>
      <c r="AX253" s="12" t="s">
        <v>70</v>
      </c>
      <c r="AY253" s="148" t="s">
        <v>119</v>
      </c>
    </row>
    <row r="254" spans="2:51" s="13" customFormat="1">
      <c r="B254" s="153"/>
      <c r="D254" s="147" t="s">
        <v>130</v>
      </c>
      <c r="E254" s="154" t="s">
        <v>3</v>
      </c>
      <c r="F254" s="155" t="s">
        <v>212</v>
      </c>
      <c r="H254" s="156">
        <v>22.5</v>
      </c>
      <c r="I254" s="157"/>
      <c r="L254" s="153"/>
      <c r="M254" s="158"/>
      <c r="T254" s="159"/>
      <c r="AT254" s="154" t="s">
        <v>130</v>
      </c>
      <c r="AU254" s="154" t="s">
        <v>80</v>
      </c>
      <c r="AV254" s="13" t="s">
        <v>80</v>
      </c>
      <c r="AW254" s="13" t="s">
        <v>32</v>
      </c>
      <c r="AX254" s="13" t="s">
        <v>70</v>
      </c>
      <c r="AY254" s="154" t="s">
        <v>119</v>
      </c>
    </row>
    <row r="255" spans="2:51" s="13" customFormat="1">
      <c r="B255" s="153"/>
      <c r="D255" s="147" t="s">
        <v>130</v>
      </c>
      <c r="E255" s="154" t="s">
        <v>3</v>
      </c>
      <c r="F255" s="155" t="s">
        <v>213</v>
      </c>
      <c r="H255" s="156">
        <v>-6</v>
      </c>
      <c r="I255" s="157"/>
      <c r="L255" s="153"/>
      <c r="M255" s="158"/>
      <c r="T255" s="159"/>
      <c r="AT255" s="154" t="s">
        <v>130</v>
      </c>
      <c r="AU255" s="154" t="s">
        <v>80</v>
      </c>
      <c r="AV255" s="13" t="s">
        <v>80</v>
      </c>
      <c r="AW255" s="13" t="s">
        <v>32</v>
      </c>
      <c r="AX255" s="13" t="s">
        <v>70</v>
      </c>
      <c r="AY255" s="154" t="s">
        <v>119</v>
      </c>
    </row>
    <row r="256" spans="2:51" s="15" customFormat="1">
      <c r="B256" s="167"/>
      <c r="D256" s="147" t="s">
        <v>130</v>
      </c>
      <c r="E256" s="168" t="s">
        <v>3</v>
      </c>
      <c r="F256" s="169" t="s">
        <v>198</v>
      </c>
      <c r="H256" s="170">
        <v>16.5</v>
      </c>
      <c r="I256" s="171"/>
      <c r="L256" s="167"/>
      <c r="M256" s="172"/>
      <c r="T256" s="173"/>
      <c r="AT256" s="168" t="s">
        <v>130</v>
      </c>
      <c r="AU256" s="168" t="s">
        <v>80</v>
      </c>
      <c r="AV256" s="15" t="s">
        <v>139</v>
      </c>
      <c r="AW256" s="15" t="s">
        <v>32</v>
      </c>
      <c r="AX256" s="15" t="s">
        <v>70</v>
      </c>
      <c r="AY256" s="168" t="s">
        <v>119</v>
      </c>
    </row>
    <row r="257" spans="2:65" s="12" customFormat="1">
      <c r="B257" s="146"/>
      <c r="D257" s="147" t="s">
        <v>130</v>
      </c>
      <c r="E257" s="148" t="s">
        <v>3</v>
      </c>
      <c r="F257" s="149" t="s">
        <v>274</v>
      </c>
      <c r="H257" s="148" t="s">
        <v>3</v>
      </c>
      <c r="I257" s="150"/>
      <c r="L257" s="146"/>
      <c r="M257" s="151"/>
      <c r="T257" s="152"/>
      <c r="AT257" s="148" t="s">
        <v>130</v>
      </c>
      <c r="AU257" s="148" t="s">
        <v>80</v>
      </c>
      <c r="AV257" s="12" t="s">
        <v>78</v>
      </c>
      <c r="AW257" s="12" t="s">
        <v>32</v>
      </c>
      <c r="AX257" s="12" t="s">
        <v>70</v>
      </c>
      <c r="AY257" s="148" t="s">
        <v>119</v>
      </c>
    </row>
    <row r="258" spans="2:65" s="13" customFormat="1">
      <c r="B258" s="153"/>
      <c r="D258" s="147" t="s">
        <v>130</v>
      </c>
      <c r="E258" s="154" t="s">
        <v>3</v>
      </c>
      <c r="F258" s="155" t="s">
        <v>275</v>
      </c>
      <c r="H258" s="156">
        <v>-5.4</v>
      </c>
      <c r="I258" s="157"/>
      <c r="L258" s="153"/>
      <c r="M258" s="158"/>
      <c r="T258" s="159"/>
      <c r="AT258" s="154" t="s">
        <v>130</v>
      </c>
      <c r="AU258" s="154" t="s">
        <v>80</v>
      </c>
      <c r="AV258" s="13" t="s">
        <v>80</v>
      </c>
      <c r="AW258" s="13" t="s">
        <v>32</v>
      </c>
      <c r="AX258" s="13" t="s">
        <v>70</v>
      </c>
      <c r="AY258" s="154" t="s">
        <v>119</v>
      </c>
    </row>
    <row r="259" spans="2:65" s="15" customFormat="1">
      <c r="B259" s="167"/>
      <c r="D259" s="147" t="s">
        <v>130</v>
      </c>
      <c r="E259" s="168" t="s">
        <v>3</v>
      </c>
      <c r="F259" s="169" t="s">
        <v>198</v>
      </c>
      <c r="H259" s="170">
        <v>-5.4</v>
      </c>
      <c r="I259" s="171"/>
      <c r="L259" s="167"/>
      <c r="M259" s="172"/>
      <c r="T259" s="173"/>
      <c r="AT259" s="168" t="s">
        <v>130</v>
      </c>
      <c r="AU259" s="168" t="s">
        <v>80</v>
      </c>
      <c r="AV259" s="15" t="s">
        <v>139</v>
      </c>
      <c r="AW259" s="15" t="s">
        <v>32</v>
      </c>
      <c r="AX259" s="15" t="s">
        <v>70</v>
      </c>
      <c r="AY259" s="168" t="s">
        <v>119</v>
      </c>
    </row>
    <row r="260" spans="2:65" s="14" customFormat="1">
      <c r="B260" s="160"/>
      <c r="D260" s="147" t="s">
        <v>130</v>
      </c>
      <c r="E260" s="161" t="s">
        <v>3</v>
      </c>
      <c r="F260" s="162" t="s">
        <v>133</v>
      </c>
      <c r="H260" s="163">
        <v>86.670999999999992</v>
      </c>
      <c r="I260" s="164"/>
      <c r="L260" s="160"/>
      <c r="M260" s="165"/>
      <c r="T260" s="166"/>
      <c r="AT260" s="161" t="s">
        <v>130</v>
      </c>
      <c r="AU260" s="161" t="s">
        <v>80</v>
      </c>
      <c r="AV260" s="14" t="s">
        <v>126</v>
      </c>
      <c r="AW260" s="14" t="s">
        <v>32</v>
      </c>
      <c r="AX260" s="14" t="s">
        <v>78</v>
      </c>
      <c r="AY260" s="161" t="s">
        <v>119</v>
      </c>
    </row>
    <row r="261" spans="2:65" s="1" customFormat="1" ht="24.2" customHeight="1">
      <c r="B261" s="128"/>
      <c r="C261" s="129" t="s">
        <v>281</v>
      </c>
      <c r="D261" s="129" t="s">
        <v>121</v>
      </c>
      <c r="E261" s="130" t="s">
        <v>282</v>
      </c>
      <c r="F261" s="131" t="s">
        <v>283</v>
      </c>
      <c r="G261" s="132" t="s">
        <v>191</v>
      </c>
      <c r="H261" s="133">
        <v>10.15</v>
      </c>
      <c r="I261" s="134"/>
      <c r="J261" s="135">
        <f>ROUND(I261*H261,2)</f>
        <v>0</v>
      </c>
      <c r="K261" s="131" t="s">
        <v>125</v>
      </c>
      <c r="L261" s="33"/>
      <c r="M261" s="136" t="s">
        <v>3</v>
      </c>
      <c r="N261" s="137" t="s">
        <v>41</v>
      </c>
      <c r="P261" s="138">
        <f>O261*H261</f>
        <v>0</v>
      </c>
      <c r="Q261" s="138">
        <v>0</v>
      </c>
      <c r="R261" s="138">
        <f>Q261*H261</f>
        <v>0</v>
      </c>
      <c r="S261" s="138">
        <v>0</v>
      </c>
      <c r="T261" s="139">
        <f>S261*H261</f>
        <v>0</v>
      </c>
      <c r="AR261" s="140" t="s">
        <v>126</v>
      </c>
      <c r="AT261" s="140" t="s">
        <v>121</v>
      </c>
      <c r="AU261" s="140" t="s">
        <v>80</v>
      </c>
      <c r="AY261" s="18" t="s">
        <v>119</v>
      </c>
      <c r="BE261" s="141">
        <f>IF(N261="základní",J261,0)</f>
        <v>0</v>
      </c>
      <c r="BF261" s="141">
        <f>IF(N261="snížená",J261,0)</f>
        <v>0</v>
      </c>
      <c r="BG261" s="141">
        <f>IF(N261="zákl. přenesená",J261,0)</f>
        <v>0</v>
      </c>
      <c r="BH261" s="141">
        <f>IF(N261="sníž. přenesená",J261,0)</f>
        <v>0</v>
      </c>
      <c r="BI261" s="141">
        <f>IF(N261="nulová",J261,0)</f>
        <v>0</v>
      </c>
      <c r="BJ261" s="18" t="s">
        <v>78</v>
      </c>
      <c r="BK261" s="141">
        <f>ROUND(I261*H261,2)</f>
        <v>0</v>
      </c>
      <c r="BL261" s="18" t="s">
        <v>126</v>
      </c>
      <c r="BM261" s="140" t="s">
        <v>284</v>
      </c>
    </row>
    <row r="262" spans="2:65" s="1" customFormat="1">
      <c r="B262" s="33"/>
      <c r="D262" s="142" t="s">
        <v>128</v>
      </c>
      <c r="F262" s="143" t="s">
        <v>285</v>
      </c>
      <c r="I262" s="144"/>
      <c r="L262" s="33"/>
      <c r="M262" s="145"/>
      <c r="T262" s="54"/>
      <c r="AT262" s="18" t="s">
        <v>128</v>
      </c>
      <c r="AU262" s="18" t="s">
        <v>80</v>
      </c>
    </row>
    <row r="263" spans="2:65" s="12" customFormat="1">
      <c r="B263" s="146"/>
      <c r="D263" s="147" t="s">
        <v>130</v>
      </c>
      <c r="E263" s="148" t="s">
        <v>3</v>
      </c>
      <c r="F263" s="149" t="s">
        <v>286</v>
      </c>
      <c r="H263" s="148" t="s">
        <v>3</v>
      </c>
      <c r="I263" s="150"/>
      <c r="L263" s="146"/>
      <c r="M263" s="151"/>
      <c r="T263" s="152"/>
      <c r="AT263" s="148" t="s">
        <v>130</v>
      </c>
      <c r="AU263" s="148" t="s">
        <v>80</v>
      </c>
      <c r="AV263" s="12" t="s">
        <v>78</v>
      </c>
      <c r="AW263" s="12" t="s">
        <v>32</v>
      </c>
      <c r="AX263" s="12" t="s">
        <v>70</v>
      </c>
      <c r="AY263" s="148" t="s">
        <v>119</v>
      </c>
    </row>
    <row r="264" spans="2:65" s="13" customFormat="1">
      <c r="B264" s="153"/>
      <c r="D264" s="147" t="s">
        <v>130</v>
      </c>
      <c r="E264" s="154" t="s">
        <v>3</v>
      </c>
      <c r="F264" s="155" t="s">
        <v>265</v>
      </c>
      <c r="H264" s="156">
        <v>5.4</v>
      </c>
      <c r="I264" s="157"/>
      <c r="L264" s="153"/>
      <c r="M264" s="158"/>
      <c r="T264" s="159"/>
      <c r="AT264" s="154" t="s">
        <v>130</v>
      </c>
      <c r="AU264" s="154" t="s">
        <v>80</v>
      </c>
      <c r="AV264" s="13" t="s">
        <v>80</v>
      </c>
      <c r="AW264" s="13" t="s">
        <v>32</v>
      </c>
      <c r="AX264" s="13" t="s">
        <v>70</v>
      </c>
      <c r="AY264" s="154" t="s">
        <v>119</v>
      </c>
    </row>
    <row r="265" spans="2:65" s="13" customFormat="1">
      <c r="B265" s="153"/>
      <c r="D265" s="147" t="s">
        <v>130</v>
      </c>
      <c r="E265" s="154" t="s">
        <v>3</v>
      </c>
      <c r="F265" s="155" t="s">
        <v>266</v>
      </c>
      <c r="H265" s="156">
        <v>4.75</v>
      </c>
      <c r="I265" s="157"/>
      <c r="L265" s="153"/>
      <c r="M265" s="158"/>
      <c r="T265" s="159"/>
      <c r="AT265" s="154" t="s">
        <v>130</v>
      </c>
      <c r="AU265" s="154" t="s">
        <v>80</v>
      </c>
      <c r="AV265" s="13" t="s">
        <v>80</v>
      </c>
      <c r="AW265" s="13" t="s">
        <v>32</v>
      </c>
      <c r="AX265" s="13" t="s">
        <v>70</v>
      </c>
      <c r="AY265" s="154" t="s">
        <v>119</v>
      </c>
    </row>
    <row r="266" spans="2:65" s="14" customFormat="1">
      <c r="B266" s="160"/>
      <c r="D266" s="147" t="s">
        <v>130</v>
      </c>
      <c r="E266" s="161" t="s">
        <v>3</v>
      </c>
      <c r="F266" s="162" t="s">
        <v>133</v>
      </c>
      <c r="H266" s="163">
        <v>10.15</v>
      </c>
      <c r="I266" s="164"/>
      <c r="L266" s="160"/>
      <c r="M266" s="165"/>
      <c r="T266" s="166"/>
      <c r="AT266" s="161" t="s">
        <v>130</v>
      </c>
      <c r="AU266" s="161" t="s">
        <v>80</v>
      </c>
      <c r="AV266" s="14" t="s">
        <v>126</v>
      </c>
      <c r="AW266" s="14" t="s">
        <v>32</v>
      </c>
      <c r="AX266" s="14" t="s">
        <v>78</v>
      </c>
      <c r="AY266" s="161" t="s">
        <v>119</v>
      </c>
    </row>
    <row r="267" spans="2:65" s="1" customFormat="1" ht="24.2" customHeight="1">
      <c r="B267" s="128"/>
      <c r="C267" s="129" t="s">
        <v>287</v>
      </c>
      <c r="D267" s="129" t="s">
        <v>121</v>
      </c>
      <c r="E267" s="130" t="s">
        <v>288</v>
      </c>
      <c r="F267" s="131" t="s">
        <v>289</v>
      </c>
      <c r="G267" s="132" t="s">
        <v>290</v>
      </c>
      <c r="H267" s="133">
        <v>173.34200000000001</v>
      </c>
      <c r="I267" s="134"/>
      <c r="J267" s="135">
        <f>ROUND(I267*H267,2)</f>
        <v>0</v>
      </c>
      <c r="K267" s="131" t="s">
        <v>125</v>
      </c>
      <c r="L267" s="33"/>
      <c r="M267" s="136" t="s">
        <v>3</v>
      </c>
      <c r="N267" s="137" t="s">
        <v>41</v>
      </c>
      <c r="P267" s="138">
        <f>O267*H267</f>
        <v>0</v>
      </c>
      <c r="Q267" s="138">
        <v>0</v>
      </c>
      <c r="R267" s="138">
        <f>Q267*H267</f>
        <v>0</v>
      </c>
      <c r="S267" s="138">
        <v>0</v>
      </c>
      <c r="T267" s="139">
        <f>S267*H267</f>
        <v>0</v>
      </c>
      <c r="AR267" s="140" t="s">
        <v>126</v>
      </c>
      <c r="AT267" s="140" t="s">
        <v>121</v>
      </c>
      <c r="AU267" s="140" t="s">
        <v>80</v>
      </c>
      <c r="AY267" s="18" t="s">
        <v>119</v>
      </c>
      <c r="BE267" s="141">
        <f>IF(N267="základní",J267,0)</f>
        <v>0</v>
      </c>
      <c r="BF267" s="141">
        <f>IF(N267="snížená",J267,0)</f>
        <v>0</v>
      </c>
      <c r="BG267" s="141">
        <f>IF(N267="zákl. přenesená",J267,0)</f>
        <v>0</v>
      </c>
      <c r="BH267" s="141">
        <f>IF(N267="sníž. přenesená",J267,0)</f>
        <v>0</v>
      </c>
      <c r="BI267" s="141">
        <f>IF(N267="nulová",J267,0)</f>
        <v>0</v>
      </c>
      <c r="BJ267" s="18" t="s">
        <v>78</v>
      </c>
      <c r="BK267" s="141">
        <f>ROUND(I267*H267,2)</f>
        <v>0</v>
      </c>
      <c r="BL267" s="18" t="s">
        <v>126</v>
      </c>
      <c r="BM267" s="140" t="s">
        <v>291</v>
      </c>
    </row>
    <row r="268" spans="2:65" s="1" customFormat="1">
      <c r="B268" s="33"/>
      <c r="D268" s="142" t="s">
        <v>128</v>
      </c>
      <c r="F268" s="143" t="s">
        <v>292</v>
      </c>
      <c r="I268" s="144"/>
      <c r="L268" s="33"/>
      <c r="M268" s="145"/>
      <c r="T268" s="54"/>
      <c r="AT268" s="18" t="s">
        <v>128</v>
      </c>
      <c r="AU268" s="18" t="s">
        <v>80</v>
      </c>
    </row>
    <row r="269" spans="2:65" s="12" customFormat="1">
      <c r="B269" s="146"/>
      <c r="D269" s="147" t="s">
        <v>130</v>
      </c>
      <c r="E269" s="148" t="s">
        <v>3</v>
      </c>
      <c r="F269" s="149" t="s">
        <v>273</v>
      </c>
      <c r="H269" s="148" t="s">
        <v>3</v>
      </c>
      <c r="I269" s="150"/>
      <c r="L269" s="146"/>
      <c r="M269" s="151"/>
      <c r="T269" s="152"/>
      <c r="AT269" s="148" t="s">
        <v>130</v>
      </c>
      <c r="AU269" s="148" t="s">
        <v>80</v>
      </c>
      <c r="AV269" s="12" t="s">
        <v>78</v>
      </c>
      <c r="AW269" s="12" t="s">
        <v>32</v>
      </c>
      <c r="AX269" s="12" t="s">
        <v>70</v>
      </c>
      <c r="AY269" s="148" t="s">
        <v>119</v>
      </c>
    </row>
    <row r="270" spans="2:65" s="12" customFormat="1">
      <c r="B270" s="146"/>
      <c r="D270" s="147" t="s">
        <v>130</v>
      </c>
      <c r="E270" s="148" t="s">
        <v>3</v>
      </c>
      <c r="F270" s="149" t="s">
        <v>194</v>
      </c>
      <c r="H270" s="148" t="s">
        <v>3</v>
      </c>
      <c r="I270" s="150"/>
      <c r="L270" s="146"/>
      <c r="M270" s="151"/>
      <c r="T270" s="152"/>
      <c r="AT270" s="148" t="s">
        <v>130</v>
      </c>
      <c r="AU270" s="148" t="s">
        <v>80</v>
      </c>
      <c r="AV270" s="12" t="s">
        <v>78</v>
      </c>
      <c r="AW270" s="12" t="s">
        <v>32</v>
      </c>
      <c r="AX270" s="12" t="s">
        <v>70</v>
      </c>
      <c r="AY270" s="148" t="s">
        <v>119</v>
      </c>
    </row>
    <row r="271" spans="2:65" s="13" customFormat="1" ht="22.5">
      <c r="B271" s="153"/>
      <c r="D271" s="147" t="s">
        <v>130</v>
      </c>
      <c r="E271" s="154" t="s">
        <v>3</v>
      </c>
      <c r="F271" s="155" t="s">
        <v>195</v>
      </c>
      <c r="H271" s="156">
        <v>26.663</v>
      </c>
      <c r="I271" s="157"/>
      <c r="L271" s="153"/>
      <c r="M271" s="158"/>
      <c r="T271" s="159"/>
      <c r="AT271" s="154" t="s">
        <v>130</v>
      </c>
      <c r="AU271" s="154" t="s">
        <v>80</v>
      </c>
      <c r="AV271" s="13" t="s">
        <v>80</v>
      </c>
      <c r="AW271" s="13" t="s">
        <v>32</v>
      </c>
      <c r="AX271" s="13" t="s">
        <v>70</v>
      </c>
      <c r="AY271" s="154" t="s">
        <v>119</v>
      </c>
    </row>
    <row r="272" spans="2:65" s="13" customFormat="1" ht="22.5">
      <c r="B272" s="153"/>
      <c r="D272" s="147" t="s">
        <v>130</v>
      </c>
      <c r="E272" s="154" t="s">
        <v>3</v>
      </c>
      <c r="F272" s="155" t="s">
        <v>196</v>
      </c>
      <c r="H272" s="156">
        <v>28.652000000000001</v>
      </c>
      <c r="I272" s="157"/>
      <c r="L272" s="153"/>
      <c r="M272" s="158"/>
      <c r="T272" s="159"/>
      <c r="AT272" s="154" t="s">
        <v>130</v>
      </c>
      <c r="AU272" s="154" t="s">
        <v>80</v>
      </c>
      <c r="AV272" s="13" t="s">
        <v>80</v>
      </c>
      <c r="AW272" s="13" t="s">
        <v>32</v>
      </c>
      <c r="AX272" s="13" t="s">
        <v>70</v>
      </c>
      <c r="AY272" s="154" t="s">
        <v>119</v>
      </c>
    </row>
    <row r="273" spans="2:51" s="13" customFormat="1">
      <c r="B273" s="153"/>
      <c r="D273" s="147" t="s">
        <v>130</v>
      </c>
      <c r="E273" s="154" t="s">
        <v>3</v>
      </c>
      <c r="F273" s="155" t="s">
        <v>197</v>
      </c>
      <c r="H273" s="156">
        <v>17.146000000000001</v>
      </c>
      <c r="I273" s="157"/>
      <c r="L273" s="153"/>
      <c r="M273" s="158"/>
      <c r="T273" s="159"/>
      <c r="AT273" s="154" t="s">
        <v>130</v>
      </c>
      <c r="AU273" s="154" t="s">
        <v>80</v>
      </c>
      <c r="AV273" s="13" t="s">
        <v>80</v>
      </c>
      <c r="AW273" s="13" t="s">
        <v>32</v>
      </c>
      <c r="AX273" s="13" t="s">
        <v>70</v>
      </c>
      <c r="AY273" s="154" t="s">
        <v>119</v>
      </c>
    </row>
    <row r="274" spans="2:51" s="15" customFormat="1">
      <c r="B274" s="167"/>
      <c r="D274" s="147" t="s">
        <v>130</v>
      </c>
      <c r="E274" s="168" t="s">
        <v>3</v>
      </c>
      <c r="F274" s="169" t="s">
        <v>198</v>
      </c>
      <c r="H274" s="170">
        <v>72.460999999999999</v>
      </c>
      <c r="I274" s="171"/>
      <c r="L274" s="167"/>
      <c r="M274" s="172"/>
      <c r="T274" s="173"/>
      <c r="AT274" s="168" t="s">
        <v>130</v>
      </c>
      <c r="AU274" s="168" t="s">
        <v>80</v>
      </c>
      <c r="AV274" s="15" t="s">
        <v>139</v>
      </c>
      <c r="AW274" s="15" t="s">
        <v>32</v>
      </c>
      <c r="AX274" s="15" t="s">
        <v>70</v>
      </c>
      <c r="AY274" s="168" t="s">
        <v>119</v>
      </c>
    </row>
    <row r="275" spans="2:51" s="12" customFormat="1">
      <c r="B275" s="146"/>
      <c r="D275" s="147" t="s">
        <v>130</v>
      </c>
      <c r="E275" s="148" t="s">
        <v>3</v>
      </c>
      <c r="F275" s="149" t="s">
        <v>199</v>
      </c>
      <c r="H275" s="148" t="s">
        <v>3</v>
      </c>
      <c r="I275" s="150"/>
      <c r="L275" s="146"/>
      <c r="M275" s="151"/>
      <c r="T275" s="152"/>
      <c r="AT275" s="148" t="s">
        <v>130</v>
      </c>
      <c r="AU275" s="148" t="s">
        <v>80</v>
      </c>
      <c r="AV275" s="12" t="s">
        <v>78</v>
      </c>
      <c r="AW275" s="12" t="s">
        <v>32</v>
      </c>
      <c r="AX275" s="12" t="s">
        <v>70</v>
      </c>
      <c r="AY275" s="148" t="s">
        <v>119</v>
      </c>
    </row>
    <row r="276" spans="2:51" s="13" customFormat="1" ht="22.5">
      <c r="B276" s="153"/>
      <c r="D276" s="147" t="s">
        <v>130</v>
      </c>
      <c r="E276" s="154" t="s">
        <v>3</v>
      </c>
      <c r="F276" s="155" t="s">
        <v>200</v>
      </c>
      <c r="H276" s="156">
        <v>26.76</v>
      </c>
      <c r="I276" s="157"/>
      <c r="L276" s="153"/>
      <c r="M276" s="158"/>
      <c r="T276" s="159"/>
      <c r="AT276" s="154" t="s">
        <v>130</v>
      </c>
      <c r="AU276" s="154" t="s">
        <v>80</v>
      </c>
      <c r="AV276" s="13" t="s">
        <v>80</v>
      </c>
      <c r="AW276" s="13" t="s">
        <v>32</v>
      </c>
      <c r="AX276" s="13" t="s">
        <v>70</v>
      </c>
      <c r="AY276" s="154" t="s">
        <v>119</v>
      </c>
    </row>
    <row r="277" spans="2:51" s="15" customFormat="1">
      <c r="B277" s="167"/>
      <c r="D277" s="147" t="s">
        <v>130</v>
      </c>
      <c r="E277" s="168" t="s">
        <v>3</v>
      </c>
      <c r="F277" s="169" t="s">
        <v>198</v>
      </c>
      <c r="H277" s="170">
        <v>26.76</v>
      </c>
      <c r="I277" s="171"/>
      <c r="L277" s="167"/>
      <c r="M277" s="172"/>
      <c r="T277" s="173"/>
      <c r="AT277" s="168" t="s">
        <v>130</v>
      </c>
      <c r="AU277" s="168" t="s">
        <v>80</v>
      </c>
      <c r="AV277" s="15" t="s">
        <v>139</v>
      </c>
      <c r="AW277" s="15" t="s">
        <v>32</v>
      </c>
      <c r="AX277" s="15" t="s">
        <v>70</v>
      </c>
      <c r="AY277" s="168" t="s">
        <v>119</v>
      </c>
    </row>
    <row r="278" spans="2:51" s="12" customFormat="1">
      <c r="B278" s="146"/>
      <c r="D278" s="147" t="s">
        <v>130</v>
      </c>
      <c r="E278" s="148" t="s">
        <v>3</v>
      </c>
      <c r="F278" s="149" t="s">
        <v>201</v>
      </c>
      <c r="H278" s="148" t="s">
        <v>3</v>
      </c>
      <c r="I278" s="150"/>
      <c r="L278" s="146"/>
      <c r="M278" s="151"/>
      <c r="T278" s="152"/>
      <c r="AT278" s="148" t="s">
        <v>130</v>
      </c>
      <c r="AU278" s="148" t="s">
        <v>80</v>
      </c>
      <c r="AV278" s="12" t="s">
        <v>78</v>
      </c>
      <c r="AW278" s="12" t="s">
        <v>32</v>
      </c>
      <c r="AX278" s="12" t="s">
        <v>70</v>
      </c>
      <c r="AY278" s="148" t="s">
        <v>119</v>
      </c>
    </row>
    <row r="279" spans="2:51" s="13" customFormat="1">
      <c r="B279" s="153"/>
      <c r="D279" s="147" t="s">
        <v>130</v>
      </c>
      <c r="E279" s="154" t="s">
        <v>3</v>
      </c>
      <c r="F279" s="155" t="s">
        <v>202</v>
      </c>
      <c r="H279" s="156">
        <v>-1.4</v>
      </c>
      <c r="I279" s="157"/>
      <c r="L279" s="153"/>
      <c r="M279" s="158"/>
      <c r="T279" s="159"/>
      <c r="AT279" s="154" t="s">
        <v>130</v>
      </c>
      <c r="AU279" s="154" t="s">
        <v>80</v>
      </c>
      <c r="AV279" s="13" t="s">
        <v>80</v>
      </c>
      <c r="AW279" s="13" t="s">
        <v>32</v>
      </c>
      <c r="AX279" s="13" t="s">
        <v>70</v>
      </c>
      <c r="AY279" s="154" t="s">
        <v>119</v>
      </c>
    </row>
    <row r="280" spans="2:51" s="13" customFormat="1">
      <c r="B280" s="153"/>
      <c r="D280" s="147" t="s">
        <v>130</v>
      </c>
      <c r="E280" s="154" t="s">
        <v>3</v>
      </c>
      <c r="F280" s="155" t="s">
        <v>203</v>
      </c>
      <c r="H280" s="156">
        <v>-15.2</v>
      </c>
      <c r="I280" s="157"/>
      <c r="L280" s="153"/>
      <c r="M280" s="158"/>
      <c r="T280" s="159"/>
      <c r="AT280" s="154" t="s">
        <v>130</v>
      </c>
      <c r="AU280" s="154" t="s">
        <v>80</v>
      </c>
      <c r="AV280" s="13" t="s">
        <v>80</v>
      </c>
      <c r="AW280" s="13" t="s">
        <v>32</v>
      </c>
      <c r="AX280" s="13" t="s">
        <v>70</v>
      </c>
      <c r="AY280" s="154" t="s">
        <v>119</v>
      </c>
    </row>
    <row r="281" spans="2:51" s="13" customFormat="1">
      <c r="B281" s="153"/>
      <c r="D281" s="147" t="s">
        <v>130</v>
      </c>
      <c r="E281" s="154" t="s">
        <v>3</v>
      </c>
      <c r="F281" s="155" t="s">
        <v>204</v>
      </c>
      <c r="H281" s="156">
        <v>-2.25</v>
      </c>
      <c r="I281" s="157"/>
      <c r="L281" s="153"/>
      <c r="M281" s="158"/>
      <c r="T281" s="159"/>
      <c r="AT281" s="154" t="s">
        <v>130</v>
      </c>
      <c r="AU281" s="154" t="s">
        <v>80</v>
      </c>
      <c r="AV281" s="13" t="s">
        <v>80</v>
      </c>
      <c r="AW281" s="13" t="s">
        <v>32</v>
      </c>
      <c r="AX281" s="13" t="s">
        <v>70</v>
      </c>
      <c r="AY281" s="154" t="s">
        <v>119</v>
      </c>
    </row>
    <row r="282" spans="2:51" s="13" customFormat="1">
      <c r="B282" s="153"/>
      <c r="D282" s="147" t="s">
        <v>130</v>
      </c>
      <c r="E282" s="154" t="s">
        <v>3</v>
      </c>
      <c r="F282" s="155" t="s">
        <v>205</v>
      </c>
      <c r="H282" s="156">
        <v>-3.6</v>
      </c>
      <c r="I282" s="157"/>
      <c r="L282" s="153"/>
      <c r="M282" s="158"/>
      <c r="T282" s="159"/>
      <c r="AT282" s="154" t="s">
        <v>130</v>
      </c>
      <c r="AU282" s="154" t="s">
        <v>80</v>
      </c>
      <c r="AV282" s="13" t="s">
        <v>80</v>
      </c>
      <c r="AW282" s="13" t="s">
        <v>32</v>
      </c>
      <c r="AX282" s="13" t="s">
        <v>70</v>
      </c>
      <c r="AY282" s="154" t="s">
        <v>119</v>
      </c>
    </row>
    <row r="283" spans="2:51" s="13" customFormat="1">
      <c r="B283" s="153"/>
      <c r="D283" s="147" t="s">
        <v>130</v>
      </c>
      <c r="E283" s="154" t="s">
        <v>3</v>
      </c>
      <c r="F283" s="155" t="s">
        <v>206</v>
      </c>
      <c r="H283" s="156">
        <v>-1.2</v>
      </c>
      <c r="I283" s="157"/>
      <c r="L283" s="153"/>
      <c r="M283" s="158"/>
      <c r="T283" s="159"/>
      <c r="AT283" s="154" t="s">
        <v>130</v>
      </c>
      <c r="AU283" s="154" t="s">
        <v>80</v>
      </c>
      <c r="AV283" s="13" t="s">
        <v>80</v>
      </c>
      <c r="AW283" s="13" t="s">
        <v>32</v>
      </c>
      <c r="AX283" s="13" t="s">
        <v>70</v>
      </c>
      <c r="AY283" s="154" t="s">
        <v>119</v>
      </c>
    </row>
    <row r="284" spans="2:51" s="15" customFormat="1">
      <c r="B284" s="167"/>
      <c r="D284" s="147" t="s">
        <v>130</v>
      </c>
      <c r="E284" s="168" t="s">
        <v>3</v>
      </c>
      <c r="F284" s="169" t="s">
        <v>198</v>
      </c>
      <c r="H284" s="170">
        <v>-23.65</v>
      </c>
      <c r="I284" s="171"/>
      <c r="L284" s="167"/>
      <c r="M284" s="172"/>
      <c r="T284" s="173"/>
      <c r="AT284" s="168" t="s">
        <v>130</v>
      </c>
      <c r="AU284" s="168" t="s">
        <v>80</v>
      </c>
      <c r="AV284" s="15" t="s">
        <v>139</v>
      </c>
      <c r="AW284" s="15" t="s">
        <v>32</v>
      </c>
      <c r="AX284" s="15" t="s">
        <v>70</v>
      </c>
      <c r="AY284" s="168" t="s">
        <v>119</v>
      </c>
    </row>
    <row r="285" spans="2:51" s="12" customFormat="1">
      <c r="B285" s="146"/>
      <c r="D285" s="147" t="s">
        <v>130</v>
      </c>
      <c r="E285" s="148" t="s">
        <v>3</v>
      </c>
      <c r="F285" s="149" t="s">
        <v>211</v>
      </c>
      <c r="H285" s="148" t="s">
        <v>3</v>
      </c>
      <c r="I285" s="150"/>
      <c r="L285" s="146"/>
      <c r="M285" s="151"/>
      <c r="T285" s="152"/>
      <c r="AT285" s="148" t="s">
        <v>130</v>
      </c>
      <c r="AU285" s="148" t="s">
        <v>80</v>
      </c>
      <c r="AV285" s="12" t="s">
        <v>78</v>
      </c>
      <c r="AW285" s="12" t="s">
        <v>32</v>
      </c>
      <c r="AX285" s="12" t="s">
        <v>70</v>
      </c>
      <c r="AY285" s="148" t="s">
        <v>119</v>
      </c>
    </row>
    <row r="286" spans="2:51" s="13" customFormat="1">
      <c r="B286" s="153"/>
      <c r="D286" s="147" t="s">
        <v>130</v>
      </c>
      <c r="E286" s="154" t="s">
        <v>3</v>
      </c>
      <c r="F286" s="155" t="s">
        <v>212</v>
      </c>
      <c r="H286" s="156">
        <v>22.5</v>
      </c>
      <c r="I286" s="157"/>
      <c r="L286" s="153"/>
      <c r="M286" s="158"/>
      <c r="T286" s="159"/>
      <c r="AT286" s="154" t="s">
        <v>130</v>
      </c>
      <c r="AU286" s="154" t="s">
        <v>80</v>
      </c>
      <c r="AV286" s="13" t="s">
        <v>80</v>
      </c>
      <c r="AW286" s="13" t="s">
        <v>32</v>
      </c>
      <c r="AX286" s="13" t="s">
        <v>70</v>
      </c>
      <c r="AY286" s="154" t="s">
        <v>119</v>
      </c>
    </row>
    <row r="287" spans="2:51" s="13" customFormat="1">
      <c r="B287" s="153"/>
      <c r="D287" s="147" t="s">
        <v>130</v>
      </c>
      <c r="E287" s="154" t="s">
        <v>3</v>
      </c>
      <c r="F287" s="155" t="s">
        <v>213</v>
      </c>
      <c r="H287" s="156">
        <v>-6</v>
      </c>
      <c r="I287" s="157"/>
      <c r="L287" s="153"/>
      <c r="M287" s="158"/>
      <c r="T287" s="159"/>
      <c r="AT287" s="154" t="s">
        <v>130</v>
      </c>
      <c r="AU287" s="154" t="s">
        <v>80</v>
      </c>
      <c r="AV287" s="13" t="s">
        <v>80</v>
      </c>
      <c r="AW287" s="13" t="s">
        <v>32</v>
      </c>
      <c r="AX287" s="13" t="s">
        <v>70</v>
      </c>
      <c r="AY287" s="154" t="s">
        <v>119</v>
      </c>
    </row>
    <row r="288" spans="2:51" s="15" customFormat="1">
      <c r="B288" s="167"/>
      <c r="D288" s="147" t="s">
        <v>130</v>
      </c>
      <c r="E288" s="168" t="s">
        <v>3</v>
      </c>
      <c r="F288" s="169" t="s">
        <v>198</v>
      </c>
      <c r="H288" s="170">
        <v>16.5</v>
      </c>
      <c r="I288" s="171"/>
      <c r="L288" s="167"/>
      <c r="M288" s="172"/>
      <c r="T288" s="173"/>
      <c r="AT288" s="168" t="s">
        <v>130</v>
      </c>
      <c r="AU288" s="168" t="s">
        <v>80</v>
      </c>
      <c r="AV288" s="15" t="s">
        <v>139</v>
      </c>
      <c r="AW288" s="15" t="s">
        <v>32</v>
      </c>
      <c r="AX288" s="15" t="s">
        <v>70</v>
      </c>
      <c r="AY288" s="168" t="s">
        <v>119</v>
      </c>
    </row>
    <row r="289" spans="2:65" s="12" customFormat="1">
      <c r="B289" s="146"/>
      <c r="D289" s="147" t="s">
        <v>130</v>
      </c>
      <c r="E289" s="148" t="s">
        <v>3</v>
      </c>
      <c r="F289" s="149" t="s">
        <v>274</v>
      </c>
      <c r="H289" s="148" t="s">
        <v>3</v>
      </c>
      <c r="I289" s="150"/>
      <c r="L289" s="146"/>
      <c r="M289" s="151"/>
      <c r="T289" s="152"/>
      <c r="AT289" s="148" t="s">
        <v>130</v>
      </c>
      <c r="AU289" s="148" t="s">
        <v>80</v>
      </c>
      <c r="AV289" s="12" t="s">
        <v>78</v>
      </c>
      <c r="AW289" s="12" t="s">
        <v>32</v>
      </c>
      <c r="AX289" s="12" t="s">
        <v>70</v>
      </c>
      <c r="AY289" s="148" t="s">
        <v>119</v>
      </c>
    </row>
    <row r="290" spans="2:65" s="13" customFormat="1">
      <c r="B290" s="153"/>
      <c r="D290" s="147" t="s">
        <v>130</v>
      </c>
      <c r="E290" s="154" t="s">
        <v>3</v>
      </c>
      <c r="F290" s="155" t="s">
        <v>275</v>
      </c>
      <c r="H290" s="156">
        <v>-5.4</v>
      </c>
      <c r="I290" s="157"/>
      <c r="L290" s="153"/>
      <c r="M290" s="158"/>
      <c r="T290" s="159"/>
      <c r="AT290" s="154" t="s">
        <v>130</v>
      </c>
      <c r="AU290" s="154" t="s">
        <v>80</v>
      </c>
      <c r="AV290" s="13" t="s">
        <v>80</v>
      </c>
      <c r="AW290" s="13" t="s">
        <v>32</v>
      </c>
      <c r="AX290" s="13" t="s">
        <v>70</v>
      </c>
      <c r="AY290" s="154" t="s">
        <v>119</v>
      </c>
    </row>
    <row r="291" spans="2:65" s="15" customFormat="1">
      <c r="B291" s="167"/>
      <c r="D291" s="147" t="s">
        <v>130</v>
      </c>
      <c r="E291" s="168" t="s">
        <v>3</v>
      </c>
      <c r="F291" s="169" t="s">
        <v>198</v>
      </c>
      <c r="H291" s="170">
        <v>-5.4</v>
      </c>
      <c r="I291" s="171"/>
      <c r="L291" s="167"/>
      <c r="M291" s="172"/>
      <c r="T291" s="173"/>
      <c r="AT291" s="168" t="s">
        <v>130</v>
      </c>
      <c r="AU291" s="168" t="s">
        <v>80</v>
      </c>
      <c r="AV291" s="15" t="s">
        <v>139</v>
      </c>
      <c r="AW291" s="15" t="s">
        <v>32</v>
      </c>
      <c r="AX291" s="15" t="s">
        <v>70</v>
      </c>
      <c r="AY291" s="168" t="s">
        <v>119</v>
      </c>
    </row>
    <row r="292" spans="2:65" s="14" customFormat="1">
      <c r="B292" s="160"/>
      <c r="D292" s="147" t="s">
        <v>130</v>
      </c>
      <c r="E292" s="161" t="s">
        <v>3</v>
      </c>
      <c r="F292" s="162" t="s">
        <v>133</v>
      </c>
      <c r="H292" s="163">
        <v>86.670999999999992</v>
      </c>
      <c r="I292" s="164"/>
      <c r="L292" s="160"/>
      <c r="M292" s="165"/>
      <c r="T292" s="166"/>
      <c r="AT292" s="161" t="s">
        <v>130</v>
      </c>
      <c r="AU292" s="161" t="s">
        <v>80</v>
      </c>
      <c r="AV292" s="14" t="s">
        <v>126</v>
      </c>
      <c r="AW292" s="14" t="s">
        <v>32</v>
      </c>
      <c r="AX292" s="14" t="s">
        <v>78</v>
      </c>
      <c r="AY292" s="161" t="s">
        <v>119</v>
      </c>
    </row>
    <row r="293" spans="2:65" s="13" customFormat="1">
      <c r="B293" s="153"/>
      <c r="D293" s="147" t="s">
        <v>130</v>
      </c>
      <c r="F293" s="155" t="s">
        <v>293</v>
      </c>
      <c r="H293" s="156">
        <v>173.34200000000001</v>
      </c>
      <c r="I293" s="157"/>
      <c r="L293" s="153"/>
      <c r="M293" s="158"/>
      <c r="T293" s="159"/>
      <c r="AT293" s="154" t="s">
        <v>130</v>
      </c>
      <c r="AU293" s="154" t="s">
        <v>80</v>
      </c>
      <c r="AV293" s="13" t="s">
        <v>80</v>
      </c>
      <c r="AW293" s="13" t="s">
        <v>4</v>
      </c>
      <c r="AX293" s="13" t="s">
        <v>78</v>
      </c>
      <c r="AY293" s="154" t="s">
        <v>119</v>
      </c>
    </row>
    <row r="294" spans="2:65" s="1" customFormat="1" ht="24.2" customHeight="1">
      <c r="B294" s="128"/>
      <c r="C294" s="129" t="s">
        <v>294</v>
      </c>
      <c r="D294" s="129" t="s">
        <v>121</v>
      </c>
      <c r="E294" s="130" t="s">
        <v>295</v>
      </c>
      <c r="F294" s="131" t="s">
        <v>296</v>
      </c>
      <c r="G294" s="132" t="s">
        <v>191</v>
      </c>
      <c r="H294" s="133">
        <v>10.15</v>
      </c>
      <c r="I294" s="134"/>
      <c r="J294" s="135">
        <f>ROUND(I294*H294,2)</f>
        <v>0</v>
      </c>
      <c r="K294" s="131" t="s">
        <v>125</v>
      </c>
      <c r="L294" s="33"/>
      <c r="M294" s="136" t="s">
        <v>3</v>
      </c>
      <c r="N294" s="137" t="s">
        <v>41</v>
      </c>
      <c r="P294" s="138">
        <f>O294*H294</f>
        <v>0</v>
      </c>
      <c r="Q294" s="138">
        <v>0</v>
      </c>
      <c r="R294" s="138">
        <f>Q294*H294</f>
        <v>0</v>
      </c>
      <c r="S294" s="138">
        <v>0</v>
      </c>
      <c r="T294" s="139">
        <f>S294*H294</f>
        <v>0</v>
      </c>
      <c r="AR294" s="140" t="s">
        <v>126</v>
      </c>
      <c r="AT294" s="140" t="s">
        <v>121</v>
      </c>
      <c r="AU294" s="140" t="s">
        <v>80</v>
      </c>
      <c r="AY294" s="18" t="s">
        <v>119</v>
      </c>
      <c r="BE294" s="141">
        <f>IF(N294="základní",J294,0)</f>
        <v>0</v>
      </c>
      <c r="BF294" s="141">
        <f>IF(N294="snížená",J294,0)</f>
        <v>0</v>
      </c>
      <c r="BG294" s="141">
        <f>IF(N294="zákl. přenesená",J294,0)</f>
        <v>0</v>
      </c>
      <c r="BH294" s="141">
        <f>IF(N294="sníž. přenesená",J294,0)</f>
        <v>0</v>
      </c>
      <c r="BI294" s="141">
        <f>IF(N294="nulová",J294,0)</f>
        <v>0</v>
      </c>
      <c r="BJ294" s="18" t="s">
        <v>78</v>
      </c>
      <c r="BK294" s="141">
        <f>ROUND(I294*H294,2)</f>
        <v>0</v>
      </c>
      <c r="BL294" s="18" t="s">
        <v>126</v>
      </c>
      <c r="BM294" s="140" t="s">
        <v>297</v>
      </c>
    </row>
    <row r="295" spans="2:65" s="1" customFormat="1">
      <c r="B295" s="33"/>
      <c r="D295" s="142" t="s">
        <v>128</v>
      </c>
      <c r="F295" s="143" t="s">
        <v>298</v>
      </c>
      <c r="I295" s="144"/>
      <c r="L295" s="33"/>
      <c r="M295" s="145"/>
      <c r="T295" s="54"/>
      <c r="AT295" s="18" t="s">
        <v>128</v>
      </c>
      <c r="AU295" s="18" t="s">
        <v>80</v>
      </c>
    </row>
    <row r="296" spans="2:65" s="12" customFormat="1">
      <c r="B296" s="146"/>
      <c r="D296" s="147" t="s">
        <v>130</v>
      </c>
      <c r="E296" s="148" t="s">
        <v>3</v>
      </c>
      <c r="F296" s="149" t="s">
        <v>299</v>
      </c>
      <c r="H296" s="148" t="s">
        <v>3</v>
      </c>
      <c r="I296" s="150"/>
      <c r="L296" s="146"/>
      <c r="M296" s="151"/>
      <c r="T296" s="152"/>
      <c r="AT296" s="148" t="s">
        <v>130</v>
      </c>
      <c r="AU296" s="148" t="s">
        <v>80</v>
      </c>
      <c r="AV296" s="12" t="s">
        <v>78</v>
      </c>
      <c r="AW296" s="12" t="s">
        <v>32</v>
      </c>
      <c r="AX296" s="12" t="s">
        <v>70</v>
      </c>
      <c r="AY296" s="148" t="s">
        <v>119</v>
      </c>
    </row>
    <row r="297" spans="2:65" s="13" customFormat="1">
      <c r="B297" s="153"/>
      <c r="D297" s="147" t="s">
        <v>130</v>
      </c>
      <c r="E297" s="154" t="s">
        <v>3</v>
      </c>
      <c r="F297" s="155" t="s">
        <v>265</v>
      </c>
      <c r="H297" s="156">
        <v>5.4</v>
      </c>
      <c r="I297" s="157"/>
      <c r="L297" s="153"/>
      <c r="M297" s="158"/>
      <c r="T297" s="159"/>
      <c r="AT297" s="154" t="s">
        <v>130</v>
      </c>
      <c r="AU297" s="154" t="s">
        <v>80</v>
      </c>
      <c r="AV297" s="13" t="s">
        <v>80</v>
      </c>
      <c r="AW297" s="13" t="s">
        <v>32</v>
      </c>
      <c r="AX297" s="13" t="s">
        <v>70</v>
      </c>
      <c r="AY297" s="154" t="s">
        <v>119</v>
      </c>
    </row>
    <row r="298" spans="2:65" s="13" customFormat="1">
      <c r="B298" s="153"/>
      <c r="D298" s="147" t="s">
        <v>130</v>
      </c>
      <c r="E298" s="154" t="s">
        <v>3</v>
      </c>
      <c r="F298" s="155" t="s">
        <v>266</v>
      </c>
      <c r="H298" s="156">
        <v>4.75</v>
      </c>
      <c r="I298" s="157"/>
      <c r="L298" s="153"/>
      <c r="M298" s="158"/>
      <c r="T298" s="159"/>
      <c r="AT298" s="154" t="s">
        <v>130</v>
      </c>
      <c r="AU298" s="154" t="s">
        <v>80</v>
      </c>
      <c r="AV298" s="13" t="s">
        <v>80</v>
      </c>
      <c r="AW298" s="13" t="s">
        <v>32</v>
      </c>
      <c r="AX298" s="13" t="s">
        <v>70</v>
      </c>
      <c r="AY298" s="154" t="s">
        <v>119</v>
      </c>
    </row>
    <row r="299" spans="2:65" s="14" customFormat="1">
      <c r="B299" s="160"/>
      <c r="D299" s="147" t="s">
        <v>130</v>
      </c>
      <c r="E299" s="161" t="s">
        <v>3</v>
      </c>
      <c r="F299" s="162" t="s">
        <v>133</v>
      </c>
      <c r="H299" s="163">
        <v>10.15</v>
      </c>
      <c r="I299" s="164"/>
      <c r="L299" s="160"/>
      <c r="M299" s="165"/>
      <c r="T299" s="166"/>
      <c r="AT299" s="161" t="s">
        <v>130</v>
      </c>
      <c r="AU299" s="161" t="s">
        <v>80</v>
      </c>
      <c r="AV299" s="14" t="s">
        <v>126</v>
      </c>
      <c r="AW299" s="14" t="s">
        <v>32</v>
      </c>
      <c r="AX299" s="14" t="s">
        <v>78</v>
      </c>
      <c r="AY299" s="161" t="s">
        <v>119</v>
      </c>
    </row>
    <row r="300" spans="2:65" s="1" customFormat="1" ht="24.2" customHeight="1">
      <c r="B300" s="128"/>
      <c r="C300" s="129" t="s">
        <v>300</v>
      </c>
      <c r="D300" s="129" t="s">
        <v>121</v>
      </c>
      <c r="E300" s="130" t="s">
        <v>301</v>
      </c>
      <c r="F300" s="131" t="s">
        <v>302</v>
      </c>
      <c r="G300" s="132" t="s">
        <v>191</v>
      </c>
      <c r="H300" s="133">
        <v>5.4</v>
      </c>
      <c r="I300" s="134"/>
      <c r="J300" s="135">
        <f>ROUND(I300*H300,2)</f>
        <v>0</v>
      </c>
      <c r="K300" s="131" t="s">
        <v>125</v>
      </c>
      <c r="L300" s="33"/>
      <c r="M300" s="136" t="s">
        <v>3</v>
      </c>
      <c r="N300" s="137" t="s">
        <v>41</v>
      </c>
      <c r="P300" s="138">
        <f>O300*H300</f>
        <v>0</v>
      </c>
      <c r="Q300" s="138">
        <v>0</v>
      </c>
      <c r="R300" s="138">
        <f>Q300*H300</f>
        <v>0</v>
      </c>
      <c r="S300" s="138">
        <v>0</v>
      </c>
      <c r="T300" s="139">
        <f>S300*H300</f>
        <v>0</v>
      </c>
      <c r="AR300" s="140" t="s">
        <v>126</v>
      </c>
      <c r="AT300" s="140" t="s">
        <v>121</v>
      </c>
      <c r="AU300" s="140" t="s">
        <v>80</v>
      </c>
      <c r="AY300" s="18" t="s">
        <v>119</v>
      </c>
      <c r="BE300" s="141">
        <f>IF(N300="základní",J300,0)</f>
        <v>0</v>
      </c>
      <c r="BF300" s="141">
        <f>IF(N300="snížená",J300,0)</f>
        <v>0</v>
      </c>
      <c r="BG300" s="141">
        <f>IF(N300="zákl. přenesená",J300,0)</f>
        <v>0</v>
      </c>
      <c r="BH300" s="141">
        <f>IF(N300="sníž. přenesená",J300,0)</f>
        <v>0</v>
      </c>
      <c r="BI300" s="141">
        <f>IF(N300="nulová",J300,0)</f>
        <v>0</v>
      </c>
      <c r="BJ300" s="18" t="s">
        <v>78</v>
      </c>
      <c r="BK300" s="141">
        <f>ROUND(I300*H300,2)</f>
        <v>0</v>
      </c>
      <c r="BL300" s="18" t="s">
        <v>126</v>
      </c>
      <c r="BM300" s="140" t="s">
        <v>303</v>
      </c>
    </row>
    <row r="301" spans="2:65" s="1" customFormat="1">
      <c r="B301" s="33"/>
      <c r="D301" s="142" t="s">
        <v>128</v>
      </c>
      <c r="F301" s="143" t="s">
        <v>304</v>
      </c>
      <c r="I301" s="144"/>
      <c r="L301" s="33"/>
      <c r="M301" s="145"/>
      <c r="T301" s="54"/>
      <c r="AT301" s="18" t="s">
        <v>128</v>
      </c>
      <c r="AU301" s="18" t="s">
        <v>80</v>
      </c>
    </row>
    <row r="302" spans="2:65" s="12" customFormat="1">
      <c r="B302" s="146"/>
      <c r="D302" s="147" t="s">
        <v>130</v>
      </c>
      <c r="E302" s="148" t="s">
        <v>3</v>
      </c>
      <c r="F302" s="149" t="s">
        <v>274</v>
      </c>
      <c r="H302" s="148" t="s">
        <v>3</v>
      </c>
      <c r="I302" s="150"/>
      <c r="L302" s="146"/>
      <c r="M302" s="151"/>
      <c r="T302" s="152"/>
      <c r="AT302" s="148" t="s">
        <v>130</v>
      </c>
      <c r="AU302" s="148" t="s">
        <v>80</v>
      </c>
      <c r="AV302" s="12" t="s">
        <v>78</v>
      </c>
      <c r="AW302" s="12" t="s">
        <v>32</v>
      </c>
      <c r="AX302" s="12" t="s">
        <v>70</v>
      </c>
      <c r="AY302" s="148" t="s">
        <v>119</v>
      </c>
    </row>
    <row r="303" spans="2:65" s="13" customFormat="1">
      <c r="B303" s="153"/>
      <c r="D303" s="147" t="s">
        <v>130</v>
      </c>
      <c r="E303" s="154" t="s">
        <v>3</v>
      </c>
      <c r="F303" s="155" t="s">
        <v>305</v>
      </c>
      <c r="H303" s="156">
        <v>5.4</v>
      </c>
      <c r="I303" s="157"/>
      <c r="L303" s="153"/>
      <c r="M303" s="158"/>
      <c r="T303" s="159"/>
      <c r="AT303" s="154" t="s">
        <v>130</v>
      </c>
      <c r="AU303" s="154" t="s">
        <v>80</v>
      </c>
      <c r="AV303" s="13" t="s">
        <v>80</v>
      </c>
      <c r="AW303" s="13" t="s">
        <v>32</v>
      </c>
      <c r="AX303" s="13" t="s">
        <v>70</v>
      </c>
      <c r="AY303" s="154" t="s">
        <v>119</v>
      </c>
    </row>
    <row r="304" spans="2:65" s="14" customFormat="1">
      <c r="B304" s="160"/>
      <c r="D304" s="147" t="s">
        <v>130</v>
      </c>
      <c r="E304" s="161" t="s">
        <v>3</v>
      </c>
      <c r="F304" s="162" t="s">
        <v>133</v>
      </c>
      <c r="H304" s="163">
        <v>5.4</v>
      </c>
      <c r="I304" s="164"/>
      <c r="L304" s="160"/>
      <c r="M304" s="165"/>
      <c r="T304" s="166"/>
      <c r="AT304" s="161" t="s">
        <v>130</v>
      </c>
      <c r="AU304" s="161" t="s">
        <v>80</v>
      </c>
      <c r="AV304" s="14" t="s">
        <v>126</v>
      </c>
      <c r="AW304" s="14" t="s">
        <v>32</v>
      </c>
      <c r="AX304" s="14" t="s">
        <v>78</v>
      </c>
      <c r="AY304" s="161" t="s">
        <v>119</v>
      </c>
    </row>
    <row r="305" spans="2:65" s="1" customFormat="1" ht="24.2" customHeight="1">
      <c r="B305" s="128"/>
      <c r="C305" s="129" t="s">
        <v>306</v>
      </c>
      <c r="D305" s="129" t="s">
        <v>121</v>
      </c>
      <c r="E305" s="130" t="s">
        <v>301</v>
      </c>
      <c r="F305" s="131" t="s">
        <v>302</v>
      </c>
      <c r="G305" s="132" t="s">
        <v>191</v>
      </c>
      <c r="H305" s="133">
        <v>4.75</v>
      </c>
      <c r="I305" s="134"/>
      <c r="J305" s="135">
        <f>ROUND(I305*H305,2)</f>
        <v>0</v>
      </c>
      <c r="K305" s="131" t="s">
        <v>125</v>
      </c>
      <c r="L305" s="33"/>
      <c r="M305" s="136" t="s">
        <v>3</v>
      </c>
      <c r="N305" s="137" t="s">
        <v>41</v>
      </c>
      <c r="P305" s="138">
        <f>O305*H305</f>
        <v>0</v>
      </c>
      <c r="Q305" s="138">
        <v>0</v>
      </c>
      <c r="R305" s="138">
        <f>Q305*H305</f>
        <v>0</v>
      </c>
      <c r="S305" s="138">
        <v>0</v>
      </c>
      <c r="T305" s="139">
        <f>S305*H305</f>
        <v>0</v>
      </c>
      <c r="AR305" s="140" t="s">
        <v>126</v>
      </c>
      <c r="AT305" s="140" t="s">
        <v>121</v>
      </c>
      <c r="AU305" s="140" t="s">
        <v>80</v>
      </c>
      <c r="AY305" s="18" t="s">
        <v>119</v>
      </c>
      <c r="BE305" s="141">
        <f>IF(N305="základní",J305,0)</f>
        <v>0</v>
      </c>
      <c r="BF305" s="141">
        <f>IF(N305="snížená",J305,0)</f>
        <v>0</v>
      </c>
      <c r="BG305" s="141">
        <f>IF(N305="zákl. přenesená",J305,0)</f>
        <v>0</v>
      </c>
      <c r="BH305" s="141">
        <f>IF(N305="sníž. přenesená",J305,0)</f>
        <v>0</v>
      </c>
      <c r="BI305" s="141">
        <f>IF(N305="nulová",J305,0)</f>
        <v>0</v>
      </c>
      <c r="BJ305" s="18" t="s">
        <v>78</v>
      </c>
      <c r="BK305" s="141">
        <f>ROUND(I305*H305,2)</f>
        <v>0</v>
      </c>
      <c r="BL305" s="18" t="s">
        <v>126</v>
      </c>
      <c r="BM305" s="140" t="s">
        <v>307</v>
      </c>
    </row>
    <row r="306" spans="2:65" s="1" customFormat="1">
      <c r="B306" s="33"/>
      <c r="D306" s="142" t="s">
        <v>128</v>
      </c>
      <c r="F306" s="143" t="s">
        <v>304</v>
      </c>
      <c r="I306" s="144"/>
      <c r="L306" s="33"/>
      <c r="M306" s="145"/>
      <c r="T306" s="54"/>
      <c r="AT306" s="18" t="s">
        <v>128</v>
      </c>
      <c r="AU306" s="18" t="s">
        <v>80</v>
      </c>
    </row>
    <row r="307" spans="2:65" s="12" customFormat="1">
      <c r="B307" s="146"/>
      <c r="D307" s="147" t="s">
        <v>130</v>
      </c>
      <c r="E307" s="148" t="s">
        <v>3</v>
      </c>
      <c r="F307" s="149" t="s">
        <v>308</v>
      </c>
      <c r="H307" s="148" t="s">
        <v>3</v>
      </c>
      <c r="I307" s="150"/>
      <c r="L307" s="146"/>
      <c r="M307" s="151"/>
      <c r="T307" s="152"/>
      <c r="AT307" s="148" t="s">
        <v>130</v>
      </c>
      <c r="AU307" s="148" t="s">
        <v>80</v>
      </c>
      <c r="AV307" s="12" t="s">
        <v>78</v>
      </c>
      <c r="AW307" s="12" t="s">
        <v>32</v>
      </c>
      <c r="AX307" s="12" t="s">
        <v>70</v>
      </c>
      <c r="AY307" s="148" t="s">
        <v>119</v>
      </c>
    </row>
    <row r="308" spans="2:65" s="13" customFormat="1">
      <c r="B308" s="153"/>
      <c r="D308" s="147" t="s">
        <v>130</v>
      </c>
      <c r="E308" s="154" t="s">
        <v>3</v>
      </c>
      <c r="F308" s="155" t="s">
        <v>309</v>
      </c>
      <c r="H308" s="156">
        <v>3</v>
      </c>
      <c r="I308" s="157"/>
      <c r="L308" s="153"/>
      <c r="M308" s="158"/>
      <c r="T308" s="159"/>
      <c r="AT308" s="154" t="s">
        <v>130</v>
      </c>
      <c r="AU308" s="154" t="s">
        <v>80</v>
      </c>
      <c r="AV308" s="13" t="s">
        <v>80</v>
      </c>
      <c r="AW308" s="13" t="s">
        <v>32</v>
      </c>
      <c r="AX308" s="13" t="s">
        <v>70</v>
      </c>
      <c r="AY308" s="154" t="s">
        <v>119</v>
      </c>
    </row>
    <row r="309" spans="2:65" s="13" customFormat="1">
      <c r="B309" s="153"/>
      <c r="D309" s="147" t="s">
        <v>130</v>
      </c>
      <c r="E309" s="154" t="s">
        <v>3</v>
      </c>
      <c r="F309" s="155" t="s">
        <v>310</v>
      </c>
      <c r="H309" s="156">
        <v>1.75</v>
      </c>
      <c r="I309" s="157"/>
      <c r="L309" s="153"/>
      <c r="M309" s="158"/>
      <c r="T309" s="159"/>
      <c r="AT309" s="154" t="s">
        <v>130</v>
      </c>
      <c r="AU309" s="154" t="s">
        <v>80</v>
      </c>
      <c r="AV309" s="13" t="s">
        <v>80</v>
      </c>
      <c r="AW309" s="13" t="s">
        <v>32</v>
      </c>
      <c r="AX309" s="13" t="s">
        <v>70</v>
      </c>
      <c r="AY309" s="154" t="s">
        <v>119</v>
      </c>
    </row>
    <row r="310" spans="2:65" s="14" customFormat="1">
      <c r="B310" s="160"/>
      <c r="D310" s="147" t="s">
        <v>130</v>
      </c>
      <c r="E310" s="161" t="s">
        <v>3</v>
      </c>
      <c r="F310" s="162" t="s">
        <v>133</v>
      </c>
      <c r="H310" s="163">
        <v>4.75</v>
      </c>
      <c r="I310" s="164"/>
      <c r="L310" s="160"/>
      <c r="M310" s="165"/>
      <c r="T310" s="166"/>
      <c r="AT310" s="161" t="s">
        <v>130</v>
      </c>
      <c r="AU310" s="161" t="s">
        <v>80</v>
      </c>
      <c r="AV310" s="14" t="s">
        <v>126</v>
      </c>
      <c r="AW310" s="14" t="s">
        <v>32</v>
      </c>
      <c r="AX310" s="14" t="s">
        <v>78</v>
      </c>
      <c r="AY310" s="161" t="s">
        <v>119</v>
      </c>
    </row>
    <row r="311" spans="2:65" s="1" customFormat="1" ht="24.2" customHeight="1">
      <c r="B311" s="128"/>
      <c r="C311" s="129" t="s">
        <v>311</v>
      </c>
      <c r="D311" s="129" t="s">
        <v>121</v>
      </c>
      <c r="E311" s="130" t="s">
        <v>301</v>
      </c>
      <c r="F311" s="131" t="s">
        <v>302</v>
      </c>
      <c r="G311" s="132" t="s">
        <v>191</v>
      </c>
      <c r="H311" s="133">
        <v>43.344999999999999</v>
      </c>
      <c r="I311" s="134"/>
      <c r="J311" s="135">
        <f>ROUND(I311*H311,2)</f>
        <v>0</v>
      </c>
      <c r="K311" s="131" t="s">
        <v>125</v>
      </c>
      <c r="L311" s="33"/>
      <c r="M311" s="136" t="s">
        <v>3</v>
      </c>
      <c r="N311" s="137" t="s">
        <v>41</v>
      </c>
      <c r="P311" s="138">
        <f>O311*H311</f>
        <v>0</v>
      </c>
      <c r="Q311" s="138">
        <v>0</v>
      </c>
      <c r="R311" s="138">
        <f>Q311*H311</f>
        <v>0</v>
      </c>
      <c r="S311" s="138">
        <v>0</v>
      </c>
      <c r="T311" s="139">
        <f>S311*H311</f>
        <v>0</v>
      </c>
      <c r="AR311" s="140" t="s">
        <v>126</v>
      </c>
      <c r="AT311" s="140" t="s">
        <v>121</v>
      </c>
      <c r="AU311" s="140" t="s">
        <v>80</v>
      </c>
      <c r="AY311" s="18" t="s">
        <v>119</v>
      </c>
      <c r="BE311" s="141">
        <f>IF(N311="základní",J311,0)</f>
        <v>0</v>
      </c>
      <c r="BF311" s="141">
        <f>IF(N311="snížená",J311,0)</f>
        <v>0</v>
      </c>
      <c r="BG311" s="141">
        <f>IF(N311="zákl. přenesená",J311,0)</f>
        <v>0</v>
      </c>
      <c r="BH311" s="141">
        <f>IF(N311="sníž. přenesená",J311,0)</f>
        <v>0</v>
      </c>
      <c r="BI311" s="141">
        <f>IF(N311="nulová",J311,0)</f>
        <v>0</v>
      </c>
      <c r="BJ311" s="18" t="s">
        <v>78</v>
      </c>
      <c r="BK311" s="141">
        <f>ROUND(I311*H311,2)</f>
        <v>0</v>
      </c>
      <c r="BL311" s="18" t="s">
        <v>126</v>
      </c>
      <c r="BM311" s="140" t="s">
        <v>312</v>
      </c>
    </row>
    <row r="312" spans="2:65" s="1" customFormat="1">
      <c r="B312" s="33"/>
      <c r="D312" s="142" t="s">
        <v>128</v>
      </c>
      <c r="F312" s="143" t="s">
        <v>304</v>
      </c>
      <c r="I312" s="144"/>
      <c r="L312" s="33"/>
      <c r="M312" s="145"/>
      <c r="T312" s="54"/>
      <c r="AT312" s="18" t="s">
        <v>128</v>
      </c>
      <c r="AU312" s="18" t="s">
        <v>80</v>
      </c>
    </row>
    <row r="313" spans="2:65" s="12" customFormat="1">
      <c r="B313" s="146"/>
      <c r="D313" s="147" t="s">
        <v>130</v>
      </c>
      <c r="E313" s="148" t="s">
        <v>3</v>
      </c>
      <c r="F313" s="149" t="s">
        <v>313</v>
      </c>
      <c r="H313" s="148" t="s">
        <v>3</v>
      </c>
      <c r="I313" s="150"/>
      <c r="L313" s="146"/>
      <c r="M313" s="151"/>
      <c r="T313" s="152"/>
      <c r="AT313" s="148" t="s">
        <v>130</v>
      </c>
      <c r="AU313" s="148" t="s">
        <v>80</v>
      </c>
      <c r="AV313" s="12" t="s">
        <v>78</v>
      </c>
      <c r="AW313" s="12" t="s">
        <v>32</v>
      </c>
      <c r="AX313" s="12" t="s">
        <v>70</v>
      </c>
      <c r="AY313" s="148" t="s">
        <v>119</v>
      </c>
    </row>
    <row r="314" spans="2:65" s="12" customFormat="1">
      <c r="B314" s="146"/>
      <c r="D314" s="147" t="s">
        <v>130</v>
      </c>
      <c r="E314" s="148" t="s">
        <v>3</v>
      </c>
      <c r="F314" s="149" t="s">
        <v>194</v>
      </c>
      <c r="H314" s="148" t="s">
        <v>3</v>
      </c>
      <c r="I314" s="150"/>
      <c r="L314" s="146"/>
      <c r="M314" s="151"/>
      <c r="T314" s="152"/>
      <c r="AT314" s="148" t="s">
        <v>130</v>
      </c>
      <c r="AU314" s="148" t="s">
        <v>80</v>
      </c>
      <c r="AV314" s="12" t="s">
        <v>78</v>
      </c>
      <c r="AW314" s="12" t="s">
        <v>32</v>
      </c>
      <c r="AX314" s="12" t="s">
        <v>70</v>
      </c>
      <c r="AY314" s="148" t="s">
        <v>119</v>
      </c>
    </row>
    <row r="315" spans="2:65" s="13" customFormat="1" ht="22.5">
      <c r="B315" s="153"/>
      <c r="D315" s="147" t="s">
        <v>130</v>
      </c>
      <c r="E315" s="154" t="s">
        <v>3</v>
      </c>
      <c r="F315" s="155" t="s">
        <v>195</v>
      </c>
      <c r="H315" s="156">
        <v>26.663</v>
      </c>
      <c r="I315" s="157"/>
      <c r="L315" s="153"/>
      <c r="M315" s="158"/>
      <c r="T315" s="159"/>
      <c r="AT315" s="154" t="s">
        <v>130</v>
      </c>
      <c r="AU315" s="154" t="s">
        <v>80</v>
      </c>
      <c r="AV315" s="13" t="s">
        <v>80</v>
      </c>
      <c r="AW315" s="13" t="s">
        <v>32</v>
      </c>
      <c r="AX315" s="13" t="s">
        <v>70</v>
      </c>
      <c r="AY315" s="154" t="s">
        <v>119</v>
      </c>
    </row>
    <row r="316" spans="2:65" s="13" customFormat="1" ht="22.5">
      <c r="B316" s="153"/>
      <c r="D316" s="147" t="s">
        <v>130</v>
      </c>
      <c r="E316" s="154" t="s">
        <v>3</v>
      </c>
      <c r="F316" s="155" t="s">
        <v>196</v>
      </c>
      <c r="H316" s="156">
        <v>28.652000000000001</v>
      </c>
      <c r="I316" s="157"/>
      <c r="L316" s="153"/>
      <c r="M316" s="158"/>
      <c r="T316" s="159"/>
      <c r="AT316" s="154" t="s">
        <v>130</v>
      </c>
      <c r="AU316" s="154" t="s">
        <v>80</v>
      </c>
      <c r="AV316" s="13" t="s">
        <v>80</v>
      </c>
      <c r="AW316" s="13" t="s">
        <v>32</v>
      </c>
      <c r="AX316" s="13" t="s">
        <v>70</v>
      </c>
      <c r="AY316" s="154" t="s">
        <v>119</v>
      </c>
    </row>
    <row r="317" spans="2:65" s="13" customFormat="1">
      <c r="B317" s="153"/>
      <c r="D317" s="147" t="s">
        <v>130</v>
      </c>
      <c r="E317" s="154" t="s">
        <v>3</v>
      </c>
      <c r="F317" s="155" t="s">
        <v>197</v>
      </c>
      <c r="H317" s="156">
        <v>17.146000000000001</v>
      </c>
      <c r="I317" s="157"/>
      <c r="L317" s="153"/>
      <c r="M317" s="158"/>
      <c r="T317" s="159"/>
      <c r="AT317" s="154" t="s">
        <v>130</v>
      </c>
      <c r="AU317" s="154" t="s">
        <v>80</v>
      </c>
      <c r="AV317" s="13" t="s">
        <v>80</v>
      </c>
      <c r="AW317" s="13" t="s">
        <v>32</v>
      </c>
      <c r="AX317" s="13" t="s">
        <v>70</v>
      </c>
      <c r="AY317" s="154" t="s">
        <v>119</v>
      </c>
    </row>
    <row r="318" spans="2:65" s="15" customFormat="1">
      <c r="B318" s="167"/>
      <c r="D318" s="147" t="s">
        <v>130</v>
      </c>
      <c r="E318" s="168" t="s">
        <v>3</v>
      </c>
      <c r="F318" s="169" t="s">
        <v>198</v>
      </c>
      <c r="H318" s="170">
        <v>72.460999999999999</v>
      </c>
      <c r="I318" s="171"/>
      <c r="L318" s="167"/>
      <c r="M318" s="172"/>
      <c r="T318" s="173"/>
      <c r="AT318" s="168" t="s">
        <v>130</v>
      </c>
      <c r="AU318" s="168" t="s">
        <v>80</v>
      </c>
      <c r="AV318" s="15" t="s">
        <v>139</v>
      </c>
      <c r="AW318" s="15" t="s">
        <v>32</v>
      </c>
      <c r="AX318" s="15" t="s">
        <v>70</v>
      </c>
      <c r="AY318" s="168" t="s">
        <v>119</v>
      </c>
    </row>
    <row r="319" spans="2:65" s="12" customFormat="1">
      <c r="B319" s="146"/>
      <c r="D319" s="147" t="s">
        <v>130</v>
      </c>
      <c r="E319" s="148" t="s">
        <v>3</v>
      </c>
      <c r="F319" s="149" t="s">
        <v>199</v>
      </c>
      <c r="H319" s="148" t="s">
        <v>3</v>
      </c>
      <c r="I319" s="150"/>
      <c r="L319" s="146"/>
      <c r="M319" s="151"/>
      <c r="T319" s="152"/>
      <c r="AT319" s="148" t="s">
        <v>130</v>
      </c>
      <c r="AU319" s="148" t="s">
        <v>80</v>
      </c>
      <c r="AV319" s="12" t="s">
        <v>78</v>
      </c>
      <c r="AW319" s="12" t="s">
        <v>32</v>
      </c>
      <c r="AX319" s="12" t="s">
        <v>70</v>
      </c>
      <c r="AY319" s="148" t="s">
        <v>119</v>
      </c>
    </row>
    <row r="320" spans="2:65" s="13" customFormat="1" ht="22.5">
      <c r="B320" s="153"/>
      <c r="D320" s="147" t="s">
        <v>130</v>
      </c>
      <c r="E320" s="154" t="s">
        <v>3</v>
      </c>
      <c r="F320" s="155" t="s">
        <v>200</v>
      </c>
      <c r="H320" s="156">
        <v>26.76</v>
      </c>
      <c r="I320" s="157"/>
      <c r="L320" s="153"/>
      <c r="M320" s="158"/>
      <c r="T320" s="159"/>
      <c r="AT320" s="154" t="s">
        <v>130</v>
      </c>
      <c r="AU320" s="154" t="s">
        <v>80</v>
      </c>
      <c r="AV320" s="13" t="s">
        <v>80</v>
      </c>
      <c r="AW320" s="13" t="s">
        <v>32</v>
      </c>
      <c r="AX320" s="13" t="s">
        <v>70</v>
      </c>
      <c r="AY320" s="154" t="s">
        <v>119</v>
      </c>
    </row>
    <row r="321" spans="2:51" s="15" customFormat="1">
      <c r="B321" s="167"/>
      <c r="D321" s="147" t="s">
        <v>130</v>
      </c>
      <c r="E321" s="168" t="s">
        <v>3</v>
      </c>
      <c r="F321" s="169" t="s">
        <v>198</v>
      </c>
      <c r="H321" s="170">
        <v>26.76</v>
      </c>
      <c r="I321" s="171"/>
      <c r="L321" s="167"/>
      <c r="M321" s="172"/>
      <c r="T321" s="173"/>
      <c r="AT321" s="168" t="s">
        <v>130</v>
      </c>
      <c r="AU321" s="168" t="s">
        <v>80</v>
      </c>
      <c r="AV321" s="15" t="s">
        <v>139</v>
      </c>
      <c r="AW321" s="15" t="s">
        <v>32</v>
      </c>
      <c r="AX321" s="15" t="s">
        <v>70</v>
      </c>
      <c r="AY321" s="168" t="s">
        <v>119</v>
      </c>
    </row>
    <row r="322" spans="2:51" s="12" customFormat="1">
      <c r="B322" s="146"/>
      <c r="D322" s="147" t="s">
        <v>130</v>
      </c>
      <c r="E322" s="148" t="s">
        <v>3</v>
      </c>
      <c r="F322" s="149" t="s">
        <v>201</v>
      </c>
      <c r="H322" s="148" t="s">
        <v>3</v>
      </c>
      <c r="I322" s="150"/>
      <c r="L322" s="146"/>
      <c r="M322" s="151"/>
      <c r="T322" s="152"/>
      <c r="AT322" s="148" t="s">
        <v>130</v>
      </c>
      <c r="AU322" s="148" t="s">
        <v>80</v>
      </c>
      <c r="AV322" s="12" t="s">
        <v>78</v>
      </c>
      <c r="AW322" s="12" t="s">
        <v>32</v>
      </c>
      <c r="AX322" s="12" t="s">
        <v>70</v>
      </c>
      <c r="AY322" s="148" t="s">
        <v>119</v>
      </c>
    </row>
    <row r="323" spans="2:51" s="13" customFormat="1">
      <c r="B323" s="153"/>
      <c r="D323" s="147" t="s">
        <v>130</v>
      </c>
      <c r="E323" s="154" t="s">
        <v>3</v>
      </c>
      <c r="F323" s="155" t="s">
        <v>202</v>
      </c>
      <c r="H323" s="156">
        <v>-1.4</v>
      </c>
      <c r="I323" s="157"/>
      <c r="L323" s="153"/>
      <c r="M323" s="158"/>
      <c r="T323" s="159"/>
      <c r="AT323" s="154" t="s">
        <v>130</v>
      </c>
      <c r="AU323" s="154" t="s">
        <v>80</v>
      </c>
      <c r="AV323" s="13" t="s">
        <v>80</v>
      </c>
      <c r="AW323" s="13" t="s">
        <v>32</v>
      </c>
      <c r="AX323" s="13" t="s">
        <v>70</v>
      </c>
      <c r="AY323" s="154" t="s">
        <v>119</v>
      </c>
    </row>
    <row r="324" spans="2:51" s="13" customFormat="1">
      <c r="B324" s="153"/>
      <c r="D324" s="147" t="s">
        <v>130</v>
      </c>
      <c r="E324" s="154" t="s">
        <v>3</v>
      </c>
      <c r="F324" s="155" t="s">
        <v>203</v>
      </c>
      <c r="H324" s="156">
        <v>-15.2</v>
      </c>
      <c r="I324" s="157"/>
      <c r="L324" s="153"/>
      <c r="M324" s="158"/>
      <c r="T324" s="159"/>
      <c r="AT324" s="154" t="s">
        <v>130</v>
      </c>
      <c r="AU324" s="154" t="s">
        <v>80</v>
      </c>
      <c r="AV324" s="13" t="s">
        <v>80</v>
      </c>
      <c r="AW324" s="13" t="s">
        <v>32</v>
      </c>
      <c r="AX324" s="13" t="s">
        <v>70</v>
      </c>
      <c r="AY324" s="154" t="s">
        <v>119</v>
      </c>
    </row>
    <row r="325" spans="2:51" s="13" customFormat="1">
      <c r="B325" s="153"/>
      <c r="D325" s="147" t="s">
        <v>130</v>
      </c>
      <c r="E325" s="154" t="s">
        <v>3</v>
      </c>
      <c r="F325" s="155" t="s">
        <v>204</v>
      </c>
      <c r="H325" s="156">
        <v>-2.25</v>
      </c>
      <c r="I325" s="157"/>
      <c r="L325" s="153"/>
      <c r="M325" s="158"/>
      <c r="T325" s="159"/>
      <c r="AT325" s="154" t="s">
        <v>130</v>
      </c>
      <c r="AU325" s="154" t="s">
        <v>80</v>
      </c>
      <c r="AV325" s="13" t="s">
        <v>80</v>
      </c>
      <c r="AW325" s="13" t="s">
        <v>32</v>
      </c>
      <c r="AX325" s="13" t="s">
        <v>70</v>
      </c>
      <c r="AY325" s="154" t="s">
        <v>119</v>
      </c>
    </row>
    <row r="326" spans="2:51" s="13" customFormat="1">
      <c r="B326" s="153"/>
      <c r="D326" s="147" t="s">
        <v>130</v>
      </c>
      <c r="E326" s="154" t="s">
        <v>3</v>
      </c>
      <c r="F326" s="155" t="s">
        <v>205</v>
      </c>
      <c r="H326" s="156">
        <v>-3.6</v>
      </c>
      <c r="I326" s="157"/>
      <c r="L326" s="153"/>
      <c r="M326" s="158"/>
      <c r="T326" s="159"/>
      <c r="AT326" s="154" t="s">
        <v>130</v>
      </c>
      <c r="AU326" s="154" t="s">
        <v>80</v>
      </c>
      <c r="AV326" s="13" t="s">
        <v>80</v>
      </c>
      <c r="AW326" s="13" t="s">
        <v>32</v>
      </c>
      <c r="AX326" s="13" t="s">
        <v>70</v>
      </c>
      <c r="AY326" s="154" t="s">
        <v>119</v>
      </c>
    </row>
    <row r="327" spans="2:51" s="13" customFormat="1">
      <c r="B327" s="153"/>
      <c r="D327" s="147" t="s">
        <v>130</v>
      </c>
      <c r="E327" s="154" t="s">
        <v>3</v>
      </c>
      <c r="F327" s="155" t="s">
        <v>206</v>
      </c>
      <c r="H327" s="156">
        <v>-1.2</v>
      </c>
      <c r="I327" s="157"/>
      <c r="L327" s="153"/>
      <c r="M327" s="158"/>
      <c r="T327" s="159"/>
      <c r="AT327" s="154" t="s">
        <v>130</v>
      </c>
      <c r="AU327" s="154" t="s">
        <v>80</v>
      </c>
      <c r="AV327" s="13" t="s">
        <v>80</v>
      </c>
      <c r="AW327" s="13" t="s">
        <v>32</v>
      </c>
      <c r="AX327" s="13" t="s">
        <v>70</v>
      </c>
      <c r="AY327" s="154" t="s">
        <v>119</v>
      </c>
    </row>
    <row r="328" spans="2:51" s="15" customFormat="1">
      <c r="B328" s="167"/>
      <c r="D328" s="147" t="s">
        <v>130</v>
      </c>
      <c r="E328" s="168" t="s">
        <v>3</v>
      </c>
      <c r="F328" s="169" t="s">
        <v>198</v>
      </c>
      <c r="H328" s="170">
        <v>-23.65</v>
      </c>
      <c r="I328" s="171"/>
      <c r="L328" s="167"/>
      <c r="M328" s="172"/>
      <c r="T328" s="173"/>
      <c r="AT328" s="168" t="s">
        <v>130</v>
      </c>
      <c r="AU328" s="168" t="s">
        <v>80</v>
      </c>
      <c r="AV328" s="15" t="s">
        <v>139</v>
      </c>
      <c r="AW328" s="15" t="s">
        <v>32</v>
      </c>
      <c r="AX328" s="15" t="s">
        <v>70</v>
      </c>
      <c r="AY328" s="168" t="s">
        <v>119</v>
      </c>
    </row>
    <row r="329" spans="2:51" s="12" customFormat="1">
      <c r="B329" s="146"/>
      <c r="D329" s="147" t="s">
        <v>130</v>
      </c>
      <c r="E329" s="148" t="s">
        <v>3</v>
      </c>
      <c r="F329" s="149" t="s">
        <v>211</v>
      </c>
      <c r="H329" s="148" t="s">
        <v>3</v>
      </c>
      <c r="I329" s="150"/>
      <c r="L329" s="146"/>
      <c r="M329" s="151"/>
      <c r="T329" s="152"/>
      <c r="AT329" s="148" t="s">
        <v>130</v>
      </c>
      <c r="AU329" s="148" t="s">
        <v>80</v>
      </c>
      <c r="AV329" s="12" t="s">
        <v>78</v>
      </c>
      <c r="AW329" s="12" t="s">
        <v>32</v>
      </c>
      <c r="AX329" s="12" t="s">
        <v>70</v>
      </c>
      <c r="AY329" s="148" t="s">
        <v>119</v>
      </c>
    </row>
    <row r="330" spans="2:51" s="13" customFormat="1">
      <c r="B330" s="153"/>
      <c r="D330" s="147" t="s">
        <v>130</v>
      </c>
      <c r="E330" s="154" t="s">
        <v>3</v>
      </c>
      <c r="F330" s="155" t="s">
        <v>212</v>
      </c>
      <c r="H330" s="156">
        <v>22.5</v>
      </c>
      <c r="I330" s="157"/>
      <c r="L330" s="153"/>
      <c r="M330" s="158"/>
      <c r="T330" s="159"/>
      <c r="AT330" s="154" t="s">
        <v>130</v>
      </c>
      <c r="AU330" s="154" t="s">
        <v>80</v>
      </c>
      <c r="AV330" s="13" t="s">
        <v>80</v>
      </c>
      <c r="AW330" s="13" t="s">
        <v>32</v>
      </c>
      <c r="AX330" s="13" t="s">
        <v>70</v>
      </c>
      <c r="AY330" s="154" t="s">
        <v>119</v>
      </c>
    </row>
    <row r="331" spans="2:51" s="13" customFormat="1">
      <c r="B331" s="153"/>
      <c r="D331" s="147" t="s">
        <v>130</v>
      </c>
      <c r="E331" s="154" t="s">
        <v>3</v>
      </c>
      <c r="F331" s="155" t="s">
        <v>213</v>
      </c>
      <c r="H331" s="156">
        <v>-6</v>
      </c>
      <c r="I331" s="157"/>
      <c r="L331" s="153"/>
      <c r="M331" s="158"/>
      <c r="T331" s="159"/>
      <c r="AT331" s="154" t="s">
        <v>130</v>
      </c>
      <c r="AU331" s="154" t="s">
        <v>80</v>
      </c>
      <c r="AV331" s="13" t="s">
        <v>80</v>
      </c>
      <c r="AW331" s="13" t="s">
        <v>32</v>
      </c>
      <c r="AX331" s="13" t="s">
        <v>70</v>
      </c>
      <c r="AY331" s="154" t="s">
        <v>119</v>
      </c>
    </row>
    <row r="332" spans="2:51" s="15" customFormat="1">
      <c r="B332" s="167"/>
      <c r="D332" s="147" t="s">
        <v>130</v>
      </c>
      <c r="E332" s="168" t="s">
        <v>3</v>
      </c>
      <c r="F332" s="169" t="s">
        <v>198</v>
      </c>
      <c r="H332" s="170">
        <v>16.5</v>
      </c>
      <c r="I332" s="171"/>
      <c r="L332" s="167"/>
      <c r="M332" s="172"/>
      <c r="T332" s="173"/>
      <c r="AT332" s="168" t="s">
        <v>130</v>
      </c>
      <c r="AU332" s="168" t="s">
        <v>80</v>
      </c>
      <c r="AV332" s="15" t="s">
        <v>139</v>
      </c>
      <c r="AW332" s="15" t="s">
        <v>32</v>
      </c>
      <c r="AX332" s="15" t="s">
        <v>70</v>
      </c>
      <c r="AY332" s="168" t="s">
        <v>119</v>
      </c>
    </row>
    <row r="333" spans="2:51" s="12" customFormat="1">
      <c r="B333" s="146"/>
      <c r="D333" s="147" t="s">
        <v>130</v>
      </c>
      <c r="E333" s="148" t="s">
        <v>3</v>
      </c>
      <c r="F333" s="149" t="s">
        <v>314</v>
      </c>
      <c r="H333" s="148" t="s">
        <v>3</v>
      </c>
      <c r="I333" s="150"/>
      <c r="L333" s="146"/>
      <c r="M333" s="151"/>
      <c r="T333" s="152"/>
      <c r="AT333" s="148" t="s">
        <v>130</v>
      </c>
      <c r="AU333" s="148" t="s">
        <v>80</v>
      </c>
      <c r="AV333" s="12" t="s">
        <v>78</v>
      </c>
      <c r="AW333" s="12" t="s">
        <v>32</v>
      </c>
      <c r="AX333" s="12" t="s">
        <v>70</v>
      </c>
      <c r="AY333" s="148" t="s">
        <v>119</v>
      </c>
    </row>
    <row r="334" spans="2:51" s="13" customFormat="1">
      <c r="B334" s="153"/>
      <c r="D334" s="147" t="s">
        <v>130</v>
      </c>
      <c r="E334" s="154" t="s">
        <v>3</v>
      </c>
      <c r="F334" s="155" t="s">
        <v>315</v>
      </c>
      <c r="H334" s="156">
        <v>-38.576000000000001</v>
      </c>
      <c r="I334" s="157"/>
      <c r="L334" s="153"/>
      <c r="M334" s="158"/>
      <c r="T334" s="159"/>
      <c r="AT334" s="154" t="s">
        <v>130</v>
      </c>
      <c r="AU334" s="154" t="s">
        <v>80</v>
      </c>
      <c r="AV334" s="13" t="s">
        <v>80</v>
      </c>
      <c r="AW334" s="13" t="s">
        <v>32</v>
      </c>
      <c r="AX334" s="13" t="s">
        <v>70</v>
      </c>
      <c r="AY334" s="154" t="s">
        <v>119</v>
      </c>
    </row>
    <row r="335" spans="2:51" s="15" customFormat="1">
      <c r="B335" s="167"/>
      <c r="D335" s="147" t="s">
        <v>130</v>
      </c>
      <c r="E335" s="168" t="s">
        <v>3</v>
      </c>
      <c r="F335" s="169" t="s">
        <v>198</v>
      </c>
      <c r="H335" s="170">
        <v>-38.576000000000001</v>
      </c>
      <c r="I335" s="171"/>
      <c r="L335" s="167"/>
      <c r="M335" s="172"/>
      <c r="T335" s="173"/>
      <c r="AT335" s="168" t="s">
        <v>130</v>
      </c>
      <c r="AU335" s="168" t="s">
        <v>80</v>
      </c>
      <c r="AV335" s="15" t="s">
        <v>139</v>
      </c>
      <c r="AW335" s="15" t="s">
        <v>32</v>
      </c>
      <c r="AX335" s="15" t="s">
        <v>70</v>
      </c>
      <c r="AY335" s="168" t="s">
        <v>119</v>
      </c>
    </row>
    <row r="336" spans="2:51" s="13" customFormat="1">
      <c r="B336" s="153"/>
      <c r="D336" s="147" t="s">
        <v>130</v>
      </c>
      <c r="E336" s="154" t="s">
        <v>3</v>
      </c>
      <c r="F336" s="155" t="s">
        <v>316</v>
      </c>
      <c r="H336" s="156">
        <v>-5.4</v>
      </c>
      <c r="I336" s="157"/>
      <c r="L336" s="153"/>
      <c r="M336" s="158"/>
      <c r="T336" s="159"/>
      <c r="AT336" s="154" t="s">
        <v>130</v>
      </c>
      <c r="AU336" s="154" t="s">
        <v>80</v>
      </c>
      <c r="AV336" s="13" t="s">
        <v>80</v>
      </c>
      <c r="AW336" s="13" t="s">
        <v>32</v>
      </c>
      <c r="AX336" s="13" t="s">
        <v>70</v>
      </c>
      <c r="AY336" s="154" t="s">
        <v>119</v>
      </c>
    </row>
    <row r="337" spans="2:65" s="13" customFormat="1">
      <c r="B337" s="153"/>
      <c r="D337" s="147" t="s">
        <v>130</v>
      </c>
      <c r="E337" s="154" t="s">
        <v>3</v>
      </c>
      <c r="F337" s="155" t="s">
        <v>317</v>
      </c>
      <c r="H337" s="156">
        <v>-4.75</v>
      </c>
      <c r="I337" s="157"/>
      <c r="L337" s="153"/>
      <c r="M337" s="158"/>
      <c r="T337" s="159"/>
      <c r="AT337" s="154" t="s">
        <v>130</v>
      </c>
      <c r="AU337" s="154" t="s">
        <v>80</v>
      </c>
      <c r="AV337" s="13" t="s">
        <v>80</v>
      </c>
      <c r="AW337" s="13" t="s">
        <v>32</v>
      </c>
      <c r="AX337" s="13" t="s">
        <v>70</v>
      </c>
      <c r="AY337" s="154" t="s">
        <v>119</v>
      </c>
    </row>
    <row r="338" spans="2:65" s="15" customFormat="1">
      <c r="B338" s="167"/>
      <c r="D338" s="147" t="s">
        <v>130</v>
      </c>
      <c r="E338" s="168" t="s">
        <v>3</v>
      </c>
      <c r="F338" s="169" t="s">
        <v>198</v>
      </c>
      <c r="H338" s="170">
        <v>-10.15</v>
      </c>
      <c r="I338" s="171"/>
      <c r="L338" s="167"/>
      <c r="M338" s="172"/>
      <c r="T338" s="173"/>
      <c r="AT338" s="168" t="s">
        <v>130</v>
      </c>
      <c r="AU338" s="168" t="s">
        <v>80</v>
      </c>
      <c r="AV338" s="15" t="s">
        <v>139</v>
      </c>
      <c r="AW338" s="15" t="s">
        <v>32</v>
      </c>
      <c r="AX338" s="15" t="s">
        <v>70</v>
      </c>
      <c r="AY338" s="168" t="s">
        <v>119</v>
      </c>
    </row>
    <row r="339" spans="2:65" s="14" customFormat="1">
      <c r="B339" s="160"/>
      <c r="D339" s="147" t="s">
        <v>130</v>
      </c>
      <c r="E339" s="161" t="s">
        <v>3</v>
      </c>
      <c r="F339" s="162" t="s">
        <v>133</v>
      </c>
      <c r="H339" s="163">
        <v>43.344999999999999</v>
      </c>
      <c r="I339" s="164"/>
      <c r="L339" s="160"/>
      <c r="M339" s="165"/>
      <c r="T339" s="166"/>
      <c r="AT339" s="161" t="s">
        <v>130</v>
      </c>
      <c r="AU339" s="161" t="s">
        <v>80</v>
      </c>
      <c r="AV339" s="14" t="s">
        <v>126</v>
      </c>
      <c r="AW339" s="14" t="s">
        <v>32</v>
      </c>
      <c r="AX339" s="14" t="s">
        <v>78</v>
      </c>
      <c r="AY339" s="161" t="s">
        <v>119</v>
      </c>
    </row>
    <row r="340" spans="2:65" s="1" customFormat="1" ht="16.5" customHeight="1">
      <c r="B340" s="128"/>
      <c r="C340" s="174" t="s">
        <v>318</v>
      </c>
      <c r="D340" s="174" t="s">
        <v>319</v>
      </c>
      <c r="E340" s="175" t="s">
        <v>320</v>
      </c>
      <c r="F340" s="176" t="s">
        <v>321</v>
      </c>
      <c r="G340" s="177" t="s">
        <v>290</v>
      </c>
      <c r="H340" s="178">
        <v>86.69</v>
      </c>
      <c r="I340" s="179"/>
      <c r="J340" s="180">
        <f>ROUND(I340*H340,2)</f>
        <v>0</v>
      </c>
      <c r="K340" s="176" t="s">
        <v>270</v>
      </c>
      <c r="L340" s="181"/>
      <c r="M340" s="182" t="s">
        <v>3</v>
      </c>
      <c r="N340" s="183" t="s">
        <v>41</v>
      </c>
      <c r="P340" s="138">
        <f>O340*H340</f>
        <v>0</v>
      </c>
      <c r="Q340" s="138">
        <v>0</v>
      </c>
      <c r="R340" s="138">
        <f>Q340*H340</f>
        <v>0</v>
      </c>
      <c r="S340" s="138">
        <v>0</v>
      </c>
      <c r="T340" s="139">
        <f>S340*H340</f>
        <v>0</v>
      </c>
      <c r="AR340" s="140" t="s">
        <v>168</v>
      </c>
      <c r="AT340" s="140" t="s">
        <v>319</v>
      </c>
      <c r="AU340" s="140" t="s">
        <v>80</v>
      </c>
      <c r="AY340" s="18" t="s">
        <v>119</v>
      </c>
      <c r="BE340" s="141">
        <f>IF(N340="základní",J340,0)</f>
        <v>0</v>
      </c>
      <c r="BF340" s="141">
        <f>IF(N340="snížená",J340,0)</f>
        <v>0</v>
      </c>
      <c r="BG340" s="141">
        <f>IF(N340="zákl. přenesená",J340,0)</f>
        <v>0</v>
      </c>
      <c r="BH340" s="141">
        <f>IF(N340="sníž. přenesená",J340,0)</f>
        <v>0</v>
      </c>
      <c r="BI340" s="141">
        <f>IF(N340="nulová",J340,0)</f>
        <v>0</v>
      </c>
      <c r="BJ340" s="18" t="s">
        <v>78</v>
      </c>
      <c r="BK340" s="141">
        <f>ROUND(I340*H340,2)</f>
        <v>0</v>
      </c>
      <c r="BL340" s="18" t="s">
        <v>126</v>
      </c>
      <c r="BM340" s="140" t="s">
        <v>322</v>
      </c>
    </row>
    <row r="341" spans="2:65" s="13" customFormat="1">
      <c r="B341" s="153"/>
      <c r="D341" s="147" t="s">
        <v>130</v>
      </c>
      <c r="F341" s="155" t="s">
        <v>323</v>
      </c>
      <c r="H341" s="156">
        <v>86.69</v>
      </c>
      <c r="I341" s="157"/>
      <c r="L341" s="153"/>
      <c r="M341" s="158"/>
      <c r="T341" s="159"/>
      <c r="AT341" s="154" t="s">
        <v>130</v>
      </c>
      <c r="AU341" s="154" t="s">
        <v>80</v>
      </c>
      <c r="AV341" s="13" t="s">
        <v>80</v>
      </c>
      <c r="AW341" s="13" t="s">
        <v>4</v>
      </c>
      <c r="AX341" s="13" t="s">
        <v>78</v>
      </c>
      <c r="AY341" s="154" t="s">
        <v>119</v>
      </c>
    </row>
    <row r="342" spans="2:65" s="1" customFormat="1" ht="37.9" customHeight="1">
      <c r="B342" s="128"/>
      <c r="C342" s="129" t="s">
        <v>324</v>
      </c>
      <c r="D342" s="129" t="s">
        <v>121</v>
      </c>
      <c r="E342" s="130" t="s">
        <v>325</v>
      </c>
      <c r="F342" s="131" t="s">
        <v>326</v>
      </c>
      <c r="G342" s="132" t="s">
        <v>191</v>
      </c>
      <c r="H342" s="133">
        <v>22.422000000000001</v>
      </c>
      <c r="I342" s="134"/>
      <c r="J342" s="135">
        <f>ROUND(I342*H342,2)</f>
        <v>0</v>
      </c>
      <c r="K342" s="131" t="s">
        <v>125</v>
      </c>
      <c r="L342" s="33"/>
      <c r="M342" s="136" t="s">
        <v>3</v>
      </c>
      <c r="N342" s="137" t="s">
        <v>41</v>
      </c>
      <c r="P342" s="138">
        <f>O342*H342</f>
        <v>0</v>
      </c>
      <c r="Q342" s="138">
        <v>0</v>
      </c>
      <c r="R342" s="138">
        <f>Q342*H342</f>
        <v>0</v>
      </c>
      <c r="S342" s="138">
        <v>0</v>
      </c>
      <c r="T342" s="139">
        <f>S342*H342</f>
        <v>0</v>
      </c>
      <c r="AR342" s="140" t="s">
        <v>126</v>
      </c>
      <c r="AT342" s="140" t="s">
        <v>121</v>
      </c>
      <c r="AU342" s="140" t="s">
        <v>80</v>
      </c>
      <c r="AY342" s="18" t="s">
        <v>119</v>
      </c>
      <c r="BE342" s="141">
        <f>IF(N342="základní",J342,0)</f>
        <v>0</v>
      </c>
      <c r="BF342" s="141">
        <f>IF(N342="snížená",J342,0)</f>
        <v>0</v>
      </c>
      <c r="BG342" s="141">
        <f>IF(N342="zákl. přenesená",J342,0)</f>
        <v>0</v>
      </c>
      <c r="BH342" s="141">
        <f>IF(N342="sníž. přenesená",J342,0)</f>
        <v>0</v>
      </c>
      <c r="BI342" s="141">
        <f>IF(N342="nulová",J342,0)</f>
        <v>0</v>
      </c>
      <c r="BJ342" s="18" t="s">
        <v>78</v>
      </c>
      <c r="BK342" s="141">
        <f>ROUND(I342*H342,2)</f>
        <v>0</v>
      </c>
      <c r="BL342" s="18" t="s">
        <v>126</v>
      </c>
      <c r="BM342" s="140" t="s">
        <v>327</v>
      </c>
    </row>
    <row r="343" spans="2:65" s="1" customFormat="1">
      <c r="B343" s="33"/>
      <c r="D343" s="142" t="s">
        <v>128</v>
      </c>
      <c r="F343" s="143" t="s">
        <v>328</v>
      </c>
      <c r="I343" s="144"/>
      <c r="L343" s="33"/>
      <c r="M343" s="145"/>
      <c r="T343" s="54"/>
      <c r="AT343" s="18" t="s">
        <v>128</v>
      </c>
      <c r="AU343" s="18" t="s">
        <v>80</v>
      </c>
    </row>
    <row r="344" spans="2:65" s="12" customFormat="1">
      <c r="B344" s="146"/>
      <c r="D344" s="147" t="s">
        <v>130</v>
      </c>
      <c r="E344" s="148" t="s">
        <v>3</v>
      </c>
      <c r="F344" s="149" t="s">
        <v>329</v>
      </c>
      <c r="H344" s="148" t="s">
        <v>3</v>
      </c>
      <c r="I344" s="150"/>
      <c r="L344" s="146"/>
      <c r="M344" s="151"/>
      <c r="T344" s="152"/>
      <c r="AT344" s="148" t="s">
        <v>130</v>
      </c>
      <c r="AU344" s="148" t="s">
        <v>80</v>
      </c>
      <c r="AV344" s="12" t="s">
        <v>78</v>
      </c>
      <c r="AW344" s="12" t="s">
        <v>32</v>
      </c>
      <c r="AX344" s="12" t="s">
        <v>70</v>
      </c>
      <c r="AY344" s="148" t="s">
        <v>119</v>
      </c>
    </row>
    <row r="345" spans="2:65" s="12" customFormat="1">
      <c r="B345" s="146"/>
      <c r="D345" s="147" t="s">
        <v>130</v>
      </c>
      <c r="E345" s="148" t="s">
        <v>3</v>
      </c>
      <c r="F345" s="149" t="s">
        <v>194</v>
      </c>
      <c r="H345" s="148" t="s">
        <v>3</v>
      </c>
      <c r="I345" s="150"/>
      <c r="L345" s="146"/>
      <c r="M345" s="151"/>
      <c r="T345" s="152"/>
      <c r="AT345" s="148" t="s">
        <v>130</v>
      </c>
      <c r="AU345" s="148" t="s">
        <v>80</v>
      </c>
      <c r="AV345" s="12" t="s">
        <v>78</v>
      </c>
      <c r="AW345" s="12" t="s">
        <v>32</v>
      </c>
      <c r="AX345" s="12" t="s">
        <v>70</v>
      </c>
      <c r="AY345" s="148" t="s">
        <v>119</v>
      </c>
    </row>
    <row r="346" spans="2:65" s="13" customFormat="1" ht="22.5">
      <c r="B346" s="153"/>
      <c r="D346" s="147" t="s">
        <v>130</v>
      </c>
      <c r="E346" s="154" t="s">
        <v>3</v>
      </c>
      <c r="F346" s="155" t="s">
        <v>330</v>
      </c>
      <c r="H346" s="156">
        <v>4.83</v>
      </c>
      <c r="I346" s="157"/>
      <c r="L346" s="153"/>
      <c r="M346" s="158"/>
      <c r="T346" s="159"/>
      <c r="AT346" s="154" t="s">
        <v>130</v>
      </c>
      <c r="AU346" s="154" t="s">
        <v>80</v>
      </c>
      <c r="AV346" s="13" t="s">
        <v>80</v>
      </c>
      <c r="AW346" s="13" t="s">
        <v>32</v>
      </c>
      <c r="AX346" s="13" t="s">
        <v>70</v>
      </c>
      <c r="AY346" s="154" t="s">
        <v>119</v>
      </c>
    </row>
    <row r="347" spans="2:65" s="13" customFormat="1" ht="22.5">
      <c r="B347" s="153"/>
      <c r="D347" s="147" t="s">
        <v>130</v>
      </c>
      <c r="E347" s="154" t="s">
        <v>3</v>
      </c>
      <c r="F347" s="155" t="s">
        <v>331</v>
      </c>
      <c r="H347" s="156">
        <v>5.28</v>
      </c>
      <c r="I347" s="157"/>
      <c r="L347" s="153"/>
      <c r="M347" s="158"/>
      <c r="T347" s="159"/>
      <c r="AT347" s="154" t="s">
        <v>130</v>
      </c>
      <c r="AU347" s="154" t="s">
        <v>80</v>
      </c>
      <c r="AV347" s="13" t="s">
        <v>80</v>
      </c>
      <c r="AW347" s="13" t="s">
        <v>32</v>
      </c>
      <c r="AX347" s="13" t="s">
        <v>70</v>
      </c>
      <c r="AY347" s="154" t="s">
        <v>119</v>
      </c>
    </row>
    <row r="348" spans="2:65" s="13" customFormat="1">
      <c r="B348" s="153"/>
      <c r="D348" s="147" t="s">
        <v>130</v>
      </c>
      <c r="E348" s="154" t="s">
        <v>3</v>
      </c>
      <c r="F348" s="155" t="s">
        <v>332</v>
      </c>
      <c r="H348" s="156">
        <v>2.46</v>
      </c>
      <c r="I348" s="157"/>
      <c r="L348" s="153"/>
      <c r="M348" s="158"/>
      <c r="T348" s="159"/>
      <c r="AT348" s="154" t="s">
        <v>130</v>
      </c>
      <c r="AU348" s="154" t="s">
        <v>80</v>
      </c>
      <c r="AV348" s="13" t="s">
        <v>80</v>
      </c>
      <c r="AW348" s="13" t="s">
        <v>32</v>
      </c>
      <c r="AX348" s="13" t="s">
        <v>70</v>
      </c>
      <c r="AY348" s="154" t="s">
        <v>119</v>
      </c>
    </row>
    <row r="349" spans="2:65" s="15" customFormat="1">
      <c r="B349" s="167"/>
      <c r="D349" s="147" t="s">
        <v>130</v>
      </c>
      <c r="E349" s="168" t="s">
        <v>3</v>
      </c>
      <c r="F349" s="169" t="s">
        <v>198</v>
      </c>
      <c r="H349" s="170">
        <v>12.57</v>
      </c>
      <c r="I349" s="171"/>
      <c r="L349" s="167"/>
      <c r="M349" s="172"/>
      <c r="T349" s="173"/>
      <c r="AT349" s="168" t="s">
        <v>130</v>
      </c>
      <c r="AU349" s="168" t="s">
        <v>80</v>
      </c>
      <c r="AV349" s="15" t="s">
        <v>139</v>
      </c>
      <c r="AW349" s="15" t="s">
        <v>32</v>
      </c>
      <c r="AX349" s="15" t="s">
        <v>70</v>
      </c>
      <c r="AY349" s="168" t="s">
        <v>119</v>
      </c>
    </row>
    <row r="350" spans="2:65" s="12" customFormat="1">
      <c r="B350" s="146"/>
      <c r="D350" s="147" t="s">
        <v>130</v>
      </c>
      <c r="E350" s="148" t="s">
        <v>3</v>
      </c>
      <c r="F350" s="149" t="s">
        <v>199</v>
      </c>
      <c r="H350" s="148" t="s">
        <v>3</v>
      </c>
      <c r="I350" s="150"/>
      <c r="L350" s="146"/>
      <c r="M350" s="151"/>
      <c r="T350" s="152"/>
      <c r="AT350" s="148" t="s">
        <v>130</v>
      </c>
      <c r="AU350" s="148" t="s">
        <v>80</v>
      </c>
      <c r="AV350" s="12" t="s">
        <v>78</v>
      </c>
      <c r="AW350" s="12" t="s">
        <v>32</v>
      </c>
      <c r="AX350" s="12" t="s">
        <v>70</v>
      </c>
      <c r="AY350" s="148" t="s">
        <v>119</v>
      </c>
    </row>
    <row r="351" spans="2:65" s="13" customFormat="1" ht="22.5">
      <c r="B351" s="153"/>
      <c r="D351" s="147" t="s">
        <v>130</v>
      </c>
      <c r="E351" s="154" t="s">
        <v>3</v>
      </c>
      <c r="F351" s="155" t="s">
        <v>333</v>
      </c>
      <c r="H351" s="156">
        <v>5.3520000000000003</v>
      </c>
      <c r="I351" s="157"/>
      <c r="L351" s="153"/>
      <c r="M351" s="158"/>
      <c r="T351" s="159"/>
      <c r="AT351" s="154" t="s">
        <v>130</v>
      </c>
      <c r="AU351" s="154" t="s">
        <v>80</v>
      </c>
      <c r="AV351" s="13" t="s">
        <v>80</v>
      </c>
      <c r="AW351" s="13" t="s">
        <v>32</v>
      </c>
      <c r="AX351" s="13" t="s">
        <v>70</v>
      </c>
      <c r="AY351" s="154" t="s">
        <v>119</v>
      </c>
    </row>
    <row r="352" spans="2:65" s="15" customFormat="1">
      <c r="B352" s="167"/>
      <c r="D352" s="147" t="s">
        <v>130</v>
      </c>
      <c r="E352" s="168" t="s">
        <v>3</v>
      </c>
      <c r="F352" s="169" t="s">
        <v>198</v>
      </c>
      <c r="H352" s="170">
        <v>5.3520000000000003</v>
      </c>
      <c r="I352" s="171"/>
      <c r="L352" s="167"/>
      <c r="M352" s="172"/>
      <c r="T352" s="173"/>
      <c r="AT352" s="168" t="s">
        <v>130</v>
      </c>
      <c r="AU352" s="168" t="s">
        <v>80</v>
      </c>
      <c r="AV352" s="15" t="s">
        <v>139</v>
      </c>
      <c r="AW352" s="15" t="s">
        <v>32</v>
      </c>
      <c r="AX352" s="15" t="s">
        <v>70</v>
      </c>
      <c r="AY352" s="168" t="s">
        <v>119</v>
      </c>
    </row>
    <row r="353" spans="2:65" s="12" customFormat="1">
      <c r="B353" s="146"/>
      <c r="D353" s="147" t="s">
        <v>130</v>
      </c>
      <c r="E353" s="148" t="s">
        <v>3</v>
      </c>
      <c r="F353" s="149" t="s">
        <v>211</v>
      </c>
      <c r="H353" s="148" t="s">
        <v>3</v>
      </c>
      <c r="I353" s="150"/>
      <c r="L353" s="146"/>
      <c r="M353" s="151"/>
      <c r="T353" s="152"/>
      <c r="AT353" s="148" t="s">
        <v>130</v>
      </c>
      <c r="AU353" s="148" t="s">
        <v>80</v>
      </c>
      <c r="AV353" s="12" t="s">
        <v>78</v>
      </c>
      <c r="AW353" s="12" t="s">
        <v>32</v>
      </c>
      <c r="AX353" s="12" t="s">
        <v>70</v>
      </c>
      <c r="AY353" s="148" t="s">
        <v>119</v>
      </c>
    </row>
    <row r="354" spans="2:65" s="13" customFormat="1">
      <c r="B354" s="153"/>
      <c r="D354" s="147" t="s">
        <v>130</v>
      </c>
      <c r="E354" s="154" t="s">
        <v>3</v>
      </c>
      <c r="F354" s="155" t="s">
        <v>334</v>
      </c>
      <c r="H354" s="156">
        <v>4.5</v>
      </c>
      <c r="I354" s="157"/>
      <c r="L354" s="153"/>
      <c r="M354" s="158"/>
      <c r="T354" s="159"/>
      <c r="AT354" s="154" t="s">
        <v>130</v>
      </c>
      <c r="AU354" s="154" t="s">
        <v>80</v>
      </c>
      <c r="AV354" s="13" t="s">
        <v>80</v>
      </c>
      <c r="AW354" s="13" t="s">
        <v>32</v>
      </c>
      <c r="AX354" s="13" t="s">
        <v>70</v>
      </c>
      <c r="AY354" s="154" t="s">
        <v>119</v>
      </c>
    </row>
    <row r="355" spans="2:65" s="15" customFormat="1">
      <c r="B355" s="167"/>
      <c r="D355" s="147" t="s">
        <v>130</v>
      </c>
      <c r="E355" s="168" t="s">
        <v>3</v>
      </c>
      <c r="F355" s="169" t="s">
        <v>198</v>
      </c>
      <c r="H355" s="170">
        <v>4.5</v>
      </c>
      <c r="I355" s="171"/>
      <c r="L355" s="167"/>
      <c r="M355" s="172"/>
      <c r="T355" s="173"/>
      <c r="AT355" s="168" t="s">
        <v>130</v>
      </c>
      <c r="AU355" s="168" t="s">
        <v>80</v>
      </c>
      <c r="AV355" s="15" t="s">
        <v>139</v>
      </c>
      <c r="AW355" s="15" t="s">
        <v>32</v>
      </c>
      <c r="AX355" s="15" t="s">
        <v>70</v>
      </c>
      <c r="AY355" s="168" t="s">
        <v>119</v>
      </c>
    </row>
    <row r="356" spans="2:65" s="14" customFormat="1">
      <c r="B356" s="160"/>
      <c r="D356" s="147" t="s">
        <v>130</v>
      </c>
      <c r="E356" s="161" t="s">
        <v>3</v>
      </c>
      <c r="F356" s="162" t="s">
        <v>133</v>
      </c>
      <c r="H356" s="163">
        <v>22.422000000000001</v>
      </c>
      <c r="I356" s="164"/>
      <c r="L356" s="160"/>
      <c r="M356" s="165"/>
      <c r="T356" s="166"/>
      <c r="AT356" s="161" t="s">
        <v>130</v>
      </c>
      <c r="AU356" s="161" t="s">
        <v>80</v>
      </c>
      <c r="AV356" s="14" t="s">
        <v>126</v>
      </c>
      <c r="AW356" s="14" t="s">
        <v>32</v>
      </c>
      <c r="AX356" s="14" t="s">
        <v>78</v>
      </c>
      <c r="AY356" s="161" t="s">
        <v>119</v>
      </c>
    </row>
    <row r="357" spans="2:65" s="1" customFormat="1" ht="16.5" customHeight="1">
      <c r="B357" s="128"/>
      <c r="C357" s="174" t="s">
        <v>335</v>
      </c>
      <c r="D357" s="174" t="s">
        <v>319</v>
      </c>
      <c r="E357" s="175" t="s">
        <v>336</v>
      </c>
      <c r="F357" s="176" t="s">
        <v>337</v>
      </c>
      <c r="G357" s="177" t="s">
        <v>290</v>
      </c>
      <c r="H357" s="178">
        <v>44.844000000000001</v>
      </c>
      <c r="I357" s="179"/>
      <c r="J357" s="180">
        <f>ROUND(I357*H357,2)</f>
        <v>0</v>
      </c>
      <c r="K357" s="176" t="s">
        <v>125</v>
      </c>
      <c r="L357" s="181"/>
      <c r="M357" s="182" t="s">
        <v>3</v>
      </c>
      <c r="N357" s="183" t="s">
        <v>41</v>
      </c>
      <c r="P357" s="138">
        <f>O357*H357</f>
        <v>0</v>
      </c>
      <c r="Q357" s="138">
        <v>0</v>
      </c>
      <c r="R357" s="138">
        <f>Q357*H357</f>
        <v>0</v>
      </c>
      <c r="S357" s="138">
        <v>0</v>
      </c>
      <c r="T357" s="139">
        <f>S357*H357</f>
        <v>0</v>
      </c>
      <c r="AR357" s="140" t="s">
        <v>168</v>
      </c>
      <c r="AT357" s="140" t="s">
        <v>319</v>
      </c>
      <c r="AU357" s="140" t="s">
        <v>80</v>
      </c>
      <c r="AY357" s="18" t="s">
        <v>119</v>
      </c>
      <c r="BE357" s="141">
        <f>IF(N357="základní",J357,0)</f>
        <v>0</v>
      </c>
      <c r="BF357" s="141">
        <f>IF(N357="snížená",J357,0)</f>
        <v>0</v>
      </c>
      <c r="BG357" s="141">
        <f>IF(N357="zákl. přenesená",J357,0)</f>
        <v>0</v>
      </c>
      <c r="BH357" s="141">
        <f>IF(N357="sníž. přenesená",J357,0)</f>
        <v>0</v>
      </c>
      <c r="BI357" s="141">
        <f>IF(N357="nulová",J357,0)</f>
        <v>0</v>
      </c>
      <c r="BJ357" s="18" t="s">
        <v>78</v>
      </c>
      <c r="BK357" s="141">
        <f>ROUND(I357*H357,2)</f>
        <v>0</v>
      </c>
      <c r="BL357" s="18" t="s">
        <v>126</v>
      </c>
      <c r="BM357" s="140" t="s">
        <v>338</v>
      </c>
    </row>
    <row r="358" spans="2:65" s="13" customFormat="1">
      <c r="B358" s="153"/>
      <c r="D358" s="147" t="s">
        <v>130</v>
      </c>
      <c r="F358" s="155" t="s">
        <v>339</v>
      </c>
      <c r="H358" s="156">
        <v>44.844000000000001</v>
      </c>
      <c r="I358" s="157"/>
      <c r="L358" s="153"/>
      <c r="M358" s="158"/>
      <c r="T358" s="159"/>
      <c r="AT358" s="154" t="s">
        <v>130</v>
      </c>
      <c r="AU358" s="154" t="s">
        <v>80</v>
      </c>
      <c r="AV358" s="13" t="s">
        <v>80</v>
      </c>
      <c r="AW358" s="13" t="s">
        <v>4</v>
      </c>
      <c r="AX358" s="13" t="s">
        <v>78</v>
      </c>
      <c r="AY358" s="154" t="s">
        <v>119</v>
      </c>
    </row>
    <row r="359" spans="2:65" s="1" customFormat="1" ht="24.2" customHeight="1">
      <c r="B359" s="128"/>
      <c r="C359" s="129" t="s">
        <v>340</v>
      </c>
      <c r="D359" s="129" t="s">
        <v>121</v>
      </c>
      <c r="E359" s="130" t="s">
        <v>341</v>
      </c>
      <c r="F359" s="131" t="s">
        <v>342</v>
      </c>
      <c r="G359" s="132" t="s">
        <v>124</v>
      </c>
      <c r="H359" s="133">
        <v>6</v>
      </c>
      <c r="I359" s="134"/>
      <c r="J359" s="135">
        <f>ROUND(I359*H359,2)</f>
        <v>0</v>
      </c>
      <c r="K359" s="131" t="s">
        <v>125</v>
      </c>
      <c r="L359" s="33"/>
      <c r="M359" s="136" t="s">
        <v>3</v>
      </c>
      <c r="N359" s="137" t="s">
        <v>41</v>
      </c>
      <c r="P359" s="138">
        <f>O359*H359</f>
        <v>0</v>
      </c>
      <c r="Q359" s="138">
        <v>0</v>
      </c>
      <c r="R359" s="138">
        <f>Q359*H359</f>
        <v>0</v>
      </c>
      <c r="S359" s="138">
        <v>0</v>
      </c>
      <c r="T359" s="139">
        <f>S359*H359</f>
        <v>0</v>
      </c>
      <c r="AR359" s="140" t="s">
        <v>126</v>
      </c>
      <c r="AT359" s="140" t="s">
        <v>121</v>
      </c>
      <c r="AU359" s="140" t="s">
        <v>80</v>
      </c>
      <c r="AY359" s="18" t="s">
        <v>119</v>
      </c>
      <c r="BE359" s="141">
        <f>IF(N359="základní",J359,0)</f>
        <v>0</v>
      </c>
      <c r="BF359" s="141">
        <f>IF(N359="snížená",J359,0)</f>
        <v>0</v>
      </c>
      <c r="BG359" s="141">
        <f>IF(N359="zákl. přenesená",J359,0)</f>
        <v>0</v>
      </c>
      <c r="BH359" s="141">
        <f>IF(N359="sníž. přenesená",J359,0)</f>
        <v>0</v>
      </c>
      <c r="BI359" s="141">
        <f>IF(N359="nulová",J359,0)</f>
        <v>0</v>
      </c>
      <c r="BJ359" s="18" t="s">
        <v>78</v>
      </c>
      <c r="BK359" s="141">
        <f>ROUND(I359*H359,2)</f>
        <v>0</v>
      </c>
      <c r="BL359" s="18" t="s">
        <v>126</v>
      </c>
      <c r="BM359" s="140" t="s">
        <v>343</v>
      </c>
    </row>
    <row r="360" spans="2:65" s="1" customFormat="1">
      <c r="B360" s="33"/>
      <c r="D360" s="142" t="s">
        <v>128</v>
      </c>
      <c r="F360" s="143" t="s">
        <v>344</v>
      </c>
      <c r="I360" s="144"/>
      <c r="L360" s="33"/>
      <c r="M360" s="145"/>
      <c r="T360" s="54"/>
      <c r="AT360" s="18" t="s">
        <v>128</v>
      </c>
      <c r="AU360" s="18" t="s">
        <v>80</v>
      </c>
    </row>
    <row r="361" spans="2:65" s="12" customFormat="1">
      <c r="B361" s="146"/>
      <c r="D361" s="147" t="s">
        <v>130</v>
      </c>
      <c r="E361" s="148" t="s">
        <v>3</v>
      </c>
      <c r="F361" s="149" t="s">
        <v>144</v>
      </c>
      <c r="H361" s="148" t="s">
        <v>3</v>
      </c>
      <c r="I361" s="150"/>
      <c r="L361" s="146"/>
      <c r="M361" s="151"/>
      <c r="T361" s="152"/>
      <c r="AT361" s="148" t="s">
        <v>130</v>
      </c>
      <c r="AU361" s="148" t="s">
        <v>80</v>
      </c>
      <c r="AV361" s="12" t="s">
        <v>78</v>
      </c>
      <c r="AW361" s="12" t="s">
        <v>32</v>
      </c>
      <c r="AX361" s="12" t="s">
        <v>70</v>
      </c>
      <c r="AY361" s="148" t="s">
        <v>119</v>
      </c>
    </row>
    <row r="362" spans="2:65" s="13" customFormat="1">
      <c r="B362" s="153"/>
      <c r="D362" s="147" t="s">
        <v>130</v>
      </c>
      <c r="E362" s="154" t="s">
        <v>3</v>
      </c>
      <c r="F362" s="155" t="s">
        <v>187</v>
      </c>
      <c r="H362" s="156">
        <v>6</v>
      </c>
      <c r="I362" s="157"/>
      <c r="L362" s="153"/>
      <c r="M362" s="158"/>
      <c r="T362" s="159"/>
      <c r="AT362" s="154" t="s">
        <v>130</v>
      </c>
      <c r="AU362" s="154" t="s">
        <v>80</v>
      </c>
      <c r="AV362" s="13" t="s">
        <v>80</v>
      </c>
      <c r="AW362" s="13" t="s">
        <v>32</v>
      </c>
      <c r="AX362" s="13" t="s">
        <v>70</v>
      </c>
      <c r="AY362" s="154" t="s">
        <v>119</v>
      </c>
    </row>
    <row r="363" spans="2:65" s="14" customFormat="1">
      <c r="B363" s="160"/>
      <c r="D363" s="147" t="s">
        <v>130</v>
      </c>
      <c r="E363" s="161" t="s">
        <v>3</v>
      </c>
      <c r="F363" s="162" t="s">
        <v>133</v>
      </c>
      <c r="H363" s="163">
        <v>6</v>
      </c>
      <c r="I363" s="164"/>
      <c r="L363" s="160"/>
      <c r="M363" s="165"/>
      <c r="T363" s="166"/>
      <c r="AT363" s="161" t="s">
        <v>130</v>
      </c>
      <c r="AU363" s="161" t="s">
        <v>80</v>
      </c>
      <c r="AV363" s="14" t="s">
        <v>126</v>
      </c>
      <c r="AW363" s="14" t="s">
        <v>32</v>
      </c>
      <c r="AX363" s="14" t="s">
        <v>78</v>
      </c>
      <c r="AY363" s="161" t="s">
        <v>119</v>
      </c>
    </row>
    <row r="364" spans="2:65" s="1" customFormat="1" ht="24.2" customHeight="1">
      <c r="B364" s="128"/>
      <c r="C364" s="129" t="s">
        <v>345</v>
      </c>
      <c r="D364" s="129" t="s">
        <v>121</v>
      </c>
      <c r="E364" s="130" t="s">
        <v>346</v>
      </c>
      <c r="F364" s="131" t="s">
        <v>347</v>
      </c>
      <c r="G364" s="132" t="s">
        <v>124</v>
      </c>
      <c r="H364" s="133">
        <v>30</v>
      </c>
      <c r="I364" s="134"/>
      <c r="J364" s="135">
        <f>ROUND(I364*H364,2)</f>
        <v>0</v>
      </c>
      <c r="K364" s="131" t="s">
        <v>125</v>
      </c>
      <c r="L364" s="33"/>
      <c r="M364" s="136" t="s">
        <v>3</v>
      </c>
      <c r="N364" s="137" t="s">
        <v>41</v>
      </c>
      <c r="P364" s="138">
        <f>O364*H364</f>
        <v>0</v>
      </c>
      <c r="Q364" s="138">
        <v>0</v>
      </c>
      <c r="R364" s="138">
        <f>Q364*H364</f>
        <v>0</v>
      </c>
      <c r="S364" s="138">
        <v>0</v>
      </c>
      <c r="T364" s="139">
        <f>S364*H364</f>
        <v>0</v>
      </c>
      <c r="AR364" s="140" t="s">
        <v>126</v>
      </c>
      <c r="AT364" s="140" t="s">
        <v>121</v>
      </c>
      <c r="AU364" s="140" t="s">
        <v>80</v>
      </c>
      <c r="AY364" s="18" t="s">
        <v>119</v>
      </c>
      <c r="BE364" s="141">
        <f>IF(N364="základní",J364,0)</f>
        <v>0</v>
      </c>
      <c r="BF364" s="141">
        <f>IF(N364="snížená",J364,0)</f>
        <v>0</v>
      </c>
      <c r="BG364" s="141">
        <f>IF(N364="zákl. přenesená",J364,0)</f>
        <v>0</v>
      </c>
      <c r="BH364" s="141">
        <f>IF(N364="sníž. přenesená",J364,0)</f>
        <v>0</v>
      </c>
      <c r="BI364" s="141">
        <f>IF(N364="nulová",J364,0)</f>
        <v>0</v>
      </c>
      <c r="BJ364" s="18" t="s">
        <v>78</v>
      </c>
      <c r="BK364" s="141">
        <f>ROUND(I364*H364,2)</f>
        <v>0</v>
      </c>
      <c r="BL364" s="18" t="s">
        <v>126</v>
      </c>
      <c r="BM364" s="140" t="s">
        <v>348</v>
      </c>
    </row>
    <row r="365" spans="2:65" s="1" customFormat="1">
      <c r="B365" s="33"/>
      <c r="D365" s="142" t="s">
        <v>128</v>
      </c>
      <c r="F365" s="143" t="s">
        <v>349</v>
      </c>
      <c r="I365" s="144"/>
      <c r="L365" s="33"/>
      <c r="M365" s="145"/>
      <c r="T365" s="54"/>
      <c r="AT365" s="18" t="s">
        <v>128</v>
      </c>
      <c r="AU365" s="18" t="s">
        <v>80</v>
      </c>
    </row>
    <row r="366" spans="2:65" s="12" customFormat="1">
      <c r="B366" s="146"/>
      <c r="D366" s="147" t="s">
        <v>130</v>
      </c>
      <c r="E366" s="148" t="s">
        <v>3</v>
      </c>
      <c r="F366" s="149" t="s">
        <v>144</v>
      </c>
      <c r="H366" s="148" t="s">
        <v>3</v>
      </c>
      <c r="I366" s="150"/>
      <c r="L366" s="146"/>
      <c r="M366" s="151"/>
      <c r="T366" s="152"/>
      <c r="AT366" s="148" t="s">
        <v>130</v>
      </c>
      <c r="AU366" s="148" t="s">
        <v>80</v>
      </c>
      <c r="AV366" s="12" t="s">
        <v>78</v>
      </c>
      <c r="AW366" s="12" t="s">
        <v>32</v>
      </c>
      <c r="AX366" s="12" t="s">
        <v>70</v>
      </c>
      <c r="AY366" s="148" t="s">
        <v>119</v>
      </c>
    </row>
    <row r="367" spans="2:65" s="13" customFormat="1">
      <c r="B367" s="153"/>
      <c r="D367" s="147" t="s">
        <v>130</v>
      </c>
      <c r="E367" s="154" t="s">
        <v>3</v>
      </c>
      <c r="F367" s="155" t="s">
        <v>350</v>
      </c>
      <c r="H367" s="156">
        <v>30</v>
      </c>
      <c r="I367" s="157"/>
      <c r="L367" s="153"/>
      <c r="M367" s="158"/>
      <c r="T367" s="159"/>
      <c r="AT367" s="154" t="s">
        <v>130</v>
      </c>
      <c r="AU367" s="154" t="s">
        <v>80</v>
      </c>
      <c r="AV367" s="13" t="s">
        <v>80</v>
      </c>
      <c r="AW367" s="13" t="s">
        <v>32</v>
      </c>
      <c r="AX367" s="13" t="s">
        <v>70</v>
      </c>
      <c r="AY367" s="154" t="s">
        <v>119</v>
      </c>
    </row>
    <row r="368" spans="2:65" s="14" customFormat="1">
      <c r="B368" s="160"/>
      <c r="D368" s="147" t="s">
        <v>130</v>
      </c>
      <c r="E368" s="161" t="s">
        <v>3</v>
      </c>
      <c r="F368" s="162" t="s">
        <v>133</v>
      </c>
      <c r="H368" s="163">
        <v>30</v>
      </c>
      <c r="I368" s="164"/>
      <c r="L368" s="160"/>
      <c r="M368" s="165"/>
      <c r="T368" s="166"/>
      <c r="AT368" s="161" t="s">
        <v>130</v>
      </c>
      <c r="AU368" s="161" t="s">
        <v>80</v>
      </c>
      <c r="AV368" s="14" t="s">
        <v>126</v>
      </c>
      <c r="AW368" s="14" t="s">
        <v>32</v>
      </c>
      <c r="AX368" s="14" t="s">
        <v>78</v>
      </c>
      <c r="AY368" s="161" t="s">
        <v>119</v>
      </c>
    </row>
    <row r="369" spans="2:65" s="1" customFormat="1" ht="16.5" customHeight="1">
      <c r="B369" s="128"/>
      <c r="C369" s="174" t="s">
        <v>351</v>
      </c>
      <c r="D369" s="174" t="s">
        <v>319</v>
      </c>
      <c r="E369" s="175" t="s">
        <v>352</v>
      </c>
      <c r="F369" s="176" t="s">
        <v>353</v>
      </c>
      <c r="G369" s="177" t="s">
        <v>354</v>
      </c>
      <c r="H369" s="178">
        <v>0.6</v>
      </c>
      <c r="I369" s="179"/>
      <c r="J369" s="180">
        <f>ROUND(I369*H369,2)</f>
        <v>0</v>
      </c>
      <c r="K369" s="176" t="s">
        <v>125</v>
      </c>
      <c r="L369" s="181"/>
      <c r="M369" s="182" t="s">
        <v>3</v>
      </c>
      <c r="N369" s="183" t="s">
        <v>41</v>
      </c>
      <c r="P369" s="138">
        <f>O369*H369</f>
        <v>0</v>
      </c>
      <c r="Q369" s="138">
        <v>1E-3</v>
      </c>
      <c r="R369" s="138">
        <f>Q369*H369</f>
        <v>5.9999999999999995E-4</v>
      </c>
      <c r="S369" s="138">
        <v>0</v>
      </c>
      <c r="T369" s="139">
        <f>S369*H369</f>
        <v>0</v>
      </c>
      <c r="AR369" s="140" t="s">
        <v>168</v>
      </c>
      <c r="AT369" s="140" t="s">
        <v>319</v>
      </c>
      <c r="AU369" s="140" t="s">
        <v>80</v>
      </c>
      <c r="AY369" s="18" t="s">
        <v>119</v>
      </c>
      <c r="BE369" s="141">
        <f>IF(N369="základní",J369,0)</f>
        <v>0</v>
      </c>
      <c r="BF369" s="141">
        <f>IF(N369="snížená",J369,0)</f>
        <v>0</v>
      </c>
      <c r="BG369" s="141">
        <f>IF(N369="zákl. přenesená",J369,0)</f>
        <v>0</v>
      </c>
      <c r="BH369" s="141">
        <f>IF(N369="sníž. přenesená",J369,0)</f>
        <v>0</v>
      </c>
      <c r="BI369" s="141">
        <f>IF(N369="nulová",J369,0)</f>
        <v>0</v>
      </c>
      <c r="BJ369" s="18" t="s">
        <v>78</v>
      </c>
      <c r="BK369" s="141">
        <f>ROUND(I369*H369,2)</f>
        <v>0</v>
      </c>
      <c r="BL369" s="18" t="s">
        <v>126</v>
      </c>
      <c r="BM369" s="140" t="s">
        <v>355</v>
      </c>
    </row>
    <row r="370" spans="2:65" s="13" customFormat="1">
      <c r="B370" s="153"/>
      <c r="D370" s="147" t="s">
        <v>130</v>
      </c>
      <c r="F370" s="155" t="s">
        <v>356</v>
      </c>
      <c r="H370" s="156">
        <v>0.6</v>
      </c>
      <c r="I370" s="157"/>
      <c r="L370" s="153"/>
      <c r="M370" s="158"/>
      <c r="T370" s="159"/>
      <c r="AT370" s="154" t="s">
        <v>130</v>
      </c>
      <c r="AU370" s="154" t="s">
        <v>80</v>
      </c>
      <c r="AV370" s="13" t="s">
        <v>80</v>
      </c>
      <c r="AW370" s="13" t="s">
        <v>4</v>
      </c>
      <c r="AX370" s="13" t="s">
        <v>78</v>
      </c>
      <c r="AY370" s="154" t="s">
        <v>119</v>
      </c>
    </row>
    <row r="371" spans="2:65" s="1" customFormat="1" ht="21.75" customHeight="1">
      <c r="B371" s="128"/>
      <c r="C371" s="129" t="s">
        <v>357</v>
      </c>
      <c r="D371" s="129" t="s">
        <v>121</v>
      </c>
      <c r="E371" s="130" t="s">
        <v>358</v>
      </c>
      <c r="F371" s="131" t="s">
        <v>359</v>
      </c>
      <c r="G371" s="132" t="s">
        <v>124</v>
      </c>
      <c r="H371" s="133">
        <v>30</v>
      </c>
      <c r="I371" s="134"/>
      <c r="J371" s="135">
        <f>ROUND(I371*H371,2)</f>
        <v>0</v>
      </c>
      <c r="K371" s="131" t="s">
        <v>125</v>
      </c>
      <c r="L371" s="33"/>
      <c r="M371" s="136" t="s">
        <v>3</v>
      </c>
      <c r="N371" s="137" t="s">
        <v>41</v>
      </c>
      <c r="P371" s="138">
        <f>O371*H371</f>
        <v>0</v>
      </c>
      <c r="Q371" s="138">
        <v>0</v>
      </c>
      <c r="R371" s="138">
        <f>Q371*H371</f>
        <v>0</v>
      </c>
      <c r="S371" s="138">
        <v>0</v>
      </c>
      <c r="T371" s="139">
        <f>S371*H371</f>
        <v>0</v>
      </c>
      <c r="AR371" s="140" t="s">
        <v>126</v>
      </c>
      <c r="AT371" s="140" t="s">
        <v>121</v>
      </c>
      <c r="AU371" s="140" t="s">
        <v>80</v>
      </c>
      <c r="AY371" s="18" t="s">
        <v>119</v>
      </c>
      <c r="BE371" s="141">
        <f>IF(N371="základní",J371,0)</f>
        <v>0</v>
      </c>
      <c r="BF371" s="141">
        <f>IF(N371="snížená",J371,0)</f>
        <v>0</v>
      </c>
      <c r="BG371" s="141">
        <f>IF(N371="zákl. přenesená",J371,0)</f>
        <v>0</v>
      </c>
      <c r="BH371" s="141">
        <f>IF(N371="sníž. přenesená",J371,0)</f>
        <v>0</v>
      </c>
      <c r="BI371" s="141">
        <f>IF(N371="nulová",J371,0)</f>
        <v>0</v>
      </c>
      <c r="BJ371" s="18" t="s">
        <v>78</v>
      </c>
      <c r="BK371" s="141">
        <f>ROUND(I371*H371,2)</f>
        <v>0</v>
      </c>
      <c r="BL371" s="18" t="s">
        <v>126</v>
      </c>
      <c r="BM371" s="140" t="s">
        <v>360</v>
      </c>
    </row>
    <row r="372" spans="2:65" s="1" customFormat="1">
      <c r="B372" s="33"/>
      <c r="D372" s="142" t="s">
        <v>128</v>
      </c>
      <c r="F372" s="143" t="s">
        <v>361</v>
      </c>
      <c r="I372" s="144"/>
      <c r="L372" s="33"/>
      <c r="M372" s="145"/>
      <c r="T372" s="54"/>
      <c r="AT372" s="18" t="s">
        <v>128</v>
      </c>
      <c r="AU372" s="18" t="s">
        <v>80</v>
      </c>
    </row>
    <row r="373" spans="2:65" s="12" customFormat="1">
      <c r="B373" s="146"/>
      <c r="D373" s="147" t="s">
        <v>130</v>
      </c>
      <c r="E373" s="148" t="s">
        <v>3</v>
      </c>
      <c r="F373" s="149" t="s">
        <v>144</v>
      </c>
      <c r="H373" s="148" t="s">
        <v>3</v>
      </c>
      <c r="I373" s="150"/>
      <c r="L373" s="146"/>
      <c r="M373" s="151"/>
      <c r="T373" s="152"/>
      <c r="AT373" s="148" t="s">
        <v>130</v>
      </c>
      <c r="AU373" s="148" t="s">
        <v>80</v>
      </c>
      <c r="AV373" s="12" t="s">
        <v>78</v>
      </c>
      <c r="AW373" s="12" t="s">
        <v>32</v>
      </c>
      <c r="AX373" s="12" t="s">
        <v>70</v>
      </c>
      <c r="AY373" s="148" t="s">
        <v>119</v>
      </c>
    </row>
    <row r="374" spans="2:65" s="13" customFormat="1">
      <c r="B374" s="153"/>
      <c r="D374" s="147" t="s">
        <v>130</v>
      </c>
      <c r="E374" s="154" t="s">
        <v>3</v>
      </c>
      <c r="F374" s="155" t="s">
        <v>350</v>
      </c>
      <c r="H374" s="156">
        <v>30</v>
      </c>
      <c r="I374" s="157"/>
      <c r="L374" s="153"/>
      <c r="M374" s="158"/>
      <c r="T374" s="159"/>
      <c r="AT374" s="154" t="s">
        <v>130</v>
      </c>
      <c r="AU374" s="154" t="s">
        <v>80</v>
      </c>
      <c r="AV374" s="13" t="s">
        <v>80</v>
      </c>
      <c r="AW374" s="13" t="s">
        <v>32</v>
      </c>
      <c r="AX374" s="13" t="s">
        <v>70</v>
      </c>
      <c r="AY374" s="154" t="s">
        <v>119</v>
      </c>
    </row>
    <row r="375" spans="2:65" s="14" customFormat="1">
      <c r="B375" s="160"/>
      <c r="D375" s="147" t="s">
        <v>130</v>
      </c>
      <c r="E375" s="161" t="s">
        <v>3</v>
      </c>
      <c r="F375" s="162" t="s">
        <v>133</v>
      </c>
      <c r="H375" s="163">
        <v>30</v>
      </c>
      <c r="I375" s="164"/>
      <c r="L375" s="160"/>
      <c r="M375" s="165"/>
      <c r="T375" s="166"/>
      <c r="AT375" s="161" t="s">
        <v>130</v>
      </c>
      <c r="AU375" s="161" t="s">
        <v>80</v>
      </c>
      <c r="AV375" s="14" t="s">
        <v>126</v>
      </c>
      <c r="AW375" s="14" t="s">
        <v>32</v>
      </c>
      <c r="AX375" s="14" t="s">
        <v>78</v>
      </c>
      <c r="AY375" s="161" t="s">
        <v>119</v>
      </c>
    </row>
    <row r="376" spans="2:65" s="11" customFormat="1" ht="22.9" customHeight="1">
      <c r="B376" s="116"/>
      <c r="D376" s="117" t="s">
        <v>69</v>
      </c>
      <c r="E376" s="126" t="s">
        <v>126</v>
      </c>
      <c r="F376" s="126" t="s">
        <v>362</v>
      </c>
      <c r="I376" s="119"/>
      <c r="J376" s="127">
        <f>BK376</f>
        <v>0</v>
      </c>
      <c r="L376" s="116"/>
      <c r="M376" s="121"/>
      <c r="P376" s="122">
        <f>SUM(P377:P397)</f>
        <v>0</v>
      </c>
      <c r="R376" s="122">
        <f>SUM(R377:R397)</f>
        <v>0</v>
      </c>
      <c r="T376" s="123">
        <f>SUM(T377:T397)</f>
        <v>0</v>
      </c>
      <c r="AR376" s="117" t="s">
        <v>78</v>
      </c>
      <c r="AT376" s="124" t="s">
        <v>69</v>
      </c>
      <c r="AU376" s="124" t="s">
        <v>78</v>
      </c>
      <c r="AY376" s="117" t="s">
        <v>119</v>
      </c>
      <c r="BK376" s="125">
        <f>SUM(BK377:BK397)</f>
        <v>0</v>
      </c>
    </row>
    <row r="377" spans="2:65" s="1" customFormat="1" ht="16.5" customHeight="1">
      <c r="B377" s="128"/>
      <c r="C377" s="129" t="s">
        <v>363</v>
      </c>
      <c r="D377" s="129" t="s">
        <v>121</v>
      </c>
      <c r="E377" s="130" t="s">
        <v>364</v>
      </c>
      <c r="F377" s="131" t="s">
        <v>365</v>
      </c>
      <c r="G377" s="132" t="s">
        <v>191</v>
      </c>
      <c r="H377" s="133">
        <v>16.154</v>
      </c>
      <c r="I377" s="134"/>
      <c r="J377" s="135">
        <f>ROUND(I377*H377,2)</f>
        <v>0</v>
      </c>
      <c r="K377" s="131" t="s">
        <v>125</v>
      </c>
      <c r="L377" s="33"/>
      <c r="M377" s="136" t="s">
        <v>3</v>
      </c>
      <c r="N377" s="137" t="s">
        <v>41</v>
      </c>
      <c r="P377" s="138">
        <f>O377*H377</f>
        <v>0</v>
      </c>
      <c r="Q377" s="138">
        <v>0</v>
      </c>
      <c r="R377" s="138">
        <f>Q377*H377</f>
        <v>0</v>
      </c>
      <c r="S377" s="138">
        <v>0</v>
      </c>
      <c r="T377" s="139">
        <f>S377*H377</f>
        <v>0</v>
      </c>
      <c r="AR377" s="140" t="s">
        <v>126</v>
      </c>
      <c r="AT377" s="140" t="s">
        <v>121</v>
      </c>
      <c r="AU377" s="140" t="s">
        <v>80</v>
      </c>
      <c r="AY377" s="18" t="s">
        <v>119</v>
      </c>
      <c r="BE377" s="141">
        <f>IF(N377="základní",J377,0)</f>
        <v>0</v>
      </c>
      <c r="BF377" s="141">
        <f>IF(N377="snížená",J377,0)</f>
        <v>0</v>
      </c>
      <c r="BG377" s="141">
        <f>IF(N377="zákl. přenesená",J377,0)</f>
        <v>0</v>
      </c>
      <c r="BH377" s="141">
        <f>IF(N377="sníž. přenesená",J377,0)</f>
        <v>0</v>
      </c>
      <c r="BI377" s="141">
        <f>IF(N377="nulová",J377,0)</f>
        <v>0</v>
      </c>
      <c r="BJ377" s="18" t="s">
        <v>78</v>
      </c>
      <c r="BK377" s="141">
        <f>ROUND(I377*H377,2)</f>
        <v>0</v>
      </c>
      <c r="BL377" s="18" t="s">
        <v>126</v>
      </c>
      <c r="BM377" s="140" t="s">
        <v>366</v>
      </c>
    </row>
    <row r="378" spans="2:65" s="1" customFormat="1">
      <c r="B378" s="33"/>
      <c r="D378" s="142" t="s">
        <v>128</v>
      </c>
      <c r="F378" s="143" t="s">
        <v>367</v>
      </c>
      <c r="I378" s="144"/>
      <c r="L378" s="33"/>
      <c r="M378" s="145"/>
      <c r="T378" s="54"/>
      <c r="AT378" s="18" t="s">
        <v>128</v>
      </c>
      <c r="AU378" s="18" t="s">
        <v>80</v>
      </c>
    </row>
    <row r="379" spans="2:65" s="12" customFormat="1">
      <c r="B379" s="146"/>
      <c r="D379" s="147" t="s">
        <v>130</v>
      </c>
      <c r="E379" s="148" t="s">
        <v>3</v>
      </c>
      <c r="F379" s="149" t="s">
        <v>368</v>
      </c>
      <c r="H379" s="148" t="s">
        <v>3</v>
      </c>
      <c r="I379" s="150"/>
      <c r="L379" s="146"/>
      <c r="M379" s="151"/>
      <c r="T379" s="152"/>
      <c r="AT379" s="148" t="s">
        <v>130</v>
      </c>
      <c r="AU379" s="148" t="s">
        <v>80</v>
      </c>
      <c r="AV379" s="12" t="s">
        <v>78</v>
      </c>
      <c r="AW379" s="12" t="s">
        <v>32</v>
      </c>
      <c r="AX379" s="12" t="s">
        <v>70</v>
      </c>
      <c r="AY379" s="148" t="s">
        <v>119</v>
      </c>
    </row>
    <row r="380" spans="2:65" s="12" customFormat="1">
      <c r="B380" s="146"/>
      <c r="D380" s="147" t="s">
        <v>130</v>
      </c>
      <c r="E380" s="148" t="s">
        <v>3</v>
      </c>
      <c r="F380" s="149" t="s">
        <v>194</v>
      </c>
      <c r="H380" s="148" t="s">
        <v>3</v>
      </c>
      <c r="I380" s="150"/>
      <c r="L380" s="146"/>
      <c r="M380" s="151"/>
      <c r="T380" s="152"/>
      <c r="AT380" s="148" t="s">
        <v>130</v>
      </c>
      <c r="AU380" s="148" t="s">
        <v>80</v>
      </c>
      <c r="AV380" s="12" t="s">
        <v>78</v>
      </c>
      <c r="AW380" s="12" t="s">
        <v>32</v>
      </c>
      <c r="AX380" s="12" t="s">
        <v>70</v>
      </c>
      <c r="AY380" s="148" t="s">
        <v>119</v>
      </c>
    </row>
    <row r="381" spans="2:65" s="13" customFormat="1" ht="22.5">
      <c r="B381" s="153"/>
      <c r="D381" s="147" t="s">
        <v>130</v>
      </c>
      <c r="E381" s="154" t="s">
        <v>3</v>
      </c>
      <c r="F381" s="155" t="s">
        <v>369</v>
      </c>
      <c r="H381" s="156">
        <v>3.22</v>
      </c>
      <c r="I381" s="157"/>
      <c r="L381" s="153"/>
      <c r="M381" s="158"/>
      <c r="T381" s="159"/>
      <c r="AT381" s="154" t="s">
        <v>130</v>
      </c>
      <c r="AU381" s="154" t="s">
        <v>80</v>
      </c>
      <c r="AV381" s="13" t="s">
        <v>80</v>
      </c>
      <c r="AW381" s="13" t="s">
        <v>32</v>
      </c>
      <c r="AX381" s="13" t="s">
        <v>70</v>
      </c>
      <c r="AY381" s="154" t="s">
        <v>119</v>
      </c>
    </row>
    <row r="382" spans="2:65" s="13" customFormat="1" ht="22.5">
      <c r="B382" s="153"/>
      <c r="D382" s="147" t="s">
        <v>130</v>
      </c>
      <c r="E382" s="154" t="s">
        <v>3</v>
      </c>
      <c r="F382" s="155" t="s">
        <v>370</v>
      </c>
      <c r="H382" s="156">
        <v>3.52</v>
      </c>
      <c r="I382" s="157"/>
      <c r="L382" s="153"/>
      <c r="M382" s="158"/>
      <c r="T382" s="159"/>
      <c r="AT382" s="154" t="s">
        <v>130</v>
      </c>
      <c r="AU382" s="154" t="s">
        <v>80</v>
      </c>
      <c r="AV382" s="13" t="s">
        <v>80</v>
      </c>
      <c r="AW382" s="13" t="s">
        <v>32</v>
      </c>
      <c r="AX382" s="13" t="s">
        <v>70</v>
      </c>
      <c r="AY382" s="154" t="s">
        <v>119</v>
      </c>
    </row>
    <row r="383" spans="2:65" s="13" customFormat="1">
      <c r="B383" s="153"/>
      <c r="D383" s="147" t="s">
        <v>130</v>
      </c>
      <c r="E383" s="154" t="s">
        <v>3</v>
      </c>
      <c r="F383" s="155" t="s">
        <v>371</v>
      </c>
      <c r="H383" s="156">
        <v>1.64</v>
      </c>
      <c r="I383" s="157"/>
      <c r="L383" s="153"/>
      <c r="M383" s="158"/>
      <c r="T383" s="159"/>
      <c r="AT383" s="154" t="s">
        <v>130</v>
      </c>
      <c r="AU383" s="154" t="s">
        <v>80</v>
      </c>
      <c r="AV383" s="13" t="s">
        <v>80</v>
      </c>
      <c r="AW383" s="13" t="s">
        <v>32</v>
      </c>
      <c r="AX383" s="13" t="s">
        <v>70</v>
      </c>
      <c r="AY383" s="154" t="s">
        <v>119</v>
      </c>
    </row>
    <row r="384" spans="2:65" s="15" customFormat="1">
      <c r="B384" s="167"/>
      <c r="D384" s="147" t="s">
        <v>130</v>
      </c>
      <c r="E384" s="168" t="s">
        <v>3</v>
      </c>
      <c r="F384" s="169" t="s">
        <v>198</v>
      </c>
      <c r="H384" s="170">
        <v>8.3800000000000008</v>
      </c>
      <c r="I384" s="171"/>
      <c r="L384" s="167"/>
      <c r="M384" s="172"/>
      <c r="T384" s="173"/>
      <c r="AT384" s="168" t="s">
        <v>130</v>
      </c>
      <c r="AU384" s="168" t="s">
        <v>80</v>
      </c>
      <c r="AV384" s="15" t="s">
        <v>139</v>
      </c>
      <c r="AW384" s="15" t="s">
        <v>32</v>
      </c>
      <c r="AX384" s="15" t="s">
        <v>70</v>
      </c>
      <c r="AY384" s="168" t="s">
        <v>119</v>
      </c>
    </row>
    <row r="385" spans="2:65" s="12" customFormat="1">
      <c r="B385" s="146"/>
      <c r="D385" s="147" t="s">
        <v>130</v>
      </c>
      <c r="E385" s="148" t="s">
        <v>3</v>
      </c>
      <c r="F385" s="149" t="s">
        <v>329</v>
      </c>
      <c r="H385" s="148" t="s">
        <v>3</v>
      </c>
      <c r="I385" s="150"/>
      <c r="L385" s="146"/>
      <c r="M385" s="151"/>
      <c r="T385" s="152"/>
      <c r="AT385" s="148" t="s">
        <v>130</v>
      </c>
      <c r="AU385" s="148" t="s">
        <v>80</v>
      </c>
      <c r="AV385" s="12" t="s">
        <v>78</v>
      </c>
      <c r="AW385" s="12" t="s">
        <v>32</v>
      </c>
      <c r="AX385" s="12" t="s">
        <v>70</v>
      </c>
      <c r="AY385" s="148" t="s">
        <v>119</v>
      </c>
    </row>
    <row r="386" spans="2:65" s="12" customFormat="1">
      <c r="B386" s="146"/>
      <c r="D386" s="147" t="s">
        <v>130</v>
      </c>
      <c r="E386" s="148" t="s">
        <v>3</v>
      </c>
      <c r="F386" s="149" t="s">
        <v>194</v>
      </c>
      <c r="H386" s="148" t="s">
        <v>3</v>
      </c>
      <c r="I386" s="150"/>
      <c r="L386" s="146"/>
      <c r="M386" s="151"/>
      <c r="T386" s="152"/>
      <c r="AT386" s="148" t="s">
        <v>130</v>
      </c>
      <c r="AU386" s="148" t="s">
        <v>80</v>
      </c>
      <c r="AV386" s="12" t="s">
        <v>78</v>
      </c>
      <c r="AW386" s="12" t="s">
        <v>32</v>
      </c>
      <c r="AX386" s="12" t="s">
        <v>70</v>
      </c>
      <c r="AY386" s="148" t="s">
        <v>119</v>
      </c>
    </row>
    <row r="387" spans="2:65" s="13" customFormat="1" ht="22.5">
      <c r="B387" s="153"/>
      <c r="D387" s="147" t="s">
        <v>130</v>
      </c>
      <c r="E387" s="154" t="s">
        <v>3</v>
      </c>
      <c r="F387" s="155" t="s">
        <v>372</v>
      </c>
      <c r="H387" s="156">
        <v>1.61</v>
      </c>
      <c r="I387" s="157"/>
      <c r="L387" s="153"/>
      <c r="M387" s="158"/>
      <c r="T387" s="159"/>
      <c r="AT387" s="154" t="s">
        <v>130</v>
      </c>
      <c r="AU387" s="154" t="s">
        <v>80</v>
      </c>
      <c r="AV387" s="13" t="s">
        <v>80</v>
      </c>
      <c r="AW387" s="13" t="s">
        <v>32</v>
      </c>
      <c r="AX387" s="13" t="s">
        <v>70</v>
      </c>
      <c r="AY387" s="154" t="s">
        <v>119</v>
      </c>
    </row>
    <row r="388" spans="2:65" s="13" customFormat="1" ht="22.5">
      <c r="B388" s="153"/>
      <c r="D388" s="147" t="s">
        <v>130</v>
      </c>
      <c r="E388" s="154" t="s">
        <v>3</v>
      </c>
      <c r="F388" s="155" t="s">
        <v>373</v>
      </c>
      <c r="H388" s="156">
        <v>1.76</v>
      </c>
      <c r="I388" s="157"/>
      <c r="L388" s="153"/>
      <c r="M388" s="158"/>
      <c r="T388" s="159"/>
      <c r="AT388" s="154" t="s">
        <v>130</v>
      </c>
      <c r="AU388" s="154" t="s">
        <v>80</v>
      </c>
      <c r="AV388" s="13" t="s">
        <v>80</v>
      </c>
      <c r="AW388" s="13" t="s">
        <v>32</v>
      </c>
      <c r="AX388" s="13" t="s">
        <v>70</v>
      </c>
      <c r="AY388" s="154" t="s">
        <v>119</v>
      </c>
    </row>
    <row r="389" spans="2:65" s="13" customFormat="1">
      <c r="B389" s="153"/>
      <c r="D389" s="147" t="s">
        <v>130</v>
      </c>
      <c r="E389" s="154" t="s">
        <v>3</v>
      </c>
      <c r="F389" s="155" t="s">
        <v>374</v>
      </c>
      <c r="H389" s="156">
        <v>1.1200000000000001</v>
      </c>
      <c r="I389" s="157"/>
      <c r="L389" s="153"/>
      <c r="M389" s="158"/>
      <c r="T389" s="159"/>
      <c r="AT389" s="154" t="s">
        <v>130</v>
      </c>
      <c r="AU389" s="154" t="s">
        <v>80</v>
      </c>
      <c r="AV389" s="13" t="s">
        <v>80</v>
      </c>
      <c r="AW389" s="13" t="s">
        <v>32</v>
      </c>
      <c r="AX389" s="13" t="s">
        <v>70</v>
      </c>
      <c r="AY389" s="154" t="s">
        <v>119</v>
      </c>
    </row>
    <row r="390" spans="2:65" s="15" customFormat="1">
      <c r="B390" s="167"/>
      <c r="D390" s="147" t="s">
        <v>130</v>
      </c>
      <c r="E390" s="168" t="s">
        <v>3</v>
      </c>
      <c r="F390" s="169" t="s">
        <v>198</v>
      </c>
      <c r="H390" s="170">
        <v>4.49</v>
      </c>
      <c r="I390" s="171"/>
      <c r="L390" s="167"/>
      <c r="M390" s="172"/>
      <c r="T390" s="173"/>
      <c r="AT390" s="168" t="s">
        <v>130</v>
      </c>
      <c r="AU390" s="168" t="s">
        <v>80</v>
      </c>
      <c r="AV390" s="15" t="s">
        <v>139</v>
      </c>
      <c r="AW390" s="15" t="s">
        <v>32</v>
      </c>
      <c r="AX390" s="15" t="s">
        <v>70</v>
      </c>
      <c r="AY390" s="168" t="s">
        <v>119</v>
      </c>
    </row>
    <row r="391" spans="2:65" s="12" customFormat="1">
      <c r="B391" s="146"/>
      <c r="D391" s="147" t="s">
        <v>130</v>
      </c>
      <c r="E391" s="148" t="s">
        <v>3</v>
      </c>
      <c r="F391" s="149" t="s">
        <v>199</v>
      </c>
      <c r="H391" s="148" t="s">
        <v>3</v>
      </c>
      <c r="I391" s="150"/>
      <c r="L391" s="146"/>
      <c r="M391" s="151"/>
      <c r="T391" s="152"/>
      <c r="AT391" s="148" t="s">
        <v>130</v>
      </c>
      <c r="AU391" s="148" t="s">
        <v>80</v>
      </c>
      <c r="AV391" s="12" t="s">
        <v>78</v>
      </c>
      <c r="AW391" s="12" t="s">
        <v>32</v>
      </c>
      <c r="AX391" s="12" t="s">
        <v>70</v>
      </c>
      <c r="AY391" s="148" t="s">
        <v>119</v>
      </c>
    </row>
    <row r="392" spans="2:65" s="13" customFormat="1" ht="22.5">
      <c r="B392" s="153"/>
      <c r="D392" s="147" t="s">
        <v>130</v>
      </c>
      <c r="E392" s="154" t="s">
        <v>3</v>
      </c>
      <c r="F392" s="155" t="s">
        <v>375</v>
      </c>
      <c r="H392" s="156">
        <v>1.784</v>
      </c>
      <c r="I392" s="157"/>
      <c r="L392" s="153"/>
      <c r="M392" s="158"/>
      <c r="T392" s="159"/>
      <c r="AT392" s="154" t="s">
        <v>130</v>
      </c>
      <c r="AU392" s="154" t="s">
        <v>80</v>
      </c>
      <c r="AV392" s="13" t="s">
        <v>80</v>
      </c>
      <c r="AW392" s="13" t="s">
        <v>32</v>
      </c>
      <c r="AX392" s="13" t="s">
        <v>70</v>
      </c>
      <c r="AY392" s="154" t="s">
        <v>119</v>
      </c>
    </row>
    <row r="393" spans="2:65" s="15" customFormat="1">
      <c r="B393" s="167"/>
      <c r="D393" s="147" t="s">
        <v>130</v>
      </c>
      <c r="E393" s="168" t="s">
        <v>3</v>
      </c>
      <c r="F393" s="169" t="s">
        <v>198</v>
      </c>
      <c r="H393" s="170">
        <v>1.784</v>
      </c>
      <c r="I393" s="171"/>
      <c r="L393" s="167"/>
      <c r="M393" s="172"/>
      <c r="T393" s="173"/>
      <c r="AT393" s="168" t="s">
        <v>130</v>
      </c>
      <c r="AU393" s="168" t="s">
        <v>80</v>
      </c>
      <c r="AV393" s="15" t="s">
        <v>139</v>
      </c>
      <c r="AW393" s="15" t="s">
        <v>32</v>
      </c>
      <c r="AX393" s="15" t="s">
        <v>70</v>
      </c>
      <c r="AY393" s="168" t="s">
        <v>119</v>
      </c>
    </row>
    <row r="394" spans="2:65" s="12" customFormat="1">
      <c r="B394" s="146"/>
      <c r="D394" s="147" t="s">
        <v>130</v>
      </c>
      <c r="E394" s="148" t="s">
        <v>3</v>
      </c>
      <c r="F394" s="149" t="s">
        <v>211</v>
      </c>
      <c r="H394" s="148" t="s">
        <v>3</v>
      </c>
      <c r="I394" s="150"/>
      <c r="L394" s="146"/>
      <c r="M394" s="151"/>
      <c r="T394" s="152"/>
      <c r="AT394" s="148" t="s">
        <v>130</v>
      </c>
      <c r="AU394" s="148" t="s">
        <v>80</v>
      </c>
      <c r="AV394" s="12" t="s">
        <v>78</v>
      </c>
      <c r="AW394" s="12" t="s">
        <v>32</v>
      </c>
      <c r="AX394" s="12" t="s">
        <v>70</v>
      </c>
      <c r="AY394" s="148" t="s">
        <v>119</v>
      </c>
    </row>
    <row r="395" spans="2:65" s="13" customFormat="1">
      <c r="B395" s="153"/>
      <c r="D395" s="147" t="s">
        <v>130</v>
      </c>
      <c r="E395" s="154" t="s">
        <v>3</v>
      </c>
      <c r="F395" s="155" t="s">
        <v>376</v>
      </c>
      <c r="H395" s="156">
        <v>1.5</v>
      </c>
      <c r="I395" s="157"/>
      <c r="L395" s="153"/>
      <c r="M395" s="158"/>
      <c r="T395" s="159"/>
      <c r="AT395" s="154" t="s">
        <v>130</v>
      </c>
      <c r="AU395" s="154" t="s">
        <v>80</v>
      </c>
      <c r="AV395" s="13" t="s">
        <v>80</v>
      </c>
      <c r="AW395" s="13" t="s">
        <v>32</v>
      </c>
      <c r="AX395" s="13" t="s">
        <v>70</v>
      </c>
      <c r="AY395" s="154" t="s">
        <v>119</v>
      </c>
    </row>
    <row r="396" spans="2:65" s="15" customFormat="1">
      <c r="B396" s="167"/>
      <c r="D396" s="147" t="s">
        <v>130</v>
      </c>
      <c r="E396" s="168" t="s">
        <v>3</v>
      </c>
      <c r="F396" s="169" t="s">
        <v>198</v>
      </c>
      <c r="H396" s="170">
        <v>1.5</v>
      </c>
      <c r="I396" s="171"/>
      <c r="L396" s="167"/>
      <c r="M396" s="172"/>
      <c r="T396" s="173"/>
      <c r="AT396" s="168" t="s">
        <v>130</v>
      </c>
      <c r="AU396" s="168" t="s">
        <v>80</v>
      </c>
      <c r="AV396" s="15" t="s">
        <v>139</v>
      </c>
      <c r="AW396" s="15" t="s">
        <v>32</v>
      </c>
      <c r="AX396" s="15" t="s">
        <v>70</v>
      </c>
      <c r="AY396" s="168" t="s">
        <v>119</v>
      </c>
    </row>
    <row r="397" spans="2:65" s="14" customFormat="1">
      <c r="B397" s="160"/>
      <c r="D397" s="147" t="s">
        <v>130</v>
      </c>
      <c r="E397" s="161" t="s">
        <v>3</v>
      </c>
      <c r="F397" s="162" t="s">
        <v>133</v>
      </c>
      <c r="H397" s="163">
        <v>16.154000000000003</v>
      </c>
      <c r="I397" s="164"/>
      <c r="L397" s="160"/>
      <c r="M397" s="165"/>
      <c r="T397" s="166"/>
      <c r="AT397" s="161" t="s">
        <v>130</v>
      </c>
      <c r="AU397" s="161" t="s">
        <v>80</v>
      </c>
      <c r="AV397" s="14" t="s">
        <v>126</v>
      </c>
      <c r="AW397" s="14" t="s">
        <v>32</v>
      </c>
      <c r="AX397" s="14" t="s">
        <v>78</v>
      </c>
      <c r="AY397" s="161" t="s">
        <v>119</v>
      </c>
    </row>
    <row r="398" spans="2:65" s="11" customFormat="1" ht="22.9" customHeight="1">
      <c r="B398" s="116"/>
      <c r="D398" s="117" t="s">
        <v>69</v>
      </c>
      <c r="E398" s="126" t="s">
        <v>153</v>
      </c>
      <c r="F398" s="126" t="s">
        <v>377</v>
      </c>
      <c r="I398" s="119"/>
      <c r="J398" s="127">
        <f>BK398</f>
        <v>0</v>
      </c>
      <c r="L398" s="116"/>
      <c r="M398" s="121"/>
      <c r="P398" s="122">
        <f>SUM(P399:P439)</f>
        <v>0</v>
      </c>
      <c r="R398" s="122">
        <f>SUM(R399:R439)</f>
        <v>0</v>
      </c>
      <c r="T398" s="123">
        <f>SUM(T399:T439)</f>
        <v>0</v>
      </c>
      <c r="AR398" s="117" t="s">
        <v>78</v>
      </c>
      <c r="AT398" s="124" t="s">
        <v>69</v>
      </c>
      <c r="AU398" s="124" t="s">
        <v>78</v>
      </c>
      <c r="AY398" s="117" t="s">
        <v>119</v>
      </c>
      <c r="BK398" s="125">
        <f>SUM(BK399:BK439)</f>
        <v>0</v>
      </c>
    </row>
    <row r="399" spans="2:65" s="337" customFormat="1" ht="21.75" customHeight="1">
      <c r="B399" s="327"/>
      <c r="C399" s="328" t="s">
        <v>378</v>
      </c>
      <c r="D399" s="328" t="s">
        <v>121</v>
      </c>
      <c r="E399" s="329" t="s">
        <v>379</v>
      </c>
      <c r="F399" s="330" t="s">
        <v>380</v>
      </c>
      <c r="G399" s="331" t="s">
        <v>124</v>
      </c>
      <c r="H399" s="332">
        <v>20.5</v>
      </c>
      <c r="I399" s="134"/>
      <c r="J399" s="333">
        <f>ROUND(I399*H399,2)</f>
        <v>0</v>
      </c>
      <c r="K399" s="330" t="s">
        <v>125</v>
      </c>
      <c r="L399" s="334"/>
      <c r="M399" s="335" t="s">
        <v>3</v>
      </c>
      <c r="N399" s="336" t="s">
        <v>41</v>
      </c>
      <c r="P399" s="338">
        <f>O399*H399</f>
        <v>0</v>
      </c>
      <c r="Q399" s="338">
        <v>0</v>
      </c>
      <c r="R399" s="338">
        <f>Q399*H399</f>
        <v>0</v>
      </c>
      <c r="S399" s="338">
        <v>0</v>
      </c>
      <c r="T399" s="339">
        <f>S399*H399</f>
        <v>0</v>
      </c>
      <c r="AR399" s="340" t="s">
        <v>126</v>
      </c>
      <c r="AT399" s="340" t="s">
        <v>121</v>
      </c>
      <c r="AU399" s="340" t="s">
        <v>80</v>
      </c>
      <c r="AY399" s="341" t="s">
        <v>119</v>
      </c>
      <c r="BE399" s="342">
        <f>IF(N399="základní",J399,0)</f>
        <v>0</v>
      </c>
      <c r="BF399" s="342">
        <f>IF(N399="snížená",J399,0)</f>
        <v>0</v>
      </c>
      <c r="BG399" s="342">
        <f>IF(N399="zákl. přenesená",J399,0)</f>
        <v>0</v>
      </c>
      <c r="BH399" s="342">
        <f>IF(N399="sníž. přenesená",J399,0)</f>
        <v>0</v>
      </c>
      <c r="BI399" s="342">
        <f>IF(N399="nulová",J399,0)</f>
        <v>0</v>
      </c>
      <c r="BJ399" s="341" t="s">
        <v>78</v>
      </c>
      <c r="BK399" s="342">
        <f>ROUND(I399*H399,2)</f>
        <v>0</v>
      </c>
      <c r="BL399" s="341" t="s">
        <v>126</v>
      </c>
      <c r="BM399" s="340" t="s">
        <v>381</v>
      </c>
    </row>
    <row r="400" spans="2:65" s="1" customFormat="1">
      <c r="B400" s="33"/>
      <c r="D400" s="142" t="s">
        <v>128</v>
      </c>
      <c r="F400" s="143" t="s">
        <v>382</v>
      </c>
      <c r="I400" s="144"/>
      <c r="L400" s="33"/>
      <c r="M400" s="145"/>
      <c r="T400" s="54"/>
      <c r="AT400" s="18" t="s">
        <v>128</v>
      </c>
      <c r="AU400" s="18" t="s">
        <v>80</v>
      </c>
    </row>
    <row r="401" spans="2:65" s="12" customFormat="1">
      <c r="B401" s="146"/>
      <c r="D401" s="147" t="s">
        <v>130</v>
      </c>
      <c r="E401" s="148" t="s">
        <v>3</v>
      </c>
      <c r="F401" s="149" t="s">
        <v>144</v>
      </c>
      <c r="H401" s="148" t="s">
        <v>3</v>
      </c>
      <c r="I401" s="150"/>
      <c r="L401" s="146"/>
      <c r="M401" s="151"/>
      <c r="T401" s="152"/>
      <c r="AT401" s="148" t="s">
        <v>130</v>
      </c>
      <c r="AU401" s="148" t="s">
        <v>80</v>
      </c>
      <c r="AV401" s="12" t="s">
        <v>78</v>
      </c>
      <c r="AW401" s="12" t="s">
        <v>32</v>
      </c>
      <c r="AX401" s="12" t="s">
        <v>70</v>
      </c>
      <c r="AY401" s="148" t="s">
        <v>119</v>
      </c>
    </row>
    <row r="402" spans="2:65" s="13" customFormat="1">
      <c r="B402" s="153"/>
      <c r="D402" s="147" t="s">
        <v>130</v>
      </c>
      <c r="E402" s="154" t="s">
        <v>3</v>
      </c>
      <c r="F402" s="155" t="s">
        <v>383</v>
      </c>
      <c r="H402" s="156">
        <v>3.5</v>
      </c>
      <c r="I402" s="157"/>
      <c r="L402" s="153"/>
      <c r="M402" s="158"/>
      <c r="T402" s="159"/>
      <c r="AT402" s="154" t="s">
        <v>130</v>
      </c>
      <c r="AU402" s="154" t="s">
        <v>80</v>
      </c>
      <c r="AV402" s="13" t="s">
        <v>80</v>
      </c>
      <c r="AW402" s="13" t="s">
        <v>32</v>
      </c>
      <c r="AX402" s="13" t="s">
        <v>70</v>
      </c>
      <c r="AY402" s="154" t="s">
        <v>119</v>
      </c>
    </row>
    <row r="403" spans="2:65" s="15" customFormat="1">
      <c r="B403" s="167"/>
      <c r="D403" s="147" t="s">
        <v>130</v>
      </c>
      <c r="E403" s="168" t="s">
        <v>3</v>
      </c>
      <c r="F403" s="169" t="s">
        <v>198</v>
      </c>
      <c r="H403" s="170">
        <v>3.5</v>
      </c>
      <c r="I403" s="171"/>
      <c r="L403" s="167"/>
      <c r="M403" s="172"/>
      <c r="T403" s="173"/>
      <c r="AT403" s="168" t="s">
        <v>130</v>
      </c>
      <c r="AU403" s="168" t="s">
        <v>80</v>
      </c>
      <c r="AV403" s="15" t="s">
        <v>139</v>
      </c>
      <c r="AW403" s="15" t="s">
        <v>32</v>
      </c>
      <c r="AX403" s="15" t="s">
        <v>70</v>
      </c>
      <c r="AY403" s="168" t="s">
        <v>119</v>
      </c>
    </row>
    <row r="404" spans="2:65" s="13" customFormat="1">
      <c r="B404" s="153"/>
      <c r="D404" s="147" t="s">
        <v>130</v>
      </c>
      <c r="E404" s="154" t="s">
        <v>3</v>
      </c>
      <c r="F404" s="155"/>
      <c r="H404" s="156"/>
      <c r="I404" s="157"/>
      <c r="L404" s="153"/>
      <c r="M404" s="158"/>
      <c r="T404" s="159"/>
      <c r="AT404" s="154" t="s">
        <v>130</v>
      </c>
      <c r="AU404" s="154" t="s">
        <v>80</v>
      </c>
      <c r="AV404" s="13" t="s">
        <v>80</v>
      </c>
      <c r="AW404" s="13" t="s">
        <v>32</v>
      </c>
      <c r="AX404" s="13" t="s">
        <v>70</v>
      </c>
      <c r="AY404" s="154" t="s">
        <v>119</v>
      </c>
    </row>
    <row r="405" spans="2:65" s="15" customFormat="1">
      <c r="B405" s="167"/>
      <c r="D405" s="147" t="s">
        <v>130</v>
      </c>
      <c r="E405" s="168" t="s">
        <v>3</v>
      </c>
      <c r="F405" s="169"/>
      <c r="H405" s="170"/>
      <c r="I405" s="171"/>
      <c r="L405" s="167"/>
      <c r="M405" s="172"/>
      <c r="T405" s="173"/>
      <c r="AT405" s="168" t="s">
        <v>130</v>
      </c>
      <c r="AU405" s="168" t="s">
        <v>80</v>
      </c>
      <c r="AV405" s="15" t="s">
        <v>139</v>
      </c>
      <c r="AW405" s="15" t="s">
        <v>32</v>
      </c>
      <c r="AX405" s="15" t="s">
        <v>70</v>
      </c>
      <c r="AY405" s="168" t="s">
        <v>119</v>
      </c>
    </row>
    <row r="406" spans="2:65" s="13" customFormat="1">
      <c r="B406" s="153"/>
      <c r="D406" s="147" t="s">
        <v>130</v>
      </c>
      <c r="E406" s="154" t="s">
        <v>3</v>
      </c>
      <c r="F406" s="155" t="s">
        <v>384</v>
      </c>
      <c r="H406" s="156">
        <v>5</v>
      </c>
      <c r="I406" s="157"/>
      <c r="L406" s="153"/>
      <c r="M406" s="158"/>
      <c r="T406" s="159"/>
      <c r="AT406" s="154" t="s">
        <v>130</v>
      </c>
      <c r="AU406" s="154" t="s">
        <v>80</v>
      </c>
      <c r="AV406" s="13" t="s">
        <v>80</v>
      </c>
      <c r="AW406" s="13" t="s">
        <v>32</v>
      </c>
      <c r="AX406" s="13" t="s">
        <v>70</v>
      </c>
      <c r="AY406" s="154" t="s">
        <v>119</v>
      </c>
    </row>
    <row r="407" spans="2:65" s="13" customFormat="1">
      <c r="B407" s="153"/>
      <c r="D407" s="147" t="s">
        <v>130</v>
      </c>
      <c r="E407" s="154" t="s">
        <v>3</v>
      </c>
      <c r="F407" s="155" t="s">
        <v>385</v>
      </c>
      <c r="H407" s="156">
        <v>12</v>
      </c>
      <c r="I407" s="157"/>
      <c r="L407" s="153"/>
      <c r="M407" s="158"/>
      <c r="T407" s="159"/>
      <c r="AT407" s="154" t="s">
        <v>130</v>
      </c>
      <c r="AU407" s="154" t="s">
        <v>80</v>
      </c>
      <c r="AV407" s="13" t="s">
        <v>80</v>
      </c>
      <c r="AW407" s="13" t="s">
        <v>32</v>
      </c>
      <c r="AX407" s="13" t="s">
        <v>70</v>
      </c>
      <c r="AY407" s="154" t="s">
        <v>119</v>
      </c>
    </row>
    <row r="408" spans="2:65" s="15" customFormat="1">
      <c r="B408" s="167"/>
      <c r="D408" s="147" t="s">
        <v>130</v>
      </c>
      <c r="E408" s="168" t="s">
        <v>3</v>
      </c>
      <c r="F408" s="169" t="s">
        <v>198</v>
      </c>
      <c r="H408" s="170">
        <v>17</v>
      </c>
      <c r="I408" s="171"/>
      <c r="L408" s="167"/>
      <c r="M408" s="172"/>
      <c r="T408" s="173"/>
      <c r="AT408" s="168" t="s">
        <v>130</v>
      </c>
      <c r="AU408" s="168" t="s">
        <v>80</v>
      </c>
      <c r="AV408" s="15" t="s">
        <v>139</v>
      </c>
      <c r="AW408" s="15" t="s">
        <v>32</v>
      </c>
      <c r="AX408" s="15" t="s">
        <v>70</v>
      </c>
      <c r="AY408" s="168" t="s">
        <v>119</v>
      </c>
    </row>
    <row r="409" spans="2:65" s="14" customFormat="1">
      <c r="B409" s="160"/>
      <c r="D409" s="147" t="s">
        <v>130</v>
      </c>
      <c r="E409" s="161" t="s">
        <v>3</v>
      </c>
      <c r="F409" s="162" t="s">
        <v>133</v>
      </c>
      <c r="H409" s="163">
        <v>20.5</v>
      </c>
      <c r="I409" s="164"/>
      <c r="L409" s="160"/>
      <c r="M409" s="165"/>
      <c r="T409" s="166"/>
      <c r="AT409" s="161" t="s">
        <v>130</v>
      </c>
      <c r="AU409" s="161" t="s">
        <v>80</v>
      </c>
      <c r="AV409" s="14" t="s">
        <v>126</v>
      </c>
      <c r="AW409" s="14" t="s">
        <v>32</v>
      </c>
      <c r="AX409" s="14" t="s">
        <v>78</v>
      </c>
      <c r="AY409" s="161" t="s">
        <v>119</v>
      </c>
    </row>
    <row r="410" spans="2:65" s="1" customFormat="1" ht="24.2" customHeight="1">
      <c r="B410" s="128"/>
      <c r="C410" s="129" t="s">
        <v>386</v>
      </c>
      <c r="D410" s="129" t="s">
        <v>121</v>
      </c>
      <c r="E410" s="130" t="s">
        <v>387</v>
      </c>
      <c r="F410" s="131" t="s">
        <v>388</v>
      </c>
      <c r="G410" s="132" t="s">
        <v>124</v>
      </c>
      <c r="H410" s="133">
        <v>5</v>
      </c>
      <c r="I410" s="134"/>
      <c r="J410" s="135">
        <f>ROUND(I410*H410,2)</f>
        <v>0</v>
      </c>
      <c r="K410" s="131" t="s">
        <v>125</v>
      </c>
      <c r="L410" s="33"/>
      <c r="M410" s="136" t="s">
        <v>3</v>
      </c>
      <c r="N410" s="137" t="s">
        <v>41</v>
      </c>
      <c r="P410" s="138">
        <f>O410*H410</f>
        <v>0</v>
      </c>
      <c r="Q410" s="138">
        <v>0</v>
      </c>
      <c r="R410" s="138">
        <f>Q410*H410</f>
        <v>0</v>
      </c>
      <c r="S410" s="138">
        <v>0</v>
      </c>
      <c r="T410" s="139">
        <f>S410*H410</f>
        <v>0</v>
      </c>
      <c r="AR410" s="140" t="s">
        <v>126</v>
      </c>
      <c r="AT410" s="140" t="s">
        <v>121</v>
      </c>
      <c r="AU410" s="140" t="s">
        <v>80</v>
      </c>
      <c r="AY410" s="18" t="s">
        <v>119</v>
      </c>
      <c r="BE410" s="141">
        <f>IF(N410="základní",J410,0)</f>
        <v>0</v>
      </c>
      <c r="BF410" s="141">
        <f>IF(N410="snížená",J410,0)</f>
        <v>0</v>
      </c>
      <c r="BG410" s="141">
        <f>IF(N410="zákl. přenesená",J410,0)</f>
        <v>0</v>
      </c>
      <c r="BH410" s="141">
        <f>IF(N410="sníž. přenesená",J410,0)</f>
        <v>0</v>
      </c>
      <c r="BI410" s="141">
        <f>IF(N410="nulová",J410,0)</f>
        <v>0</v>
      </c>
      <c r="BJ410" s="18" t="s">
        <v>78</v>
      </c>
      <c r="BK410" s="141">
        <f>ROUND(I410*H410,2)</f>
        <v>0</v>
      </c>
      <c r="BL410" s="18" t="s">
        <v>126</v>
      </c>
      <c r="BM410" s="140" t="s">
        <v>389</v>
      </c>
    </row>
    <row r="411" spans="2:65" s="1" customFormat="1">
      <c r="B411" s="33"/>
      <c r="D411" s="142" t="s">
        <v>128</v>
      </c>
      <c r="F411" s="143" t="s">
        <v>390</v>
      </c>
      <c r="I411" s="144"/>
      <c r="L411" s="33"/>
      <c r="M411" s="145"/>
      <c r="T411" s="54"/>
      <c r="AT411" s="18" t="s">
        <v>128</v>
      </c>
      <c r="AU411" s="18" t="s">
        <v>80</v>
      </c>
    </row>
    <row r="412" spans="2:65" s="12" customFormat="1">
      <c r="B412" s="146"/>
      <c r="D412" s="147" t="s">
        <v>130</v>
      </c>
      <c r="E412" s="148" t="s">
        <v>3</v>
      </c>
      <c r="F412" s="149" t="s">
        <v>144</v>
      </c>
      <c r="H412" s="148" t="s">
        <v>3</v>
      </c>
      <c r="I412" s="150"/>
      <c r="L412" s="146"/>
      <c r="M412" s="151"/>
      <c r="T412" s="152"/>
      <c r="AT412" s="148" t="s">
        <v>130</v>
      </c>
      <c r="AU412" s="148" t="s">
        <v>80</v>
      </c>
      <c r="AV412" s="12" t="s">
        <v>78</v>
      </c>
      <c r="AW412" s="12" t="s">
        <v>32</v>
      </c>
      <c r="AX412" s="12" t="s">
        <v>70</v>
      </c>
      <c r="AY412" s="148" t="s">
        <v>119</v>
      </c>
    </row>
    <row r="413" spans="2:65" s="13" customFormat="1">
      <c r="B413" s="153"/>
      <c r="D413" s="147" t="s">
        <v>130</v>
      </c>
      <c r="E413" s="154" t="s">
        <v>3</v>
      </c>
      <c r="F413" s="155" t="s">
        <v>384</v>
      </c>
      <c r="H413" s="156">
        <v>5</v>
      </c>
      <c r="I413" s="157"/>
      <c r="L413" s="153"/>
      <c r="M413" s="158"/>
      <c r="T413" s="159"/>
      <c r="AT413" s="154" t="s">
        <v>130</v>
      </c>
      <c r="AU413" s="154" t="s">
        <v>80</v>
      </c>
      <c r="AV413" s="13" t="s">
        <v>80</v>
      </c>
      <c r="AW413" s="13" t="s">
        <v>32</v>
      </c>
      <c r="AX413" s="13" t="s">
        <v>70</v>
      </c>
      <c r="AY413" s="154" t="s">
        <v>119</v>
      </c>
    </row>
    <row r="414" spans="2:65" s="14" customFormat="1">
      <c r="B414" s="160"/>
      <c r="D414" s="147" t="s">
        <v>130</v>
      </c>
      <c r="E414" s="161" t="s">
        <v>3</v>
      </c>
      <c r="F414" s="162" t="s">
        <v>133</v>
      </c>
      <c r="H414" s="163">
        <v>5</v>
      </c>
      <c r="I414" s="164"/>
      <c r="L414" s="160"/>
      <c r="M414" s="165"/>
      <c r="T414" s="166"/>
      <c r="AT414" s="161" t="s">
        <v>130</v>
      </c>
      <c r="AU414" s="161" t="s">
        <v>80</v>
      </c>
      <c r="AV414" s="14" t="s">
        <v>126</v>
      </c>
      <c r="AW414" s="14" t="s">
        <v>32</v>
      </c>
      <c r="AX414" s="14" t="s">
        <v>78</v>
      </c>
      <c r="AY414" s="161" t="s">
        <v>119</v>
      </c>
    </row>
    <row r="415" spans="2:65" s="1" customFormat="1" ht="24.2" customHeight="1">
      <c r="B415" s="128"/>
      <c r="C415" s="129" t="s">
        <v>391</v>
      </c>
      <c r="D415" s="129" t="s">
        <v>121</v>
      </c>
      <c r="E415" s="130" t="s">
        <v>392</v>
      </c>
      <c r="F415" s="131" t="s">
        <v>393</v>
      </c>
      <c r="G415" s="132" t="s">
        <v>124</v>
      </c>
      <c r="H415" s="133">
        <v>3.5</v>
      </c>
      <c r="I415" s="134"/>
      <c r="J415" s="135">
        <f>ROUND(I415*H415,2)</f>
        <v>0</v>
      </c>
      <c r="K415" s="131" t="s">
        <v>125</v>
      </c>
      <c r="L415" s="33"/>
      <c r="M415" s="136" t="s">
        <v>3</v>
      </c>
      <c r="N415" s="137" t="s">
        <v>41</v>
      </c>
      <c r="P415" s="138">
        <f>O415*H415</f>
        <v>0</v>
      </c>
      <c r="Q415" s="138">
        <v>0</v>
      </c>
      <c r="R415" s="138">
        <f>Q415*H415</f>
        <v>0</v>
      </c>
      <c r="S415" s="138">
        <v>0</v>
      </c>
      <c r="T415" s="139">
        <f>S415*H415</f>
        <v>0</v>
      </c>
      <c r="AR415" s="140" t="s">
        <v>126</v>
      </c>
      <c r="AT415" s="140" t="s">
        <v>121</v>
      </c>
      <c r="AU415" s="140" t="s">
        <v>80</v>
      </c>
      <c r="AY415" s="18" t="s">
        <v>119</v>
      </c>
      <c r="BE415" s="141">
        <f>IF(N415="základní",J415,0)</f>
        <v>0</v>
      </c>
      <c r="BF415" s="141">
        <f>IF(N415="snížená",J415,0)</f>
        <v>0</v>
      </c>
      <c r="BG415" s="141">
        <f>IF(N415="zákl. přenesená",J415,0)</f>
        <v>0</v>
      </c>
      <c r="BH415" s="141">
        <f>IF(N415="sníž. přenesená",J415,0)</f>
        <v>0</v>
      </c>
      <c r="BI415" s="141">
        <f>IF(N415="nulová",J415,0)</f>
        <v>0</v>
      </c>
      <c r="BJ415" s="18" t="s">
        <v>78</v>
      </c>
      <c r="BK415" s="141">
        <f>ROUND(I415*H415,2)</f>
        <v>0</v>
      </c>
      <c r="BL415" s="18" t="s">
        <v>126</v>
      </c>
      <c r="BM415" s="140" t="s">
        <v>394</v>
      </c>
    </row>
    <row r="416" spans="2:65" s="1" customFormat="1">
      <c r="B416" s="33"/>
      <c r="D416" s="142" t="s">
        <v>128</v>
      </c>
      <c r="F416" s="143" t="s">
        <v>395</v>
      </c>
      <c r="I416" s="144"/>
      <c r="L416" s="33"/>
      <c r="M416" s="145"/>
      <c r="T416" s="54"/>
      <c r="AT416" s="18" t="s">
        <v>128</v>
      </c>
      <c r="AU416" s="18" t="s">
        <v>80</v>
      </c>
    </row>
    <row r="417" spans="2:65" s="12" customFormat="1">
      <c r="B417" s="146"/>
      <c r="D417" s="147" t="s">
        <v>130</v>
      </c>
      <c r="E417" s="148" t="s">
        <v>3</v>
      </c>
      <c r="F417" s="149" t="s">
        <v>144</v>
      </c>
      <c r="H417" s="148" t="s">
        <v>3</v>
      </c>
      <c r="I417" s="150"/>
      <c r="L417" s="146"/>
      <c r="M417" s="151"/>
      <c r="T417" s="152"/>
      <c r="AT417" s="148" t="s">
        <v>130</v>
      </c>
      <c r="AU417" s="148" t="s">
        <v>80</v>
      </c>
      <c r="AV417" s="12" t="s">
        <v>78</v>
      </c>
      <c r="AW417" s="12" t="s">
        <v>32</v>
      </c>
      <c r="AX417" s="12" t="s">
        <v>70</v>
      </c>
      <c r="AY417" s="148" t="s">
        <v>119</v>
      </c>
    </row>
    <row r="418" spans="2:65" s="13" customFormat="1">
      <c r="B418" s="153"/>
      <c r="D418" s="147" t="s">
        <v>130</v>
      </c>
      <c r="E418" s="154" t="s">
        <v>3</v>
      </c>
      <c r="F418" s="155" t="s">
        <v>145</v>
      </c>
      <c r="H418" s="156">
        <v>3.5</v>
      </c>
      <c r="I418" s="157"/>
      <c r="L418" s="153"/>
      <c r="M418" s="158"/>
      <c r="T418" s="159"/>
      <c r="AT418" s="154" t="s">
        <v>130</v>
      </c>
      <c r="AU418" s="154" t="s">
        <v>80</v>
      </c>
      <c r="AV418" s="13" t="s">
        <v>80</v>
      </c>
      <c r="AW418" s="13" t="s">
        <v>32</v>
      </c>
      <c r="AX418" s="13" t="s">
        <v>70</v>
      </c>
      <c r="AY418" s="154" t="s">
        <v>119</v>
      </c>
    </row>
    <row r="419" spans="2:65" s="14" customFormat="1">
      <c r="B419" s="160"/>
      <c r="D419" s="147" t="s">
        <v>130</v>
      </c>
      <c r="E419" s="161" t="s">
        <v>3</v>
      </c>
      <c r="F419" s="162" t="s">
        <v>133</v>
      </c>
      <c r="H419" s="163">
        <v>3.5</v>
      </c>
      <c r="I419" s="164"/>
      <c r="L419" s="160"/>
      <c r="M419" s="165"/>
      <c r="T419" s="166"/>
      <c r="AT419" s="161" t="s">
        <v>130</v>
      </c>
      <c r="AU419" s="161" t="s">
        <v>80</v>
      </c>
      <c r="AV419" s="14" t="s">
        <v>126</v>
      </c>
      <c r="AW419" s="14" t="s">
        <v>32</v>
      </c>
      <c r="AX419" s="14" t="s">
        <v>78</v>
      </c>
      <c r="AY419" s="161" t="s">
        <v>119</v>
      </c>
    </row>
    <row r="420" spans="2:65" s="337" customFormat="1" ht="16.5" customHeight="1">
      <c r="B420" s="327"/>
      <c r="C420" s="328" t="s">
        <v>396</v>
      </c>
      <c r="D420" s="328" t="s">
        <v>121</v>
      </c>
      <c r="E420" s="329" t="s">
        <v>397</v>
      </c>
      <c r="F420" s="330" t="s">
        <v>398</v>
      </c>
      <c r="G420" s="331" t="s">
        <v>124</v>
      </c>
      <c r="H420" s="332">
        <f>6+53</f>
        <v>59</v>
      </c>
      <c r="I420" s="134"/>
      <c r="J420" s="333">
        <f>ROUND(I420*H420,2)</f>
        <v>0</v>
      </c>
      <c r="K420" s="330" t="s">
        <v>125</v>
      </c>
      <c r="L420" s="334"/>
      <c r="M420" s="335" t="s">
        <v>3</v>
      </c>
      <c r="N420" s="336" t="s">
        <v>41</v>
      </c>
      <c r="P420" s="338">
        <f>O420*H420</f>
        <v>0</v>
      </c>
      <c r="Q420" s="338">
        <v>0</v>
      </c>
      <c r="R420" s="338">
        <f>Q420*H420</f>
        <v>0</v>
      </c>
      <c r="S420" s="338">
        <v>0</v>
      </c>
      <c r="T420" s="339">
        <f>S420*H420</f>
        <v>0</v>
      </c>
      <c r="AR420" s="340" t="s">
        <v>126</v>
      </c>
      <c r="AT420" s="340" t="s">
        <v>121</v>
      </c>
      <c r="AU420" s="340" t="s">
        <v>80</v>
      </c>
      <c r="AY420" s="341" t="s">
        <v>119</v>
      </c>
      <c r="BE420" s="342">
        <f>IF(N420="základní",J420,0)</f>
        <v>0</v>
      </c>
      <c r="BF420" s="342">
        <f>IF(N420="snížená",J420,0)</f>
        <v>0</v>
      </c>
      <c r="BG420" s="342">
        <f>IF(N420="zákl. přenesená",J420,0)</f>
        <v>0</v>
      </c>
      <c r="BH420" s="342">
        <f>IF(N420="sníž. přenesená",J420,0)</f>
        <v>0</v>
      </c>
      <c r="BI420" s="342">
        <f>IF(N420="nulová",J420,0)</f>
        <v>0</v>
      </c>
      <c r="BJ420" s="341" t="s">
        <v>78</v>
      </c>
      <c r="BK420" s="342">
        <f>ROUND(I420*H420,2)</f>
        <v>0</v>
      </c>
      <c r="BL420" s="341" t="s">
        <v>126</v>
      </c>
      <c r="BM420" s="340" t="s">
        <v>399</v>
      </c>
    </row>
    <row r="421" spans="2:65" s="1" customFormat="1">
      <c r="B421" s="33"/>
      <c r="D421" s="142" t="s">
        <v>128</v>
      </c>
      <c r="F421" s="143" t="s">
        <v>400</v>
      </c>
      <c r="I421" s="144"/>
      <c r="L421" s="33"/>
      <c r="M421" s="145"/>
      <c r="T421" s="54"/>
      <c r="AT421" s="18" t="s">
        <v>128</v>
      </c>
      <c r="AU421" s="18" t="s">
        <v>80</v>
      </c>
    </row>
    <row r="422" spans="2:65" s="12" customFormat="1">
      <c r="B422" s="146"/>
      <c r="D422" s="147" t="s">
        <v>130</v>
      </c>
      <c r="E422" s="148" t="s">
        <v>3</v>
      </c>
      <c r="F422" s="149" t="s">
        <v>131</v>
      </c>
      <c r="H422" s="148" t="s">
        <v>3</v>
      </c>
      <c r="I422" s="150"/>
      <c r="L422" s="146"/>
      <c r="M422" s="151"/>
      <c r="T422" s="152"/>
      <c r="AT422" s="148" t="s">
        <v>130</v>
      </c>
      <c r="AU422" s="148" t="s">
        <v>80</v>
      </c>
      <c r="AV422" s="12" t="s">
        <v>78</v>
      </c>
      <c r="AW422" s="12" t="s">
        <v>32</v>
      </c>
      <c r="AX422" s="12" t="s">
        <v>70</v>
      </c>
      <c r="AY422" s="148" t="s">
        <v>119</v>
      </c>
    </row>
    <row r="423" spans="2:65" s="13" customFormat="1">
      <c r="B423" s="153"/>
      <c r="D423" s="147" t="s">
        <v>130</v>
      </c>
      <c r="E423" s="154" t="s">
        <v>3</v>
      </c>
      <c r="F423" s="155" t="s">
        <v>1075</v>
      </c>
      <c r="H423" s="156">
        <v>6</v>
      </c>
      <c r="I423" s="157"/>
      <c r="L423" s="153"/>
      <c r="M423" s="158"/>
      <c r="T423" s="159"/>
      <c r="AT423" s="154" t="s">
        <v>130</v>
      </c>
      <c r="AU423" s="154" t="s">
        <v>80</v>
      </c>
      <c r="AV423" s="13" t="s">
        <v>80</v>
      </c>
      <c r="AW423" s="13" t="s">
        <v>32</v>
      </c>
      <c r="AX423" s="13" t="s">
        <v>70</v>
      </c>
      <c r="AY423" s="154" t="s">
        <v>119</v>
      </c>
    </row>
    <row r="424" spans="2:65" s="14" customFormat="1">
      <c r="B424" s="160"/>
      <c r="D424" s="147" t="s">
        <v>130</v>
      </c>
      <c r="E424" s="161" t="s">
        <v>3</v>
      </c>
      <c r="F424" s="162" t="s">
        <v>133</v>
      </c>
      <c r="H424" s="163">
        <v>6</v>
      </c>
      <c r="I424" s="164"/>
      <c r="L424" s="160"/>
      <c r="M424" s="165"/>
      <c r="T424" s="166"/>
      <c r="AT424" s="161" t="s">
        <v>130</v>
      </c>
      <c r="AU424" s="161" t="s">
        <v>80</v>
      </c>
      <c r="AV424" s="14" t="s">
        <v>126</v>
      </c>
      <c r="AW424" s="14" t="s">
        <v>32</v>
      </c>
      <c r="AX424" s="14" t="s">
        <v>78</v>
      </c>
      <c r="AY424" s="161" t="s">
        <v>119</v>
      </c>
    </row>
    <row r="425" spans="2:65" s="337" customFormat="1" ht="16.5" customHeight="1">
      <c r="B425" s="327"/>
      <c r="C425" s="328" t="s">
        <v>401</v>
      </c>
      <c r="D425" s="328" t="s">
        <v>121</v>
      </c>
      <c r="E425" s="329" t="s">
        <v>402</v>
      </c>
      <c r="F425" s="330" t="s">
        <v>403</v>
      </c>
      <c r="G425" s="331" t="s">
        <v>124</v>
      </c>
      <c r="H425" s="332">
        <f>8+103.25</f>
        <v>111.25</v>
      </c>
      <c r="I425" s="134"/>
      <c r="J425" s="333">
        <f>ROUND(I425*H425,2)</f>
        <v>0</v>
      </c>
      <c r="K425" s="330" t="s">
        <v>125</v>
      </c>
      <c r="L425" s="334"/>
      <c r="M425" s="335" t="s">
        <v>3</v>
      </c>
      <c r="N425" s="336" t="s">
        <v>41</v>
      </c>
      <c r="P425" s="338">
        <f>O425*H425</f>
        <v>0</v>
      </c>
      <c r="Q425" s="338">
        <v>0</v>
      </c>
      <c r="R425" s="338">
        <f>Q425*H425</f>
        <v>0</v>
      </c>
      <c r="S425" s="338">
        <v>0</v>
      </c>
      <c r="T425" s="339">
        <f>S425*H425</f>
        <v>0</v>
      </c>
      <c r="AR425" s="340" t="s">
        <v>126</v>
      </c>
      <c r="AT425" s="340" t="s">
        <v>121</v>
      </c>
      <c r="AU425" s="340" t="s">
        <v>80</v>
      </c>
      <c r="AY425" s="341" t="s">
        <v>119</v>
      </c>
      <c r="BE425" s="342">
        <f>IF(N425="základní",J425,0)</f>
        <v>0</v>
      </c>
      <c r="BF425" s="342">
        <f>IF(N425="snížená",J425,0)</f>
        <v>0</v>
      </c>
      <c r="BG425" s="342">
        <f>IF(N425="zákl. přenesená",J425,0)</f>
        <v>0</v>
      </c>
      <c r="BH425" s="342">
        <f>IF(N425="sníž. přenesená",J425,0)</f>
        <v>0</v>
      </c>
      <c r="BI425" s="342">
        <f>IF(N425="nulová",J425,0)</f>
        <v>0</v>
      </c>
      <c r="BJ425" s="341" t="s">
        <v>78</v>
      </c>
      <c r="BK425" s="342">
        <f>ROUND(I425*H425,2)</f>
        <v>0</v>
      </c>
      <c r="BL425" s="341" t="s">
        <v>126</v>
      </c>
      <c r="BM425" s="340" t="s">
        <v>404</v>
      </c>
    </row>
    <row r="426" spans="2:65" s="1" customFormat="1">
      <c r="B426" s="33"/>
      <c r="D426" s="142" t="s">
        <v>128</v>
      </c>
      <c r="F426" s="143" t="s">
        <v>405</v>
      </c>
      <c r="I426" s="144"/>
      <c r="L426" s="33"/>
      <c r="M426" s="145"/>
      <c r="T426" s="54"/>
      <c r="AT426" s="18" t="s">
        <v>128</v>
      </c>
      <c r="AU426" s="18" t="s">
        <v>80</v>
      </c>
    </row>
    <row r="427" spans="2:65" s="12" customFormat="1">
      <c r="B427" s="146"/>
      <c r="D427" s="147" t="s">
        <v>130</v>
      </c>
      <c r="E427" s="148" t="s">
        <v>3</v>
      </c>
      <c r="F427" s="149" t="s">
        <v>131</v>
      </c>
      <c r="H427" s="148" t="s">
        <v>3</v>
      </c>
      <c r="I427" s="150"/>
      <c r="L427" s="146"/>
      <c r="M427" s="151"/>
      <c r="T427" s="152"/>
      <c r="AT427" s="148" t="s">
        <v>130</v>
      </c>
      <c r="AU427" s="148" t="s">
        <v>80</v>
      </c>
      <c r="AV427" s="12" t="s">
        <v>78</v>
      </c>
      <c r="AW427" s="12" t="s">
        <v>32</v>
      </c>
      <c r="AX427" s="12" t="s">
        <v>70</v>
      </c>
      <c r="AY427" s="148" t="s">
        <v>119</v>
      </c>
    </row>
    <row r="428" spans="2:65" s="13" customFormat="1">
      <c r="B428" s="153"/>
      <c r="D428" s="147" t="s">
        <v>130</v>
      </c>
      <c r="E428" s="154" t="s">
        <v>3</v>
      </c>
      <c r="F428" s="155" t="s">
        <v>1076</v>
      </c>
      <c r="H428" s="156">
        <v>8</v>
      </c>
      <c r="I428" s="157"/>
      <c r="L428" s="153"/>
      <c r="M428" s="158"/>
      <c r="T428" s="159"/>
      <c r="AT428" s="154" t="s">
        <v>130</v>
      </c>
      <c r="AU428" s="154" t="s">
        <v>80</v>
      </c>
      <c r="AV428" s="13" t="s">
        <v>80</v>
      </c>
      <c r="AW428" s="13" t="s">
        <v>32</v>
      </c>
      <c r="AX428" s="13" t="s">
        <v>70</v>
      </c>
      <c r="AY428" s="154" t="s">
        <v>119</v>
      </c>
    </row>
    <row r="429" spans="2:65" s="14" customFormat="1">
      <c r="B429" s="160"/>
      <c r="D429" s="147" t="s">
        <v>130</v>
      </c>
      <c r="E429" s="161" t="s">
        <v>3</v>
      </c>
      <c r="F429" s="162" t="s">
        <v>133</v>
      </c>
      <c r="H429" s="163">
        <v>8</v>
      </c>
      <c r="I429" s="164"/>
      <c r="L429" s="160"/>
      <c r="M429" s="165"/>
      <c r="T429" s="166"/>
      <c r="AT429" s="161" t="s">
        <v>130</v>
      </c>
      <c r="AU429" s="161" t="s">
        <v>80</v>
      </c>
      <c r="AV429" s="14" t="s">
        <v>126</v>
      </c>
      <c r="AW429" s="14" t="s">
        <v>32</v>
      </c>
      <c r="AX429" s="14" t="s">
        <v>78</v>
      </c>
      <c r="AY429" s="161" t="s">
        <v>119</v>
      </c>
    </row>
    <row r="430" spans="2:65" s="337" customFormat="1" ht="24.2" customHeight="1">
      <c r="B430" s="327"/>
      <c r="C430" s="328" t="s">
        <v>406</v>
      </c>
      <c r="D430" s="328" t="s">
        <v>121</v>
      </c>
      <c r="E430" s="329" t="s">
        <v>407</v>
      </c>
      <c r="F430" s="330" t="s">
        <v>408</v>
      </c>
      <c r="G430" s="331" t="s">
        <v>124</v>
      </c>
      <c r="H430" s="332">
        <f>8+103.25</f>
        <v>111.25</v>
      </c>
      <c r="I430" s="134"/>
      <c r="J430" s="333">
        <f>ROUND(I430*H430,2)</f>
        <v>0</v>
      </c>
      <c r="K430" s="330" t="s">
        <v>125</v>
      </c>
      <c r="L430" s="334"/>
      <c r="M430" s="335" t="s">
        <v>3</v>
      </c>
      <c r="N430" s="336" t="s">
        <v>41</v>
      </c>
      <c r="P430" s="338">
        <f>O430*H430</f>
        <v>0</v>
      </c>
      <c r="Q430" s="338">
        <v>0</v>
      </c>
      <c r="R430" s="338">
        <f>Q430*H430</f>
        <v>0</v>
      </c>
      <c r="S430" s="338">
        <v>0</v>
      </c>
      <c r="T430" s="339">
        <f>S430*H430</f>
        <v>0</v>
      </c>
      <c r="AR430" s="340" t="s">
        <v>126</v>
      </c>
      <c r="AT430" s="340" t="s">
        <v>121</v>
      </c>
      <c r="AU430" s="340" t="s">
        <v>80</v>
      </c>
      <c r="AY430" s="341" t="s">
        <v>119</v>
      </c>
      <c r="BE430" s="342">
        <f>IF(N430="základní",J430,0)</f>
        <v>0</v>
      </c>
      <c r="BF430" s="342">
        <f>IF(N430="snížená",J430,0)</f>
        <v>0</v>
      </c>
      <c r="BG430" s="342">
        <f>IF(N430="zákl. přenesená",J430,0)</f>
        <v>0</v>
      </c>
      <c r="BH430" s="342">
        <f>IF(N430="sníž. přenesená",J430,0)</f>
        <v>0</v>
      </c>
      <c r="BI430" s="342">
        <f>IF(N430="nulová",J430,0)</f>
        <v>0</v>
      </c>
      <c r="BJ430" s="341" t="s">
        <v>78</v>
      </c>
      <c r="BK430" s="342">
        <f>ROUND(I430*H430,2)</f>
        <v>0</v>
      </c>
      <c r="BL430" s="341" t="s">
        <v>126</v>
      </c>
      <c r="BM430" s="340" t="s">
        <v>409</v>
      </c>
    </row>
    <row r="431" spans="2:65" s="1" customFormat="1">
      <c r="B431" s="33"/>
      <c r="D431" s="142" t="s">
        <v>128</v>
      </c>
      <c r="F431" s="143" t="s">
        <v>410</v>
      </c>
      <c r="I431" s="144"/>
      <c r="L431" s="33"/>
      <c r="M431" s="145"/>
      <c r="T431" s="54"/>
      <c r="AT431" s="18" t="s">
        <v>128</v>
      </c>
      <c r="AU431" s="18" t="s">
        <v>80</v>
      </c>
    </row>
    <row r="432" spans="2:65" s="12" customFormat="1">
      <c r="B432" s="146"/>
      <c r="D432" s="147" t="s">
        <v>130</v>
      </c>
      <c r="E432" s="148" t="s">
        <v>3</v>
      </c>
      <c r="F432" s="149" t="s">
        <v>131</v>
      </c>
      <c r="H432" s="148" t="s">
        <v>3</v>
      </c>
      <c r="I432" s="150"/>
      <c r="L432" s="146"/>
      <c r="M432" s="151"/>
      <c r="T432" s="152"/>
      <c r="AT432" s="148" t="s">
        <v>130</v>
      </c>
      <c r="AU432" s="148" t="s">
        <v>80</v>
      </c>
      <c r="AV432" s="12" t="s">
        <v>78</v>
      </c>
      <c r="AW432" s="12" t="s">
        <v>32</v>
      </c>
      <c r="AX432" s="12" t="s">
        <v>70</v>
      </c>
      <c r="AY432" s="148" t="s">
        <v>119</v>
      </c>
    </row>
    <row r="433" spans="2:65" s="13" customFormat="1">
      <c r="B433" s="153"/>
      <c r="D433" s="147" t="s">
        <v>130</v>
      </c>
      <c r="E433" s="154" t="s">
        <v>3</v>
      </c>
      <c r="F433" s="155" t="s">
        <v>1076</v>
      </c>
      <c r="H433" s="156">
        <v>8</v>
      </c>
      <c r="I433" s="157"/>
      <c r="L433" s="153"/>
      <c r="M433" s="158"/>
      <c r="T433" s="159"/>
      <c r="AT433" s="154" t="s">
        <v>130</v>
      </c>
      <c r="AU433" s="154" t="s">
        <v>80</v>
      </c>
      <c r="AV433" s="13" t="s">
        <v>80</v>
      </c>
      <c r="AW433" s="13" t="s">
        <v>32</v>
      </c>
      <c r="AX433" s="13" t="s">
        <v>70</v>
      </c>
      <c r="AY433" s="154" t="s">
        <v>119</v>
      </c>
    </row>
    <row r="434" spans="2:65" s="14" customFormat="1">
      <c r="B434" s="160"/>
      <c r="D434" s="147" t="s">
        <v>130</v>
      </c>
      <c r="E434" s="161" t="s">
        <v>3</v>
      </c>
      <c r="F434" s="162" t="s">
        <v>133</v>
      </c>
      <c r="H434" s="163">
        <v>8</v>
      </c>
      <c r="I434" s="164"/>
      <c r="L434" s="160"/>
      <c r="M434" s="165"/>
      <c r="T434" s="166"/>
      <c r="AT434" s="161" t="s">
        <v>130</v>
      </c>
      <c r="AU434" s="161" t="s">
        <v>80</v>
      </c>
      <c r="AV434" s="14" t="s">
        <v>126</v>
      </c>
      <c r="AW434" s="14" t="s">
        <v>32</v>
      </c>
      <c r="AX434" s="14" t="s">
        <v>78</v>
      </c>
      <c r="AY434" s="161" t="s">
        <v>119</v>
      </c>
    </row>
    <row r="435" spans="2:65" s="337" customFormat="1" ht="24.2" customHeight="1">
      <c r="B435" s="327"/>
      <c r="C435" s="328" t="s">
        <v>411</v>
      </c>
      <c r="D435" s="328" t="s">
        <v>121</v>
      </c>
      <c r="E435" s="329" t="s">
        <v>412</v>
      </c>
      <c r="F435" s="330" t="s">
        <v>413</v>
      </c>
      <c r="G435" s="331" t="s">
        <v>124</v>
      </c>
      <c r="H435" s="332">
        <f>6+53</f>
        <v>59</v>
      </c>
      <c r="I435" s="134"/>
      <c r="J435" s="333">
        <f>ROUND(I435*H435,2)</f>
        <v>0</v>
      </c>
      <c r="K435" s="330" t="s">
        <v>125</v>
      </c>
      <c r="L435" s="334"/>
      <c r="M435" s="335" t="s">
        <v>3</v>
      </c>
      <c r="N435" s="336" t="s">
        <v>41</v>
      </c>
      <c r="P435" s="338">
        <f>O435*H435</f>
        <v>0</v>
      </c>
      <c r="Q435" s="338">
        <v>0</v>
      </c>
      <c r="R435" s="338">
        <f>Q435*H435</f>
        <v>0</v>
      </c>
      <c r="S435" s="338">
        <v>0</v>
      </c>
      <c r="T435" s="339">
        <f>S435*H435</f>
        <v>0</v>
      </c>
      <c r="AR435" s="340" t="s">
        <v>126</v>
      </c>
      <c r="AT435" s="340" t="s">
        <v>121</v>
      </c>
      <c r="AU435" s="340" t="s">
        <v>80</v>
      </c>
      <c r="AY435" s="341" t="s">
        <v>119</v>
      </c>
      <c r="BE435" s="342">
        <f>IF(N435="základní",J435,0)</f>
        <v>0</v>
      </c>
      <c r="BF435" s="342">
        <f>IF(N435="snížená",J435,0)</f>
        <v>0</v>
      </c>
      <c r="BG435" s="342">
        <f>IF(N435="zákl. přenesená",J435,0)</f>
        <v>0</v>
      </c>
      <c r="BH435" s="342">
        <f>IF(N435="sníž. přenesená",J435,0)</f>
        <v>0</v>
      </c>
      <c r="BI435" s="342">
        <f>IF(N435="nulová",J435,0)</f>
        <v>0</v>
      </c>
      <c r="BJ435" s="341" t="s">
        <v>78</v>
      </c>
      <c r="BK435" s="342">
        <f>ROUND(I435*H435,2)</f>
        <v>0</v>
      </c>
      <c r="BL435" s="341" t="s">
        <v>126</v>
      </c>
      <c r="BM435" s="340" t="s">
        <v>414</v>
      </c>
    </row>
    <row r="436" spans="2:65" s="1" customFormat="1">
      <c r="B436" s="33"/>
      <c r="D436" s="142" t="s">
        <v>128</v>
      </c>
      <c r="F436" s="143" t="s">
        <v>415</v>
      </c>
      <c r="I436" s="144"/>
      <c r="L436" s="33"/>
      <c r="M436" s="145"/>
      <c r="T436" s="54"/>
      <c r="AT436" s="18" t="s">
        <v>128</v>
      </c>
      <c r="AU436" s="18" t="s">
        <v>80</v>
      </c>
    </row>
    <row r="437" spans="2:65" s="12" customFormat="1">
      <c r="B437" s="146"/>
      <c r="D437" s="147" t="s">
        <v>130</v>
      </c>
      <c r="E437" s="148" t="s">
        <v>3</v>
      </c>
      <c r="F437" s="149" t="s">
        <v>131</v>
      </c>
      <c r="H437" s="148" t="s">
        <v>3</v>
      </c>
      <c r="I437" s="150"/>
      <c r="L437" s="146"/>
      <c r="M437" s="151"/>
      <c r="T437" s="152"/>
      <c r="AT437" s="148" t="s">
        <v>130</v>
      </c>
      <c r="AU437" s="148" t="s">
        <v>80</v>
      </c>
      <c r="AV437" s="12" t="s">
        <v>78</v>
      </c>
      <c r="AW437" s="12" t="s">
        <v>32</v>
      </c>
      <c r="AX437" s="12" t="s">
        <v>70</v>
      </c>
      <c r="AY437" s="148" t="s">
        <v>119</v>
      </c>
    </row>
    <row r="438" spans="2:65" s="13" customFormat="1">
      <c r="B438" s="153"/>
      <c r="D438" s="147" t="s">
        <v>130</v>
      </c>
      <c r="E438" s="154" t="s">
        <v>3</v>
      </c>
      <c r="F438" s="155" t="s">
        <v>1075</v>
      </c>
      <c r="H438" s="156">
        <v>6</v>
      </c>
      <c r="I438" s="157"/>
      <c r="L438" s="153"/>
      <c r="M438" s="158"/>
      <c r="T438" s="159"/>
      <c r="AT438" s="154" t="s">
        <v>130</v>
      </c>
      <c r="AU438" s="154" t="s">
        <v>80</v>
      </c>
      <c r="AV438" s="13" t="s">
        <v>80</v>
      </c>
      <c r="AW438" s="13" t="s">
        <v>32</v>
      </c>
      <c r="AX438" s="13" t="s">
        <v>70</v>
      </c>
      <c r="AY438" s="154" t="s">
        <v>119</v>
      </c>
    </row>
    <row r="439" spans="2:65" s="14" customFormat="1">
      <c r="B439" s="160"/>
      <c r="D439" s="147" t="s">
        <v>130</v>
      </c>
      <c r="E439" s="161" t="s">
        <v>3</v>
      </c>
      <c r="F439" s="162" t="s">
        <v>133</v>
      </c>
      <c r="H439" s="163">
        <v>6</v>
      </c>
      <c r="I439" s="164"/>
      <c r="L439" s="160"/>
      <c r="M439" s="165"/>
      <c r="T439" s="166"/>
      <c r="AT439" s="161" t="s">
        <v>130</v>
      </c>
      <c r="AU439" s="161" t="s">
        <v>80</v>
      </c>
      <c r="AV439" s="14" t="s">
        <v>126</v>
      </c>
      <c r="AW439" s="14" t="s">
        <v>32</v>
      </c>
      <c r="AX439" s="14" t="s">
        <v>78</v>
      </c>
      <c r="AY439" s="161" t="s">
        <v>119</v>
      </c>
    </row>
    <row r="440" spans="2:65" s="11" customFormat="1" ht="22.9" customHeight="1">
      <c r="B440" s="116"/>
      <c r="D440" s="117" t="s">
        <v>69</v>
      </c>
      <c r="E440" s="126" t="s">
        <v>176</v>
      </c>
      <c r="F440" s="126" t="s">
        <v>416</v>
      </c>
      <c r="I440" s="119"/>
      <c r="J440" s="127">
        <f>BK440</f>
        <v>0</v>
      </c>
      <c r="L440" s="116"/>
      <c r="M440" s="121"/>
      <c r="P440" s="122">
        <f>SUM(P441:P462)</f>
        <v>0</v>
      </c>
      <c r="R440" s="122">
        <f>SUM(R441:R462)</f>
        <v>7.6756927000000003E-2</v>
      </c>
      <c r="T440" s="123">
        <f>SUM(T441:T462)</f>
        <v>0</v>
      </c>
      <c r="AR440" s="117" t="s">
        <v>78</v>
      </c>
      <c r="AT440" s="124" t="s">
        <v>69</v>
      </c>
      <c r="AU440" s="124" t="s">
        <v>78</v>
      </c>
      <c r="AY440" s="117" t="s">
        <v>119</v>
      </c>
      <c r="BK440" s="125">
        <f>SUM(BK441:BK462)</f>
        <v>0</v>
      </c>
    </row>
    <row r="441" spans="2:65" s="337" customFormat="1" ht="21.75" customHeight="1">
      <c r="B441" s="327"/>
      <c r="C441" s="328" t="s">
        <v>417</v>
      </c>
      <c r="D441" s="328" t="s">
        <v>121</v>
      </c>
      <c r="E441" s="329" t="s">
        <v>418</v>
      </c>
      <c r="F441" s="330" t="s">
        <v>419</v>
      </c>
      <c r="G441" s="331" t="s">
        <v>171</v>
      </c>
      <c r="H441" s="332">
        <f>12.2+158.4+50</f>
        <v>220.6</v>
      </c>
      <c r="I441" s="134"/>
      <c r="J441" s="333">
        <f>ROUND(I441*H441,2)</f>
        <v>0</v>
      </c>
      <c r="K441" s="330" t="s">
        <v>125</v>
      </c>
      <c r="L441" s="334"/>
      <c r="M441" s="335" t="s">
        <v>3</v>
      </c>
      <c r="N441" s="336" t="s">
        <v>41</v>
      </c>
      <c r="P441" s="338">
        <f>O441*H441</f>
        <v>0</v>
      </c>
      <c r="Q441" s="338">
        <v>4.3699999999999997E-6</v>
      </c>
      <c r="R441" s="338">
        <f>Q441*H441</f>
        <v>9.6402199999999993E-4</v>
      </c>
      <c r="S441" s="338">
        <v>0</v>
      </c>
      <c r="T441" s="339">
        <f>S441*H441</f>
        <v>0</v>
      </c>
      <c r="AR441" s="340" t="s">
        <v>126</v>
      </c>
      <c r="AT441" s="340" t="s">
        <v>121</v>
      </c>
      <c r="AU441" s="340" t="s">
        <v>80</v>
      </c>
      <c r="AY441" s="341" t="s">
        <v>119</v>
      </c>
      <c r="BE441" s="342">
        <f>IF(N441="základní",J441,0)</f>
        <v>0</v>
      </c>
      <c r="BF441" s="342">
        <f>IF(N441="snížená",J441,0)</f>
        <v>0</v>
      </c>
      <c r="BG441" s="342">
        <f>IF(N441="zákl. přenesená",J441,0)</f>
        <v>0</v>
      </c>
      <c r="BH441" s="342">
        <f>IF(N441="sníž. přenesená",J441,0)</f>
        <v>0</v>
      </c>
      <c r="BI441" s="342">
        <f>IF(N441="nulová",J441,0)</f>
        <v>0</v>
      </c>
      <c r="BJ441" s="341" t="s">
        <v>78</v>
      </c>
      <c r="BK441" s="342">
        <f>ROUND(I441*H441,2)</f>
        <v>0</v>
      </c>
      <c r="BL441" s="341" t="s">
        <v>126</v>
      </c>
      <c r="BM441" s="340" t="s">
        <v>420</v>
      </c>
    </row>
    <row r="442" spans="2:65" s="1" customFormat="1">
      <c r="B442" s="33"/>
      <c r="D442" s="142" t="s">
        <v>128</v>
      </c>
      <c r="F442" s="143" t="s">
        <v>421</v>
      </c>
      <c r="I442" s="144"/>
      <c r="L442" s="33"/>
      <c r="M442" s="145"/>
      <c r="T442" s="54"/>
      <c r="AT442" s="18" t="s">
        <v>128</v>
      </c>
      <c r="AU442" s="18" t="s">
        <v>80</v>
      </c>
    </row>
    <row r="443" spans="2:65" s="12" customFormat="1">
      <c r="B443" s="146"/>
      <c r="D443" s="147" t="s">
        <v>130</v>
      </c>
      <c r="E443" s="148" t="s">
        <v>3</v>
      </c>
      <c r="F443" s="149" t="s">
        <v>422</v>
      </c>
      <c r="H443" s="148" t="s">
        <v>3</v>
      </c>
      <c r="I443" s="150"/>
      <c r="L443" s="146"/>
      <c r="M443" s="151"/>
      <c r="T443" s="152"/>
      <c r="AT443" s="148" t="s">
        <v>130</v>
      </c>
      <c r="AU443" s="148" t="s">
        <v>80</v>
      </c>
      <c r="AV443" s="12" t="s">
        <v>78</v>
      </c>
      <c r="AW443" s="12" t="s">
        <v>32</v>
      </c>
      <c r="AX443" s="12" t="s">
        <v>70</v>
      </c>
      <c r="AY443" s="148" t="s">
        <v>119</v>
      </c>
    </row>
    <row r="444" spans="2:65" s="13" customFormat="1">
      <c r="B444" s="153"/>
      <c r="D444" s="147" t="s">
        <v>130</v>
      </c>
      <c r="E444" s="154" t="s">
        <v>3</v>
      </c>
      <c r="F444" s="155" t="s">
        <v>423</v>
      </c>
      <c r="H444" s="156">
        <v>12.2</v>
      </c>
      <c r="I444" s="157"/>
      <c r="L444" s="153"/>
      <c r="M444" s="158"/>
      <c r="T444" s="159"/>
      <c r="AT444" s="154" t="s">
        <v>130</v>
      </c>
      <c r="AU444" s="154" t="s">
        <v>80</v>
      </c>
      <c r="AV444" s="13" t="s">
        <v>80</v>
      </c>
      <c r="AW444" s="13" t="s">
        <v>32</v>
      </c>
      <c r="AX444" s="13" t="s">
        <v>70</v>
      </c>
      <c r="AY444" s="154" t="s">
        <v>119</v>
      </c>
    </row>
    <row r="445" spans="2:65" s="14" customFormat="1">
      <c r="B445" s="160"/>
      <c r="D445" s="147" t="s">
        <v>130</v>
      </c>
      <c r="E445" s="161" t="s">
        <v>3</v>
      </c>
      <c r="F445" s="162" t="s">
        <v>133</v>
      </c>
      <c r="H445" s="163">
        <v>12.2</v>
      </c>
      <c r="I445" s="164"/>
      <c r="L445" s="160"/>
      <c r="M445" s="165"/>
      <c r="T445" s="166"/>
      <c r="AT445" s="161" t="s">
        <v>130</v>
      </c>
      <c r="AU445" s="161" t="s">
        <v>80</v>
      </c>
      <c r="AV445" s="14" t="s">
        <v>126</v>
      </c>
      <c r="AW445" s="14" t="s">
        <v>32</v>
      </c>
      <c r="AX445" s="14" t="s">
        <v>78</v>
      </c>
      <c r="AY445" s="161" t="s">
        <v>119</v>
      </c>
    </row>
    <row r="446" spans="2:65" s="337" customFormat="1" ht="21.75" customHeight="1">
      <c r="B446" s="327"/>
      <c r="C446" s="328" t="s">
        <v>424</v>
      </c>
      <c r="D446" s="328" t="s">
        <v>121</v>
      </c>
      <c r="E446" s="329" t="s">
        <v>425</v>
      </c>
      <c r="F446" s="330" t="s">
        <v>426</v>
      </c>
      <c r="G446" s="331" t="s">
        <v>171</v>
      </c>
      <c r="H446" s="332">
        <f>12.2+158.4+50</f>
        <v>220.6</v>
      </c>
      <c r="I446" s="134"/>
      <c r="J446" s="333">
        <f>ROUND(I446*H446,2)</f>
        <v>0</v>
      </c>
      <c r="K446" s="330" t="s">
        <v>125</v>
      </c>
      <c r="L446" s="334"/>
      <c r="M446" s="335" t="s">
        <v>3</v>
      </c>
      <c r="N446" s="336" t="s">
        <v>41</v>
      </c>
      <c r="P446" s="338">
        <f>O446*H446</f>
        <v>0</v>
      </c>
      <c r="Q446" s="338">
        <v>1.4950000000000001E-6</v>
      </c>
      <c r="R446" s="338">
        <f>Q446*H446</f>
        <v>3.29797E-4</v>
      </c>
      <c r="S446" s="338">
        <v>0</v>
      </c>
      <c r="T446" s="339">
        <f>S446*H446</f>
        <v>0</v>
      </c>
      <c r="AR446" s="340" t="s">
        <v>126</v>
      </c>
      <c r="AT446" s="340" t="s">
        <v>121</v>
      </c>
      <c r="AU446" s="340" t="s">
        <v>80</v>
      </c>
      <c r="AY446" s="341" t="s">
        <v>119</v>
      </c>
      <c r="BE446" s="342">
        <f>IF(N446="základní",J446,0)</f>
        <v>0</v>
      </c>
      <c r="BF446" s="342">
        <f>IF(N446="snížená",J446,0)</f>
        <v>0</v>
      </c>
      <c r="BG446" s="342">
        <f>IF(N446="zákl. přenesená",J446,0)</f>
        <v>0</v>
      </c>
      <c r="BH446" s="342">
        <f>IF(N446="sníž. přenesená",J446,0)</f>
        <v>0</v>
      </c>
      <c r="BI446" s="342">
        <f>IF(N446="nulová",J446,0)</f>
        <v>0</v>
      </c>
      <c r="BJ446" s="341" t="s">
        <v>78</v>
      </c>
      <c r="BK446" s="342">
        <f>ROUND(I446*H446,2)</f>
        <v>0</v>
      </c>
      <c r="BL446" s="341" t="s">
        <v>126</v>
      </c>
      <c r="BM446" s="340" t="s">
        <v>427</v>
      </c>
    </row>
    <row r="447" spans="2:65" s="1" customFormat="1">
      <c r="B447" s="33"/>
      <c r="D447" s="142" t="s">
        <v>128</v>
      </c>
      <c r="F447" s="143" t="s">
        <v>428</v>
      </c>
      <c r="I447" s="144"/>
      <c r="L447" s="33"/>
      <c r="M447" s="145"/>
      <c r="T447" s="54"/>
      <c r="AT447" s="18" t="s">
        <v>128</v>
      </c>
      <c r="AU447" s="18" t="s">
        <v>80</v>
      </c>
    </row>
    <row r="448" spans="2:65" s="337" customFormat="1" ht="24.2" customHeight="1">
      <c r="B448" s="327"/>
      <c r="C448" s="328" t="s">
        <v>429</v>
      </c>
      <c r="D448" s="328" t="s">
        <v>121</v>
      </c>
      <c r="E448" s="329" t="s">
        <v>430</v>
      </c>
      <c r="F448" s="330" t="s">
        <v>431</v>
      </c>
      <c r="G448" s="331" t="s">
        <v>171</v>
      </c>
      <c r="H448" s="332">
        <f>12.2+158.4+50</f>
        <v>220.6</v>
      </c>
      <c r="I448" s="134"/>
      <c r="J448" s="333">
        <f>ROUND(I448*H448,2)</f>
        <v>0</v>
      </c>
      <c r="K448" s="330" t="s">
        <v>125</v>
      </c>
      <c r="L448" s="334"/>
      <c r="M448" s="335" t="s">
        <v>3</v>
      </c>
      <c r="N448" s="336" t="s">
        <v>41</v>
      </c>
      <c r="P448" s="338">
        <f>O448*H448</f>
        <v>0</v>
      </c>
      <c r="Q448" s="338">
        <v>3.4089999999999999E-4</v>
      </c>
      <c r="R448" s="338">
        <f>Q448*H448</f>
        <v>7.5202539999999998E-2</v>
      </c>
      <c r="S448" s="338">
        <v>0</v>
      </c>
      <c r="T448" s="339">
        <f>S448*H448</f>
        <v>0</v>
      </c>
      <c r="AR448" s="340" t="s">
        <v>126</v>
      </c>
      <c r="AT448" s="340" t="s">
        <v>121</v>
      </c>
      <c r="AU448" s="340" t="s">
        <v>80</v>
      </c>
      <c r="AY448" s="341" t="s">
        <v>119</v>
      </c>
      <c r="BE448" s="342">
        <f>IF(N448="základní",J448,0)</f>
        <v>0</v>
      </c>
      <c r="BF448" s="342">
        <f>IF(N448="snížená",J448,0)</f>
        <v>0</v>
      </c>
      <c r="BG448" s="342">
        <f>IF(N448="zákl. přenesená",J448,0)</f>
        <v>0</v>
      </c>
      <c r="BH448" s="342">
        <f>IF(N448="sníž. přenesená",J448,0)</f>
        <v>0</v>
      </c>
      <c r="BI448" s="342">
        <f>IF(N448="nulová",J448,0)</f>
        <v>0</v>
      </c>
      <c r="BJ448" s="341" t="s">
        <v>78</v>
      </c>
      <c r="BK448" s="342">
        <f>ROUND(I448*H448,2)</f>
        <v>0</v>
      </c>
      <c r="BL448" s="341" t="s">
        <v>126</v>
      </c>
      <c r="BM448" s="340" t="s">
        <v>432</v>
      </c>
    </row>
    <row r="449" spans="2:65" s="1" customFormat="1">
      <c r="B449" s="33"/>
      <c r="D449" s="142" t="s">
        <v>128</v>
      </c>
      <c r="F449" s="143" t="s">
        <v>433</v>
      </c>
      <c r="I449" s="144"/>
      <c r="L449" s="33"/>
      <c r="M449" s="145"/>
      <c r="T449" s="54"/>
      <c r="AT449" s="18" t="s">
        <v>128</v>
      </c>
      <c r="AU449" s="18" t="s">
        <v>80</v>
      </c>
    </row>
    <row r="450" spans="2:65" s="337" customFormat="1" ht="16.5" customHeight="1">
      <c r="B450" s="327"/>
      <c r="C450" s="328">
        <v>47</v>
      </c>
      <c r="D450" s="328" t="s">
        <v>121</v>
      </c>
      <c r="E450" s="329" t="s">
        <v>434</v>
      </c>
      <c r="F450" s="330" t="s">
        <v>435</v>
      </c>
      <c r="G450" s="331" t="s">
        <v>171</v>
      </c>
      <c r="H450" s="332">
        <v>158.4</v>
      </c>
      <c r="I450" s="134"/>
      <c r="J450" s="333">
        <f>ROUND(I450*H450,2)</f>
        <v>0</v>
      </c>
      <c r="K450" s="330" t="s">
        <v>125</v>
      </c>
      <c r="L450" s="334"/>
      <c r="M450" s="335" t="s">
        <v>3</v>
      </c>
      <c r="N450" s="336" t="s">
        <v>41</v>
      </c>
      <c r="P450" s="338">
        <f>O450*H450</f>
        <v>0</v>
      </c>
      <c r="Q450" s="338">
        <v>1.6449999999999999E-6</v>
      </c>
      <c r="R450" s="338">
        <f>Q450*H450</f>
        <v>2.6056799999999998E-4</v>
      </c>
      <c r="S450" s="338">
        <v>0</v>
      </c>
      <c r="T450" s="339">
        <f>S450*H450</f>
        <v>0</v>
      </c>
      <c r="AR450" s="340" t="s">
        <v>126</v>
      </c>
      <c r="AT450" s="340" t="s">
        <v>121</v>
      </c>
      <c r="AU450" s="340" t="s">
        <v>80</v>
      </c>
      <c r="AY450" s="341" t="s">
        <v>119</v>
      </c>
      <c r="BE450" s="342">
        <f>IF(N450="základní",J450,0)</f>
        <v>0</v>
      </c>
      <c r="BF450" s="342">
        <f>IF(N450="snížená",J450,0)</f>
        <v>0</v>
      </c>
      <c r="BG450" s="342">
        <f>IF(N450="zákl. přenesená",J450,0)</f>
        <v>0</v>
      </c>
      <c r="BH450" s="342">
        <f>IF(N450="sníž. přenesená",J450,0)</f>
        <v>0</v>
      </c>
      <c r="BI450" s="342">
        <f>IF(N450="nulová",J450,0)</f>
        <v>0</v>
      </c>
      <c r="BJ450" s="341" t="s">
        <v>78</v>
      </c>
      <c r="BK450" s="342">
        <f>ROUND(I450*H450,2)</f>
        <v>0</v>
      </c>
      <c r="BL450" s="341" t="s">
        <v>126</v>
      </c>
      <c r="BM450" s="340" t="s">
        <v>436</v>
      </c>
    </row>
    <row r="451" spans="2:65" s="1" customFormat="1">
      <c r="B451" s="33"/>
      <c r="D451" s="142" t="s">
        <v>128</v>
      </c>
      <c r="F451" s="143" t="s">
        <v>437</v>
      </c>
      <c r="I451" s="144"/>
      <c r="L451" s="33"/>
      <c r="M451" s="145"/>
      <c r="T451" s="54"/>
      <c r="AT451" s="18" t="s">
        <v>128</v>
      </c>
      <c r="AU451" s="18" t="s">
        <v>80</v>
      </c>
    </row>
    <row r="452" spans="2:65" s="12" customFormat="1">
      <c r="B452" s="146"/>
      <c r="D452" s="147" t="s">
        <v>130</v>
      </c>
      <c r="E452" s="148" t="s">
        <v>3</v>
      </c>
      <c r="F452" s="149" t="s">
        <v>422</v>
      </c>
      <c r="H452" s="148" t="s">
        <v>3</v>
      </c>
      <c r="I452" s="150"/>
      <c r="L452" s="146"/>
      <c r="M452" s="151"/>
      <c r="T452" s="152"/>
      <c r="AT452" s="148" t="s">
        <v>130</v>
      </c>
      <c r="AU452" s="148" t="s">
        <v>80</v>
      </c>
      <c r="AV452" s="12" t="s">
        <v>78</v>
      </c>
      <c r="AW452" s="12" t="s">
        <v>32</v>
      </c>
      <c r="AX452" s="12" t="s">
        <v>70</v>
      </c>
      <c r="AY452" s="148" t="s">
        <v>119</v>
      </c>
    </row>
    <row r="453" spans="2:65" s="13" customFormat="1" ht="33.75">
      <c r="B453" s="153"/>
      <c r="D453" s="147" t="s">
        <v>130</v>
      </c>
      <c r="E453" s="154" t="s">
        <v>3</v>
      </c>
      <c r="F453" s="155" t="s">
        <v>438</v>
      </c>
      <c r="H453" s="156">
        <v>158.4</v>
      </c>
      <c r="I453" s="157"/>
      <c r="L453" s="153"/>
      <c r="M453" s="158"/>
      <c r="T453" s="159"/>
      <c r="AT453" s="154" t="s">
        <v>130</v>
      </c>
      <c r="AU453" s="154" t="s">
        <v>80</v>
      </c>
      <c r="AV453" s="13" t="s">
        <v>80</v>
      </c>
      <c r="AW453" s="13" t="s">
        <v>32</v>
      </c>
      <c r="AX453" s="13" t="s">
        <v>70</v>
      </c>
      <c r="AY453" s="154" t="s">
        <v>119</v>
      </c>
    </row>
    <row r="454" spans="2:65" s="14" customFormat="1">
      <c r="B454" s="160"/>
      <c r="D454" s="147" t="s">
        <v>130</v>
      </c>
      <c r="E454" s="161" t="s">
        <v>3</v>
      </c>
      <c r="F454" s="162" t="s">
        <v>133</v>
      </c>
      <c r="H454" s="163">
        <v>158.4</v>
      </c>
      <c r="I454" s="164"/>
      <c r="L454" s="160"/>
      <c r="M454" s="165"/>
      <c r="T454" s="166"/>
      <c r="AT454" s="161" t="s">
        <v>130</v>
      </c>
      <c r="AU454" s="161" t="s">
        <v>80</v>
      </c>
      <c r="AV454" s="14" t="s">
        <v>126</v>
      </c>
      <c r="AW454" s="14" t="s">
        <v>32</v>
      </c>
      <c r="AX454" s="14" t="s">
        <v>78</v>
      </c>
      <c r="AY454" s="161" t="s">
        <v>119</v>
      </c>
    </row>
    <row r="455" spans="2:65" s="1" customFormat="1" ht="37.9" customHeight="1">
      <c r="B455" s="128"/>
      <c r="C455" s="129" t="s">
        <v>439</v>
      </c>
      <c r="D455" s="129" t="s">
        <v>121</v>
      </c>
      <c r="E455" s="130" t="s">
        <v>440</v>
      </c>
      <c r="F455" s="131" t="s">
        <v>441</v>
      </c>
      <c r="G455" s="132" t="s">
        <v>124</v>
      </c>
      <c r="H455" s="133">
        <v>22</v>
      </c>
      <c r="I455" s="134"/>
      <c r="J455" s="135">
        <f>ROUND(I455*H455,2)</f>
        <v>0</v>
      </c>
      <c r="K455" s="131" t="s">
        <v>125</v>
      </c>
      <c r="L455" s="33"/>
      <c r="M455" s="136" t="s">
        <v>3</v>
      </c>
      <c r="N455" s="137" t="s">
        <v>41</v>
      </c>
      <c r="P455" s="138">
        <f>O455*H455</f>
        <v>0</v>
      </c>
      <c r="Q455" s="138">
        <v>0</v>
      </c>
      <c r="R455" s="138">
        <f>Q455*H455</f>
        <v>0</v>
      </c>
      <c r="S455" s="138">
        <v>0</v>
      </c>
      <c r="T455" s="139">
        <f>S455*H455</f>
        <v>0</v>
      </c>
      <c r="AR455" s="140" t="s">
        <v>126</v>
      </c>
      <c r="AT455" s="140" t="s">
        <v>121</v>
      </c>
      <c r="AU455" s="140" t="s">
        <v>80</v>
      </c>
      <c r="AY455" s="18" t="s">
        <v>119</v>
      </c>
      <c r="BE455" s="141">
        <f>IF(N455="základní",J455,0)</f>
        <v>0</v>
      </c>
      <c r="BF455" s="141">
        <f>IF(N455="snížená",J455,0)</f>
        <v>0</v>
      </c>
      <c r="BG455" s="141">
        <f>IF(N455="zákl. přenesená",J455,0)</f>
        <v>0</v>
      </c>
      <c r="BH455" s="141">
        <f>IF(N455="sníž. přenesená",J455,0)</f>
        <v>0</v>
      </c>
      <c r="BI455" s="141">
        <f>IF(N455="nulová",J455,0)</f>
        <v>0</v>
      </c>
      <c r="BJ455" s="18" t="s">
        <v>78</v>
      </c>
      <c r="BK455" s="141">
        <f>ROUND(I455*H455,2)</f>
        <v>0</v>
      </c>
      <c r="BL455" s="18" t="s">
        <v>126</v>
      </c>
      <c r="BM455" s="140" t="s">
        <v>442</v>
      </c>
    </row>
    <row r="456" spans="2:65" s="1" customFormat="1">
      <c r="B456" s="33"/>
      <c r="D456" s="142" t="s">
        <v>128</v>
      </c>
      <c r="F456" s="143" t="s">
        <v>443</v>
      </c>
      <c r="I456" s="144"/>
      <c r="L456" s="33"/>
      <c r="M456" s="145"/>
      <c r="T456" s="54"/>
      <c r="AT456" s="18" t="s">
        <v>128</v>
      </c>
      <c r="AU456" s="18" t="s">
        <v>80</v>
      </c>
    </row>
    <row r="457" spans="2:65" s="12" customFormat="1">
      <c r="B457" s="146"/>
      <c r="D457" s="147" t="s">
        <v>130</v>
      </c>
      <c r="E457" s="148" t="s">
        <v>3</v>
      </c>
      <c r="F457" s="149" t="s">
        <v>131</v>
      </c>
      <c r="H457" s="148" t="s">
        <v>3</v>
      </c>
      <c r="I457" s="150"/>
      <c r="L457" s="146"/>
      <c r="M457" s="151"/>
      <c r="T457" s="152"/>
      <c r="AT457" s="148" t="s">
        <v>130</v>
      </c>
      <c r="AU457" s="148" t="s">
        <v>80</v>
      </c>
      <c r="AV457" s="12" t="s">
        <v>78</v>
      </c>
      <c r="AW457" s="12" t="s">
        <v>32</v>
      </c>
      <c r="AX457" s="12" t="s">
        <v>70</v>
      </c>
      <c r="AY457" s="148" t="s">
        <v>119</v>
      </c>
    </row>
    <row r="458" spans="2:65" s="13" customFormat="1">
      <c r="B458" s="153"/>
      <c r="D458" s="147" t="s">
        <v>130</v>
      </c>
      <c r="E458" s="154" t="s">
        <v>3</v>
      </c>
      <c r="F458" s="155" t="s">
        <v>132</v>
      </c>
      <c r="H458" s="156">
        <v>15</v>
      </c>
      <c r="I458" s="157"/>
      <c r="L458" s="153"/>
      <c r="M458" s="158"/>
      <c r="T458" s="159"/>
      <c r="AT458" s="154" t="s">
        <v>130</v>
      </c>
      <c r="AU458" s="154" t="s">
        <v>80</v>
      </c>
      <c r="AV458" s="13" t="s">
        <v>80</v>
      </c>
      <c r="AW458" s="13" t="s">
        <v>32</v>
      </c>
      <c r="AX458" s="13" t="s">
        <v>70</v>
      </c>
      <c r="AY458" s="154" t="s">
        <v>119</v>
      </c>
    </row>
    <row r="459" spans="2:65" s="13" customFormat="1">
      <c r="B459" s="153"/>
      <c r="D459" s="147" t="s">
        <v>130</v>
      </c>
      <c r="E459" s="154" t="s">
        <v>3</v>
      </c>
      <c r="F459" s="155" t="s">
        <v>138</v>
      </c>
      <c r="H459" s="156">
        <v>7</v>
      </c>
      <c r="I459" s="157"/>
      <c r="L459" s="153"/>
      <c r="M459" s="158"/>
      <c r="T459" s="159"/>
      <c r="AT459" s="154" t="s">
        <v>130</v>
      </c>
      <c r="AU459" s="154" t="s">
        <v>80</v>
      </c>
      <c r="AV459" s="13" t="s">
        <v>80</v>
      </c>
      <c r="AW459" s="13" t="s">
        <v>32</v>
      </c>
      <c r="AX459" s="13" t="s">
        <v>70</v>
      </c>
      <c r="AY459" s="154" t="s">
        <v>119</v>
      </c>
    </row>
    <row r="460" spans="2:65" s="14" customFormat="1">
      <c r="B460" s="160"/>
      <c r="D460" s="147" t="s">
        <v>130</v>
      </c>
      <c r="E460" s="161" t="s">
        <v>3</v>
      </c>
      <c r="F460" s="162" t="s">
        <v>133</v>
      </c>
      <c r="H460" s="163">
        <v>22</v>
      </c>
      <c r="I460" s="164"/>
      <c r="L460" s="160"/>
      <c r="M460" s="165"/>
      <c r="T460" s="166"/>
      <c r="AT460" s="161" t="s">
        <v>130</v>
      </c>
      <c r="AU460" s="161" t="s">
        <v>80</v>
      </c>
      <c r="AV460" s="14" t="s">
        <v>126</v>
      </c>
      <c r="AW460" s="14" t="s">
        <v>32</v>
      </c>
      <c r="AX460" s="14" t="s">
        <v>78</v>
      </c>
      <c r="AY460" s="161" t="s">
        <v>119</v>
      </c>
    </row>
    <row r="461" spans="2:65" s="1" customFormat="1" ht="24.2" customHeight="1">
      <c r="B461" s="128"/>
      <c r="C461" s="129" t="s">
        <v>444</v>
      </c>
      <c r="D461" s="129" t="s">
        <v>121</v>
      </c>
      <c r="E461" s="130" t="s">
        <v>445</v>
      </c>
      <c r="F461" s="131" t="s">
        <v>446</v>
      </c>
      <c r="G461" s="132" t="s">
        <v>447</v>
      </c>
      <c r="H461" s="133">
        <v>1</v>
      </c>
      <c r="I461" s="134"/>
      <c r="J461" s="135">
        <f>ROUND(I461*H461,2)</f>
        <v>0</v>
      </c>
      <c r="K461" s="131" t="s">
        <v>3</v>
      </c>
      <c r="L461" s="33"/>
      <c r="M461" s="136" t="s">
        <v>3</v>
      </c>
      <c r="N461" s="137" t="s">
        <v>41</v>
      </c>
      <c r="P461" s="138">
        <f>O461*H461</f>
        <v>0</v>
      </c>
      <c r="Q461" s="138">
        <v>0</v>
      </c>
      <c r="R461" s="138">
        <f>Q461*H461</f>
        <v>0</v>
      </c>
      <c r="S461" s="138">
        <v>0</v>
      </c>
      <c r="T461" s="139">
        <f>S461*H461</f>
        <v>0</v>
      </c>
      <c r="AR461" s="140" t="s">
        <v>126</v>
      </c>
      <c r="AT461" s="140" t="s">
        <v>121</v>
      </c>
      <c r="AU461" s="140" t="s">
        <v>80</v>
      </c>
      <c r="AY461" s="18" t="s">
        <v>119</v>
      </c>
      <c r="BE461" s="141">
        <f>IF(N461="základní",J461,0)</f>
        <v>0</v>
      </c>
      <c r="BF461" s="141">
        <f>IF(N461="snížená",J461,0)</f>
        <v>0</v>
      </c>
      <c r="BG461" s="141">
        <f>IF(N461="zákl. přenesená",J461,0)</f>
        <v>0</v>
      </c>
      <c r="BH461" s="141">
        <f>IF(N461="sníž. přenesená",J461,0)</f>
        <v>0</v>
      </c>
      <c r="BI461" s="141">
        <f>IF(N461="nulová",J461,0)</f>
        <v>0</v>
      </c>
      <c r="BJ461" s="18" t="s">
        <v>78</v>
      </c>
      <c r="BK461" s="141">
        <f>ROUND(I461*H461,2)</f>
        <v>0</v>
      </c>
      <c r="BL461" s="18" t="s">
        <v>126</v>
      </c>
      <c r="BM461" s="140" t="s">
        <v>448</v>
      </c>
    </row>
    <row r="462" spans="2:65" s="1" customFormat="1" ht="24.2" customHeight="1">
      <c r="B462" s="128"/>
      <c r="C462" s="129" t="s">
        <v>449</v>
      </c>
      <c r="D462" s="129" t="s">
        <v>121</v>
      </c>
      <c r="E462" s="130" t="s">
        <v>450</v>
      </c>
      <c r="F462" s="131" t="s">
        <v>451</v>
      </c>
      <c r="G462" s="132" t="s">
        <v>447</v>
      </c>
      <c r="H462" s="133">
        <v>1</v>
      </c>
      <c r="I462" s="134"/>
      <c r="J462" s="135">
        <f>ROUND(I462*H462,2)</f>
        <v>0</v>
      </c>
      <c r="K462" s="131" t="s">
        <v>3</v>
      </c>
      <c r="L462" s="33"/>
      <c r="M462" s="136" t="s">
        <v>3</v>
      </c>
      <c r="N462" s="137" t="s">
        <v>41</v>
      </c>
      <c r="P462" s="138">
        <f>O462*H462</f>
        <v>0</v>
      </c>
      <c r="Q462" s="138">
        <v>0</v>
      </c>
      <c r="R462" s="138">
        <f>Q462*H462</f>
        <v>0</v>
      </c>
      <c r="S462" s="138">
        <v>0</v>
      </c>
      <c r="T462" s="139">
        <f>S462*H462</f>
        <v>0</v>
      </c>
      <c r="AR462" s="140" t="s">
        <v>126</v>
      </c>
      <c r="AT462" s="140" t="s">
        <v>121</v>
      </c>
      <c r="AU462" s="140" t="s">
        <v>80</v>
      </c>
      <c r="AY462" s="18" t="s">
        <v>119</v>
      </c>
      <c r="BE462" s="141">
        <f>IF(N462="základní",J462,0)</f>
        <v>0</v>
      </c>
      <c r="BF462" s="141">
        <f>IF(N462="snížená",J462,0)</f>
        <v>0</v>
      </c>
      <c r="BG462" s="141">
        <f>IF(N462="zákl. přenesená",J462,0)</f>
        <v>0</v>
      </c>
      <c r="BH462" s="141">
        <f>IF(N462="sníž. přenesená",J462,0)</f>
        <v>0</v>
      </c>
      <c r="BI462" s="141">
        <f>IF(N462="nulová",J462,0)</f>
        <v>0</v>
      </c>
      <c r="BJ462" s="18" t="s">
        <v>78</v>
      </c>
      <c r="BK462" s="141">
        <f>ROUND(I462*H462,2)</f>
        <v>0</v>
      </c>
      <c r="BL462" s="18" t="s">
        <v>126</v>
      </c>
      <c r="BM462" s="140" t="s">
        <v>452</v>
      </c>
    </row>
    <row r="463" spans="2:65" s="11" customFormat="1" ht="22.9" customHeight="1">
      <c r="B463" s="116"/>
      <c r="D463" s="117" t="s">
        <v>69</v>
      </c>
      <c r="E463" s="126" t="s">
        <v>453</v>
      </c>
      <c r="F463" s="126" t="s">
        <v>454</v>
      </c>
      <c r="I463" s="119"/>
      <c r="J463" s="127">
        <f>BK463</f>
        <v>0</v>
      </c>
      <c r="L463" s="116"/>
      <c r="M463" s="121"/>
      <c r="P463" s="122">
        <f>SUM(P464:P495)</f>
        <v>0</v>
      </c>
      <c r="R463" s="122">
        <f>SUM(R464:R495)</f>
        <v>0</v>
      </c>
      <c r="T463" s="123">
        <f>SUM(T464:T495)</f>
        <v>0</v>
      </c>
      <c r="AR463" s="117" t="s">
        <v>78</v>
      </c>
      <c r="AT463" s="124" t="s">
        <v>69</v>
      </c>
      <c r="AU463" s="124" t="s">
        <v>78</v>
      </c>
      <c r="AY463" s="117" t="s">
        <v>119</v>
      </c>
      <c r="BK463" s="125">
        <f>SUM(BK464:BK495)</f>
        <v>0</v>
      </c>
    </row>
    <row r="464" spans="2:65" s="1" customFormat="1" ht="24.2" customHeight="1">
      <c r="B464" s="128"/>
      <c r="C464" s="129" t="s">
        <v>455</v>
      </c>
      <c r="D464" s="129" t="s">
        <v>121</v>
      </c>
      <c r="E464" s="130" t="s">
        <v>456</v>
      </c>
      <c r="F464" s="131" t="s">
        <v>457</v>
      </c>
      <c r="G464" s="132" t="s">
        <v>290</v>
      </c>
      <c r="H464" s="133">
        <v>32.026000000000003</v>
      </c>
      <c r="I464" s="134"/>
      <c r="J464" s="135">
        <f>ROUND(I464*H464,2)</f>
        <v>0</v>
      </c>
      <c r="K464" s="131" t="s">
        <v>125</v>
      </c>
      <c r="L464" s="33"/>
      <c r="M464" s="136" t="s">
        <v>3</v>
      </c>
      <c r="N464" s="137" t="s">
        <v>41</v>
      </c>
      <c r="P464" s="138">
        <f>O464*H464</f>
        <v>0</v>
      </c>
      <c r="Q464" s="138">
        <v>0</v>
      </c>
      <c r="R464" s="138">
        <f>Q464*H464</f>
        <v>0</v>
      </c>
      <c r="S464" s="138">
        <v>0</v>
      </c>
      <c r="T464" s="139">
        <f>S464*H464</f>
        <v>0</v>
      </c>
      <c r="AR464" s="140" t="s">
        <v>126</v>
      </c>
      <c r="AT464" s="140" t="s">
        <v>121</v>
      </c>
      <c r="AU464" s="140" t="s">
        <v>80</v>
      </c>
      <c r="AY464" s="18" t="s">
        <v>119</v>
      </c>
      <c r="BE464" s="141">
        <f>IF(N464="základní",J464,0)</f>
        <v>0</v>
      </c>
      <c r="BF464" s="141">
        <f>IF(N464="snížená",J464,0)</f>
        <v>0</v>
      </c>
      <c r="BG464" s="141">
        <f>IF(N464="zákl. přenesená",J464,0)</f>
        <v>0</v>
      </c>
      <c r="BH464" s="141">
        <f>IF(N464="sníž. přenesená",J464,0)</f>
        <v>0</v>
      </c>
      <c r="BI464" s="141">
        <f>IF(N464="nulová",J464,0)</f>
        <v>0</v>
      </c>
      <c r="BJ464" s="18" t="s">
        <v>78</v>
      </c>
      <c r="BK464" s="141">
        <f>ROUND(I464*H464,2)</f>
        <v>0</v>
      </c>
      <c r="BL464" s="18" t="s">
        <v>126</v>
      </c>
      <c r="BM464" s="140" t="s">
        <v>458</v>
      </c>
    </row>
    <row r="465" spans="2:65" s="1" customFormat="1">
      <c r="B465" s="33"/>
      <c r="D465" s="142" t="s">
        <v>128</v>
      </c>
      <c r="F465" s="143" t="s">
        <v>459</v>
      </c>
      <c r="I465" s="144"/>
      <c r="L465" s="33"/>
      <c r="M465" s="145"/>
      <c r="T465" s="54"/>
      <c r="AT465" s="18" t="s">
        <v>128</v>
      </c>
      <c r="AU465" s="18" t="s">
        <v>80</v>
      </c>
    </row>
    <row r="466" spans="2:65" s="12" customFormat="1">
      <c r="B466" s="146"/>
      <c r="D466" s="147" t="s">
        <v>130</v>
      </c>
      <c r="E466" s="148" t="s">
        <v>3</v>
      </c>
      <c r="F466" s="149" t="s">
        <v>460</v>
      </c>
      <c r="H466" s="148" t="s">
        <v>3</v>
      </c>
      <c r="I466" s="150"/>
      <c r="L466" s="146"/>
      <c r="M466" s="151"/>
      <c r="T466" s="152"/>
      <c r="AT466" s="148" t="s">
        <v>130</v>
      </c>
      <c r="AU466" s="148" t="s">
        <v>80</v>
      </c>
      <c r="AV466" s="12" t="s">
        <v>78</v>
      </c>
      <c r="AW466" s="12" t="s">
        <v>32</v>
      </c>
      <c r="AX466" s="12" t="s">
        <v>70</v>
      </c>
      <c r="AY466" s="148" t="s">
        <v>119</v>
      </c>
    </row>
    <row r="467" spans="2:65" s="13" customFormat="1">
      <c r="B467" s="153"/>
      <c r="D467" s="147" t="s">
        <v>130</v>
      </c>
      <c r="E467" s="154" t="s">
        <v>3</v>
      </c>
      <c r="F467" s="155" t="s">
        <v>461</v>
      </c>
      <c r="H467" s="156">
        <v>1.8859999999999999</v>
      </c>
      <c r="I467" s="157"/>
      <c r="L467" s="153"/>
      <c r="M467" s="158"/>
      <c r="T467" s="159"/>
      <c r="AT467" s="154" t="s">
        <v>130</v>
      </c>
      <c r="AU467" s="154" t="s">
        <v>80</v>
      </c>
      <c r="AV467" s="13" t="s">
        <v>80</v>
      </c>
      <c r="AW467" s="13" t="s">
        <v>32</v>
      </c>
      <c r="AX467" s="13" t="s">
        <v>70</v>
      </c>
      <c r="AY467" s="154" t="s">
        <v>119</v>
      </c>
    </row>
    <row r="468" spans="2:65" s="13" customFormat="1">
      <c r="B468" s="153"/>
      <c r="D468" s="147" t="s">
        <v>130</v>
      </c>
      <c r="E468" s="154" t="s">
        <v>3</v>
      </c>
      <c r="F468" s="155" t="s">
        <v>462</v>
      </c>
      <c r="H468" s="156">
        <v>30.14</v>
      </c>
      <c r="I468" s="157"/>
      <c r="L468" s="153"/>
      <c r="M468" s="158"/>
      <c r="T468" s="159"/>
      <c r="AT468" s="154" t="s">
        <v>130</v>
      </c>
      <c r="AU468" s="154" t="s">
        <v>80</v>
      </c>
      <c r="AV468" s="13" t="s">
        <v>80</v>
      </c>
      <c r="AW468" s="13" t="s">
        <v>32</v>
      </c>
      <c r="AX468" s="13" t="s">
        <v>70</v>
      </c>
      <c r="AY468" s="154" t="s">
        <v>119</v>
      </c>
    </row>
    <row r="469" spans="2:65" s="14" customFormat="1">
      <c r="B469" s="160"/>
      <c r="D469" s="147" t="s">
        <v>130</v>
      </c>
      <c r="E469" s="161" t="s">
        <v>3</v>
      </c>
      <c r="F469" s="162" t="s">
        <v>133</v>
      </c>
      <c r="H469" s="163">
        <v>32.026000000000003</v>
      </c>
      <c r="I469" s="164"/>
      <c r="L469" s="160"/>
      <c r="M469" s="165"/>
      <c r="T469" s="166"/>
      <c r="AT469" s="161" t="s">
        <v>130</v>
      </c>
      <c r="AU469" s="161" t="s">
        <v>80</v>
      </c>
      <c r="AV469" s="14" t="s">
        <v>126</v>
      </c>
      <c r="AW469" s="14" t="s">
        <v>32</v>
      </c>
      <c r="AX469" s="14" t="s">
        <v>78</v>
      </c>
      <c r="AY469" s="161" t="s">
        <v>119</v>
      </c>
    </row>
    <row r="470" spans="2:65" s="1" customFormat="1" ht="24.2" customHeight="1">
      <c r="B470" s="128"/>
      <c r="C470" s="129" t="s">
        <v>463</v>
      </c>
      <c r="D470" s="129" t="s">
        <v>121</v>
      </c>
      <c r="E470" s="130" t="s">
        <v>464</v>
      </c>
      <c r="F470" s="131" t="s">
        <v>465</v>
      </c>
      <c r="G470" s="132" t="s">
        <v>290</v>
      </c>
      <c r="H470" s="133">
        <v>320.26</v>
      </c>
      <c r="I470" s="134"/>
      <c r="J470" s="135">
        <f>ROUND(I470*H470,2)</f>
        <v>0</v>
      </c>
      <c r="K470" s="131" t="s">
        <v>125</v>
      </c>
      <c r="L470" s="33"/>
      <c r="M470" s="136" t="s">
        <v>3</v>
      </c>
      <c r="N470" s="137" t="s">
        <v>41</v>
      </c>
      <c r="P470" s="138">
        <f>O470*H470</f>
        <v>0</v>
      </c>
      <c r="Q470" s="138">
        <v>0</v>
      </c>
      <c r="R470" s="138">
        <f>Q470*H470</f>
        <v>0</v>
      </c>
      <c r="S470" s="138">
        <v>0</v>
      </c>
      <c r="T470" s="139">
        <f>S470*H470</f>
        <v>0</v>
      </c>
      <c r="AR470" s="140" t="s">
        <v>126</v>
      </c>
      <c r="AT470" s="140" t="s">
        <v>121</v>
      </c>
      <c r="AU470" s="140" t="s">
        <v>80</v>
      </c>
      <c r="AY470" s="18" t="s">
        <v>119</v>
      </c>
      <c r="BE470" s="141">
        <f>IF(N470="základní",J470,0)</f>
        <v>0</v>
      </c>
      <c r="BF470" s="141">
        <f>IF(N470="snížená",J470,0)</f>
        <v>0</v>
      </c>
      <c r="BG470" s="141">
        <f>IF(N470="zákl. přenesená",J470,0)</f>
        <v>0</v>
      </c>
      <c r="BH470" s="141">
        <f>IF(N470="sníž. přenesená",J470,0)</f>
        <v>0</v>
      </c>
      <c r="BI470" s="141">
        <f>IF(N470="nulová",J470,0)</f>
        <v>0</v>
      </c>
      <c r="BJ470" s="18" t="s">
        <v>78</v>
      </c>
      <c r="BK470" s="141">
        <f>ROUND(I470*H470,2)</f>
        <v>0</v>
      </c>
      <c r="BL470" s="18" t="s">
        <v>126</v>
      </c>
      <c r="BM470" s="140" t="s">
        <v>466</v>
      </c>
    </row>
    <row r="471" spans="2:65" s="1" customFormat="1">
      <c r="B471" s="33"/>
      <c r="D471" s="142" t="s">
        <v>128</v>
      </c>
      <c r="F471" s="143" t="s">
        <v>467</v>
      </c>
      <c r="I471" s="144"/>
      <c r="L471" s="33"/>
      <c r="M471" s="145"/>
      <c r="T471" s="54"/>
      <c r="AT471" s="18" t="s">
        <v>128</v>
      </c>
      <c r="AU471" s="18" t="s">
        <v>80</v>
      </c>
    </row>
    <row r="472" spans="2:65" s="12" customFormat="1">
      <c r="B472" s="146"/>
      <c r="D472" s="147" t="s">
        <v>130</v>
      </c>
      <c r="E472" s="148" t="s">
        <v>3</v>
      </c>
      <c r="F472" s="149" t="s">
        <v>460</v>
      </c>
      <c r="H472" s="148" t="s">
        <v>3</v>
      </c>
      <c r="I472" s="150"/>
      <c r="L472" s="146"/>
      <c r="M472" s="151"/>
      <c r="T472" s="152"/>
      <c r="AT472" s="148" t="s">
        <v>130</v>
      </c>
      <c r="AU472" s="148" t="s">
        <v>80</v>
      </c>
      <c r="AV472" s="12" t="s">
        <v>78</v>
      </c>
      <c r="AW472" s="12" t="s">
        <v>32</v>
      </c>
      <c r="AX472" s="12" t="s">
        <v>70</v>
      </c>
      <c r="AY472" s="148" t="s">
        <v>119</v>
      </c>
    </row>
    <row r="473" spans="2:65" s="13" customFormat="1">
      <c r="B473" s="153"/>
      <c r="D473" s="147" t="s">
        <v>130</v>
      </c>
      <c r="E473" s="154" t="s">
        <v>3</v>
      </c>
      <c r="F473" s="155" t="s">
        <v>461</v>
      </c>
      <c r="H473" s="156">
        <v>1.8859999999999999</v>
      </c>
      <c r="I473" s="157"/>
      <c r="L473" s="153"/>
      <c r="M473" s="158"/>
      <c r="T473" s="159"/>
      <c r="AT473" s="154" t="s">
        <v>130</v>
      </c>
      <c r="AU473" s="154" t="s">
        <v>80</v>
      </c>
      <c r="AV473" s="13" t="s">
        <v>80</v>
      </c>
      <c r="AW473" s="13" t="s">
        <v>32</v>
      </c>
      <c r="AX473" s="13" t="s">
        <v>70</v>
      </c>
      <c r="AY473" s="154" t="s">
        <v>119</v>
      </c>
    </row>
    <row r="474" spans="2:65" s="13" customFormat="1">
      <c r="B474" s="153"/>
      <c r="D474" s="147" t="s">
        <v>130</v>
      </c>
      <c r="E474" s="154" t="s">
        <v>3</v>
      </c>
      <c r="F474" s="155" t="s">
        <v>462</v>
      </c>
      <c r="H474" s="156">
        <v>30.14</v>
      </c>
      <c r="I474" s="157"/>
      <c r="L474" s="153"/>
      <c r="M474" s="158"/>
      <c r="T474" s="159"/>
      <c r="AT474" s="154" t="s">
        <v>130</v>
      </c>
      <c r="AU474" s="154" t="s">
        <v>80</v>
      </c>
      <c r="AV474" s="13" t="s">
        <v>80</v>
      </c>
      <c r="AW474" s="13" t="s">
        <v>32</v>
      </c>
      <c r="AX474" s="13" t="s">
        <v>70</v>
      </c>
      <c r="AY474" s="154" t="s">
        <v>119</v>
      </c>
    </row>
    <row r="475" spans="2:65" s="14" customFormat="1">
      <c r="B475" s="160"/>
      <c r="D475" s="147" t="s">
        <v>130</v>
      </c>
      <c r="E475" s="161" t="s">
        <v>3</v>
      </c>
      <c r="F475" s="162" t="s">
        <v>133</v>
      </c>
      <c r="H475" s="163">
        <v>32.026000000000003</v>
      </c>
      <c r="I475" s="164"/>
      <c r="L475" s="160"/>
      <c r="M475" s="165"/>
      <c r="T475" s="166"/>
      <c r="AT475" s="161" t="s">
        <v>130</v>
      </c>
      <c r="AU475" s="161" t="s">
        <v>80</v>
      </c>
      <c r="AV475" s="14" t="s">
        <v>126</v>
      </c>
      <c r="AW475" s="14" t="s">
        <v>32</v>
      </c>
      <c r="AX475" s="14" t="s">
        <v>78</v>
      </c>
      <c r="AY475" s="161" t="s">
        <v>119</v>
      </c>
    </row>
    <row r="476" spans="2:65" s="13" customFormat="1">
      <c r="B476" s="153"/>
      <c r="D476" s="147" t="s">
        <v>130</v>
      </c>
      <c r="F476" s="155" t="s">
        <v>468</v>
      </c>
      <c r="H476" s="156">
        <v>320.26</v>
      </c>
      <c r="I476" s="157"/>
      <c r="L476" s="153"/>
      <c r="M476" s="158"/>
      <c r="T476" s="159"/>
      <c r="AT476" s="154" t="s">
        <v>130</v>
      </c>
      <c r="AU476" s="154" t="s">
        <v>80</v>
      </c>
      <c r="AV476" s="13" t="s">
        <v>80</v>
      </c>
      <c r="AW476" s="13" t="s">
        <v>4</v>
      </c>
      <c r="AX476" s="13" t="s">
        <v>78</v>
      </c>
      <c r="AY476" s="154" t="s">
        <v>119</v>
      </c>
    </row>
    <row r="477" spans="2:65" s="1" customFormat="1" ht="24.2" customHeight="1">
      <c r="B477" s="128"/>
      <c r="C477" s="129" t="s">
        <v>469</v>
      </c>
      <c r="D477" s="129" t="s">
        <v>121</v>
      </c>
      <c r="E477" s="130" t="s">
        <v>470</v>
      </c>
      <c r="F477" s="131" t="s">
        <v>471</v>
      </c>
      <c r="G477" s="132" t="s">
        <v>290</v>
      </c>
      <c r="H477" s="133">
        <v>16.748000000000001</v>
      </c>
      <c r="I477" s="134"/>
      <c r="J477" s="135">
        <f>ROUND(I477*H477,2)</f>
        <v>0</v>
      </c>
      <c r="K477" s="131" t="s">
        <v>125</v>
      </c>
      <c r="L477" s="33"/>
      <c r="M477" s="136" t="s">
        <v>3</v>
      </c>
      <c r="N477" s="137" t="s">
        <v>41</v>
      </c>
      <c r="P477" s="138">
        <f>O477*H477</f>
        <v>0</v>
      </c>
      <c r="Q477" s="138">
        <v>0</v>
      </c>
      <c r="R477" s="138">
        <f>Q477*H477</f>
        <v>0</v>
      </c>
      <c r="S477" s="138">
        <v>0</v>
      </c>
      <c r="T477" s="139">
        <f>S477*H477</f>
        <v>0</v>
      </c>
      <c r="AR477" s="140" t="s">
        <v>126</v>
      </c>
      <c r="AT477" s="140" t="s">
        <v>121</v>
      </c>
      <c r="AU477" s="140" t="s">
        <v>80</v>
      </c>
      <c r="AY477" s="18" t="s">
        <v>119</v>
      </c>
      <c r="BE477" s="141">
        <f>IF(N477="základní",J477,0)</f>
        <v>0</v>
      </c>
      <c r="BF477" s="141">
        <f>IF(N477="snížená",J477,0)</f>
        <v>0</v>
      </c>
      <c r="BG477" s="141">
        <f>IF(N477="zákl. přenesená",J477,0)</f>
        <v>0</v>
      </c>
      <c r="BH477" s="141">
        <f>IF(N477="sníž. přenesená",J477,0)</f>
        <v>0</v>
      </c>
      <c r="BI477" s="141">
        <f>IF(N477="nulová",J477,0)</f>
        <v>0</v>
      </c>
      <c r="BJ477" s="18" t="s">
        <v>78</v>
      </c>
      <c r="BK477" s="141">
        <f>ROUND(I477*H477,2)</f>
        <v>0</v>
      </c>
      <c r="BL477" s="18" t="s">
        <v>126</v>
      </c>
      <c r="BM477" s="140" t="s">
        <v>472</v>
      </c>
    </row>
    <row r="478" spans="2:65" s="1" customFormat="1">
      <c r="B478" s="33"/>
      <c r="D478" s="142" t="s">
        <v>128</v>
      </c>
      <c r="F478" s="143" t="s">
        <v>473</v>
      </c>
      <c r="I478" s="144"/>
      <c r="L478" s="33"/>
      <c r="M478" s="145"/>
      <c r="T478" s="54"/>
      <c r="AT478" s="18" t="s">
        <v>128</v>
      </c>
      <c r="AU478" s="18" t="s">
        <v>80</v>
      </c>
    </row>
    <row r="479" spans="2:65" s="12" customFormat="1">
      <c r="B479" s="146"/>
      <c r="D479" s="147" t="s">
        <v>130</v>
      </c>
      <c r="E479" s="148" t="s">
        <v>3</v>
      </c>
      <c r="F479" s="149" t="s">
        <v>460</v>
      </c>
      <c r="H479" s="148" t="s">
        <v>3</v>
      </c>
      <c r="I479" s="150"/>
      <c r="L479" s="146"/>
      <c r="M479" s="151"/>
      <c r="T479" s="152"/>
      <c r="AT479" s="148" t="s">
        <v>130</v>
      </c>
      <c r="AU479" s="148" t="s">
        <v>80</v>
      </c>
      <c r="AV479" s="12" t="s">
        <v>78</v>
      </c>
      <c r="AW479" s="12" t="s">
        <v>32</v>
      </c>
      <c r="AX479" s="12" t="s">
        <v>70</v>
      </c>
      <c r="AY479" s="148" t="s">
        <v>119</v>
      </c>
    </row>
    <row r="480" spans="2:65" s="13" customFormat="1">
      <c r="B480" s="153"/>
      <c r="D480" s="147" t="s">
        <v>130</v>
      </c>
      <c r="E480" s="154" t="s">
        <v>3</v>
      </c>
      <c r="F480" s="155" t="s">
        <v>474</v>
      </c>
      <c r="H480" s="156">
        <v>16.748000000000001</v>
      </c>
      <c r="I480" s="157"/>
      <c r="L480" s="153"/>
      <c r="M480" s="158"/>
      <c r="T480" s="159"/>
      <c r="AT480" s="154" t="s">
        <v>130</v>
      </c>
      <c r="AU480" s="154" t="s">
        <v>80</v>
      </c>
      <c r="AV480" s="13" t="s">
        <v>80</v>
      </c>
      <c r="AW480" s="13" t="s">
        <v>32</v>
      </c>
      <c r="AX480" s="13" t="s">
        <v>70</v>
      </c>
      <c r="AY480" s="154" t="s">
        <v>119</v>
      </c>
    </row>
    <row r="481" spans="2:65" s="14" customFormat="1">
      <c r="B481" s="160"/>
      <c r="D481" s="147" t="s">
        <v>130</v>
      </c>
      <c r="E481" s="161" t="s">
        <v>3</v>
      </c>
      <c r="F481" s="162" t="s">
        <v>133</v>
      </c>
      <c r="H481" s="163">
        <v>16.748000000000001</v>
      </c>
      <c r="I481" s="164"/>
      <c r="L481" s="160"/>
      <c r="M481" s="165"/>
      <c r="T481" s="166"/>
      <c r="AT481" s="161" t="s">
        <v>130</v>
      </c>
      <c r="AU481" s="161" t="s">
        <v>80</v>
      </c>
      <c r="AV481" s="14" t="s">
        <v>126</v>
      </c>
      <c r="AW481" s="14" t="s">
        <v>32</v>
      </c>
      <c r="AX481" s="14" t="s">
        <v>78</v>
      </c>
      <c r="AY481" s="161" t="s">
        <v>119</v>
      </c>
    </row>
    <row r="482" spans="2:65" s="1" customFormat="1" ht="24.2" customHeight="1">
      <c r="B482" s="128"/>
      <c r="C482" s="129" t="s">
        <v>475</v>
      </c>
      <c r="D482" s="129" t="s">
        <v>121</v>
      </c>
      <c r="E482" s="130" t="s">
        <v>476</v>
      </c>
      <c r="F482" s="131" t="s">
        <v>465</v>
      </c>
      <c r="G482" s="132" t="s">
        <v>290</v>
      </c>
      <c r="H482" s="133">
        <v>167.48</v>
      </c>
      <c r="I482" s="134"/>
      <c r="J482" s="135">
        <f>ROUND(I482*H482,2)</f>
        <v>0</v>
      </c>
      <c r="K482" s="131" t="s">
        <v>125</v>
      </c>
      <c r="L482" s="33"/>
      <c r="M482" s="136" t="s">
        <v>3</v>
      </c>
      <c r="N482" s="137" t="s">
        <v>41</v>
      </c>
      <c r="P482" s="138">
        <f>O482*H482</f>
        <v>0</v>
      </c>
      <c r="Q482" s="138">
        <v>0</v>
      </c>
      <c r="R482" s="138">
        <f>Q482*H482</f>
        <v>0</v>
      </c>
      <c r="S482" s="138">
        <v>0</v>
      </c>
      <c r="T482" s="139">
        <f>S482*H482</f>
        <v>0</v>
      </c>
      <c r="AR482" s="140" t="s">
        <v>126</v>
      </c>
      <c r="AT482" s="140" t="s">
        <v>121</v>
      </c>
      <c r="AU482" s="140" t="s">
        <v>80</v>
      </c>
      <c r="AY482" s="18" t="s">
        <v>119</v>
      </c>
      <c r="BE482" s="141">
        <f>IF(N482="základní",J482,0)</f>
        <v>0</v>
      </c>
      <c r="BF482" s="141">
        <f>IF(N482="snížená",J482,0)</f>
        <v>0</v>
      </c>
      <c r="BG482" s="141">
        <f>IF(N482="zákl. přenesená",J482,0)</f>
        <v>0</v>
      </c>
      <c r="BH482" s="141">
        <f>IF(N482="sníž. přenesená",J482,0)</f>
        <v>0</v>
      </c>
      <c r="BI482" s="141">
        <f>IF(N482="nulová",J482,0)</f>
        <v>0</v>
      </c>
      <c r="BJ482" s="18" t="s">
        <v>78</v>
      </c>
      <c r="BK482" s="141">
        <f>ROUND(I482*H482,2)</f>
        <v>0</v>
      </c>
      <c r="BL482" s="18" t="s">
        <v>126</v>
      </c>
      <c r="BM482" s="140" t="s">
        <v>477</v>
      </c>
    </row>
    <row r="483" spans="2:65" s="1" customFormat="1">
      <c r="B483" s="33"/>
      <c r="D483" s="142" t="s">
        <v>128</v>
      </c>
      <c r="F483" s="143" t="s">
        <v>478</v>
      </c>
      <c r="I483" s="144"/>
      <c r="L483" s="33"/>
      <c r="M483" s="145"/>
      <c r="T483" s="54"/>
      <c r="AT483" s="18" t="s">
        <v>128</v>
      </c>
      <c r="AU483" s="18" t="s">
        <v>80</v>
      </c>
    </row>
    <row r="484" spans="2:65" s="12" customFormat="1">
      <c r="B484" s="146"/>
      <c r="D484" s="147" t="s">
        <v>130</v>
      </c>
      <c r="E484" s="148" t="s">
        <v>3</v>
      </c>
      <c r="F484" s="149" t="s">
        <v>460</v>
      </c>
      <c r="H484" s="148" t="s">
        <v>3</v>
      </c>
      <c r="I484" s="150"/>
      <c r="L484" s="146"/>
      <c r="M484" s="151"/>
      <c r="T484" s="152"/>
      <c r="AT484" s="148" t="s">
        <v>130</v>
      </c>
      <c r="AU484" s="148" t="s">
        <v>80</v>
      </c>
      <c r="AV484" s="12" t="s">
        <v>78</v>
      </c>
      <c r="AW484" s="12" t="s">
        <v>32</v>
      </c>
      <c r="AX484" s="12" t="s">
        <v>70</v>
      </c>
      <c r="AY484" s="148" t="s">
        <v>119</v>
      </c>
    </row>
    <row r="485" spans="2:65" s="13" customFormat="1">
      <c r="B485" s="153"/>
      <c r="D485" s="147" t="s">
        <v>130</v>
      </c>
      <c r="E485" s="154" t="s">
        <v>3</v>
      </c>
      <c r="F485" s="155" t="s">
        <v>474</v>
      </c>
      <c r="H485" s="156">
        <v>16.748000000000001</v>
      </c>
      <c r="I485" s="157"/>
      <c r="L485" s="153"/>
      <c r="M485" s="158"/>
      <c r="T485" s="159"/>
      <c r="AT485" s="154" t="s">
        <v>130</v>
      </c>
      <c r="AU485" s="154" t="s">
        <v>80</v>
      </c>
      <c r="AV485" s="13" t="s">
        <v>80</v>
      </c>
      <c r="AW485" s="13" t="s">
        <v>32</v>
      </c>
      <c r="AX485" s="13" t="s">
        <v>70</v>
      </c>
      <c r="AY485" s="154" t="s">
        <v>119</v>
      </c>
    </row>
    <row r="486" spans="2:65" s="14" customFormat="1">
      <c r="B486" s="160"/>
      <c r="D486" s="147" t="s">
        <v>130</v>
      </c>
      <c r="E486" s="161" t="s">
        <v>3</v>
      </c>
      <c r="F486" s="162" t="s">
        <v>133</v>
      </c>
      <c r="H486" s="163">
        <v>16.748000000000001</v>
      </c>
      <c r="I486" s="164"/>
      <c r="L486" s="160"/>
      <c r="M486" s="165"/>
      <c r="T486" s="166"/>
      <c r="AT486" s="161" t="s">
        <v>130</v>
      </c>
      <c r="AU486" s="161" t="s">
        <v>80</v>
      </c>
      <c r="AV486" s="14" t="s">
        <v>126</v>
      </c>
      <c r="AW486" s="14" t="s">
        <v>32</v>
      </c>
      <c r="AX486" s="14" t="s">
        <v>78</v>
      </c>
      <c r="AY486" s="161" t="s">
        <v>119</v>
      </c>
    </row>
    <row r="487" spans="2:65" s="13" customFormat="1">
      <c r="B487" s="153"/>
      <c r="D487" s="147" t="s">
        <v>130</v>
      </c>
      <c r="F487" s="155" t="s">
        <v>479</v>
      </c>
      <c r="H487" s="156">
        <v>167.48</v>
      </c>
      <c r="I487" s="157"/>
      <c r="L487" s="153"/>
      <c r="M487" s="158"/>
      <c r="T487" s="159"/>
      <c r="AT487" s="154" t="s">
        <v>130</v>
      </c>
      <c r="AU487" s="154" t="s">
        <v>80</v>
      </c>
      <c r="AV487" s="13" t="s">
        <v>80</v>
      </c>
      <c r="AW487" s="13" t="s">
        <v>4</v>
      </c>
      <c r="AX487" s="13" t="s">
        <v>78</v>
      </c>
      <c r="AY487" s="154" t="s">
        <v>119</v>
      </c>
    </row>
    <row r="488" spans="2:65" s="1" customFormat="1" ht="24.2" customHeight="1">
      <c r="B488" s="128"/>
      <c r="C488" s="129" t="s">
        <v>480</v>
      </c>
      <c r="D488" s="129" t="s">
        <v>121</v>
      </c>
      <c r="E488" s="130" t="s">
        <v>481</v>
      </c>
      <c r="F488" s="131" t="s">
        <v>289</v>
      </c>
      <c r="G488" s="132" t="s">
        <v>290</v>
      </c>
      <c r="H488" s="133">
        <v>30.14</v>
      </c>
      <c r="I488" s="134"/>
      <c r="J488" s="135">
        <f>ROUND(I488*H488,2)</f>
        <v>0</v>
      </c>
      <c r="K488" s="131" t="s">
        <v>125</v>
      </c>
      <c r="L488" s="33"/>
      <c r="M488" s="136" t="s">
        <v>3</v>
      </c>
      <c r="N488" s="137" t="s">
        <v>41</v>
      </c>
      <c r="P488" s="138">
        <f>O488*H488</f>
        <v>0</v>
      </c>
      <c r="Q488" s="138">
        <v>0</v>
      </c>
      <c r="R488" s="138">
        <f>Q488*H488</f>
        <v>0</v>
      </c>
      <c r="S488" s="138">
        <v>0</v>
      </c>
      <c r="T488" s="139">
        <f>S488*H488</f>
        <v>0</v>
      </c>
      <c r="AR488" s="140" t="s">
        <v>126</v>
      </c>
      <c r="AT488" s="140" t="s">
        <v>121</v>
      </c>
      <c r="AU488" s="140" t="s">
        <v>80</v>
      </c>
      <c r="AY488" s="18" t="s">
        <v>119</v>
      </c>
      <c r="BE488" s="141">
        <f>IF(N488="základní",J488,0)</f>
        <v>0</v>
      </c>
      <c r="BF488" s="141">
        <f>IF(N488="snížená",J488,0)</f>
        <v>0</v>
      </c>
      <c r="BG488" s="141">
        <f>IF(N488="zákl. přenesená",J488,0)</f>
        <v>0</v>
      </c>
      <c r="BH488" s="141">
        <f>IF(N488="sníž. přenesená",J488,0)</f>
        <v>0</v>
      </c>
      <c r="BI488" s="141">
        <f>IF(N488="nulová",J488,0)</f>
        <v>0</v>
      </c>
      <c r="BJ488" s="18" t="s">
        <v>78</v>
      </c>
      <c r="BK488" s="141">
        <f>ROUND(I488*H488,2)</f>
        <v>0</v>
      </c>
      <c r="BL488" s="18" t="s">
        <v>126</v>
      </c>
      <c r="BM488" s="140" t="s">
        <v>482</v>
      </c>
    </row>
    <row r="489" spans="2:65" s="1" customFormat="1">
      <c r="B489" s="33"/>
      <c r="D489" s="142" t="s">
        <v>128</v>
      </c>
      <c r="F489" s="143" t="s">
        <v>483</v>
      </c>
      <c r="I489" s="144"/>
      <c r="L489" s="33"/>
      <c r="M489" s="145"/>
      <c r="T489" s="54"/>
      <c r="AT489" s="18" t="s">
        <v>128</v>
      </c>
      <c r="AU489" s="18" t="s">
        <v>80</v>
      </c>
    </row>
    <row r="490" spans="2:65" s="13" customFormat="1">
      <c r="B490" s="153"/>
      <c r="D490" s="147" t="s">
        <v>130</v>
      </c>
      <c r="E490" s="154" t="s">
        <v>3</v>
      </c>
      <c r="F490" s="155" t="s">
        <v>462</v>
      </c>
      <c r="H490" s="156">
        <v>30.14</v>
      </c>
      <c r="I490" s="157"/>
      <c r="L490" s="153"/>
      <c r="M490" s="158"/>
      <c r="T490" s="159"/>
      <c r="AT490" s="154" t="s">
        <v>130</v>
      </c>
      <c r="AU490" s="154" t="s">
        <v>80</v>
      </c>
      <c r="AV490" s="13" t="s">
        <v>80</v>
      </c>
      <c r="AW490" s="13" t="s">
        <v>32</v>
      </c>
      <c r="AX490" s="13" t="s">
        <v>70</v>
      </c>
      <c r="AY490" s="154" t="s">
        <v>119</v>
      </c>
    </row>
    <row r="491" spans="2:65" s="14" customFormat="1">
      <c r="B491" s="160"/>
      <c r="D491" s="147" t="s">
        <v>130</v>
      </c>
      <c r="E491" s="161" t="s">
        <v>3</v>
      </c>
      <c r="F491" s="162" t="s">
        <v>133</v>
      </c>
      <c r="H491" s="163">
        <v>30.14</v>
      </c>
      <c r="I491" s="164"/>
      <c r="L491" s="160"/>
      <c r="M491" s="165"/>
      <c r="T491" s="166"/>
      <c r="AT491" s="161" t="s">
        <v>130</v>
      </c>
      <c r="AU491" s="161" t="s">
        <v>80</v>
      </c>
      <c r="AV491" s="14" t="s">
        <v>126</v>
      </c>
      <c r="AW491" s="14" t="s">
        <v>32</v>
      </c>
      <c r="AX491" s="14" t="s">
        <v>78</v>
      </c>
      <c r="AY491" s="161" t="s">
        <v>119</v>
      </c>
    </row>
    <row r="492" spans="2:65" s="1" customFormat="1" ht="24.2" customHeight="1">
      <c r="B492" s="128"/>
      <c r="C492" s="129" t="s">
        <v>484</v>
      </c>
      <c r="D492" s="129" t="s">
        <v>121</v>
      </c>
      <c r="E492" s="130" t="s">
        <v>485</v>
      </c>
      <c r="F492" s="131" t="s">
        <v>486</v>
      </c>
      <c r="G492" s="132" t="s">
        <v>290</v>
      </c>
      <c r="H492" s="133">
        <v>18.634</v>
      </c>
      <c r="I492" s="134"/>
      <c r="J492" s="135">
        <f>ROUND(I492*H492,2)</f>
        <v>0</v>
      </c>
      <c r="K492" s="131" t="s">
        <v>125</v>
      </c>
      <c r="L492" s="33"/>
      <c r="M492" s="136" t="s">
        <v>3</v>
      </c>
      <c r="N492" s="137" t="s">
        <v>41</v>
      </c>
      <c r="P492" s="138">
        <f>O492*H492</f>
        <v>0</v>
      </c>
      <c r="Q492" s="138">
        <v>0</v>
      </c>
      <c r="R492" s="138">
        <f>Q492*H492</f>
        <v>0</v>
      </c>
      <c r="S492" s="138">
        <v>0</v>
      </c>
      <c r="T492" s="139">
        <f>S492*H492</f>
        <v>0</v>
      </c>
      <c r="AR492" s="140" t="s">
        <v>126</v>
      </c>
      <c r="AT492" s="140" t="s">
        <v>121</v>
      </c>
      <c r="AU492" s="140" t="s">
        <v>80</v>
      </c>
      <c r="AY492" s="18" t="s">
        <v>119</v>
      </c>
      <c r="BE492" s="141">
        <f>IF(N492="základní",J492,0)</f>
        <v>0</v>
      </c>
      <c r="BF492" s="141">
        <f>IF(N492="snížená",J492,0)</f>
        <v>0</v>
      </c>
      <c r="BG492" s="141">
        <f>IF(N492="zákl. přenesená",J492,0)</f>
        <v>0</v>
      </c>
      <c r="BH492" s="141">
        <f>IF(N492="sníž. přenesená",J492,0)</f>
        <v>0</v>
      </c>
      <c r="BI492" s="141">
        <f>IF(N492="nulová",J492,0)</f>
        <v>0</v>
      </c>
      <c r="BJ492" s="18" t="s">
        <v>78</v>
      </c>
      <c r="BK492" s="141">
        <f>ROUND(I492*H492,2)</f>
        <v>0</v>
      </c>
      <c r="BL492" s="18" t="s">
        <v>126</v>
      </c>
      <c r="BM492" s="140" t="s">
        <v>487</v>
      </c>
    </row>
    <row r="493" spans="2:65" s="1" customFormat="1">
      <c r="B493" s="33"/>
      <c r="D493" s="142" t="s">
        <v>128</v>
      </c>
      <c r="F493" s="143" t="s">
        <v>488</v>
      </c>
      <c r="I493" s="144"/>
      <c r="L493" s="33"/>
      <c r="M493" s="145"/>
      <c r="T493" s="54"/>
      <c r="AT493" s="18" t="s">
        <v>128</v>
      </c>
      <c r="AU493" s="18" t="s">
        <v>80</v>
      </c>
    </row>
    <row r="494" spans="2:65" s="13" customFormat="1">
      <c r="B494" s="153"/>
      <c r="D494" s="147" t="s">
        <v>130</v>
      </c>
      <c r="E494" s="154" t="s">
        <v>3</v>
      </c>
      <c r="F494" s="155" t="s">
        <v>489</v>
      </c>
      <c r="H494" s="156">
        <v>18.634</v>
      </c>
      <c r="I494" s="157"/>
      <c r="L494" s="153"/>
      <c r="M494" s="158"/>
      <c r="T494" s="159"/>
      <c r="AT494" s="154" t="s">
        <v>130</v>
      </c>
      <c r="AU494" s="154" t="s">
        <v>80</v>
      </c>
      <c r="AV494" s="13" t="s">
        <v>80</v>
      </c>
      <c r="AW494" s="13" t="s">
        <v>32</v>
      </c>
      <c r="AX494" s="13" t="s">
        <v>70</v>
      </c>
      <c r="AY494" s="154" t="s">
        <v>119</v>
      </c>
    </row>
    <row r="495" spans="2:65" s="14" customFormat="1">
      <c r="B495" s="160"/>
      <c r="D495" s="147" t="s">
        <v>130</v>
      </c>
      <c r="E495" s="161" t="s">
        <v>3</v>
      </c>
      <c r="F495" s="162" t="s">
        <v>133</v>
      </c>
      <c r="H495" s="163">
        <v>18.634</v>
      </c>
      <c r="I495" s="164"/>
      <c r="L495" s="160"/>
      <c r="M495" s="165"/>
      <c r="T495" s="166"/>
      <c r="AT495" s="161" t="s">
        <v>130</v>
      </c>
      <c r="AU495" s="161" t="s">
        <v>80</v>
      </c>
      <c r="AV495" s="14" t="s">
        <v>126</v>
      </c>
      <c r="AW495" s="14" t="s">
        <v>32</v>
      </c>
      <c r="AX495" s="14" t="s">
        <v>78</v>
      </c>
      <c r="AY495" s="161" t="s">
        <v>119</v>
      </c>
    </row>
    <row r="496" spans="2:65" s="11" customFormat="1" ht="22.9" customHeight="1">
      <c r="B496" s="116"/>
      <c r="D496" s="117" t="s">
        <v>69</v>
      </c>
      <c r="E496" s="126" t="s">
        <v>490</v>
      </c>
      <c r="F496" s="126" t="s">
        <v>491</v>
      </c>
      <c r="I496" s="119"/>
      <c r="J496" s="127">
        <f>BK496</f>
        <v>0</v>
      </c>
      <c r="L496" s="116"/>
      <c r="M496" s="121"/>
      <c r="P496" s="122">
        <f>SUM(P497:P498)</f>
        <v>0</v>
      </c>
      <c r="R496" s="122">
        <f>SUM(R497:R498)</f>
        <v>0</v>
      </c>
      <c r="T496" s="123">
        <f>SUM(T497:T498)</f>
        <v>0</v>
      </c>
      <c r="AR496" s="117" t="s">
        <v>78</v>
      </c>
      <c r="AT496" s="124" t="s">
        <v>69</v>
      </c>
      <c r="AU496" s="124" t="s">
        <v>78</v>
      </c>
      <c r="AY496" s="117" t="s">
        <v>119</v>
      </c>
      <c r="BK496" s="125">
        <f>SUM(BK497:BK498)</f>
        <v>0</v>
      </c>
    </row>
    <row r="497" spans="2:65" s="1" customFormat="1" ht="24.2" customHeight="1">
      <c r="B497" s="128"/>
      <c r="C497" s="129" t="s">
        <v>492</v>
      </c>
      <c r="D497" s="129" t="s">
        <v>121</v>
      </c>
      <c r="E497" s="130" t="s">
        <v>493</v>
      </c>
      <c r="F497" s="131" t="s">
        <v>494</v>
      </c>
      <c r="G497" s="132" t="s">
        <v>290</v>
      </c>
      <c r="H497" s="133">
        <v>2.2890000000000001</v>
      </c>
      <c r="I497" s="134"/>
      <c r="J497" s="135">
        <f>ROUND(I497*H497,2)</f>
        <v>0</v>
      </c>
      <c r="K497" s="131" t="s">
        <v>125</v>
      </c>
      <c r="L497" s="33"/>
      <c r="M497" s="136" t="s">
        <v>3</v>
      </c>
      <c r="N497" s="137" t="s">
        <v>41</v>
      </c>
      <c r="P497" s="138">
        <f>O497*H497</f>
        <v>0</v>
      </c>
      <c r="Q497" s="138">
        <v>0</v>
      </c>
      <c r="R497" s="138">
        <f>Q497*H497</f>
        <v>0</v>
      </c>
      <c r="S497" s="138">
        <v>0</v>
      </c>
      <c r="T497" s="139">
        <f>S497*H497</f>
        <v>0</v>
      </c>
      <c r="AR497" s="140" t="s">
        <v>126</v>
      </c>
      <c r="AT497" s="140" t="s">
        <v>121</v>
      </c>
      <c r="AU497" s="140" t="s">
        <v>80</v>
      </c>
      <c r="AY497" s="18" t="s">
        <v>119</v>
      </c>
      <c r="BE497" s="141">
        <f>IF(N497="základní",J497,0)</f>
        <v>0</v>
      </c>
      <c r="BF497" s="141">
        <f>IF(N497="snížená",J497,0)</f>
        <v>0</v>
      </c>
      <c r="BG497" s="141">
        <f>IF(N497="zákl. přenesená",J497,0)</f>
        <v>0</v>
      </c>
      <c r="BH497" s="141">
        <f>IF(N497="sníž. přenesená",J497,0)</f>
        <v>0</v>
      </c>
      <c r="BI497" s="141">
        <f>IF(N497="nulová",J497,0)</f>
        <v>0</v>
      </c>
      <c r="BJ497" s="18" t="s">
        <v>78</v>
      </c>
      <c r="BK497" s="141">
        <f>ROUND(I497*H497,2)</f>
        <v>0</v>
      </c>
      <c r="BL497" s="18" t="s">
        <v>126</v>
      </c>
      <c r="BM497" s="140" t="s">
        <v>495</v>
      </c>
    </row>
    <row r="498" spans="2:65" s="1" customFormat="1">
      <c r="B498" s="33"/>
      <c r="D498" s="142" t="s">
        <v>128</v>
      </c>
      <c r="F498" s="143" t="s">
        <v>496</v>
      </c>
      <c r="I498" s="144"/>
      <c r="L498" s="33"/>
      <c r="M498" s="184"/>
      <c r="N498" s="185"/>
      <c r="O498" s="185"/>
      <c r="P498" s="185"/>
      <c r="Q498" s="185"/>
      <c r="R498" s="185"/>
      <c r="S498" s="185"/>
      <c r="T498" s="186"/>
      <c r="AT498" s="18" t="s">
        <v>128</v>
      </c>
      <c r="AU498" s="18" t="s">
        <v>80</v>
      </c>
    </row>
    <row r="499" spans="2:65" s="1" customFormat="1" ht="6.95" customHeight="1">
      <c r="B499" s="42"/>
      <c r="C499" s="43"/>
      <c r="D499" s="43"/>
      <c r="E499" s="43"/>
      <c r="F499" s="43"/>
      <c r="G499" s="43"/>
      <c r="H499" s="43"/>
      <c r="I499" s="43"/>
      <c r="J499" s="43"/>
      <c r="K499" s="43"/>
      <c r="L499" s="33"/>
    </row>
  </sheetData>
  <autoFilter ref="C85:K498" xr:uid="{00000000-0009-0000-0000-000001000000}"/>
  <mergeCells count="9">
    <mergeCell ref="E50:H50"/>
    <mergeCell ref="E76:H76"/>
    <mergeCell ref="E78:H78"/>
    <mergeCell ref="L2:V2"/>
    <mergeCell ref="E7:H7"/>
    <mergeCell ref="E9:H9"/>
    <mergeCell ref="E18:H18"/>
    <mergeCell ref="E27:H27"/>
    <mergeCell ref="E48:H48"/>
  </mergeCells>
  <hyperlinks>
    <hyperlink ref="F90" r:id="rId1" xr:uid="{00000000-0004-0000-0100-000000000000}"/>
    <hyperlink ref="F95" r:id="rId2" xr:uid="{00000000-0004-0000-0100-000001000000}"/>
    <hyperlink ref="F100" r:id="rId3" xr:uid="{00000000-0004-0000-0100-000002000000}"/>
    <hyperlink ref="F107" r:id="rId4" xr:uid="{00000000-0004-0000-0100-000003000000}"/>
    <hyperlink ref="F112" r:id="rId5" xr:uid="{00000000-0004-0000-0100-000004000000}"/>
    <hyperlink ref="F117" r:id="rId6" xr:uid="{00000000-0004-0000-0100-000005000000}"/>
    <hyperlink ref="F122" r:id="rId7" xr:uid="{00000000-0004-0000-0100-000006000000}"/>
    <hyperlink ref="F127" r:id="rId8" xr:uid="{00000000-0004-0000-0100-000007000000}"/>
    <hyperlink ref="F132" r:id="rId9" xr:uid="{00000000-0004-0000-0100-000008000000}"/>
    <hyperlink ref="F137" r:id="rId10" xr:uid="{00000000-0004-0000-0100-000009000000}"/>
    <hyperlink ref="F142" r:id="rId11" xr:uid="{00000000-0004-0000-0100-00000A000000}"/>
    <hyperlink ref="F160" r:id="rId12" xr:uid="{00000000-0004-0000-0100-00000B000000}"/>
    <hyperlink ref="F166" r:id="rId13" xr:uid="{00000000-0004-0000-0100-00000C000000}"/>
    <hyperlink ref="F172" r:id="rId14" xr:uid="{00000000-0004-0000-0100-00000D000000}"/>
    <hyperlink ref="F176" r:id="rId15" xr:uid="{00000000-0004-0000-0100-00000E000000}"/>
    <hyperlink ref="F180" r:id="rId16" xr:uid="{00000000-0004-0000-0100-00000F000000}"/>
    <hyperlink ref="F185" r:id="rId17" xr:uid="{00000000-0004-0000-0100-000010000000}"/>
    <hyperlink ref="F197" r:id="rId18" xr:uid="{00000000-0004-0000-0100-000011000000}"/>
    <hyperlink ref="F199" r:id="rId19" xr:uid="{00000000-0004-0000-0100-000012000000}"/>
    <hyperlink ref="F201" r:id="rId20" xr:uid="{00000000-0004-0000-0100-000013000000}"/>
    <hyperlink ref="F210" r:id="rId21" xr:uid="{00000000-0004-0000-0100-000014000000}"/>
    <hyperlink ref="F236" r:id="rId22" xr:uid="{00000000-0004-0000-0100-000015000000}"/>
    <hyperlink ref="F262" r:id="rId23" xr:uid="{00000000-0004-0000-0100-000016000000}"/>
    <hyperlink ref="F268" r:id="rId24" xr:uid="{00000000-0004-0000-0100-000017000000}"/>
    <hyperlink ref="F295" r:id="rId25" xr:uid="{00000000-0004-0000-0100-000018000000}"/>
    <hyperlink ref="F301" r:id="rId26" xr:uid="{00000000-0004-0000-0100-000019000000}"/>
    <hyperlink ref="F306" r:id="rId27" xr:uid="{00000000-0004-0000-0100-00001A000000}"/>
    <hyperlink ref="F312" r:id="rId28" xr:uid="{00000000-0004-0000-0100-00001B000000}"/>
    <hyperlink ref="F343" r:id="rId29" xr:uid="{00000000-0004-0000-0100-00001C000000}"/>
    <hyperlink ref="F360" r:id="rId30" xr:uid="{00000000-0004-0000-0100-00001D000000}"/>
    <hyperlink ref="F365" r:id="rId31" xr:uid="{00000000-0004-0000-0100-00001E000000}"/>
    <hyperlink ref="F372" r:id="rId32" xr:uid="{00000000-0004-0000-0100-00001F000000}"/>
    <hyperlink ref="F378" r:id="rId33" xr:uid="{00000000-0004-0000-0100-000020000000}"/>
    <hyperlink ref="F400" r:id="rId34" xr:uid="{00000000-0004-0000-0100-000021000000}"/>
    <hyperlink ref="F411" r:id="rId35" xr:uid="{00000000-0004-0000-0100-000022000000}"/>
    <hyperlink ref="F416" r:id="rId36" xr:uid="{00000000-0004-0000-0100-000023000000}"/>
    <hyperlink ref="F421" r:id="rId37" xr:uid="{00000000-0004-0000-0100-000024000000}"/>
    <hyperlink ref="F426" r:id="rId38" xr:uid="{00000000-0004-0000-0100-000025000000}"/>
    <hyperlink ref="F431" r:id="rId39" xr:uid="{00000000-0004-0000-0100-000026000000}"/>
    <hyperlink ref="F436" r:id="rId40" xr:uid="{00000000-0004-0000-0100-000027000000}"/>
    <hyperlink ref="F442" r:id="rId41" xr:uid="{00000000-0004-0000-0100-000028000000}"/>
    <hyperlink ref="F447" r:id="rId42" xr:uid="{00000000-0004-0000-0100-000029000000}"/>
    <hyperlink ref="F449" r:id="rId43" xr:uid="{00000000-0004-0000-0100-00002A000000}"/>
    <hyperlink ref="F451" r:id="rId44" xr:uid="{00000000-0004-0000-0100-00002B000000}"/>
    <hyperlink ref="F456" r:id="rId45" xr:uid="{00000000-0004-0000-0100-00002C000000}"/>
    <hyperlink ref="F465" r:id="rId46" xr:uid="{00000000-0004-0000-0100-00002D000000}"/>
    <hyperlink ref="F471" r:id="rId47" xr:uid="{00000000-0004-0000-0100-00002E000000}"/>
    <hyperlink ref="F478" r:id="rId48" xr:uid="{00000000-0004-0000-0100-00002F000000}"/>
    <hyperlink ref="F483" r:id="rId49" xr:uid="{00000000-0004-0000-0100-000030000000}"/>
    <hyperlink ref="F489" r:id="rId50" xr:uid="{00000000-0004-0000-0100-000031000000}"/>
    <hyperlink ref="F493" r:id="rId51" xr:uid="{00000000-0004-0000-0100-000032000000}"/>
    <hyperlink ref="F498" r:id="rId52" xr:uid="{00000000-0004-0000-0100-00003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29"/>
  <sheetViews>
    <sheetView showGridLines="0" topLeftCell="A227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1" t="s">
        <v>6</v>
      </c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83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5" customHeight="1">
      <c r="B4" s="21"/>
      <c r="D4" s="22" t="s">
        <v>90</v>
      </c>
      <c r="L4" s="21"/>
      <c r="M4" s="86" t="s">
        <v>11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17</v>
      </c>
      <c r="L6" s="21"/>
    </row>
    <row r="7" spans="2:46" ht="16.5" customHeight="1">
      <c r="B7" s="21"/>
      <c r="E7" s="279" t="str">
        <f>'Rekapitulace stavby'!K6</f>
        <v>Kněžpole - rekonstrukce vodovodního řadu A-2</v>
      </c>
      <c r="F7" s="280"/>
      <c r="G7" s="280"/>
      <c r="H7" s="280"/>
      <c r="L7" s="21"/>
    </row>
    <row r="8" spans="2:46" s="1" customFormat="1" ht="12" customHeight="1">
      <c r="B8" s="33"/>
      <c r="D8" s="28" t="s">
        <v>91</v>
      </c>
      <c r="L8" s="33"/>
    </row>
    <row r="9" spans="2:46" s="1" customFormat="1" ht="16.5" customHeight="1">
      <c r="B9" s="33"/>
      <c r="E9" s="277" t="s">
        <v>497</v>
      </c>
      <c r="F9" s="278"/>
      <c r="G9" s="278"/>
      <c r="H9" s="278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19</v>
      </c>
      <c r="F11" s="26" t="s">
        <v>3</v>
      </c>
      <c r="I11" s="28" t="s">
        <v>20</v>
      </c>
      <c r="J11" s="26" t="s">
        <v>3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24. 10. 2024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tr">
        <f>IF('Rekapitulace stavby'!AN10="","",'Rekapitulace stavby'!AN10)</f>
        <v/>
      </c>
      <c r="L14" s="33"/>
    </row>
    <row r="15" spans="2:46" s="1" customFormat="1" ht="18" customHeight="1">
      <c r="B15" s="33"/>
      <c r="E15" s="26" t="str">
        <f>IF('Rekapitulace stavby'!E11="","",'Rekapitulace stavby'!E11)</f>
        <v xml:space="preserve"> </v>
      </c>
      <c r="I15" s="28" t="s">
        <v>28</v>
      </c>
      <c r="J15" s="26" t="str">
        <f>IF('Rekapitulace stavby'!AN11="","",'Rekapitulace stavby'!AN11)</f>
        <v/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283" t="str">
        <f>'Rekapitulace stavby'!E14</f>
        <v>Vyplň údaj</v>
      </c>
      <c r="F18" s="284"/>
      <c r="G18" s="284"/>
      <c r="H18" s="284"/>
      <c r="I18" s="28" t="s">
        <v>28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31</v>
      </c>
      <c r="I20" s="28" t="s">
        <v>26</v>
      </c>
      <c r="J20" s="26" t="str">
        <f>IF('Rekapitulace stavby'!AN16="","",'Rekapitulace stavby'!AN16)</f>
        <v/>
      </c>
      <c r="L20" s="33"/>
    </row>
    <row r="21" spans="2:12" s="1" customFormat="1" ht="18" customHeight="1">
      <c r="B21" s="33"/>
      <c r="E21" s="26" t="str">
        <f>IF('Rekapitulace stavby'!E17="","",'Rekapitulace stavby'!E17)</f>
        <v xml:space="preserve"> </v>
      </c>
      <c r="I21" s="28" t="s">
        <v>28</v>
      </c>
      <c r="J21" s="26" t="str">
        <f>IF('Rekapitulace stavby'!AN17="","",'Rekapitulace stavby'!AN17)</f>
        <v/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33</v>
      </c>
      <c r="I23" s="28" t="s">
        <v>26</v>
      </c>
      <c r="J23" s="26" t="str">
        <f>IF('Rekapitulace stavby'!AN19="","",'Rekapitulace stavby'!AN19)</f>
        <v/>
      </c>
      <c r="L23" s="33"/>
    </row>
    <row r="24" spans="2:12" s="1" customFormat="1" ht="18" customHeight="1">
      <c r="B24" s="33"/>
      <c r="E24" s="26" t="str">
        <f>IF('Rekapitulace stavby'!E20="","",'Rekapitulace stavby'!E20)</f>
        <v xml:space="preserve"> </v>
      </c>
      <c r="I24" s="28" t="s">
        <v>28</v>
      </c>
      <c r="J24" s="26" t="str">
        <f>IF('Rekapitulace stavby'!AN20="","",'Rekapitulace stavby'!AN20)</f>
        <v/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34</v>
      </c>
      <c r="L26" s="33"/>
    </row>
    <row r="27" spans="2:12" s="7" customFormat="1" ht="16.5" customHeight="1">
      <c r="B27" s="87"/>
      <c r="E27" s="285" t="s">
        <v>3</v>
      </c>
      <c r="F27" s="285"/>
      <c r="G27" s="285"/>
      <c r="H27" s="285"/>
      <c r="L27" s="87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36</v>
      </c>
      <c r="J30" s="64">
        <f>ROUND(J84,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38</v>
      </c>
      <c r="I32" s="36" t="s">
        <v>37</v>
      </c>
      <c r="J32" s="36" t="s">
        <v>39</v>
      </c>
      <c r="L32" s="33"/>
    </row>
    <row r="33" spans="2:12" s="1" customFormat="1" ht="14.45" customHeight="1">
      <c r="B33" s="33"/>
      <c r="D33" s="53" t="s">
        <v>40</v>
      </c>
      <c r="E33" s="28" t="s">
        <v>41</v>
      </c>
      <c r="F33" s="89">
        <f>ROUND((SUM(BE84:BE228)),  2)</f>
        <v>0</v>
      </c>
      <c r="I33" s="90">
        <v>0.21</v>
      </c>
      <c r="J33" s="89">
        <f>ROUND(((SUM(BE84:BE228))*I33),  2)</f>
        <v>0</v>
      </c>
      <c r="L33" s="33"/>
    </row>
    <row r="34" spans="2:12" s="1" customFormat="1" ht="14.45" customHeight="1">
      <c r="B34" s="33"/>
      <c r="E34" s="28" t="s">
        <v>42</v>
      </c>
      <c r="F34" s="89">
        <f>ROUND((SUM(BF84:BF228)),  2)</f>
        <v>0</v>
      </c>
      <c r="I34" s="90">
        <v>0.12</v>
      </c>
      <c r="J34" s="89">
        <f>ROUND(((SUM(BF84:BF228))*I34),  2)</f>
        <v>0</v>
      </c>
      <c r="L34" s="33"/>
    </row>
    <row r="35" spans="2:12" s="1" customFormat="1" ht="14.45" hidden="1" customHeight="1">
      <c r="B35" s="33"/>
      <c r="E35" s="28" t="s">
        <v>43</v>
      </c>
      <c r="F35" s="89">
        <f>ROUND((SUM(BG84:BG228)),  2)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44</v>
      </c>
      <c r="F36" s="89">
        <f>ROUND((SUM(BH84:BH228)),  2)</f>
        <v>0</v>
      </c>
      <c r="I36" s="90">
        <v>0.12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45</v>
      </c>
      <c r="F37" s="89">
        <f>ROUND((SUM(BI84:BI228)),  2)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46</v>
      </c>
      <c r="E39" s="55"/>
      <c r="F39" s="55"/>
      <c r="G39" s="93" t="s">
        <v>47</v>
      </c>
      <c r="H39" s="94" t="s">
        <v>48</v>
      </c>
      <c r="I39" s="55"/>
      <c r="J39" s="95">
        <f>SUM(J30:J37)</f>
        <v>0</v>
      </c>
      <c r="K39" s="96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93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17</v>
      </c>
      <c r="L47" s="33"/>
    </row>
    <row r="48" spans="2:12" s="1" customFormat="1" ht="16.5" customHeight="1">
      <c r="B48" s="33"/>
      <c r="E48" s="279" t="str">
        <f>E7</f>
        <v>Kněžpole - rekonstrukce vodovodního řadu A-2</v>
      </c>
      <c r="F48" s="280"/>
      <c r="G48" s="280"/>
      <c r="H48" s="280"/>
      <c r="L48" s="33"/>
    </row>
    <row r="49" spans="2:47" s="1" customFormat="1" ht="12" customHeight="1">
      <c r="B49" s="33"/>
      <c r="C49" s="28" t="s">
        <v>91</v>
      </c>
      <c r="L49" s="33"/>
    </row>
    <row r="50" spans="2:47" s="1" customFormat="1" ht="16.5" customHeight="1">
      <c r="B50" s="33"/>
      <c r="E50" s="277" t="str">
        <f>E9</f>
        <v>002 - Rekonstrukce vodovodního řadu A-2 - řad (výpis materiálu)</v>
      </c>
      <c r="F50" s="278"/>
      <c r="G50" s="278"/>
      <c r="H50" s="278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Kněžpole</v>
      </c>
      <c r="I52" s="28" t="s">
        <v>23</v>
      </c>
      <c r="J52" s="50" t="str">
        <f>IF(J12="","",J12)</f>
        <v>24. 10. 2024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 xml:space="preserve"> </v>
      </c>
      <c r="I54" s="28" t="s">
        <v>31</v>
      </c>
      <c r="J54" s="31" t="str">
        <f>E21</f>
        <v xml:space="preserve"> </v>
      </c>
      <c r="L54" s="33"/>
    </row>
    <row r="55" spans="2:47" s="1" customFormat="1" ht="15.2" customHeight="1">
      <c r="B55" s="33"/>
      <c r="C55" s="28" t="s">
        <v>29</v>
      </c>
      <c r="F55" s="26" t="str">
        <f>IF(E18="","",E18)</f>
        <v>Vyplň údaj</v>
      </c>
      <c r="I55" s="28" t="s">
        <v>33</v>
      </c>
      <c r="J55" s="31" t="str">
        <f>E24</f>
        <v xml:space="preserve"> 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94</v>
      </c>
      <c r="D57" s="91"/>
      <c r="E57" s="91"/>
      <c r="F57" s="91"/>
      <c r="G57" s="91"/>
      <c r="H57" s="91"/>
      <c r="I57" s="91"/>
      <c r="J57" s="98" t="s">
        <v>95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68</v>
      </c>
      <c r="J59" s="64">
        <f>J84</f>
        <v>0</v>
      </c>
      <c r="L59" s="33"/>
      <c r="AU59" s="18" t="s">
        <v>96</v>
      </c>
    </row>
    <row r="60" spans="2:47" s="8" customFormat="1" ht="24.95" customHeight="1">
      <c r="B60" s="100"/>
      <c r="D60" s="101" t="s">
        <v>97</v>
      </c>
      <c r="E60" s="102"/>
      <c r="F60" s="102"/>
      <c r="G60" s="102"/>
      <c r="H60" s="102"/>
      <c r="I60" s="102"/>
      <c r="J60" s="103">
        <f>J85</f>
        <v>0</v>
      </c>
      <c r="L60" s="100"/>
    </row>
    <row r="61" spans="2:47" s="9" customFormat="1" ht="19.899999999999999" customHeight="1">
      <c r="B61" s="104"/>
      <c r="D61" s="105" t="s">
        <v>498</v>
      </c>
      <c r="E61" s="106"/>
      <c r="F61" s="106"/>
      <c r="G61" s="106"/>
      <c r="H61" s="106"/>
      <c r="I61" s="106"/>
      <c r="J61" s="107">
        <f>J86</f>
        <v>0</v>
      </c>
      <c r="L61" s="104"/>
    </row>
    <row r="62" spans="2:47" s="9" customFormat="1" ht="19.899999999999999" customHeight="1">
      <c r="B62" s="104"/>
      <c r="D62" s="105" t="s">
        <v>499</v>
      </c>
      <c r="E62" s="106"/>
      <c r="F62" s="106"/>
      <c r="G62" s="106"/>
      <c r="H62" s="106"/>
      <c r="I62" s="106"/>
      <c r="J62" s="107">
        <f>J176</f>
        <v>0</v>
      </c>
      <c r="L62" s="104"/>
    </row>
    <row r="63" spans="2:47" s="9" customFormat="1" ht="19.899999999999999" customHeight="1">
      <c r="B63" s="104"/>
      <c r="D63" s="105" t="s">
        <v>500</v>
      </c>
      <c r="E63" s="106"/>
      <c r="F63" s="106"/>
      <c r="G63" s="106"/>
      <c r="H63" s="106"/>
      <c r="I63" s="106"/>
      <c r="J63" s="107">
        <f>J179</f>
        <v>0</v>
      </c>
      <c r="L63" s="104"/>
    </row>
    <row r="64" spans="2:47" s="9" customFormat="1" ht="19.899999999999999" customHeight="1">
      <c r="B64" s="104"/>
      <c r="D64" s="105" t="s">
        <v>103</v>
      </c>
      <c r="E64" s="106"/>
      <c r="F64" s="106"/>
      <c r="G64" s="106"/>
      <c r="H64" s="106"/>
      <c r="I64" s="106"/>
      <c r="J64" s="107">
        <f>J226</f>
        <v>0</v>
      </c>
      <c r="L64" s="104"/>
    </row>
    <row r="65" spans="2:12" s="1" customFormat="1" ht="21.75" customHeight="1">
      <c r="B65" s="33"/>
      <c r="L65" s="33"/>
    </row>
    <row r="66" spans="2:12" s="1" customFormat="1" ht="6.95" customHeight="1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33"/>
    </row>
    <row r="70" spans="2:12" s="1" customFormat="1" ht="6.95" customHeight="1"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33"/>
    </row>
    <row r="71" spans="2:12" s="1" customFormat="1" ht="24.95" customHeight="1">
      <c r="B71" s="33"/>
      <c r="C71" s="22" t="s">
        <v>104</v>
      </c>
      <c r="L71" s="33"/>
    </row>
    <row r="72" spans="2:12" s="1" customFormat="1" ht="6.95" customHeight="1">
      <c r="B72" s="33"/>
      <c r="L72" s="33"/>
    </row>
    <row r="73" spans="2:12" s="1" customFormat="1" ht="12" customHeight="1">
      <c r="B73" s="33"/>
      <c r="C73" s="28" t="s">
        <v>17</v>
      </c>
      <c r="L73" s="33"/>
    </row>
    <row r="74" spans="2:12" s="1" customFormat="1" ht="16.5" customHeight="1">
      <c r="B74" s="33"/>
      <c r="E74" s="279" t="str">
        <f>E7</f>
        <v>Kněžpole - rekonstrukce vodovodního řadu A-2</v>
      </c>
      <c r="F74" s="280"/>
      <c r="G74" s="280"/>
      <c r="H74" s="280"/>
      <c r="L74" s="33"/>
    </row>
    <row r="75" spans="2:12" s="1" customFormat="1" ht="12" customHeight="1">
      <c r="B75" s="33"/>
      <c r="C75" s="28" t="s">
        <v>91</v>
      </c>
      <c r="L75" s="33"/>
    </row>
    <row r="76" spans="2:12" s="1" customFormat="1" ht="16.5" customHeight="1">
      <c r="B76" s="33"/>
      <c r="E76" s="277" t="str">
        <f>E9</f>
        <v>002 - Rekonstrukce vodovodního řadu A-2 - řad (výpis materiálu)</v>
      </c>
      <c r="F76" s="278"/>
      <c r="G76" s="278"/>
      <c r="H76" s="278"/>
      <c r="L76" s="33"/>
    </row>
    <row r="77" spans="2:12" s="1" customFormat="1" ht="6.95" customHeight="1">
      <c r="B77" s="33"/>
      <c r="L77" s="33"/>
    </row>
    <row r="78" spans="2:12" s="1" customFormat="1" ht="12" customHeight="1">
      <c r="B78" s="33"/>
      <c r="C78" s="28" t="s">
        <v>21</v>
      </c>
      <c r="F78" s="26" t="str">
        <f>F12</f>
        <v>Kněžpole</v>
      </c>
      <c r="I78" s="28" t="s">
        <v>23</v>
      </c>
      <c r="J78" s="50" t="str">
        <f>IF(J12="","",J12)</f>
        <v>24. 10. 2024</v>
      </c>
      <c r="L78" s="33"/>
    </row>
    <row r="79" spans="2:12" s="1" customFormat="1" ht="6.95" customHeight="1">
      <c r="B79" s="33"/>
      <c r="L79" s="33"/>
    </row>
    <row r="80" spans="2:12" s="1" customFormat="1" ht="15.2" customHeight="1">
      <c r="B80" s="33"/>
      <c r="C80" s="28" t="s">
        <v>25</v>
      </c>
      <c r="F80" s="26" t="str">
        <f>E15</f>
        <v xml:space="preserve"> </v>
      </c>
      <c r="I80" s="28" t="s">
        <v>31</v>
      </c>
      <c r="J80" s="31" t="str">
        <f>E21</f>
        <v xml:space="preserve"> </v>
      </c>
      <c r="L80" s="33"/>
    </row>
    <row r="81" spans="2:65" s="1" customFormat="1" ht="15.2" customHeight="1">
      <c r="B81" s="33"/>
      <c r="C81" s="28" t="s">
        <v>29</v>
      </c>
      <c r="F81" s="26" t="str">
        <f>IF(E18="","",E18)</f>
        <v>Vyplň údaj</v>
      </c>
      <c r="I81" s="28" t="s">
        <v>33</v>
      </c>
      <c r="J81" s="31" t="str">
        <f>E24</f>
        <v xml:space="preserve"> </v>
      </c>
      <c r="L81" s="33"/>
    </row>
    <row r="82" spans="2:65" s="1" customFormat="1" ht="10.35" customHeight="1">
      <c r="B82" s="33"/>
      <c r="L82" s="33"/>
    </row>
    <row r="83" spans="2:65" s="10" customFormat="1" ht="29.25" customHeight="1">
      <c r="B83" s="108"/>
      <c r="C83" s="109" t="s">
        <v>105</v>
      </c>
      <c r="D83" s="110" t="s">
        <v>55</v>
      </c>
      <c r="E83" s="110" t="s">
        <v>51</v>
      </c>
      <c r="F83" s="110" t="s">
        <v>52</v>
      </c>
      <c r="G83" s="110" t="s">
        <v>106</v>
      </c>
      <c r="H83" s="110" t="s">
        <v>107</v>
      </c>
      <c r="I83" s="110" t="s">
        <v>108</v>
      </c>
      <c r="J83" s="110" t="s">
        <v>95</v>
      </c>
      <c r="K83" s="111" t="s">
        <v>109</v>
      </c>
      <c r="L83" s="108"/>
      <c r="M83" s="57" t="s">
        <v>3</v>
      </c>
      <c r="N83" s="58" t="s">
        <v>40</v>
      </c>
      <c r="O83" s="58" t="s">
        <v>110</v>
      </c>
      <c r="P83" s="58" t="s">
        <v>111</v>
      </c>
      <c r="Q83" s="58" t="s">
        <v>112</v>
      </c>
      <c r="R83" s="58" t="s">
        <v>113</v>
      </c>
      <c r="S83" s="58" t="s">
        <v>114</v>
      </c>
      <c r="T83" s="59" t="s">
        <v>115</v>
      </c>
    </row>
    <row r="84" spans="2:65" s="1" customFormat="1" ht="22.9" customHeight="1">
      <c r="B84" s="33"/>
      <c r="C84" s="62" t="s">
        <v>116</v>
      </c>
      <c r="J84" s="112">
        <f>BK84</f>
        <v>0</v>
      </c>
      <c r="L84" s="33"/>
      <c r="M84" s="60"/>
      <c r="N84" s="51"/>
      <c r="O84" s="51"/>
      <c r="P84" s="113">
        <f>P85</f>
        <v>0</v>
      </c>
      <c r="Q84" s="51"/>
      <c r="R84" s="113">
        <f>R85</f>
        <v>2.494029067</v>
      </c>
      <c r="S84" s="51"/>
      <c r="T84" s="114">
        <f>T85</f>
        <v>0</v>
      </c>
      <c r="AT84" s="18" t="s">
        <v>69</v>
      </c>
      <c r="AU84" s="18" t="s">
        <v>96</v>
      </c>
      <c r="BK84" s="115">
        <f>BK85</f>
        <v>0</v>
      </c>
    </row>
    <row r="85" spans="2:65" s="11" customFormat="1" ht="25.9" customHeight="1">
      <c r="B85" s="116"/>
      <c r="D85" s="117" t="s">
        <v>69</v>
      </c>
      <c r="E85" s="118" t="s">
        <v>117</v>
      </c>
      <c r="F85" s="118" t="s">
        <v>118</v>
      </c>
      <c r="I85" s="119"/>
      <c r="J85" s="120">
        <f>BK85</f>
        <v>0</v>
      </c>
      <c r="L85" s="116"/>
      <c r="M85" s="121"/>
      <c r="P85" s="122">
        <f>P86+P176+P179+P226</f>
        <v>0</v>
      </c>
      <c r="R85" s="122">
        <f>R86+R176+R179+R226</f>
        <v>2.494029067</v>
      </c>
      <c r="T85" s="123">
        <f>T86+T176+T179+T226</f>
        <v>0</v>
      </c>
      <c r="AR85" s="117" t="s">
        <v>78</v>
      </c>
      <c r="AT85" s="124" t="s">
        <v>69</v>
      </c>
      <c r="AU85" s="124" t="s">
        <v>70</v>
      </c>
      <c r="AY85" s="117" t="s">
        <v>119</v>
      </c>
      <c r="BK85" s="125">
        <f>BK86+BK176+BK179+BK226</f>
        <v>0</v>
      </c>
    </row>
    <row r="86" spans="2:65" s="11" customFormat="1" ht="22.9" customHeight="1">
      <c r="B86" s="116"/>
      <c r="D86" s="117" t="s">
        <v>69</v>
      </c>
      <c r="E86" s="126" t="s">
        <v>168</v>
      </c>
      <c r="F86" s="126" t="s">
        <v>501</v>
      </c>
      <c r="I86" s="119"/>
      <c r="J86" s="127">
        <f>BK86</f>
        <v>0</v>
      </c>
      <c r="L86" s="116"/>
      <c r="M86" s="121"/>
      <c r="P86" s="122">
        <f>SUM(P87:P175)</f>
        <v>0</v>
      </c>
      <c r="R86" s="122">
        <f>SUM(R87:R175)</f>
        <v>1.976333227</v>
      </c>
      <c r="T86" s="123">
        <f>SUM(T87:T175)</f>
        <v>0</v>
      </c>
      <c r="AR86" s="117" t="s">
        <v>78</v>
      </c>
      <c r="AT86" s="124" t="s">
        <v>69</v>
      </c>
      <c r="AU86" s="124" t="s">
        <v>78</v>
      </c>
      <c r="AY86" s="117" t="s">
        <v>119</v>
      </c>
      <c r="BK86" s="125">
        <f>SUM(BK87:BK175)</f>
        <v>0</v>
      </c>
    </row>
    <row r="87" spans="2:65" s="1" customFormat="1" ht="24.2" customHeight="1">
      <c r="B87" s="128"/>
      <c r="C87" s="129" t="s">
        <v>78</v>
      </c>
      <c r="D87" s="129" t="s">
        <v>121</v>
      </c>
      <c r="E87" s="130" t="s">
        <v>502</v>
      </c>
      <c r="F87" s="131" t="s">
        <v>503</v>
      </c>
      <c r="G87" s="132" t="s">
        <v>504</v>
      </c>
      <c r="H87" s="133">
        <v>6</v>
      </c>
      <c r="I87" s="134"/>
      <c r="J87" s="135">
        <f>ROUND(I87*H87,2)</f>
        <v>0</v>
      </c>
      <c r="K87" s="131" t="s">
        <v>125</v>
      </c>
      <c r="L87" s="33"/>
      <c r="M87" s="136" t="s">
        <v>3</v>
      </c>
      <c r="N87" s="137" t="s">
        <v>41</v>
      </c>
      <c r="P87" s="138">
        <f>O87*H87</f>
        <v>0</v>
      </c>
      <c r="Q87" s="138">
        <v>1.6692E-3</v>
      </c>
      <c r="R87" s="138">
        <f>Q87*H87</f>
        <v>1.00152E-2</v>
      </c>
      <c r="S87" s="138">
        <v>0</v>
      </c>
      <c r="T87" s="139">
        <f>S87*H87</f>
        <v>0</v>
      </c>
      <c r="AR87" s="140" t="s">
        <v>126</v>
      </c>
      <c r="AT87" s="140" t="s">
        <v>121</v>
      </c>
      <c r="AU87" s="140" t="s">
        <v>80</v>
      </c>
      <c r="AY87" s="18" t="s">
        <v>119</v>
      </c>
      <c r="BE87" s="141">
        <f>IF(N87="základní",J87,0)</f>
        <v>0</v>
      </c>
      <c r="BF87" s="141">
        <f>IF(N87="snížená",J87,0)</f>
        <v>0</v>
      </c>
      <c r="BG87" s="141">
        <f>IF(N87="zákl. přenesená",J87,0)</f>
        <v>0</v>
      </c>
      <c r="BH87" s="141">
        <f>IF(N87="sníž. přenesená",J87,0)</f>
        <v>0</v>
      </c>
      <c r="BI87" s="141">
        <f>IF(N87="nulová",J87,0)</f>
        <v>0</v>
      </c>
      <c r="BJ87" s="18" t="s">
        <v>78</v>
      </c>
      <c r="BK87" s="141">
        <f>ROUND(I87*H87,2)</f>
        <v>0</v>
      </c>
      <c r="BL87" s="18" t="s">
        <v>126</v>
      </c>
      <c r="BM87" s="140" t="s">
        <v>505</v>
      </c>
    </row>
    <row r="88" spans="2:65" s="1" customFormat="1">
      <c r="B88" s="33"/>
      <c r="D88" s="142" t="s">
        <v>128</v>
      </c>
      <c r="F88" s="143" t="s">
        <v>506</v>
      </c>
      <c r="I88" s="144"/>
      <c r="L88" s="33"/>
      <c r="M88" s="145"/>
      <c r="T88" s="54"/>
      <c r="AT88" s="18" t="s">
        <v>128</v>
      </c>
      <c r="AU88" s="18" t="s">
        <v>80</v>
      </c>
    </row>
    <row r="89" spans="2:65" s="1" customFormat="1" ht="16.5" customHeight="1">
      <c r="B89" s="128"/>
      <c r="C89" s="174" t="s">
        <v>80</v>
      </c>
      <c r="D89" s="174" t="s">
        <v>319</v>
      </c>
      <c r="E89" s="175" t="s">
        <v>507</v>
      </c>
      <c r="F89" s="176" t="s">
        <v>508</v>
      </c>
      <c r="G89" s="177" t="s">
        <v>504</v>
      </c>
      <c r="H89" s="178">
        <v>1</v>
      </c>
      <c r="I89" s="179"/>
      <c r="J89" s="180">
        <f>ROUND(I89*H89,2)</f>
        <v>0</v>
      </c>
      <c r="K89" s="176" t="s">
        <v>3</v>
      </c>
      <c r="L89" s="181"/>
      <c r="M89" s="182" t="s">
        <v>3</v>
      </c>
      <c r="N89" s="183" t="s">
        <v>41</v>
      </c>
      <c r="P89" s="138">
        <f>O89*H89</f>
        <v>0</v>
      </c>
      <c r="Q89" s="138">
        <v>0.01</v>
      </c>
      <c r="R89" s="138">
        <f>Q89*H89</f>
        <v>0.01</v>
      </c>
      <c r="S89" s="138">
        <v>0</v>
      </c>
      <c r="T89" s="139">
        <f>S89*H89</f>
        <v>0</v>
      </c>
      <c r="AR89" s="140" t="s">
        <v>168</v>
      </c>
      <c r="AT89" s="140" t="s">
        <v>319</v>
      </c>
      <c r="AU89" s="140" t="s">
        <v>80</v>
      </c>
      <c r="AY89" s="18" t="s">
        <v>119</v>
      </c>
      <c r="BE89" s="141">
        <f>IF(N89="základní",J89,0)</f>
        <v>0</v>
      </c>
      <c r="BF89" s="141">
        <f>IF(N89="snížená",J89,0)</f>
        <v>0</v>
      </c>
      <c r="BG89" s="141">
        <f>IF(N89="zákl. přenesená",J89,0)</f>
        <v>0</v>
      </c>
      <c r="BH89" s="141">
        <f>IF(N89="sníž. přenesená",J89,0)</f>
        <v>0</v>
      </c>
      <c r="BI89" s="141">
        <f>IF(N89="nulová",J89,0)</f>
        <v>0</v>
      </c>
      <c r="BJ89" s="18" t="s">
        <v>78</v>
      </c>
      <c r="BK89" s="141">
        <f>ROUND(I89*H89,2)</f>
        <v>0</v>
      </c>
      <c r="BL89" s="18" t="s">
        <v>126</v>
      </c>
      <c r="BM89" s="140" t="s">
        <v>509</v>
      </c>
    </row>
    <row r="90" spans="2:65" s="1" customFormat="1" ht="48.75">
      <c r="B90" s="33"/>
      <c r="D90" s="147" t="s">
        <v>510</v>
      </c>
      <c r="F90" s="187" t="s">
        <v>511</v>
      </c>
      <c r="I90" s="144"/>
      <c r="L90" s="33"/>
      <c r="M90" s="145"/>
      <c r="T90" s="54"/>
      <c r="AT90" s="18" t="s">
        <v>510</v>
      </c>
      <c r="AU90" s="18" t="s">
        <v>80</v>
      </c>
    </row>
    <row r="91" spans="2:65" s="13" customFormat="1">
      <c r="B91" s="153"/>
      <c r="D91" s="147" t="s">
        <v>130</v>
      </c>
      <c r="E91" s="154" t="s">
        <v>3</v>
      </c>
      <c r="F91" s="155" t="s">
        <v>512</v>
      </c>
      <c r="H91" s="156">
        <v>1</v>
      </c>
      <c r="I91" s="157"/>
      <c r="L91" s="153"/>
      <c r="M91" s="158"/>
      <c r="T91" s="159"/>
      <c r="AT91" s="154" t="s">
        <v>130</v>
      </c>
      <c r="AU91" s="154" t="s">
        <v>80</v>
      </c>
      <c r="AV91" s="13" t="s">
        <v>80</v>
      </c>
      <c r="AW91" s="13" t="s">
        <v>32</v>
      </c>
      <c r="AX91" s="13" t="s">
        <v>70</v>
      </c>
      <c r="AY91" s="154" t="s">
        <v>119</v>
      </c>
    </row>
    <row r="92" spans="2:65" s="14" customFormat="1">
      <c r="B92" s="160"/>
      <c r="D92" s="147" t="s">
        <v>130</v>
      </c>
      <c r="E92" s="161" t="s">
        <v>3</v>
      </c>
      <c r="F92" s="162" t="s">
        <v>133</v>
      </c>
      <c r="H92" s="163">
        <v>1</v>
      </c>
      <c r="I92" s="164"/>
      <c r="L92" s="160"/>
      <c r="M92" s="165"/>
      <c r="T92" s="166"/>
      <c r="AT92" s="161" t="s">
        <v>130</v>
      </c>
      <c r="AU92" s="161" t="s">
        <v>80</v>
      </c>
      <c r="AV92" s="14" t="s">
        <v>126</v>
      </c>
      <c r="AW92" s="14" t="s">
        <v>32</v>
      </c>
      <c r="AX92" s="14" t="s">
        <v>78</v>
      </c>
      <c r="AY92" s="161" t="s">
        <v>119</v>
      </c>
    </row>
    <row r="93" spans="2:65" s="1" customFormat="1" ht="16.5" customHeight="1">
      <c r="B93" s="128"/>
      <c r="C93" s="174" t="s">
        <v>139</v>
      </c>
      <c r="D93" s="174" t="s">
        <v>319</v>
      </c>
      <c r="E93" s="175" t="s">
        <v>513</v>
      </c>
      <c r="F93" s="176" t="s">
        <v>514</v>
      </c>
      <c r="G93" s="177" t="s">
        <v>504</v>
      </c>
      <c r="H93" s="178">
        <v>1</v>
      </c>
      <c r="I93" s="179"/>
      <c r="J93" s="180">
        <f>ROUND(I93*H93,2)</f>
        <v>0</v>
      </c>
      <c r="K93" s="176" t="s">
        <v>3</v>
      </c>
      <c r="L93" s="181"/>
      <c r="M93" s="182" t="s">
        <v>3</v>
      </c>
      <c r="N93" s="183" t="s">
        <v>41</v>
      </c>
      <c r="P93" s="138">
        <f>O93*H93</f>
        <v>0</v>
      </c>
      <c r="Q93" s="138">
        <v>1.7999999999999999E-2</v>
      </c>
      <c r="R93" s="138">
        <f>Q93*H93</f>
        <v>1.7999999999999999E-2</v>
      </c>
      <c r="S93" s="138">
        <v>0</v>
      </c>
      <c r="T93" s="139">
        <f>S93*H93</f>
        <v>0</v>
      </c>
      <c r="AR93" s="140" t="s">
        <v>168</v>
      </c>
      <c r="AT93" s="140" t="s">
        <v>319</v>
      </c>
      <c r="AU93" s="140" t="s">
        <v>80</v>
      </c>
      <c r="AY93" s="18" t="s">
        <v>119</v>
      </c>
      <c r="BE93" s="141">
        <f>IF(N93="základní",J93,0)</f>
        <v>0</v>
      </c>
      <c r="BF93" s="141">
        <f>IF(N93="snížená",J93,0)</f>
        <v>0</v>
      </c>
      <c r="BG93" s="141">
        <f>IF(N93="zákl. přenesená",J93,0)</f>
        <v>0</v>
      </c>
      <c r="BH93" s="141">
        <f>IF(N93="sníž. přenesená",J93,0)</f>
        <v>0</v>
      </c>
      <c r="BI93" s="141">
        <f>IF(N93="nulová",J93,0)</f>
        <v>0</v>
      </c>
      <c r="BJ93" s="18" t="s">
        <v>78</v>
      </c>
      <c r="BK93" s="141">
        <f>ROUND(I93*H93,2)</f>
        <v>0</v>
      </c>
      <c r="BL93" s="18" t="s">
        <v>126</v>
      </c>
      <c r="BM93" s="140" t="s">
        <v>515</v>
      </c>
    </row>
    <row r="94" spans="2:65" s="1" customFormat="1" ht="48.75">
      <c r="B94" s="33"/>
      <c r="D94" s="147" t="s">
        <v>510</v>
      </c>
      <c r="F94" s="187" t="s">
        <v>516</v>
      </c>
      <c r="I94" s="144"/>
      <c r="L94" s="33"/>
      <c r="M94" s="145"/>
      <c r="T94" s="54"/>
      <c r="AT94" s="18" t="s">
        <v>510</v>
      </c>
      <c r="AU94" s="18" t="s">
        <v>80</v>
      </c>
    </row>
    <row r="95" spans="2:65" s="13" customFormat="1">
      <c r="B95" s="153"/>
      <c r="D95" s="147" t="s">
        <v>130</v>
      </c>
      <c r="E95" s="154" t="s">
        <v>3</v>
      </c>
      <c r="F95" s="155" t="s">
        <v>517</v>
      </c>
      <c r="H95" s="156">
        <v>1</v>
      </c>
      <c r="I95" s="157"/>
      <c r="L95" s="153"/>
      <c r="M95" s="158"/>
      <c r="T95" s="159"/>
      <c r="AT95" s="154" t="s">
        <v>130</v>
      </c>
      <c r="AU95" s="154" t="s">
        <v>80</v>
      </c>
      <c r="AV95" s="13" t="s">
        <v>80</v>
      </c>
      <c r="AW95" s="13" t="s">
        <v>32</v>
      </c>
      <c r="AX95" s="13" t="s">
        <v>70</v>
      </c>
      <c r="AY95" s="154" t="s">
        <v>119</v>
      </c>
    </row>
    <row r="96" spans="2:65" s="14" customFormat="1">
      <c r="B96" s="160"/>
      <c r="D96" s="147" t="s">
        <v>130</v>
      </c>
      <c r="E96" s="161" t="s">
        <v>3</v>
      </c>
      <c r="F96" s="162" t="s">
        <v>133</v>
      </c>
      <c r="H96" s="163">
        <v>1</v>
      </c>
      <c r="I96" s="164"/>
      <c r="L96" s="160"/>
      <c r="M96" s="165"/>
      <c r="T96" s="166"/>
      <c r="AT96" s="161" t="s">
        <v>130</v>
      </c>
      <c r="AU96" s="161" t="s">
        <v>80</v>
      </c>
      <c r="AV96" s="14" t="s">
        <v>126</v>
      </c>
      <c r="AW96" s="14" t="s">
        <v>32</v>
      </c>
      <c r="AX96" s="14" t="s">
        <v>78</v>
      </c>
      <c r="AY96" s="161" t="s">
        <v>119</v>
      </c>
    </row>
    <row r="97" spans="2:65" s="1" customFormat="1" ht="16.5" customHeight="1">
      <c r="B97" s="128"/>
      <c r="C97" s="174" t="s">
        <v>126</v>
      </c>
      <c r="D97" s="174" t="s">
        <v>319</v>
      </c>
      <c r="E97" s="175" t="s">
        <v>518</v>
      </c>
      <c r="F97" s="176" t="s">
        <v>519</v>
      </c>
      <c r="G97" s="177" t="s">
        <v>504</v>
      </c>
      <c r="H97" s="178">
        <v>2</v>
      </c>
      <c r="I97" s="179"/>
      <c r="J97" s="180">
        <f>ROUND(I97*H97,2)</f>
        <v>0</v>
      </c>
      <c r="K97" s="176" t="s">
        <v>3</v>
      </c>
      <c r="L97" s="181"/>
      <c r="M97" s="182" t="s">
        <v>3</v>
      </c>
      <c r="N97" s="183" t="s">
        <v>41</v>
      </c>
      <c r="P97" s="138">
        <f>O97*H97</f>
        <v>0</v>
      </c>
      <c r="Q97" s="138">
        <v>0.01</v>
      </c>
      <c r="R97" s="138">
        <f>Q97*H97</f>
        <v>0.02</v>
      </c>
      <c r="S97" s="138">
        <v>0</v>
      </c>
      <c r="T97" s="139">
        <f>S97*H97</f>
        <v>0</v>
      </c>
      <c r="AR97" s="140" t="s">
        <v>168</v>
      </c>
      <c r="AT97" s="140" t="s">
        <v>319</v>
      </c>
      <c r="AU97" s="140" t="s">
        <v>80</v>
      </c>
      <c r="AY97" s="18" t="s">
        <v>119</v>
      </c>
      <c r="BE97" s="141">
        <f>IF(N97="základní",J97,0)</f>
        <v>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78</v>
      </c>
      <c r="BK97" s="141">
        <f>ROUND(I97*H97,2)</f>
        <v>0</v>
      </c>
      <c r="BL97" s="18" t="s">
        <v>126</v>
      </c>
      <c r="BM97" s="140" t="s">
        <v>520</v>
      </c>
    </row>
    <row r="98" spans="2:65" s="1" customFormat="1" ht="48.75">
      <c r="B98" s="33"/>
      <c r="D98" s="147" t="s">
        <v>510</v>
      </c>
      <c r="F98" s="187" t="s">
        <v>521</v>
      </c>
      <c r="I98" s="144"/>
      <c r="L98" s="33"/>
      <c r="M98" s="145"/>
      <c r="T98" s="54"/>
      <c r="AT98" s="18" t="s">
        <v>510</v>
      </c>
      <c r="AU98" s="18" t="s">
        <v>80</v>
      </c>
    </row>
    <row r="99" spans="2:65" s="13" customFormat="1">
      <c r="B99" s="153"/>
      <c r="D99" s="147" t="s">
        <v>130</v>
      </c>
      <c r="E99" s="154" t="s">
        <v>3</v>
      </c>
      <c r="F99" s="155" t="s">
        <v>522</v>
      </c>
      <c r="H99" s="156">
        <v>2</v>
      </c>
      <c r="I99" s="157"/>
      <c r="L99" s="153"/>
      <c r="M99" s="158"/>
      <c r="T99" s="159"/>
      <c r="AT99" s="154" t="s">
        <v>130</v>
      </c>
      <c r="AU99" s="154" t="s">
        <v>80</v>
      </c>
      <c r="AV99" s="13" t="s">
        <v>80</v>
      </c>
      <c r="AW99" s="13" t="s">
        <v>32</v>
      </c>
      <c r="AX99" s="13" t="s">
        <v>70</v>
      </c>
      <c r="AY99" s="154" t="s">
        <v>119</v>
      </c>
    </row>
    <row r="100" spans="2:65" s="14" customFormat="1">
      <c r="B100" s="160"/>
      <c r="D100" s="147" t="s">
        <v>130</v>
      </c>
      <c r="E100" s="161" t="s">
        <v>3</v>
      </c>
      <c r="F100" s="162" t="s">
        <v>133</v>
      </c>
      <c r="H100" s="163">
        <v>2</v>
      </c>
      <c r="I100" s="164"/>
      <c r="L100" s="160"/>
      <c r="M100" s="165"/>
      <c r="T100" s="166"/>
      <c r="AT100" s="161" t="s">
        <v>130</v>
      </c>
      <c r="AU100" s="161" t="s">
        <v>80</v>
      </c>
      <c r="AV100" s="14" t="s">
        <v>126</v>
      </c>
      <c r="AW100" s="14" t="s">
        <v>32</v>
      </c>
      <c r="AX100" s="14" t="s">
        <v>78</v>
      </c>
      <c r="AY100" s="161" t="s">
        <v>119</v>
      </c>
    </row>
    <row r="101" spans="2:65" s="1" customFormat="1" ht="16.5" customHeight="1">
      <c r="B101" s="128"/>
      <c r="C101" s="174" t="s">
        <v>153</v>
      </c>
      <c r="D101" s="174" t="s">
        <v>319</v>
      </c>
      <c r="E101" s="175" t="s">
        <v>523</v>
      </c>
      <c r="F101" s="176" t="s">
        <v>524</v>
      </c>
      <c r="G101" s="177" t="s">
        <v>504</v>
      </c>
      <c r="H101" s="178">
        <v>1</v>
      </c>
      <c r="I101" s="179"/>
      <c r="J101" s="180">
        <f>ROUND(I101*H101,2)</f>
        <v>0</v>
      </c>
      <c r="K101" s="176" t="s">
        <v>3</v>
      </c>
      <c r="L101" s="181"/>
      <c r="M101" s="182" t="s">
        <v>3</v>
      </c>
      <c r="N101" s="183" t="s">
        <v>41</v>
      </c>
      <c r="P101" s="138">
        <f>O101*H101</f>
        <v>0</v>
      </c>
      <c r="Q101" s="138">
        <v>1.1999999999999999E-3</v>
      </c>
      <c r="R101" s="138">
        <f>Q101*H101</f>
        <v>1.1999999999999999E-3</v>
      </c>
      <c r="S101" s="138">
        <v>0</v>
      </c>
      <c r="T101" s="139">
        <f>S101*H101</f>
        <v>0</v>
      </c>
      <c r="AR101" s="140" t="s">
        <v>168</v>
      </c>
      <c r="AT101" s="140" t="s">
        <v>319</v>
      </c>
      <c r="AU101" s="140" t="s">
        <v>80</v>
      </c>
      <c r="AY101" s="18" t="s">
        <v>119</v>
      </c>
      <c r="BE101" s="141">
        <f>IF(N101="základní",J101,0)</f>
        <v>0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78</v>
      </c>
      <c r="BK101" s="141">
        <f>ROUND(I101*H101,2)</f>
        <v>0</v>
      </c>
      <c r="BL101" s="18" t="s">
        <v>126</v>
      </c>
      <c r="BM101" s="140" t="s">
        <v>525</v>
      </c>
    </row>
    <row r="102" spans="2:65" s="1" customFormat="1" ht="58.5">
      <c r="B102" s="33"/>
      <c r="D102" s="147" t="s">
        <v>510</v>
      </c>
      <c r="F102" s="187" t="s">
        <v>526</v>
      </c>
      <c r="I102" s="144"/>
      <c r="L102" s="33"/>
      <c r="M102" s="145"/>
      <c r="T102" s="54"/>
      <c r="AT102" s="18" t="s">
        <v>510</v>
      </c>
      <c r="AU102" s="18" t="s">
        <v>80</v>
      </c>
    </row>
    <row r="103" spans="2:65" s="13" customFormat="1">
      <c r="B103" s="153"/>
      <c r="D103" s="147" t="s">
        <v>130</v>
      </c>
      <c r="E103" s="154" t="s">
        <v>3</v>
      </c>
      <c r="F103" s="155" t="s">
        <v>527</v>
      </c>
      <c r="H103" s="156">
        <v>1</v>
      </c>
      <c r="I103" s="157"/>
      <c r="L103" s="153"/>
      <c r="M103" s="158"/>
      <c r="T103" s="159"/>
      <c r="AT103" s="154" t="s">
        <v>130</v>
      </c>
      <c r="AU103" s="154" t="s">
        <v>80</v>
      </c>
      <c r="AV103" s="13" t="s">
        <v>80</v>
      </c>
      <c r="AW103" s="13" t="s">
        <v>32</v>
      </c>
      <c r="AX103" s="13" t="s">
        <v>70</v>
      </c>
      <c r="AY103" s="154" t="s">
        <v>119</v>
      </c>
    </row>
    <row r="104" spans="2:65" s="14" customFormat="1">
      <c r="B104" s="160"/>
      <c r="D104" s="147" t="s">
        <v>130</v>
      </c>
      <c r="E104" s="161" t="s">
        <v>3</v>
      </c>
      <c r="F104" s="162" t="s">
        <v>133</v>
      </c>
      <c r="H104" s="163">
        <v>1</v>
      </c>
      <c r="I104" s="164"/>
      <c r="L104" s="160"/>
      <c r="M104" s="165"/>
      <c r="T104" s="166"/>
      <c r="AT104" s="161" t="s">
        <v>130</v>
      </c>
      <c r="AU104" s="161" t="s">
        <v>80</v>
      </c>
      <c r="AV104" s="14" t="s">
        <v>126</v>
      </c>
      <c r="AW104" s="14" t="s">
        <v>32</v>
      </c>
      <c r="AX104" s="14" t="s">
        <v>78</v>
      </c>
      <c r="AY104" s="161" t="s">
        <v>119</v>
      </c>
    </row>
    <row r="105" spans="2:65" s="1" customFormat="1" ht="16.5" customHeight="1">
      <c r="B105" s="128"/>
      <c r="C105" s="174" t="s">
        <v>158</v>
      </c>
      <c r="D105" s="174" t="s">
        <v>319</v>
      </c>
      <c r="E105" s="175" t="s">
        <v>528</v>
      </c>
      <c r="F105" s="176" t="s">
        <v>529</v>
      </c>
      <c r="G105" s="177" t="s">
        <v>504</v>
      </c>
      <c r="H105" s="178">
        <v>1</v>
      </c>
      <c r="I105" s="179"/>
      <c r="J105" s="180">
        <f>ROUND(I105*H105,2)</f>
        <v>0</v>
      </c>
      <c r="K105" s="176" t="s">
        <v>3</v>
      </c>
      <c r="L105" s="181"/>
      <c r="M105" s="182" t="s">
        <v>3</v>
      </c>
      <c r="N105" s="183" t="s">
        <v>41</v>
      </c>
      <c r="P105" s="138">
        <f>O105*H105</f>
        <v>0</v>
      </c>
      <c r="Q105" s="138">
        <v>1.1999999999999999E-3</v>
      </c>
      <c r="R105" s="138">
        <f>Q105*H105</f>
        <v>1.1999999999999999E-3</v>
      </c>
      <c r="S105" s="138">
        <v>0</v>
      </c>
      <c r="T105" s="139">
        <f>S105*H105</f>
        <v>0</v>
      </c>
      <c r="AR105" s="140" t="s">
        <v>168</v>
      </c>
      <c r="AT105" s="140" t="s">
        <v>319</v>
      </c>
      <c r="AU105" s="140" t="s">
        <v>80</v>
      </c>
      <c r="AY105" s="18" t="s">
        <v>119</v>
      </c>
      <c r="BE105" s="141">
        <f>IF(N105="základní",J105,0)</f>
        <v>0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78</v>
      </c>
      <c r="BK105" s="141">
        <f>ROUND(I105*H105,2)</f>
        <v>0</v>
      </c>
      <c r="BL105" s="18" t="s">
        <v>126</v>
      </c>
      <c r="BM105" s="140" t="s">
        <v>530</v>
      </c>
    </row>
    <row r="106" spans="2:65" s="1" customFormat="1" ht="68.25">
      <c r="B106" s="33"/>
      <c r="D106" s="147" t="s">
        <v>510</v>
      </c>
      <c r="F106" s="187" t="s">
        <v>531</v>
      </c>
      <c r="I106" s="144"/>
      <c r="L106" s="33"/>
      <c r="M106" s="145"/>
      <c r="T106" s="54"/>
      <c r="AT106" s="18" t="s">
        <v>510</v>
      </c>
      <c r="AU106" s="18" t="s">
        <v>80</v>
      </c>
    </row>
    <row r="107" spans="2:65" s="13" customFormat="1">
      <c r="B107" s="153"/>
      <c r="D107" s="147" t="s">
        <v>130</v>
      </c>
      <c r="E107" s="154" t="s">
        <v>3</v>
      </c>
      <c r="F107" s="155" t="s">
        <v>532</v>
      </c>
      <c r="H107" s="156">
        <v>1</v>
      </c>
      <c r="I107" s="157"/>
      <c r="L107" s="153"/>
      <c r="M107" s="158"/>
      <c r="T107" s="159"/>
      <c r="AT107" s="154" t="s">
        <v>130</v>
      </c>
      <c r="AU107" s="154" t="s">
        <v>80</v>
      </c>
      <c r="AV107" s="13" t="s">
        <v>80</v>
      </c>
      <c r="AW107" s="13" t="s">
        <v>32</v>
      </c>
      <c r="AX107" s="13" t="s">
        <v>70</v>
      </c>
      <c r="AY107" s="154" t="s">
        <v>119</v>
      </c>
    </row>
    <row r="108" spans="2:65" s="14" customFormat="1">
      <c r="B108" s="160"/>
      <c r="D108" s="147" t="s">
        <v>130</v>
      </c>
      <c r="E108" s="161" t="s">
        <v>3</v>
      </c>
      <c r="F108" s="162" t="s">
        <v>133</v>
      </c>
      <c r="H108" s="163">
        <v>1</v>
      </c>
      <c r="I108" s="164"/>
      <c r="L108" s="160"/>
      <c r="M108" s="165"/>
      <c r="T108" s="166"/>
      <c r="AT108" s="161" t="s">
        <v>130</v>
      </c>
      <c r="AU108" s="161" t="s">
        <v>80</v>
      </c>
      <c r="AV108" s="14" t="s">
        <v>126</v>
      </c>
      <c r="AW108" s="14" t="s">
        <v>32</v>
      </c>
      <c r="AX108" s="14" t="s">
        <v>78</v>
      </c>
      <c r="AY108" s="161" t="s">
        <v>119</v>
      </c>
    </row>
    <row r="109" spans="2:65" s="1" customFormat="1" ht="24.2" customHeight="1">
      <c r="B109" s="128"/>
      <c r="C109" s="129" t="s">
        <v>163</v>
      </c>
      <c r="D109" s="129" t="s">
        <v>121</v>
      </c>
      <c r="E109" s="130" t="s">
        <v>533</v>
      </c>
      <c r="F109" s="131" t="s">
        <v>534</v>
      </c>
      <c r="G109" s="132" t="s">
        <v>504</v>
      </c>
      <c r="H109" s="133">
        <v>7</v>
      </c>
      <c r="I109" s="134"/>
      <c r="J109" s="135">
        <f>ROUND(I109*H109,2)</f>
        <v>0</v>
      </c>
      <c r="K109" s="131" t="s">
        <v>125</v>
      </c>
      <c r="L109" s="33"/>
      <c r="M109" s="136" t="s">
        <v>3</v>
      </c>
      <c r="N109" s="137" t="s">
        <v>41</v>
      </c>
      <c r="P109" s="138">
        <f>O109*H109</f>
        <v>0</v>
      </c>
      <c r="Q109" s="138">
        <v>1.6692E-3</v>
      </c>
      <c r="R109" s="138">
        <f>Q109*H109</f>
        <v>1.1684400000000001E-2</v>
      </c>
      <c r="S109" s="138">
        <v>0</v>
      </c>
      <c r="T109" s="139">
        <f>S109*H109</f>
        <v>0</v>
      </c>
      <c r="AR109" s="140" t="s">
        <v>126</v>
      </c>
      <c r="AT109" s="140" t="s">
        <v>121</v>
      </c>
      <c r="AU109" s="140" t="s">
        <v>80</v>
      </c>
      <c r="AY109" s="18" t="s">
        <v>119</v>
      </c>
      <c r="BE109" s="141">
        <f>IF(N109="základní",J109,0)</f>
        <v>0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78</v>
      </c>
      <c r="BK109" s="141">
        <f>ROUND(I109*H109,2)</f>
        <v>0</v>
      </c>
      <c r="BL109" s="18" t="s">
        <v>126</v>
      </c>
      <c r="BM109" s="140" t="s">
        <v>535</v>
      </c>
    </row>
    <row r="110" spans="2:65" s="1" customFormat="1">
      <c r="B110" s="33"/>
      <c r="D110" s="142" t="s">
        <v>128</v>
      </c>
      <c r="F110" s="143" t="s">
        <v>536</v>
      </c>
      <c r="I110" s="144"/>
      <c r="L110" s="33"/>
      <c r="M110" s="145"/>
      <c r="T110" s="54"/>
      <c r="AT110" s="18" t="s">
        <v>128</v>
      </c>
      <c r="AU110" s="18" t="s">
        <v>80</v>
      </c>
    </row>
    <row r="111" spans="2:65" s="1" customFormat="1" ht="16.5" customHeight="1">
      <c r="B111" s="128"/>
      <c r="C111" s="174" t="s">
        <v>168</v>
      </c>
      <c r="D111" s="174" t="s">
        <v>319</v>
      </c>
      <c r="E111" s="175" t="s">
        <v>537</v>
      </c>
      <c r="F111" s="176" t="s">
        <v>538</v>
      </c>
      <c r="G111" s="177" t="s">
        <v>504</v>
      </c>
      <c r="H111" s="178">
        <v>1</v>
      </c>
      <c r="I111" s="179"/>
      <c r="J111" s="180">
        <f>ROUND(I111*H111,2)</f>
        <v>0</v>
      </c>
      <c r="K111" s="176" t="s">
        <v>3</v>
      </c>
      <c r="L111" s="181"/>
      <c r="M111" s="182" t="s">
        <v>3</v>
      </c>
      <c r="N111" s="183" t="s">
        <v>41</v>
      </c>
      <c r="P111" s="138">
        <f>O111*H111</f>
        <v>0</v>
      </c>
      <c r="Q111" s="138">
        <v>1.1999999999999999E-3</v>
      </c>
      <c r="R111" s="138">
        <f>Q111*H111</f>
        <v>1.1999999999999999E-3</v>
      </c>
      <c r="S111" s="138">
        <v>0</v>
      </c>
      <c r="T111" s="139">
        <f>S111*H111</f>
        <v>0</v>
      </c>
      <c r="AR111" s="140" t="s">
        <v>168</v>
      </c>
      <c r="AT111" s="140" t="s">
        <v>319</v>
      </c>
      <c r="AU111" s="140" t="s">
        <v>80</v>
      </c>
      <c r="AY111" s="18" t="s">
        <v>119</v>
      </c>
      <c r="BE111" s="141">
        <f>IF(N111="základní",J111,0)</f>
        <v>0</v>
      </c>
      <c r="BF111" s="141">
        <f>IF(N111="snížená",J111,0)</f>
        <v>0</v>
      </c>
      <c r="BG111" s="141">
        <f>IF(N111="zákl. přenesená",J111,0)</f>
        <v>0</v>
      </c>
      <c r="BH111" s="141">
        <f>IF(N111="sníž. přenesená",J111,0)</f>
        <v>0</v>
      </c>
      <c r="BI111" s="141">
        <f>IF(N111="nulová",J111,0)</f>
        <v>0</v>
      </c>
      <c r="BJ111" s="18" t="s">
        <v>78</v>
      </c>
      <c r="BK111" s="141">
        <f>ROUND(I111*H111,2)</f>
        <v>0</v>
      </c>
      <c r="BL111" s="18" t="s">
        <v>126</v>
      </c>
      <c r="BM111" s="140" t="s">
        <v>539</v>
      </c>
    </row>
    <row r="112" spans="2:65" s="1" customFormat="1" ht="48.75">
      <c r="B112" s="33"/>
      <c r="D112" s="147" t="s">
        <v>510</v>
      </c>
      <c r="F112" s="187" t="s">
        <v>540</v>
      </c>
      <c r="I112" s="144"/>
      <c r="L112" s="33"/>
      <c r="M112" s="145"/>
      <c r="T112" s="54"/>
      <c r="AT112" s="18" t="s">
        <v>510</v>
      </c>
      <c r="AU112" s="18" t="s">
        <v>80</v>
      </c>
    </row>
    <row r="113" spans="2:65" s="13" customFormat="1">
      <c r="B113" s="153"/>
      <c r="D113" s="147" t="s">
        <v>130</v>
      </c>
      <c r="E113" s="154" t="s">
        <v>3</v>
      </c>
      <c r="F113" s="155" t="s">
        <v>541</v>
      </c>
      <c r="H113" s="156">
        <v>1</v>
      </c>
      <c r="I113" s="157"/>
      <c r="L113" s="153"/>
      <c r="M113" s="158"/>
      <c r="T113" s="159"/>
      <c r="AT113" s="154" t="s">
        <v>130</v>
      </c>
      <c r="AU113" s="154" t="s">
        <v>80</v>
      </c>
      <c r="AV113" s="13" t="s">
        <v>80</v>
      </c>
      <c r="AW113" s="13" t="s">
        <v>32</v>
      </c>
      <c r="AX113" s="13" t="s">
        <v>70</v>
      </c>
      <c r="AY113" s="154" t="s">
        <v>119</v>
      </c>
    </row>
    <row r="114" spans="2:65" s="14" customFormat="1">
      <c r="B114" s="160"/>
      <c r="D114" s="147" t="s">
        <v>130</v>
      </c>
      <c r="E114" s="161" t="s">
        <v>3</v>
      </c>
      <c r="F114" s="162" t="s">
        <v>133</v>
      </c>
      <c r="H114" s="163">
        <v>1</v>
      </c>
      <c r="I114" s="164"/>
      <c r="L114" s="160"/>
      <c r="M114" s="165"/>
      <c r="T114" s="166"/>
      <c r="AT114" s="161" t="s">
        <v>130</v>
      </c>
      <c r="AU114" s="161" t="s">
        <v>80</v>
      </c>
      <c r="AV114" s="14" t="s">
        <v>126</v>
      </c>
      <c r="AW114" s="14" t="s">
        <v>32</v>
      </c>
      <c r="AX114" s="14" t="s">
        <v>78</v>
      </c>
      <c r="AY114" s="161" t="s">
        <v>119</v>
      </c>
    </row>
    <row r="115" spans="2:65" s="1" customFormat="1" ht="16.5" customHeight="1">
      <c r="B115" s="128"/>
      <c r="C115" s="174" t="s">
        <v>176</v>
      </c>
      <c r="D115" s="174" t="s">
        <v>319</v>
      </c>
      <c r="E115" s="175" t="s">
        <v>542</v>
      </c>
      <c r="F115" s="176" t="s">
        <v>543</v>
      </c>
      <c r="G115" s="177" t="s">
        <v>504</v>
      </c>
      <c r="H115" s="178">
        <v>6</v>
      </c>
      <c r="I115" s="179"/>
      <c r="J115" s="180">
        <f>ROUND(I115*H115,2)</f>
        <v>0</v>
      </c>
      <c r="K115" s="176" t="s">
        <v>3</v>
      </c>
      <c r="L115" s="181"/>
      <c r="M115" s="182" t="s">
        <v>3</v>
      </c>
      <c r="N115" s="183" t="s">
        <v>41</v>
      </c>
      <c r="P115" s="138">
        <f>O115*H115</f>
        <v>0</v>
      </c>
      <c r="Q115" s="138">
        <v>1.1999999999999999E-3</v>
      </c>
      <c r="R115" s="138">
        <f>Q115*H115</f>
        <v>7.1999999999999998E-3</v>
      </c>
      <c r="S115" s="138">
        <v>0</v>
      </c>
      <c r="T115" s="139">
        <f>S115*H115</f>
        <v>0</v>
      </c>
      <c r="AR115" s="140" t="s">
        <v>168</v>
      </c>
      <c r="AT115" s="140" t="s">
        <v>319</v>
      </c>
      <c r="AU115" s="140" t="s">
        <v>80</v>
      </c>
      <c r="AY115" s="18" t="s">
        <v>119</v>
      </c>
      <c r="BE115" s="141">
        <f>IF(N115="základní",J115,0)</f>
        <v>0</v>
      </c>
      <c r="BF115" s="141">
        <f>IF(N115="snížená",J115,0)</f>
        <v>0</v>
      </c>
      <c r="BG115" s="141">
        <f>IF(N115="zákl. přenesená",J115,0)</f>
        <v>0</v>
      </c>
      <c r="BH115" s="141">
        <f>IF(N115="sníž. přenesená",J115,0)</f>
        <v>0</v>
      </c>
      <c r="BI115" s="141">
        <f>IF(N115="nulová",J115,0)</f>
        <v>0</v>
      </c>
      <c r="BJ115" s="18" t="s">
        <v>78</v>
      </c>
      <c r="BK115" s="141">
        <f>ROUND(I115*H115,2)</f>
        <v>0</v>
      </c>
      <c r="BL115" s="18" t="s">
        <v>126</v>
      </c>
      <c r="BM115" s="140" t="s">
        <v>544</v>
      </c>
    </row>
    <row r="116" spans="2:65" s="1" customFormat="1" ht="48.75">
      <c r="B116" s="33"/>
      <c r="D116" s="147" t="s">
        <v>510</v>
      </c>
      <c r="F116" s="187" t="s">
        <v>545</v>
      </c>
      <c r="I116" s="144"/>
      <c r="L116" s="33"/>
      <c r="M116" s="145"/>
      <c r="T116" s="54"/>
      <c r="AT116" s="18" t="s">
        <v>510</v>
      </c>
      <c r="AU116" s="18" t="s">
        <v>80</v>
      </c>
    </row>
    <row r="117" spans="2:65" s="13" customFormat="1">
      <c r="B117" s="153"/>
      <c r="D117" s="147" t="s">
        <v>130</v>
      </c>
      <c r="E117" s="154" t="s">
        <v>3</v>
      </c>
      <c r="F117" s="155" t="s">
        <v>546</v>
      </c>
      <c r="H117" s="156">
        <v>6</v>
      </c>
      <c r="I117" s="157"/>
      <c r="L117" s="153"/>
      <c r="M117" s="158"/>
      <c r="T117" s="159"/>
      <c r="AT117" s="154" t="s">
        <v>130</v>
      </c>
      <c r="AU117" s="154" t="s">
        <v>80</v>
      </c>
      <c r="AV117" s="13" t="s">
        <v>80</v>
      </c>
      <c r="AW117" s="13" t="s">
        <v>32</v>
      </c>
      <c r="AX117" s="13" t="s">
        <v>70</v>
      </c>
      <c r="AY117" s="154" t="s">
        <v>119</v>
      </c>
    </row>
    <row r="118" spans="2:65" s="14" customFormat="1">
      <c r="B118" s="160"/>
      <c r="D118" s="147" t="s">
        <v>130</v>
      </c>
      <c r="E118" s="161" t="s">
        <v>3</v>
      </c>
      <c r="F118" s="162" t="s">
        <v>133</v>
      </c>
      <c r="H118" s="163">
        <v>6</v>
      </c>
      <c r="I118" s="164"/>
      <c r="L118" s="160"/>
      <c r="M118" s="165"/>
      <c r="T118" s="166"/>
      <c r="AT118" s="161" t="s">
        <v>130</v>
      </c>
      <c r="AU118" s="161" t="s">
        <v>80</v>
      </c>
      <c r="AV118" s="14" t="s">
        <v>126</v>
      </c>
      <c r="AW118" s="14" t="s">
        <v>32</v>
      </c>
      <c r="AX118" s="14" t="s">
        <v>78</v>
      </c>
      <c r="AY118" s="161" t="s">
        <v>119</v>
      </c>
    </row>
    <row r="119" spans="2:65" s="1" customFormat="1" ht="24.2" customHeight="1">
      <c r="B119" s="128"/>
      <c r="C119" s="129" t="s">
        <v>182</v>
      </c>
      <c r="D119" s="129" t="s">
        <v>121</v>
      </c>
      <c r="E119" s="130" t="s">
        <v>547</v>
      </c>
      <c r="F119" s="131" t="s">
        <v>548</v>
      </c>
      <c r="G119" s="132" t="s">
        <v>504</v>
      </c>
      <c r="H119" s="133">
        <v>3</v>
      </c>
      <c r="I119" s="134"/>
      <c r="J119" s="135">
        <f>ROUND(I119*H119,2)</f>
        <v>0</v>
      </c>
      <c r="K119" s="131" t="s">
        <v>125</v>
      </c>
      <c r="L119" s="33"/>
      <c r="M119" s="136" t="s">
        <v>3</v>
      </c>
      <c r="N119" s="137" t="s">
        <v>41</v>
      </c>
      <c r="P119" s="138">
        <f>O119*H119</f>
        <v>0</v>
      </c>
      <c r="Q119" s="138">
        <v>1.7147E-3</v>
      </c>
      <c r="R119" s="138">
        <f>Q119*H119</f>
        <v>5.1441000000000004E-3</v>
      </c>
      <c r="S119" s="138">
        <v>0</v>
      </c>
      <c r="T119" s="139">
        <f>S119*H119</f>
        <v>0</v>
      </c>
      <c r="AR119" s="140" t="s">
        <v>126</v>
      </c>
      <c r="AT119" s="140" t="s">
        <v>121</v>
      </c>
      <c r="AU119" s="140" t="s">
        <v>80</v>
      </c>
      <c r="AY119" s="18" t="s">
        <v>119</v>
      </c>
      <c r="BE119" s="141">
        <f>IF(N119="základní",J119,0)</f>
        <v>0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8" t="s">
        <v>78</v>
      </c>
      <c r="BK119" s="141">
        <f>ROUND(I119*H119,2)</f>
        <v>0</v>
      </c>
      <c r="BL119" s="18" t="s">
        <v>126</v>
      </c>
      <c r="BM119" s="140" t="s">
        <v>549</v>
      </c>
    </row>
    <row r="120" spans="2:65" s="1" customFormat="1">
      <c r="B120" s="33"/>
      <c r="D120" s="142" t="s">
        <v>128</v>
      </c>
      <c r="F120" s="143" t="s">
        <v>550</v>
      </c>
      <c r="I120" s="144"/>
      <c r="L120" s="33"/>
      <c r="M120" s="145"/>
      <c r="T120" s="54"/>
      <c r="AT120" s="18" t="s">
        <v>128</v>
      </c>
      <c r="AU120" s="18" t="s">
        <v>80</v>
      </c>
    </row>
    <row r="121" spans="2:65" s="1" customFormat="1" ht="16.5" customHeight="1">
      <c r="B121" s="128"/>
      <c r="C121" s="174" t="s">
        <v>188</v>
      </c>
      <c r="D121" s="174" t="s">
        <v>319</v>
      </c>
      <c r="E121" s="175" t="s">
        <v>551</v>
      </c>
      <c r="F121" s="176" t="s">
        <v>552</v>
      </c>
      <c r="G121" s="177" t="s">
        <v>504</v>
      </c>
      <c r="H121" s="178">
        <v>1</v>
      </c>
      <c r="I121" s="179"/>
      <c r="J121" s="180">
        <f>ROUND(I121*H121,2)</f>
        <v>0</v>
      </c>
      <c r="K121" s="176" t="s">
        <v>3</v>
      </c>
      <c r="L121" s="181"/>
      <c r="M121" s="182" t="s">
        <v>3</v>
      </c>
      <c r="N121" s="183" t="s">
        <v>41</v>
      </c>
      <c r="P121" s="138">
        <f>O121*H121</f>
        <v>0</v>
      </c>
      <c r="Q121" s="138">
        <v>0.02</v>
      </c>
      <c r="R121" s="138">
        <f>Q121*H121</f>
        <v>0.02</v>
      </c>
      <c r="S121" s="138">
        <v>0</v>
      </c>
      <c r="T121" s="139">
        <f>S121*H121</f>
        <v>0</v>
      </c>
      <c r="AR121" s="140" t="s">
        <v>168</v>
      </c>
      <c r="AT121" s="140" t="s">
        <v>319</v>
      </c>
      <c r="AU121" s="140" t="s">
        <v>80</v>
      </c>
      <c r="AY121" s="18" t="s">
        <v>119</v>
      </c>
      <c r="BE121" s="141">
        <f>IF(N121="základní",J121,0)</f>
        <v>0</v>
      </c>
      <c r="BF121" s="141">
        <f>IF(N121="snížená",J121,0)</f>
        <v>0</v>
      </c>
      <c r="BG121" s="141">
        <f>IF(N121="zákl. přenesená",J121,0)</f>
        <v>0</v>
      </c>
      <c r="BH121" s="141">
        <f>IF(N121="sníž. přenesená",J121,0)</f>
        <v>0</v>
      </c>
      <c r="BI121" s="141">
        <f>IF(N121="nulová",J121,0)</f>
        <v>0</v>
      </c>
      <c r="BJ121" s="18" t="s">
        <v>78</v>
      </c>
      <c r="BK121" s="141">
        <f>ROUND(I121*H121,2)</f>
        <v>0</v>
      </c>
      <c r="BL121" s="18" t="s">
        <v>126</v>
      </c>
      <c r="BM121" s="140" t="s">
        <v>553</v>
      </c>
    </row>
    <row r="122" spans="2:65" s="1" customFormat="1" ht="48.75">
      <c r="B122" s="33"/>
      <c r="D122" s="147" t="s">
        <v>510</v>
      </c>
      <c r="F122" s="187" t="s">
        <v>554</v>
      </c>
      <c r="I122" s="144"/>
      <c r="L122" s="33"/>
      <c r="M122" s="145"/>
      <c r="T122" s="54"/>
      <c r="AT122" s="18" t="s">
        <v>510</v>
      </c>
      <c r="AU122" s="18" t="s">
        <v>80</v>
      </c>
    </row>
    <row r="123" spans="2:65" s="13" customFormat="1">
      <c r="B123" s="153"/>
      <c r="D123" s="147" t="s">
        <v>130</v>
      </c>
      <c r="E123" s="154" t="s">
        <v>3</v>
      </c>
      <c r="F123" s="155" t="s">
        <v>555</v>
      </c>
      <c r="H123" s="156">
        <v>1</v>
      </c>
      <c r="I123" s="157"/>
      <c r="L123" s="153"/>
      <c r="M123" s="158"/>
      <c r="T123" s="159"/>
      <c r="AT123" s="154" t="s">
        <v>130</v>
      </c>
      <c r="AU123" s="154" t="s">
        <v>80</v>
      </c>
      <c r="AV123" s="13" t="s">
        <v>80</v>
      </c>
      <c r="AW123" s="13" t="s">
        <v>32</v>
      </c>
      <c r="AX123" s="13" t="s">
        <v>70</v>
      </c>
      <c r="AY123" s="154" t="s">
        <v>119</v>
      </c>
    </row>
    <row r="124" spans="2:65" s="14" customFormat="1">
      <c r="B124" s="160"/>
      <c r="D124" s="147" t="s">
        <v>130</v>
      </c>
      <c r="E124" s="161" t="s">
        <v>3</v>
      </c>
      <c r="F124" s="162" t="s">
        <v>133</v>
      </c>
      <c r="H124" s="163">
        <v>1</v>
      </c>
      <c r="I124" s="164"/>
      <c r="L124" s="160"/>
      <c r="M124" s="165"/>
      <c r="T124" s="166"/>
      <c r="AT124" s="161" t="s">
        <v>130</v>
      </c>
      <c r="AU124" s="161" t="s">
        <v>80</v>
      </c>
      <c r="AV124" s="14" t="s">
        <v>126</v>
      </c>
      <c r="AW124" s="14" t="s">
        <v>32</v>
      </c>
      <c r="AX124" s="14" t="s">
        <v>78</v>
      </c>
      <c r="AY124" s="161" t="s">
        <v>119</v>
      </c>
    </row>
    <row r="125" spans="2:65" s="1" customFormat="1" ht="16.5" customHeight="1">
      <c r="B125" s="128"/>
      <c r="C125" s="174" t="s">
        <v>9</v>
      </c>
      <c r="D125" s="174" t="s">
        <v>319</v>
      </c>
      <c r="E125" s="175" t="s">
        <v>556</v>
      </c>
      <c r="F125" s="176" t="s">
        <v>557</v>
      </c>
      <c r="G125" s="177" t="s">
        <v>504</v>
      </c>
      <c r="H125" s="178">
        <v>2</v>
      </c>
      <c r="I125" s="179"/>
      <c r="J125" s="180">
        <f>ROUND(I125*H125,2)</f>
        <v>0</v>
      </c>
      <c r="K125" s="176" t="s">
        <v>3</v>
      </c>
      <c r="L125" s="181"/>
      <c r="M125" s="182" t="s">
        <v>3</v>
      </c>
      <c r="N125" s="183" t="s">
        <v>41</v>
      </c>
      <c r="P125" s="138">
        <f>O125*H125</f>
        <v>0</v>
      </c>
      <c r="Q125" s="138">
        <v>0.02</v>
      </c>
      <c r="R125" s="138">
        <f>Q125*H125</f>
        <v>0.04</v>
      </c>
      <c r="S125" s="138">
        <v>0</v>
      </c>
      <c r="T125" s="139">
        <f>S125*H125</f>
        <v>0</v>
      </c>
      <c r="AR125" s="140" t="s">
        <v>168</v>
      </c>
      <c r="AT125" s="140" t="s">
        <v>319</v>
      </c>
      <c r="AU125" s="140" t="s">
        <v>80</v>
      </c>
      <c r="AY125" s="18" t="s">
        <v>119</v>
      </c>
      <c r="BE125" s="141">
        <f>IF(N125="základní",J125,0)</f>
        <v>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78</v>
      </c>
      <c r="BK125" s="141">
        <f>ROUND(I125*H125,2)</f>
        <v>0</v>
      </c>
      <c r="BL125" s="18" t="s">
        <v>126</v>
      </c>
      <c r="BM125" s="140" t="s">
        <v>558</v>
      </c>
    </row>
    <row r="126" spans="2:65" s="1" customFormat="1" ht="48.75">
      <c r="B126" s="33"/>
      <c r="D126" s="147" t="s">
        <v>510</v>
      </c>
      <c r="F126" s="187" t="s">
        <v>559</v>
      </c>
      <c r="I126" s="144"/>
      <c r="L126" s="33"/>
      <c r="M126" s="145"/>
      <c r="T126" s="54"/>
      <c r="AT126" s="18" t="s">
        <v>510</v>
      </c>
      <c r="AU126" s="18" t="s">
        <v>80</v>
      </c>
    </row>
    <row r="127" spans="2:65" s="13" customFormat="1">
      <c r="B127" s="153"/>
      <c r="D127" s="147" t="s">
        <v>130</v>
      </c>
      <c r="E127" s="154" t="s">
        <v>3</v>
      </c>
      <c r="F127" s="155" t="s">
        <v>560</v>
      </c>
      <c r="H127" s="156">
        <v>2</v>
      </c>
      <c r="I127" s="157"/>
      <c r="L127" s="153"/>
      <c r="M127" s="158"/>
      <c r="T127" s="159"/>
      <c r="AT127" s="154" t="s">
        <v>130</v>
      </c>
      <c r="AU127" s="154" t="s">
        <v>80</v>
      </c>
      <c r="AV127" s="13" t="s">
        <v>80</v>
      </c>
      <c r="AW127" s="13" t="s">
        <v>32</v>
      </c>
      <c r="AX127" s="13" t="s">
        <v>70</v>
      </c>
      <c r="AY127" s="154" t="s">
        <v>119</v>
      </c>
    </row>
    <row r="128" spans="2:65" s="14" customFormat="1">
      <c r="B128" s="160"/>
      <c r="D128" s="147" t="s">
        <v>130</v>
      </c>
      <c r="E128" s="161" t="s">
        <v>3</v>
      </c>
      <c r="F128" s="162" t="s">
        <v>133</v>
      </c>
      <c r="H128" s="163">
        <v>2</v>
      </c>
      <c r="I128" s="164"/>
      <c r="L128" s="160"/>
      <c r="M128" s="165"/>
      <c r="T128" s="166"/>
      <c r="AT128" s="161" t="s">
        <v>130</v>
      </c>
      <c r="AU128" s="161" t="s">
        <v>80</v>
      </c>
      <c r="AV128" s="14" t="s">
        <v>126</v>
      </c>
      <c r="AW128" s="14" t="s">
        <v>32</v>
      </c>
      <c r="AX128" s="14" t="s">
        <v>78</v>
      </c>
      <c r="AY128" s="161" t="s">
        <v>119</v>
      </c>
    </row>
    <row r="129" spans="2:65" s="1" customFormat="1" ht="24.2" customHeight="1">
      <c r="B129" s="128"/>
      <c r="C129" s="129" t="s">
        <v>214</v>
      </c>
      <c r="D129" s="129" t="s">
        <v>121</v>
      </c>
      <c r="E129" s="130" t="s">
        <v>561</v>
      </c>
      <c r="F129" s="131" t="s">
        <v>562</v>
      </c>
      <c r="G129" s="132" t="s">
        <v>171</v>
      </c>
      <c r="H129" s="133">
        <v>272.5</v>
      </c>
      <c r="I129" s="134"/>
      <c r="J129" s="135">
        <f>ROUND(I129*H129,2)</f>
        <v>0</v>
      </c>
      <c r="K129" s="131" t="s">
        <v>125</v>
      </c>
      <c r="L129" s="33"/>
      <c r="M129" s="136" t="s">
        <v>3</v>
      </c>
      <c r="N129" s="137" t="s">
        <v>41</v>
      </c>
      <c r="P129" s="138">
        <f>O129*H129</f>
        <v>0</v>
      </c>
      <c r="Q129" s="138">
        <v>0</v>
      </c>
      <c r="R129" s="138">
        <f>Q129*H129</f>
        <v>0</v>
      </c>
      <c r="S129" s="138">
        <v>0</v>
      </c>
      <c r="T129" s="139">
        <f>S129*H129</f>
        <v>0</v>
      </c>
      <c r="AR129" s="140" t="s">
        <v>126</v>
      </c>
      <c r="AT129" s="140" t="s">
        <v>121</v>
      </c>
      <c r="AU129" s="140" t="s">
        <v>80</v>
      </c>
      <c r="AY129" s="18" t="s">
        <v>119</v>
      </c>
      <c r="BE129" s="141">
        <f>IF(N129="základní",J129,0)</f>
        <v>0</v>
      </c>
      <c r="BF129" s="141">
        <f>IF(N129="snížená",J129,0)</f>
        <v>0</v>
      </c>
      <c r="BG129" s="141">
        <f>IF(N129="zákl. přenesená",J129,0)</f>
        <v>0</v>
      </c>
      <c r="BH129" s="141">
        <f>IF(N129="sníž. přenesená",J129,0)</f>
        <v>0</v>
      </c>
      <c r="BI129" s="141">
        <f>IF(N129="nulová",J129,0)</f>
        <v>0</v>
      </c>
      <c r="BJ129" s="18" t="s">
        <v>78</v>
      </c>
      <c r="BK129" s="141">
        <f>ROUND(I129*H129,2)</f>
        <v>0</v>
      </c>
      <c r="BL129" s="18" t="s">
        <v>126</v>
      </c>
      <c r="BM129" s="140" t="s">
        <v>563</v>
      </c>
    </row>
    <row r="130" spans="2:65" s="1" customFormat="1">
      <c r="B130" s="33"/>
      <c r="D130" s="142" t="s">
        <v>128</v>
      </c>
      <c r="F130" s="143" t="s">
        <v>564</v>
      </c>
      <c r="I130" s="144"/>
      <c r="L130" s="33"/>
      <c r="M130" s="145"/>
      <c r="T130" s="54"/>
      <c r="AT130" s="18" t="s">
        <v>128</v>
      </c>
      <c r="AU130" s="18" t="s">
        <v>80</v>
      </c>
    </row>
    <row r="131" spans="2:65" s="13" customFormat="1">
      <c r="B131" s="153"/>
      <c r="D131" s="147" t="s">
        <v>130</v>
      </c>
      <c r="E131" s="154" t="s">
        <v>3</v>
      </c>
      <c r="F131" s="155" t="s">
        <v>565</v>
      </c>
      <c r="H131" s="156">
        <v>272.5</v>
      </c>
      <c r="I131" s="157"/>
      <c r="L131" s="153"/>
      <c r="M131" s="158"/>
      <c r="T131" s="159"/>
      <c r="AT131" s="154" t="s">
        <v>130</v>
      </c>
      <c r="AU131" s="154" t="s">
        <v>80</v>
      </c>
      <c r="AV131" s="13" t="s">
        <v>80</v>
      </c>
      <c r="AW131" s="13" t="s">
        <v>32</v>
      </c>
      <c r="AX131" s="13" t="s">
        <v>70</v>
      </c>
      <c r="AY131" s="154" t="s">
        <v>119</v>
      </c>
    </row>
    <row r="132" spans="2:65" s="14" customFormat="1">
      <c r="B132" s="160"/>
      <c r="D132" s="147" t="s">
        <v>130</v>
      </c>
      <c r="E132" s="161" t="s">
        <v>3</v>
      </c>
      <c r="F132" s="162" t="s">
        <v>133</v>
      </c>
      <c r="H132" s="163">
        <v>272.5</v>
      </c>
      <c r="I132" s="164"/>
      <c r="L132" s="160"/>
      <c r="M132" s="165"/>
      <c r="T132" s="166"/>
      <c r="AT132" s="161" t="s">
        <v>130</v>
      </c>
      <c r="AU132" s="161" t="s">
        <v>80</v>
      </c>
      <c r="AV132" s="14" t="s">
        <v>126</v>
      </c>
      <c r="AW132" s="14" t="s">
        <v>32</v>
      </c>
      <c r="AX132" s="14" t="s">
        <v>78</v>
      </c>
      <c r="AY132" s="161" t="s">
        <v>119</v>
      </c>
    </row>
    <row r="133" spans="2:65" s="1" customFormat="1" ht="16.5" customHeight="1">
      <c r="B133" s="128"/>
      <c r="C133" s="174" t="s">
        <v>221</v>
      </c>
      <c r="D133" s="174" t="s">
        <v>319</v>
      </c>
      <c r="E133" s="175" t="s">
        <v>566</v>
      </c>
      <c r="F133" s="176" t="s">
        <v>567</v>
      </c>
      <c r="G133" s="177" t="s">
        <v>171</v>
      </c>
      <c r="H133" s="178">
        <v>276.58800000000002</v>
      </c>
      <c r="I133" s="179"/>
      <c r="J133" s="180">
        <f>ROUND(I133*H133,2)</f>
        <v>0</v>
      </c>
      <c r="K133" s="176" t="s">
        <v>125</v>
      </c>
      <c r="L133" s="181"/>
      <c r="M133" s="182" t="s">
        <v>3</v>
      </c>
      <c r="N133" s="183" t="s">
        <v>41</v>
      </c>
      <c r="P133" s="138">
        <f>O133*H133</f>
        <v>0</v>
      </c>
      <c r="Q133" s="138">
        <v>3.1800000000000001E-3</v>
      </c>
      <c r="R133" s="138">
        <f>Q133*H133</f>
        <v>0.87954984000000014</v>
      </c>
      <c r="S133" s="138">
        <v>0</v>
      </c>
      <c r="T133" s="139">
        <f>S133*H133</f>
        <v>0</v>
      </c>
      <c r="AR133" s="140" t="s">
        <v>168</v>
      </c>
      <c r="AT133" s="140" t="s">
        <v>319</v>
      </c>
      <c r="AU133" s="140" t="s">
        <v>80</v>
      </c>
      <c r="AY133" s="18" t="s">
        <v>119</v>
      </c>
      <c r="BE133" s="141">
        <f>IF(N133="základní",J133,0)</f>
        <v>0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8" t="s">
        <v>78</v>
      </c>
      <c r="BK133" s="141">
        <f>ROUND(I133*H133,2)</f>
        <v>0</v>
      </c>
      <c r="BL133" s="18" t="s">
        <v>126</v>
      </c>
      <c r="BM133" s="140" t="s">
        <v>568</v>
      </c>
    </row>
    <row r="134" spans="2:65" s="1" customFormat="1" ht="78">
      <c r="B134" s="33"/>
      <c r="D134" s="147" t="s">
        <v>510</v>
      </c>
      <c r="F134" s="187" t="s">
        <v>569</v>
      </c>
      <c r="I134" s="144"/>
      <c r="L134" s="33"/>
      <c r="M134" s="145"/>
      <c r="T134" s="54"/>
      <c r="AT134" s="18" t="s">
        <v>510</v>
      </c>
      <c r="AU134" s="18" t="s">
        <v>80</v>
      </c>
    </row>
    <row r="135" spans="2:65" s="13" customFormat="1">
      <c r="B135" s="153"/>
      <c r="D135" s="147" t="s">
        <v>130</v>
      </c>
      <c r="F135" s="155" t="s">
        <v>570</v>
      </c>
      <c r="H135" s="156">
        <v>276.58800000000002</v>
      </c>
      <c r="I135" s="157"/>
      <c r="L135" s="153"/>
      <c r="M135" s="158"/>
      <c r="T135" s="159"/>
      <c r="AT135" s="154" t="s">
        <v>130</v>
      </c>
      <c r="AU135" s="154" t="s">
        <v>80</v>
      </c>
      <c r="AV135" s="13" t="s">
        <v>80</v>
      </c>
      <c r="AW135" s="13" t="s">
        <v>4</v>
      </c>
      <c r="AX135" s="13" t="s">
        <v>78</v>
      </c>
      <c r="AY135" s="154" t="s">
        <v>119</v>
      </c>
    </row>
    <row r="136" spans="2:65" s="1" customFormat="1" ht="24.2" customHeight="1">
      <c r="B136" s="128"/>
      <c r="C136" s="129" t="s">
        <v>227</v>
      </c>
      <c r="D136" s="129" t="s">
        <v>121</v>
      </c>
      <c r="E136" s="130" t="s">
        <v>571</v>
      </c>
      <c r="F136" s="131" t="s">
        <v>572</v>
      </c>
      <c r="G136" s="132" t="s">
        <v>504</v>
      </c>
      <c r="H136" s="133">
        <v>8</v>
      </c>
      <c r="I136" s="134"/>
      <c r="J136" s="135">
        <f>ROUND(I136*H136,2)</f>
        <v>0</v>
      </c>
      <c r="K136" s="131" t="s">
        <v>125</v>
      </c>
      <c r="L136" s="33"/>
      <c r="M136" s="136" t="s">
        <v>3</v>
      </c>
      <c r="N136" s="137" t="s">
        <v>41</v>
      </c>
      <c r="P136" s="138">
        <f>O136*H136</f>
        <v>0</v>
      </c>
      <c r="Q136" s="138">
        <v>0</v>
      </c>
      <c r="R136" s="138">
        <f>Q136*H136</f>
        <v>0</v>
      </c>
      <c r="S136" s="138">
        <v>0</v>
      </c>
      <c r="T136" s="139">
        <f>S136*H136</f>
        <v>0</v>
      </c>
      <c r="AR136" s="140" t="s">
        <v>126</v>
      </c>
      <c r="AT136" s="140" t="s">
        <v>121</v>
      </c>
      <c r="AU136" s="140" t="s">
        <v>80</v>
      </c>
      <c r="AY136" s="18" t="s">
        <v>119</v>
      </c>
      <c r="BE136" s="141">
        <f>IF(N136="základní",J136,0)</f>
        <v>0</v>
      </c>
      <c r="BF136" s="141">
        <f>IF(N136="snížená",J136,0)</f>
        <v>0</v>
      </c>
      <c r="BG136" s="141">
        <f>IF(N136="zákl. přenesená",J136,0)</f>
        <v>0</v>
      </c>
      <c r="BH136" s="141">
        <f>IF(N136="sníž. přenesená",J136,0)</f>
        <v>0</v>
      </c>
      <c r="BI136" s="141">
        <f>IF(N136="nulová",J136,0)</f>
        <v>0</v>
      </c>
      <c r="BJ136" s="18" t="s">
        <v>78</v>
      </c>
      <c r="BK136" s="141">
        <f>ROUND(I136*H136,2)</f>
        <v>0</v>
      </c>
      <c r="BL136" s="18" t="s">
        <v>126</v>
      </c>
      <c r="BM136" s="140" t="s">
        <v>573</v>
      </c>
    </row>
    <row r="137" spans="2:65" s="1" customFormat="1">
      <c r="B137" s="33"/>
      <c r="D137" s="142" t="s">
        <v>128</v>
      </c>
      <c r="F137" s="143" t="s">
        <v>574</v>
      </c>
      <c r="I137" s="144"/>
      <c r="L137" s="33"/>
      <c r="M137" s="145"/>
      <c r="T137" s="54"/>
      <c r="AT137" s="18" t="s">
        <v>128</v>
      </c>
      <c r="AU137" s="18" t="s">
        <v>80</v>
      </c>
    </row>
    <row r="138" spans="2:65" s="1" customFormat="1" ht="16.5" customHeight="1">
      <c r="B138" s="128"/>
      <c r="C138" s="174" t="s">
        <v>233</v>
      </c>
      <c r="D138" s="174" t="s">
        <v>319</v>
      </c>
      <c r="E138" s="175" t="s">
        <v>575</v>
      </c>
      <c r="F138" s="176" t="s">
        <v>576</v>
      </c>
      <c r="G138" s="177" t="s">
        <v>504</v>
      </c>
      <c r="H138" s="178">
        <v>5</v>
      </c>
      <c r="I138" s="179"/>
      <c r="J138" s="180">
        <f>ROUND(I138*H138,2)</f>
        <v>0</v>
      </c>
      <c r="K138" s="176" t="s">
        <v>125</v>
      </c>
      <c r="L138" s="181"/>
      <c r="M138" s="182" t="s">
        <v>3</v>
      </c>
      <c r="N138" s="183" t="s">
        <v>41</v>
      </c>
      <c r="P138" s="138">
        <f>O138*H138</f>
        <v>0</v>
      </c>
      <c r="Q138" s="138">
        <v>3.8999999999999999E-4</v>
      </c>
      <c r="R138" s="138">
        <f>Q138*H138</f>
        <v>1.9499999999999999E-3</v>
      </c>
      <c r="S138" s="138">
        <v>0</v>
      </c>
      <c r="T138" s="139">
        <f>S138*H138</f>
        <v>0</v>
      </c>
      <c r="AR138" s="140" t="s">
        <v>168</v>
      </c>
      <c r="AT138" s="140" t="s">
        <v>319</v>
      </c>
      <c r="AU138" s="140" t="s">
        <v>80</v>
      </c>
      <c r="AY138" s="18" t="s">
        <v>119</v>
      </c>
      <c r="BE138" s="141">
        <f>IF(N138="základní",J138,0)</f>
        <v>0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8" t="s">
        <v>78</v>
      </c>
      <c r="BK138" s="141">
        <f>ROUND(I138*H138,2)</f>
        <v>0</v>
      </c>
      <c r="BL138" s="18" t="s">
        <v>126</v>
      </c>
      <c r="BM138" s="140" t="s">
        <v>577</v>
      </c>
    </row>
    <row r="139" spans="2:65" s="13" customFormat="1">
      <c r="B139" s="153"/>
      <c r="D139" s="147" t="s">
        <v>130</v>
      </c>
      <c r="E139" s="154" t="s">
        <v>3</v>
      </c>
      <c r="F139" s="155" t="s">
        <v>578</v>
      </c>
      <c r="H139" s="156">
        <v>5</v>
      </c>
      <c r="I139" s="157"/>
      <c r="L139" s="153"/>
      <c r="M139" s="158"/>
      <c r="T139" s="159"/>
      <c r="AT139" s="154" t="s">
        <v>130</v>
      </c>
      <c r="AU139" s="154" t="s">
        <v>80</v>
      </c>
      <c r="AV139" s="13" t="s">
        <v>80</v>
      </c>
      <c r="AW139" s="13" t="s">
        <v>32</v>
      </c>
      <c r="AX139" s="13" t="s">
        <v>70</v>
      </c>
      <c r="AY139" s="154" t="s">
        <v>119</v>
      </c>
    </row>
    <row r="140" spans="2:65" s="14" customFormat="1">
      <c r="B140" s="160"/>
      <c r="D140" s="147" t="s">
        <v>130</v>
      </c>
      <c r="E140" s="161" t="s">
        <v>3</v>
      </c>
      <c r="F140" s="162" t="s">
        <v>133</v>
      </c>
      <c r="H140" s="163">
        <v>5</v>
      </c>
      <c r="I140" s="164"/>
      <c r="L140" s="160"/>
      <c r="M140" s="165"/>
      <c r="T140" s="166"/>
      <c r="AT140" s="161" t="s">
        <v>130</v>
      </c>
      <c r="AU140" s="161" t="s">
        <v>80</v>
      </c>
      <c r="AV140" s="14" t="s">
        <v>126</v>
      </c>
      <c r="AW140" s="14" t="s">
        <v>32</v>
      </c>
      <c r="AX140" s="14" t="s">
        <v>78</v>
      </c>
      <c r="AY140" s="161" t="s">
        <v>119</v>
      </c>
    </row>
    <row r="141" spans="2:65" s="1" customFormat="1" ht="16.5" customHeight="1">
      <c r="B141" s="128"/>
      <c r="C141" s="174" t="s">
        <v>239</v>
      </c>
      <c r="D141" s="174" t="s">
        <v>319</v>
      </c>
      <c r="E141" s="175" t="s">
        <v>579</v>
      </c>
      <c r="F141" s="176" t="s">
        <v>580</v>
      </c>
      <c r="G141" s="177" t="s">
        <v>504</v>
      </c>
      <c r="H141" s="178">
        <v>1</v>
      </c>
      <c r="I141" s="179"/>
      <c r="J141" s="180">
        <f>ROUND(I141*H141,2)</f>
        <v>0</v>
      </c>
      <c r="K141" s="176" t="s">
        <v>125</v>
      </c>
      <c r="L141" s="181"/>
      <c r="M141" s="182" t="s">
        <v>3</v>
      </c>
      <c r="N141" s="183" t="s">
        <v>41</v>
      </c>
      <c r="P141" s="138">
        <f>O141*H141</f>
        <v>0</v>
      </c>
      <c r="Q141" s="138">
        <v>4.8000000000000001E-4</v>
      </c>
      <c r="R141" s="138">
        <f>Q141*H141</f>
        <v>4.8000000000000001E-4</v>
      </c>
      <c r="S141" s="138">
        <v>0</v>
      </c>
      <c r="T141" s="139">
        <f>S141*H141</f>
        <v>0</v>
      </c>
      <c r="AR141" s="140" t="s">
        <v>168</v>
      </c>
      <c r="AT141" s="140" t="s">
        <v>319</v>
      </c>
      <c r="AU141" s="140" t="s">
        <v>80</v>
      </c>
      <c r="AY141" s="18" t="s">
        <v>119</v>
      </c>
      <c r="BE141" s="141">
        <f>IF(N141="základní",J141,0)</f>
        <v>0</v>
      </c>
      <c r="BF141" s="141">
        <f>IF(N141="snížená",J141,0)</f>
        <v>0</v>
      </c>
      <c r="BG141" s="141">
        <f>IF(N141="zákl. přenesená",J141,0)</f>
        <v>0</v>
      </c>
      <c r="BH141" s="141">
        <f>IF(N141="sníž. přenesená",J141,0)</f>
        <v>0</v>
      </c>
      <c r="BI141" s="141">
        <f>IF(N141="nulová",J141,0)</f>
        <v>0</v>
      </c>
      <c r="BJ141" s="18" t="s">
        <v>78</v>
      </c>
      <c r="BK141" s="141">
        <f>ROUND(I141*H141,2)</f>
        <v>0</v>
      </c>
      <c r="BL141" s="18" t="s">
        <v>126</v>
      </c>
      <c r="BM141" s="140" t="s">
        <v>581</v>
      </c>
    </row>
    <row r="142" spans="2:65" s="13" customFormat="1">
      <c r="B142" s="153"/>
      <c r="D142" s="147" t="s">
        <v>130</v>
      </c>
      <c r="E142" s="154" t="s">
        <v>3</v>
      </c>
      <c r="F142" s="155" t="s">
        <v>582</v>
      </c>
      <c r="H142" s="156">
        <v>1</v>
      </c>
      <c r="I142" s="157"/>
      <c r="L142" s="153"/>
      <c r="M142" s="158"/>
      <c r="T142" s="159"/>
      <c r="AT142" s="154" t="s">
        <v>130</v>
      </c>
      <c r="AU142" s="154" t="s">
        <v>80</v>
      </c>
      <c r="AV142" s="13" t="s">
        <v>80</v>
      </c>
      <c r="AW142" s="13" t="s">
        <v>32</v>
      </c>
      <c r="AX142" s="13" t="s">
        <v>70</v>
      </c>
      <c r="AY142" s="154" t="s">
        <v>119</v>
      </c>
    </row>
    <row r="143" spans="2:65" s="14" customFormat="1">
      <c r="B143" s="160"/>
      <c r="D143" s="147" t="s">
        <v>130</v>
      </c>
      <c r="E143" s="161" t="s">
        <v>3</v>
      </c>
      <c r="F143" s="162" t="s">
        <v>133</v>
      </c>
      <c r="H143" s="163">
        <v>1</v>
      </c>
      <c r="I143" s="164"/>
      <c r="L143" s="160"/>
      <c r="M143" s="165"/>
      <c r="T143" s="166"/>
      <c r="AT143" s="161" t="s">
        <v>130</v>
      </c>
      <c r="AU143" s="161" t="s">
        <v>80</v>
      </c>
      <c r="AV143" s="14" t="s">
        <v>126</v>
      </c>
      <c r="AW143" s="14" t="s">
        <v>32</v>
      </c>
      <c r="AX143" s="14" t="s">
        <v>78</v>
      </c>
      <c r="AY143" s="161" t="s">
        <v>119</v>
      </c>
    </row>
    <row r="144" spans="2:65" s="1" customFormat="1" ht="21.75" customHeight="1">
      <c r="B144" s="128"/>
      <c r="C144" s="174" t="s">
        <v>249</v>
      </c>
      <c r="D144" s="174" t="s">
        <v>319</v>
      </c>
      <c r="E144" s="175" t="s">
        <v>583</v>
      </c>
      <c r="F144" s="176" t="s">
        <v>584</v>
      </c>
      <c r="G144" s="177" t="s">
        <v>504</v>
      </c>
      <c r="H144" s="178">
        <v>2</v>
      </c>
      <c r="I144" s="179"/>
      <c r="J144" s="180">
        <f>ROUND(I144*H144,2)</f>
        <v>0</v>
      </c>
      <c r="K144" s="176" t="s">
        <v>3</v>
      </c>
      <c r="L144" s="181"/>
      <c r="M144" s="182" t="s">
        <v>3</v>
      </c>
      <c r="N144" s="183" t="s">
        <v>41</v>
      </c>
      <c r="P144" s="138">
        <f>O144*H144</f>
        <v>0</v>
      </c>
      <c r="Q144" s="138">
        <v>3.0000000000000001E-3</v>
      </c>
      <c r="R144" s="138">
        <f>Q144*H144</f>
        <v>6.0000000000000001E-3</v>
      </c>
      <c r="S144" s="138">
        <v>0</v>
      </c>
      <c r="T144" s="139">
        <f>S144*H144</f>
        <v>0</v>
      </c>
      <c r="AR144" s="140" t="s">
        <v>168</v>
      </c>
      <c r="AT144" s="140" t="s">
        <v>319</v>
      </c>
      <c r="AU144" s="140" t="s">
        <v>80</v>
      </c>
      <c r="AY144" s="18" t="s">
        <v>119</v>
      </c>
      <c r="BE144" s="141">
        <f>IF(N144="základní",J144,0)</f>
        <v>0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8" t="s">
        <v>78</v>
      </c>
      <c r="BK144" s="141">
        <f>ROUND(I144*H144,2)</f>
        <v>0</v>
      </c>
      <c r="BL144" s="18" t="s">
        <v>126</v>
      </c>
      <c r="BM144" s="140" t="s">
        <v>585</v>
      </c>
    </row>
    <row r="145" spans="2:65" s="13" customFormat="1">
      <c r="B145" s="153"/>
      <c r="D145" s="147" t="s">
        <v>130</v>
      </c>
      <c r="E145" s="154" t="s">
        <v>3</v>
      </c>
      <c r="F145" s="155" t="s">
        <v>586</v>
      </c>
      <c r="H145" s="156">
        <v>2</v>
      </c>
      <c r="I145" s="157"/>
      <c r="L145" s="153"/>
      <c r="M145" s="158"/>
      <c r="T145" s="159"/>
      <c r="AT145" s="154" t="s">
        <v>130</v>
      </c>
      <c r="AU145" s="154" t="s">
        <v>80</v>
      </c>
      <c r="AV145" s="13" t="s">
        <v>80</v>
      </c>
      <c r="AW145" s="13" t="s">
        <v>32</v>
      </c>
      <c r="AX145" s="13" t="s">
        <v>70</v>
      </c>
      <c r="AY145" s="154" t="s">
        <v>119</v>
      </c>
    </row>
    <row r="146" spans="2:65" s="14" customFormat="1">
      <c r="B146" s="160"/>
      <c r="D146" s="147" t="s">
        <v>130</v>
      </c>
      <c r="E146" s="161" t="s">
        <v>3</v>
      </c>
      <c r="F146" s="162" t="s">
        <v>133</v>
      </c>
      <c r="H146" s="163">
        <v>2</v>
      </c>
      <c r="I146" s="164"/>
      <c r="L146" s="160"/>
      <c r="M146" s="165"/>
      <c r="T146" s="166"/>
      <c r="AT146" s="161" t="s">
        <v>130</v>
      </c>
      <c r="AU146" s="161" t="s">
        <v>80</v>
      </c>
      <c r="AV146" s="14" t="s">
        <v>126</v>
      </c>
      <c r="AW146" s="14" t="s">
        <v>32</v>
      </c>
      <c r="AX146" s="14" t="s">
        <v>78</v>
      </c>
      <c r="AY146" s="161" t="s">
        <v>119</v>
      </c>
    </row>
    <row r="147" spans="2:65" s="1" customFormat="1" ht="24.2" customHeight="1">
      <c r="B147" s="128"/>
      <c r="C147" s="129" t="s">
        <v>254</v>
      </c>
      <c r="D147" s="129" t="s">
        <v>121</v>
      </c>
      <c r="E147" s="130" t="s">
        <v>587</v>
      </c>
      <c r="F147" s="131" t="s">
        <v>588</v>
      </c>
      <c r="G147" s="132" t="s">
        <v>504</v>
      </c>
      <c r="H147" s="133">
        <v>24</v>
      </c>
      <c r="I147" s="134"/>
      <c r="J147" s="135">
        <f>ROUND(I147*H147,2)</f>
        <v>0</v>
      </c>
      <c r="K147" s="131" t="s">
        <v>125</v>
      </c>
      <c r="L147" s="33"/>
      <c r="M147" s="136" t="s">
        <v>3</v>
      </c>
      <c r="N147" s="137" t="s">
        <v>41</v>
      </c>
      <c r="P147" s="138">
        <f>O147*H147</f>
        <v>0</v>
      </c>
      <c r="Q147" s="138">
        <v>0</v>
      </c>
      <c r="R147" s="138">
        <f>Q147*H147</f>
        <v>0</v>
      </c>
      <c r="S147" s="138">
        <v>0</v>
      </c>
      <c r="T147" s="139">
        <f>S147*H147</f>
        <v>0</v>
      </c>
      <c r="AR147" s="140" t="s">
        <v>126</v>
      </c>
      <c r="AT147" s="140" t="s">
        <v>121</v>
      </c>
      <c r="AU147" s="140" t="s">
        <v>80</v>
      </c>
      <c r="AY147" s="18" t="s">
        <v>119</v>
      </c>
      <c r="BE147" s="141">
        <f>IF(N147="základní",J147,0)</f>
        <v>0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8" t="s">
        <v>78</v>
      </c>
      <c r="BK147" s="141">
        <f>ROUND(I147*H147,2)</f>
        <v>0</v>
      </c>
      <c r="BL147" s="18" t="s">
        <v>126</v>
      </c>
      <c r="BM147" s="140" t="s">
        <v>589</v>
      </c>
    </row>
    <row r="148" spans="2:65" s="1" customFormat="1">
      <c r="B148" s="33"/>
      <c r="D148" s="142" t="s">
        <v>128</v>
      </c>
      <c r="F148" s="143" t="s">
        <v>590</v>
      </c>
      <c r="I148" s="144"/>
      <c r="L148" s="33"/>
      <c r="M148" s="145"/>
      <c r="T148" s="54"/>
      <c r="AT148" s="18" t="s">
        <v>128</v>
      </c>
      <c r="AU148" s="18" t="s">
        <v>80</v>
      </c>
    </row>
    <row r="149" spans="2:65" s="1" customFormat="1" ht="16.5" customHeight="1">
      <c r="B149" s="128"/>
      <c r="C149" s="174" t="s">
        <v>259</v>
      </c>
      <c r="D149" s="174" t="s">
        <v>319</v>
      </c>
      <c r="E149" s="175" t="s">
        <v>591</v>
      </c>
      <c r="F149" s="176" t="s">
        <v>592</v>
      </c>
      <c r="G149" s="177" t="s">
        <v>504</v>
      </c>
      <c r="H149" s="178">
        <v>16</v>
      </c>
      <c r="I149" s="179"/>
      <c r="J149" s="180">
        <f>ROUND(I149*H149,2)</f>
        <v>0</v>
      </c>
      <c r="K149" s="176" t="s">
        <v>125</v>
      </c>
      <c r="L149" s="181"/>
      <c r="M149" s="182" t="s">
        <v>3</v>
      </c>
      <c r="N149" s="183" t="s">
        <v>41</v>
      </c>
      <c r="P149" s="138">
        <f>O149*H149</f>
        <v>0</v>
      </c>
      <c r="Q149" s="138">
        <v>7.2000000000000005E-4</v>
      </c>
      <c r="R149" s="138">
        <f>Q149*H149</f>
        <v>1.1520000000000001E-2</v>
      </c>
      <c r="S149" s="138">
        <v>0</v>
      </c>
      <c r="T149" s="139">
        <f>S149*H149</f>
        <v>0</v>
      </c>
      <c r="AR149" s="140" t="s">
        <v>168</v>
      </c>
      <c r="AT149" s="140" t="s">
        <v>319</v>
      </c>
      <c r="AU149" s="140" t="s">
        <v>80</v>
      </c>
      <c r="AY149" s="18" t="s">
        <v>119</v>
      </c>
      <c r="BE149" s="141">
        <f>IF(N149="základní",J149,0)</f>
        <v>0</v>
      </c>
      <c r="BF149" s="141">
        <f>IF(N149="snížená",J149,0)</f>
        <v>0</v>
      </c>
      <c r="BG149" s="141">
        <f>IF(N149="zákl. přenesená",J149,0)</f>
        <v>0</v>
      </c>
      <c r="BH149" s="141">
        <f>IF(N149="sníž. přenesená",J149,0)</f>
        <v>0</v>
      </c>
      <c r="BI149" s="141">
        <f>IF(N149="nulová",J149,0)</f>
        <v>0</v>
      </c>
      <c r="BJ149" s="18" t="s">
        <v>78</v>
      </c>
      <c r="BK149" s="141">
        <f>ROUND(I149*H149,2)</f>
        <v>0</v>
      </c>
      <c r="BL149" s="18" t="s">
        <v>126</v>
      </c>
      <c r="BM149" s="140" t="s">
        <v>593</v>
      </c>
    </row>
    <row r="150" spans="2:65" s="13" customFormat="1">
      <c r="B150" s="153"/>
      <c r="D150" s="147" t="s">
        <v>130</v>
      </c>
      <c r="E150" s="154" t="s">
        <v>3</v>
      </c>
      <c r="F150" s="155" t="s">
        <v>594</v>
      </c>
      <c r="H150" s="156">
        <v>16</v>
      </c>
      <c r="I150" s="157"/>
      <c r="L150" s="153"/>
      <c r="M150" s="158"/>
      <c r="T150" s="159"/>
      <c r="AT150" s="154" t="s">
        <v>130</v>
      </c>
      <c r="AU150" s="154" t="s">
        <v>80</v>
      </c>
      <c r="AV150" s="13" t="s">
        <v>80</v>
      </c>
      <c r="AW150" s="13" t="s">
        <v>32</v>
      </c>
      <c r="AX150" s="13" t="s">
        <v>70</v>
      </c>
      <c r="AY150" s="154" t="s">
        <v>119</v>
      </c>
    </row>
    <row r="151" spans="2:65" s="14" customFormat="1">
      <c r="B151" s="160"/>
      <c r="D151" s="147" t="s">
        <v>130</v>
      </c>
      <c r="E151" s="161" t="s">
        <v>3</v>
      </c>
      <c r="F151" s="162" t="s">
        <v>133</v>
      </c>
      <c r="H151" s="163">
        <v>16</v>
      </c>
      <c r="I151" s="164"/>
      <c r="L151" s="160"/>
      <c r="M151" s="165"/>
      <c r="T151" s="166"/>
      <c r="AT151" s="161" t="s">
        <v>130</v>
      </c>
      <c r="AU151" s="161" t="s">
        <v>80</v>
      </c>
      <c r="AV151" s="14" t="s">
        <v>126</v>
      </c>
      <c r="AW151" s="14" t="s">
        <v>32</v>
      </c>
      <c r="AX151" s="14" t="s">
        <v>78</v>
      </c>
      <c r="AY151" s="161" t="s">
        <v>119</v>
      </c>
    </row>
    <row r="152" spans="2:65" s="1" customFormat="1" ht="16.5" customHeight="1">
      <c r="B152" s="128"/>
      <c r="C152" s="174" t="s">
        <v>8</v>
      </c>
      <c r="D152" s="174" t="s">
        <v>319</v>
      </c>
      <c r="E152" s="175" t="s">
        <v>595</v>
      </c>
      <c r="F152" s="176" t="s">
        <v>596</v>
      </c>
      <c r="G152" s="177" t="s">
        <v>504</v>
      </c>
      <c r="H152" s="178">
        <v>6</v>
      </c>
      <c r="I152" s="179"/>
      <c r="J152" s="180">
        <f>ROUND(I152*H152,2)</f>
        <v>0</v>
      </c>
      <c r="K152" s="176" t="s">
        <v>125</v>
      </c>
      <c r="L152" s="181"/>
      <c r="M152" s="182" t="s">
        <v>3</v>
      </c>
      <c r="N152" s="183" t="s">
        <v>41</v>
      </c>
      <c r="P152" s="138">
        <f>O152*H152</f>
        <v>0</v>
      </c>
      <c r="Q152" s="138">
        <v>7.2000000000000005E-4</v>
      </c>
      <c r="R152" s="138">
        <f>Q152*H152</f>
        <v>4.3200000000000001E-3</v>
      </c>
      <c r="S152" s="138">
        <v>0</v>
      </c>
      <c r="T152" s="139">
        <f>S152*H152</f>
        <v>0</v>
      </c>
      <c r="AR152" s="140" t="s">
        <v>168</v>
      </c>
      <c r="AT152" s="140" t="s">
        <v>319</v>
      </c>
      <c r="AU152" s="140" t="s">
        <v>80</v>
      </c>
      <c r="AY152" s="18" t="s">
        <v>119</v>
      </c>
      <c r="BE152" s="141">
        <f>IF(N152="základní",J152,0)</f>
        <v>0</v>
      </c>
      <c r="BF152" s="141">
        <f>IF(N152="snížená",J152,0)</f>
        <v>0</v>
      </c>
      <c r="BG152" s="141">
        <f>IF(N152="zákl. přenesená",J152,0)</f>
        <v>0</v>
      </c>
      <c r="BH152" s="141">
        <f>IF(N152="sníž. přenesená",J152,0)</f>
        <v>0</v>
      </c>
      <c r="BI152" s="141">
        <f>IF(N152="nulová",J152,0)</f>
        <v>0</v>
      </c>
      <c r="BJ152" s="18" t="s">
        <v>78</v>
      </c>
      <c r="BK152" s="141">
        <f>ROUND(I152*H152,2)</f>
        <v>0</v>
      </c>
      <c r="BL152" s="18" t="s">
        <v>126</v>
      </c>
      <c r="BM152" s="140" t="s">
        <v>597</v>
      </c>
    </row>
    <row r="153" spans="2:65" s="13" customFormat="1">
      <c r="B153" s="153"/>
      <c r="D153" s="147" t="s">
        <v>130</v>
      </c>
      <c r="E153" s="154" t="s">
        <v>3</v>
      </c>
      <c r="F153" s="155" t="s">
        <v>546</v>
      </c>
      <c r="H153" s="156">
        <v>6</v>
      </c>
      <c r="I153" s="157"/>
      <c r="L153" s="153"/>
      <c r="M153" s="158"/>
      <c r="T153" s="159"/>
      <c r="AT153" s="154" t="s">
        <v>130</v>
      </c>
      <c r="AU153" s="154" t="s">
        <v>80</v>
      </c>
      <c r="AV153" s="13" t="s">
        <v>80</v>
      </c>
      <c r="AW153" s="13" t="s">
        <v>32</v>
      </c>
      <c r="AX153" s="13" t="s">
        <v>70</v>
      </c>
      <c r="AY153" s="154" t="s">
        <v>119</v>
      </c>
    </row>
    <row r="154" spans="2:65" s="14" customFormat="1">
      <c r="B154" s="160"/>
      <c r="D154" s="147" t="s">
        <v>130</v>
      </c>
      <c r="E154" s="161" t="s">
        <v>3</v>
      </c>
      <c r="F154" s="162" t="s">
        <v>133</v>
      </c>
      <c r="H154" s="163">
        <v>6</v>
      </c>
      <c r="I154" s="164"/>
      <c r="L154" s="160"/>
      <c r="M154" s="165"/>
      <c r="T154" s="166"/>
      <c r="AT154" s="161" t="s">
        <v>130</v>
      </c>
      <c r="AU154" s="161" t="s">
        <v>80</v>
      </c>
      <c r="AV154" s="14" t="s">
        <v>126</v>
      </c>
      <c r="AW154" s="14" t="s">
        <v>32</v>
      </c>
      <c r="AX154" s="14" t="s">
        <v>78</v>
      </c>
      <c r="AY154" s="161" t="s">
        <v>119</v>
      </c>
    </row>
    <row r="155" spans="2:65" s="1" customFormat="1" ht="21.75" customHeight="1">
      <c r="B155" s="128"/>
      <c r="C155" s="174" t="s">
        <v>276</v>
      </c>
      <c r="D155" s="174" t="s">
        <v>319</v>
      </c>
      <c r="E155" s="175" t="s">
        <v>598</v>
      </c>
      <c r="F155" s="176" t="s">
        <v>599</v>
      </c>
      <c r="G155" s="177" t="s">
        <v>504</v>
      </c>
      <c r="H155" s="178">
        <v>1</v>
      </c>
      <c r="I155" s="179"/>
      <c r="J155" s="180">
        <f>ROUND(I155*H155,2)</f>
        <v>0</v>
      </c>
      <c r="K155" s="176" t="s">
        <v>3</v>
      </c>
      <c r="L155" s="181"/>
      <c r="M155" s="182" t="s">
        <v>3</v>
      </c>
      <c r="N155" s="183" t="s">
        <v>41</v>
      </c>
      <c r="P155" s="138">
        <f>O155*H155</f>
        <v>0</v>
      </c>
      <c r="Q155" s="138">
        <v>3.0000000000000001E-3</v>
      </c>
      <c r="R155" s="138">
        <f>Q155*H155</f>
        <v>3.0000000000000001E-3</v>
      </c>
      <c r="S155" s="138">
        <v>0</v>
      </c>
      <c r="T155" s="139">
        <f>S155*H155</f>
        <v>0</v>
      </c>
      <c r="AR155" s="140" t="s">
        <v>168</v>
      </c>
      <c r="AT155" s="140" t="s">
        <v>319</v>
      </c>
      <c r="AU155" s="140" t="s">
        <v>80</v>
      </c>
      <c r="AY155" s="18" t="s">
        <v>119</v>
      </c>
      <c r="BE155" s="141">
        <f>IF(N155="základní",J155,0)</f>
        <v>0</v>
      </c>
      <c r="BF155" s="141">
        <f>IF(N155="snížená",J155,0)</f>
        <v>0</v>
      </c>
      <c r="BG155" s="141">
        <f>IF(N155="zákl. přenesená",J155,0)</f>
        <v>0</v>
      </c>
      <c r="BH155" s="141">
        <f>IF(N155="sníž. přenesená",J155,0)</f>
        <v>0</v>
      </c>
      <c r="BI155" s="141">
        <f>IF(N155="nulová",J155,0)</f>
        <v>0</v>
      </c>
      <c r="BJ155" s="18" t="s">
        <v>78</v>
      </c>
      <c r="BK155" s="141">
        <f>ROUND(I155*H155,2)</f>
        <v>0</v>
      </c>
      <c r="BL155" s="18" t="s">
        <v>126</v>
      </c>
      <c r="BM155" s="140" t="s">
        <v>600</v>
      </c>
    </row>
    <row r="156" spans="2:65" s="13" customFormat="1">
      <c r="B156" s="153"/>
      <c r="D156" s="147" t="s">
        <v>130</v>
      </c>
      <c r="E156" s="154" t="s">
        <v>3</v>
      </c>
      <c r="F156" s="155" t="s">
        <v>601</v>
      </c>
      <c r="H156" s="156">
        <v>1</v>
      </c>
      <c r="I156" s="157"/>
      <c r="L156" s="153"/>
      <c r="M156" s="158"/>
      <c r="T156" s="159"/>
      <c r="AT156" s="154" t="s">
        <v>130</v>
      </c>
      <c r="AU156" s="154" t="s">
        <v>80</v>
      </c>
      <c r="AV156" s="13" t="s">
        <v>80</v>
      </c>
      <c r="AW156" s="13" t="s">
        <v>32</v>
      </c>
      <c r="AX156" s="13" t="s">
        <v>70</v>
      </c>
      <c r="AY156" s="154" t="s">
        <v>119</v>
      </c>
    </row>
    <row r="157" spans="2:65" s="14" customFormat="1">
      <c r="B157" s="160"/>
      <c r="D157" s="147" t="s">
        <v>130</v>
      </c>
      <c r="E157" s="161" t="s">
        <v>3</v>
      </c>
      <c r="F157" s="162" t="s">
        <v>133</v>
      </c>
      <c r="H157" s="163">
        <v>1</v>
      </c>
      <c r="I157" s="164"/>
      <c r="L157" s="160"/>
      <c r="M157" s="165"/>
      <c r="T157" s="166"/>
      <c r="AT157" s="161" t="s">
        <v>130</v>
      </c>
      <c r="AU157" s="161" t="s">
        <v>80</v>
      </c>
      <c r="AV157" s="14" t="s">
        <v>126</v>
      </c>
      <c r="AW157" s="14" t="s">
        <v>32</v>
      </c>
      <c r="AX157" s="14" t="s">
        <v>78</v>
      </c>
      <c r="AY157" s="161" t="s">
        <v>119</v>
      </c>
    </row>
    <row r="158" spans="2:65" s="1" customFormat="1" ht="21.75" customHeight="1">
      <c r="B158" s="128"/>
      <c r="C158" s="174" t="s">
        <v>281</v>
      </c>
      <c r="D158" s="174" t="s">
        <v>319</v>
      </c>
      <c r="E158" s="175" t="s">
        <v>602</v>
      </c>
      <c r="F158" s="176" t="s">
        <v>603</v>
      </c>
      <c r="G158" s="177" t="s">
        <v>504</v>
      </c>
      <c r="H158" s="178">
        <v>1</v>
      </c>
      <c r="I158" s="179"/>
      <c r="J158" s="180">
        <f>ROUND(I158*H158,2)</f>
        <v>0</v>
      </c>
      <c r="K158" s="176" t="s">
        <v>3</v>
      </c>
      <c r="L158" s="181"/>
      <c r="M158" s="182" t="s">
        <v>3</v>
      </c>
      <c r="N158" s="183" t="s">
        <v>41</v>
      </c>
      <c r="P158" s="138">
        <f>O158*H158</f>
        <v>0</v>
      </c>
      <c r="Q158" s="138">
        <v>3.0000000000000001E-3</v>
      </c>
      <c r="R158" s="138">
        <f>Q158*H158</f>
        <v>3.0000000000000001E-3</v>
      </c>
      <c r="S158" s="138">
        <v>0</v>
      </c>
      <c r="T158" s="139">
        <f>S158*H158</f>
        <v>0</v>
      </c>
      <c r="AR158" s="140" t="s">
        <v>168</v>
      </c>
      <c r="AT158" s="140" t="s">
        <v>319</v>
      </c>
      <c r="AU158" s="140" t="s">
        <v>80</v>
      </c>
      <c r="AY158" s="18" t="s">
        <v>119</v>
      </c>
      <c r="BE158" s="141">
        <f>IF(N158="základní",J158,0)</f>
        <v>0</v>
      </c>
      <c r="BF158" s="141">
        <f>IF(N158="snížená",J158,0)</f>
        <v>0</v>
      </c>
      <c r="BG158" s="141">
        <f>IF(N158="zákl. přenesená",J158,0)</f>
        <v>0</v>
      </c>
      <c r="BH158" s="141">
        <f>IF(N158="sníž. přenesená",J158,0)</f>
        <v>0</v>
      </c>
      <c r="BI158" s="141">
        <f>IF(N158="nulová",J158,0)</f>
        <v>0</v>
      </c>
      <c r="BJ158" s="18" t="s">
        <v>78</v>
      </c>
      <c r="BK158" s="141">
        <f>ROUND(I158*H158,2)</f>
        <v>0</v>
      </c>
      <c r="BL158" s="18" t="s">
        <v>126</v>
      </c>
      <c r="BM158" s="140" t="s">
        <v>604</v>
      </c>
    </row>
    <row r="159" spans="2:65" s="13" customFormat="1">
      <c r="B159" s="153"/>
      <c r="D159" s="147" t="s">
        <v>130</v>
      </c>
      <c r="E159" s="154" t="s">
        <v>3</v>
      </c>
      <c r="F159" s="155" t="s">
        <v>605</v>
      </c>
      <c r="H159" s="156">
        <v>1</v>
      </c>
      <c r="I159" s="157"/>
      <c r="L159" s="153"/>
      <c r="M159" s="158"/>
      <c r="T159" s="159"/>
      <c r="AT159" s="154" t="s">
        <v>130</v>
      </c>
      <c r="AU159" s="154" t="s">
        <v>80</v>
      </c>
      <c r="AV159" s="13" t="s">
        <v>80</v>
      </c>
      <c r="AW159" s="13" t="s">
        <v>32</v>
      </c>
      <c r="AX159" s="13" t="s">
        <v>70</v>
      </c>
      <c r="AY159" s="154" t="s">
        <v>119</v>
      </c>
    </row>
    <row r="160" spans="2:65" s="14" customFormat="1">
      <c r="B160" s="160"/>
      <c r="D160" s="147" t="s">
        <v>130</v>
      </c>
      <c r="E160" s="161" t="s">
        <v>3</v>
      </c>
      <c r="F160" s="162" t="s">
        <v>133</v>
      </c>
      <c r="H160" s="163">
        <v>1</v>
      </c>
      <c r="I160" s="164"/>
      <c r="L160" s="160"/>
      <c r="M160" s="165"/>
      <c r="T160" s="166"/>
      <c r="AT160" s="161" t="s">
        <v>130</v>
      </c>
      <c r="AU160" s="161" t="s">
        <v>80</v>
      </c>
      <c r="AV160" s="14" t="s">
        <v>126</v>
      </c>
      <c r="AW160" s="14" t="s">
        <v>32</v>
      </c>
      <c r="AX160" s="14" t="s">
        <v>78</v>
      </c>
      <c r="AY160" s="161" t="s">
        <v>119</v>
      </c>
    </row>
    <row r="161" spans="2:65" s="1" customFormat="1" ht="16.5" customHeight="1">
      <c r="B161" s="128"/>
      <c r="C161" s="129" t="s">
        <v>287</v>
      </c>
      <c r="D161" s="129" t="s">
        <v>121</v>
      </c>
      <c r="E161" s="130" t="s">
        <v>606</v>
      </c>
      <c r="F161" s="131" t="s">
        <v>607</v>
      </c>
      <c r="G161" s="132" t="s">
        <v>171</v>
      </c>
      <c r="H161" s="133">
        <v>272.5</v>
      </c>
      <c r="I161" s="134"/>
      <c r="J161" s="135">
        <f>ROUND(I161*H161,2)</f>
        <v>0</v>
      </c>
      <c r="K161" s="131" t="s">
        <v>125</v>
      </c>
      <c r="L161" s="33"/>
      <c r="M161" s="136" t="s">
        <v>3</v>
      </c>
      <c r="N161" s="137" t="s">
        <v>41</v>
      </c>
      <c r="P161" s="138">
        <f>O161*H161</f>
        <v>0</v>
      </c>
      <c r="Q161" s="138">
        <v>0</v>
      </c>
      <c r="R161" s="138">
        <f>Q161*H161</f>
        <v>0</v>
      </c>
      <c r="S161" s="138">
        <v>0</v>
      </c>
      <c r="T161" s="139">
        <f>S161*H161</f>
        <v>0</v>
      </c>
      <c r="AR161" s="140" t="s">
        <v>126</v>
      </c>
      <c r="AT161" s="140" t="s">
        <v>121</v>
      </c>
      <c r="AU161" s="140" t="s">
        <v>80</v>
      </c>
      <c r="AY161" s="18" t="s">
        <v>119</v>
      </c>
      <c r="BE161" s="141">
        <f>IF(N161="základní",J161,0)</f>
        <v>0</v>
      </c>
      <c r="BF161" s="141">
        <f>IF(N161="snížená",J161,0)</f>
        <v>0</v>
      </c>
      <c r="BG161" s="141">
        <f>IF(N161="zákl. přenesená",J161,0)</f>
        <v>0</v>
      </c>
      <c r="BH161" s="141">
        <f>IF(N161="sníž. přenesená",J161,0)</f>
        <v>0</v>
      </c>
      <c r="BI161" s="141">
        <f>IF(N161="nulová",J161,0)</f>
        <v>0</v>
      </c>
      <c r="BJ161" s="18" t="s">
        <v>78</v>
      </c>
      <c r="BK161" s="141">
        <f>ROUND(I161*H161,2)</f>
        <v>0</v>
      </c>
      <c r="BL161" s="18" t="s">
        <v>126</v>
      </c>
      <c r="BM161" s="140" t="s">
        <v>608</v>
      </c>
    </row>
    <row r="162" spans="2:65" s="1" customFormat="1">
      <c r="B162" s="33"/>
      <c r="D162" s="142" t="s">
        <v>128</v>
      </c>
      <c r="F162" s="143" t="s">
        <v>609</v>
      </c>
      <c r="I162" s="144"/>
      <c r="L162" s="33"/>
      <c r="M162" s="145"/>
      <c r="T162" s="54"/>
      <c r="AT162" s="18" t="s">
        <v>128</v>
      </c>
      <c r="AU162" s="18" t="s">
        <v>80</v>
      </c>
    </row>
    <row r="163" spans="2:65" s="13" customFormat="1">
      <c r="B163" s="153"/>
      <c r="D163" s="147" t="s">
        <v>130</v>
      </c>
      <c r="E163" s="154" t="s">
        <v>3</v>
      </c>
      <c r="F163" s="155" t="s">
        <v>565</v>
      </c>
      <c r="H163" s="156">
        <v>272.5</v>
      </c>
      <c r="I163" s="157"/>
      <c r="L163" s="153"/>
      <c r="M163" s="158"/>
      <c r="T163" s="159"/>
      <c r="AT163" s="154" t="s">
        <v>130</v>
      </c>
      <c r="AU163" s="154" t="s">
        <v>80</v>
      </c>
      <c r="AV163" s="13" t="s">
        <v>80</v>
      </c>
      <c r="AW163" s="13" t="s">
        <v>32</v>
      </c>
      <c r="AX163" s="13" t="s">
        <v>70</v>
      </c>
      <c r="AY163" s="154" t="s">
        <v>119</v>
      </c>
    </row>
    <row r="164" spans="2:65" s="14" customFormat="1">
      <c r="B164" s="160"/>
      <c r="D164" s="147" t="s">
        <v>130</v>
      </c>
      <c r="E164" s="161" t="s">
        <v>3</v>
      </c>
      <c r="F164" s="162" t="s">
        <v>133</v>
      </c>
      <c r="H164" s="163">
        <v>272.5</v>
      </c>
      <c r="I164" s="164"/>
      <c r="L164" s="160"/>
      <c r="M164" s="165"/>
      <c r="T164" s="166"/>
      <c r="AT164" s="161" t="s">
        <v>130</v>
      </c>
      <c r="AU164" s="161" t="s">
        <v>80</v>
      </c>
      <c r="AV164" s="14" t="s">
        <v>126</v>
      </c>
      <c r="AW164" s="14" t="s">
        <v>32</v>
      </c>
      <c r="AX164" s="14" t="s">
        <v>78</v>
      </c>
      <c r="AY164" s="161" t="s">
        <v>119</v>
      </c>
    </row>
    <row r="165" spans="2:65" s="1" customFormat="1" ht="16.5" customHeight="1">
      <c r="B165" s="128"/>
      <c r="C165" s="129" t="s">
        <v>294</v>
      </c>
      <c r="D165" s="129" t="s">
        <v>121</v>
      </c>
      <c r="E165" s="130" t="s">
        <v>610</v>
      </c>
      <c r="F165" s="131" t="s">
        <v>611</v>
      </c>
      <c r="G165" s="132" t="s">
        <v>171</v>
      </c>
      <c r="H165" s="133">
        <v>272.5</v>
      </c>
      <c r="I165" s="134"/>
      <c r="J165" s="135">
        <f>ROUND(I165*H165,2)</f>
        <v>0</v>
      </c>
      <c r="K165" s="131" t="s">
        <v>125</v>
      </c>
      <c r="L165" s="33"/>
      <c r="M165" s="136" t="s">
        <v>3</v>
      </c>
      <c r="N165" s="137" t="s">
        <v>41</v>
      </c>
      <c r="P165" s="138">
        <f>O165*H165</f>
        <v>0</v>
      </c>
      <c r="Q165" s="138">
        <v>5.5000000000000003E-7</v>
      </c>
      <c r="R165" s="138">
        <f>Q165*H165</f>
        <v>1.49875E-4</v>
      </c>
      <c r="S165" s="138">
        <v>0</v>
      </c>
      <c r="T165" s="139">
        <f>S165*H165</f>
        <v>0</v>
      </c>
      <c r="AR165" s="140" t="s">
        <v>126</v>
      </c>
      <c r="AT165" s="140" t="s">
        <v>121</v>
      </c>
      <c r="AU165" s="140" t="s">
        <v>80</v>
      </c>
      <c r="AY165" s="18" t="s">
        <v>119</v>
      </c>
      <c r="BE165" s="141">
        <f>IF(N165="základní",J165,0)</f>
        <v>0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8" t="s">
        <v>78</v>
      </c>
      <c r="BK165" s="141">
        <f>ROUND(I165*H165,2)</f>
        <v>0</v>
      </c>
      <c r="BL165" s="18" t="s">
        <v>126</v>
      </c>
      <c r="BM165" s="140" t="s">
        <v>612</v>
      </c>
    </row>
    <row r="166" spans="2:65" s="1" customFormat="1">
      <c r="B166" s="33"/>
      <c r="D166" s="142" t="s">
        <v>128</v>
      </c>
      <c r="F166" s="143" t="s">
        <v>613</v>
      </c>
      <c r="I166" s="144"/>
      <c r="L166" s="33"/>
      <c r="M166" s="145"/>
      <c r="T166" s="54"/>
      <c r="AT166" s="18" t="s">
        <v>128</v>
      </c>
      <c r="AU166" s="18" t="s">
        <v>80</v>
      </c>
    </row>
    <row r="167" spans="2:65" s="1" customFormat="1" ht="16.5" customHeight="1">
      <c r="B167" s="128"/>
      <c r="C167" s="129" t="s">
        <v>300</v>
      </c>
      <c r="D167" s="129" t="s">
        <v>121</v>
      </c>
      <c r="E167" s="130" t="s">
        <v>614</v>
      </c>
      <c r="F167" s="131" t="s">
        <v>615</v>
      </c>
      <c r="G167" s="132" t="s">
        <v>504</v>
      </c>
      <c r="H167" s="133">
        <v>2</v>
      </c>
      <c r="I167" s="134"/>
      <c r="J167" s="135">
        <f>ROUND(I167*H167,2)</f>
        <v>0</v>
      </c>
      <c r="K167" s="131" t="s">
        <v>125</v>
      </c>
      <c r="L167" s="33"/>
      <c r="M167" s="136" t="s">
        <v>3</v>
      </c>
      <c r="N167" s="137" t="s">
        <v>41</v>
      </c>
      <c r="P167" s="138">
        <f>O167*H167</f>
        <v>0</v>
      </c>
      <c r="Q167" s="138">
        <v>0.45937290600000003</v>
      </c>
      <c r="R167" s="138">
        <f>Q167*H167</f>
        <v>0.91874581200000005</v>
      </c>
      <c r="S167" s="138">
        <v>0</v>
      </c>
      <c r="T167" s="139">
        <f>S167*H167</f>
        <v>0</v>
      </c>
      <c r="AR167" s="140" t="s">
        <v>126</v>
      </c>
      <c r="AT167" s="140" t="s">
        <v>121</v>
      </c>
      <c r="AU167" s="140" t="s">
        <v>80</v>
      </c>
      <c r="AY167" s="18" t="s">
        <v>119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8" t="s">
        <v>78</v>
      </c>
      <c r="BK167" s="141">
        <f>ROUND(I167*H167,2)</f>
        <v>0</v>
      </c>
      <c r="BL167" s="18" t="s">
        <v>126</v>
      </c>
      <c r="BM167" s="140" t="s">
        <v>616</v>
      </c>
    </row>
    <row r="168" spans="2:65" s="1" customFormat="1">
      <c r="B168" s="33"/>
      <c r="D168" s="142" t="s">
        <v>128</v>
      </c>
      <c r="F168" s="143" t="s">
        <v>617</v>
      </c>
      <c r="I168" s="144"/>
      <c r="L168" s="33"/>
      <c r="M168" s="145"/>
      <c r="T168" s="54"/>
      <c r="AT168" s="18" t="s">
        <v>128</v>
      </c>
      <c r="AU168" s="18" t="s">
        <v>80</v>
      </c>
    </row>
    <row r="169" spans="2:65" s="1" customFormat="1" ht="16.5" customHeight="1">
      <c r="B169" s="128"/>
      <c r="C169" s="129" t="s">
        <v>306</v>
      </c>
      <c r="D169" s="129" t="s">
        <v>121</v>
      </c>
      <c r="E169" s="130" t="s">
        <v>618</v>
      </c>
      <c r="F169" s="131" t="s">
        <v>619</v>
      </c>
      <c r="G169" s="132" t="s">
        <v>504</v>
      </c>
      <c r="H169" s="133">
        <v>3</v>
      </c>
      <c r="I169" s="134"/>
      <c r="J169" s="135">
        <f>ROUND(I169*H169,2)</f>
        <v>0</v>
      </c>
      <c r="K169" s="131" t="s">
        <v>125</v>
      </c>
      <c r="L169" s="33"/>
      <c r="M169" s="136" t="s">
        <v>3</v>
      </c>
      <c r="N169" s="137" t="s">
        <v>41</v>
      </c>
      <c r="P169" s="138">
        <f>O169*H169</f>
        <v>0</v>
      </c>
      <c r="Q169" s="138">
        <v>1.5799999999999999E-4</v>
      </c>
      <c r="R169" s="138">
        <f>Q169*H169</f>
        <v>4.7399999999999997E-4</v>
      </c>
      <c r="S169" s="138">
        <v>0</v>
      </c>
      <c r="T169" s="139">
        <f>S169*H169</f>
        <v>0</v>
      </c>
      <c r="AR169" s="140" t="s">
        <v>126</v>
      </c>
      <c r="AT169" s="140" t="s">
        <v>121</v>
      </c>
      <c r="AU169" s="140" t="s">
        <v>80</v>
      </c>
      <c r="AY169" s="18" t="s">
        <v>119</v>
      </c>
      <c r="BE169" s="141">
        <f>IF(N169="základní",J169,0)</f>
        <v>0</v>
      </c>
      <c r="BF169" s="141">
        <f>IF(N169="snížená",J169,0)</f>
        <v>0</v>
      </c>
      <c r="BG169" s="141">
        <f>IF(N169="zákl. přenesená",J169,0)</f>
        <v>0</v>
      </c>
      <c r="BH169" s="141">
        <f>IF(N169="sníž. přenesená",J169,0)</f>
        <v>0</v>
      </c>
      <c r="BI169" s="141">
        <f>IF(N169="nulová",J169,0)</f>
        <v>0</v>
      </c>
      <c r="BJ169" s="18" t="s">
        <v>78</v>
      </c>
      <c r="BK169" s="141">
        <f>ROUND(I169*H169,2)</f>
        <v>0</v>
      </c>
      <c r="BL169" s="18" t="s">
        <v>126</v>
      </c>
      <c r="BM169" s="140" t="s">
        <v>620</v>
      </c>
    </row>
    <row r="170" spans="2:65" s="1" customFormat="1">
      <c r="B170" s="33"/>
      <c r="D170" s="142" t="s">
        <v>128</v>
      </c>
      <c r="F170" s="143" t="s">
        <v>621</v>
      </c>
      <c r="I170" s="144"/>
      <c r="L170" s="33"/>
      <c r="M170" s="145"/>
      <c r="T170" s="54"/>
      <c r="AT170" s="18" t="s">
        <v>128</v>
      </c>
      <c r="AU170" s="18" t="s">
        <v>80</v>
      </c>
    </row>
    <row r="171" spans="2:65" s="13" customFormat="1">
      <c r="B171" s="153"/>
      <c r="D171" s="147" t="s">
        <v>130</v>
      </c>
      <c r="E171" s="154" t="s">
        <v>3</v>
      </c>
      <c r="F171" s="155" t="s">
        <v>622</v>
      </c>
      <c r="H171" s="156">
        <v>3</v>
      </c>
      <c r="I171" s="157"/>
      <c r="L171" s="153"/>
      <c r="M171" s="158"/>
      <c r="T171" s="159"/>
      <c r="AT171" s="154" t="s">
        <v>130</v>
      </c>
      <c r="AU171" s="154" t="s">
        <v>80</v>
      </c>
      <c r="AV171" s="13" t="s">
        <v>80</v>
      </c>
      <c r="AW171" s="13" t="s">
        <v>32</v>
      </c>
      <c r="AX171" s="13" t="s">
        <v>70</v>
      </c>
      <c r="AY171" s="154" t="s">
        <v>119</v>
      </c>
    </row>
    <row r="172" spans="2:65" s="14" customFormat="1">
      <c r="B172" s="160"/>
      <c r="D172" s="147" t="s">
        <v>130</v>
      </c>
      <c r="E172" s="161" t="s">
        <v>3</v>
      </c>
      <c r="F172" s="162" t="s">
        <v>133</v>
      </c>
      <c r="H172" s="163">
        <v>3</v>
      </c>
      <c r="I172" s="164"/>
      <c r="L172" s="160"/>
      <c r="M172" s="165"/>
      <c r="T172" s="166"/>
      <c r="AT172" s="161" t="s">
        <v>130</v>
      </c>
      <c r="AU172" s="161" t="s">
        <v>80</v>
      </c>
      <c r="AV172" s="14" t="s">
        <v>126</v>
      </c>
      <c r="AW172" s="14" t="s">
        <v>32</v>
      </c>
      <c r="AX172" s="14" t="s">
        <v>78</v>
      </c>
      <c r="AY172" s="161" t="s">
        <v>119</v>
      </c>
    </row>
    <row r="173" spans="2:65" s="1" customFormat="1" ht="16.5" customHeight="1">
      <c r="B173" s="128"/>
      <c r="C173" s="174" t="s">
        <v>311</v>
      </c>
      <c r="D173" s="174" t="s">
        <v>319</v>
      </c>
      <c r="E173" s="175" t="s">
        <v>623</v>
      </c>
      <c r="F173" s="176" t="s">
        <v>624</v>
      </c>
      <c r="G173" s="177" t="s">
        <v>504</v>
      </c>
      <c r="H173" s="178">
        <v>3</v>
      </c>
      <c r="I173" s="179"/>
      <c r="J173" s="180">
        <f>ROUND(I173*H173,2)</f>
        <v>0</v>
      </c>
      <c r="K173" s="176" t="s">
        <v>3</v>
      </c>
      <c r="L173" s="181"/>
      <c r="M173" s="182" t="s">
        <v>3</v>
      </c>
      <c r="N173" s="183" t="s">
        <v>41</v>
      </c>
      <c r="P173" s="138">
        <f>O173*H173</f>
        <v>0</v>
      </c>
      <c r="Q173" s="138">
        <v>5.0000000000000001E-4</v>
      </c>
      <c r="R173" s="138">
        <f>Q173*H173</f>
        <v>1.5E-3</v>
      </c>
      <c r="S173" s="138">
        <v>0</v>
      </c>
      <c r="T173" s="139">
        <f>S173*H173</f>
        <v>0</v>
      </c>
      <c r="AR173" s="140" t="s">
        <v>168</v>
      </c>
      <c r="AT173" s="140" t="s">
        <v>319</v>
      </c>
      <c r="AU173" s="140" t="s">
        <v>80</v>
      </c>
      <c r="AY173" s="18" t="s">
        <v>119</v>
      </c>
      <c r="BE173" s="141">
        <f>IF(N173="základní",J173,0)</f>
        <v>0</v>
      </c>
      <c r="BF173" s="141">
        <f>IF(N173="snížená",J173,0)</f>
        <v>0</v>
      </c>
      <c r="BG173" s="141">
        <f>IF(N173="zákl. přenesená",J173,0)</f>
        <v>0</v>
      </c>
      <c r="BH173" s="141">
        <f>IF(N173="sníž. přenesená",J173,0)</f>
        <v>0</v>
      </c>
      <c r="BI173" s="141">
        <f>IF(N173="nulová",J173,0)</f>
        <v>0</v>
      </c>
      <c r="BJ173" s="18" t="s">
        <v>78</v>
      </c>
      <c r="BK173" s="141">
        <f>ROUND(I173*H173,2)</f>
        <v>0</v>
      </c>
      <c r="BL173" s="18" t="s">
        <v>126</v>
      </c>
      <c r="BM173" s="140" t="s">
        <v>625</v>
      </c>
    </row>
    <row r="174" spans="2:65" s="13" customFormat="1">
      <c r="B174" s="153"/>
      <c r="D174" s="147" t="s">
        <v>130</v>
      </c>
      <c r="E174" s="154" t="s">
        <v>3</v>
      </c>
      <c r="F174" s="155" t="s">
        <v>622</v>
      </c>
      <c r="H174" s="156">
        <v>3</v>
      </c>
      <c r="I174" s="157"/>
      <c r="L174" s="153"/>
      <c r="M174" s="158"/>
      <c r="T174" s="159"/>
      <c r="AT174" s="154" t="s">
        <v>130</v>
      </c>
      <c r="AU174" s="154" t="s">
        <v>80</v>
      </c>
      <c r="AV174" s="13" t="s">
        <v>80</v>
      </c>
      <c r="AW174" s="13" t="s">
        <v>32</v>
      </c>
      <c r="AX174" s="13" t="s">
        <v>70</v>
      </c>
      <c r="AY174" s="154" t="s">
        <v>119</v>
      </c>
    </row>
    <row r="175" spans="2:65" s="14" customFormat="1">
      <c r="B175" s="160"/>
      <c r="D175" s="147" t="s">
        <v>130</v>
      </c>
      <c r="E175" s="161" t="s">
        <v>3</v>
      </c>
      <c r="F175" s="162" t="s">
        <v>133</v>
      </c>
      <c r="H175" s="163">
        <v>3</v>
      </c>
      <c r="I175" s="164"/>
      <c r="L175" s="160"/>
      <c r="M175" s="165"/>
      <c r="T175" s="166"/>
      <c r="AT175" s="161" t="s">
        <v>130</v>
      </c>
      <c r="AU175" s="161" t="s">
        <v>80</v>
      </c>
      <c r="AV175" s="14" t="s">
        <v>126</v>
      </c>
      <c r="AW175" s="14" t="s">
        <v>32</v>
      </c>
      <c r="AX175" s="14" t="s">
        <v>78</v>
      </c>
      <c r="AY175" s="161" t="s">
        <v>119</v>
      </c>
    </row>
    <row r="176" spans="2:65" s="11" customFormat="1" ht="22.9" customHeight="1">
      <c r="B176" s="116"/>
      <c r="D176" s="117" t="s">
        <v>69</v>
      </c>
      <c r="E176" s="126" t="s">
        <v>626</v>
      </c>
      <c r="F176" s="126" t="s">
        <v>627</v>
      </c>
      <c r="I176" s="119"/>
      <c r="J176" s="127">
        <f>BK176</f>
        <v>0</v>
      </c>
      <c r="L176" s="116"/>
      <c r="M176" s="121"/>
      <c r="P176" s="122">
        <f>SUM(P177:P178)</f>
        <v>0</v>
      </c>
      <c r="R176" s="122">
        <f>SUM(R177:R178)</f>
        <v>2.8000000000000001E-2</v>
      </c>
      <c r="T176" s="123">
        <f>SUM(T177:T178)</f>
        <v>0</v>
      </c>
      <c r="AR176" s="117" t="s">
        <v>78</v>
      </c>
      <c r="AT176" s="124" t="s">
        <v>69</v>
      </c>
      <c r="AU176" s="124" t="s">
        <v>78</v>
      </c>
      <c r="AY176" s="117" t="s">
        <v>119</v>
      </c>
      <c r="BK176" s="125">
        <f>SUM(BK177:BK178)</f>
        <v>0</v>
      </c>
    </row>
    <row r="177" spans="2:65" s="1" customFormat="1" ht="24.2" customHeight="1">
      <c r="B177" s="128"/>
      <c r="C177" s="129" t="s">
        <v>318</v>
      </c>
      <c r="D177" s="129" t="s">
        <v>121</v>
      </c>
      <c r="E177" s="130" t="s">
        <v>628</v>
      </c>
      <c r="F177" s="131" t="s">
        <v>629</v>
      </c>
      <c r="G177" s="132" t="s">
        <v>504</v>
      </c>
      <c r="H177" s="133">
        <v>6</v>
      </c>
      <c r="I177" s="134"/>
      <c r="J177" s="135">
        <f>ROUND(I177*H177,2)</f>
        <v>0</v>
      </c>
      <c r="K177" s="131" t="s">
        <v>3</v>
      </c>
      <c r="L177" s="33"/>
      <c r="M177" s="136" t="s">
        <v>3</v>
      </c>
      <c r="N177" s="137" t="s">
        <v>41</v>
      </c>
      <c r="P177" s="138">
        <f>O177*H177</f>
        <v>0</v>
      </c>
      <c r="Q177" s="138">
        <v>2E-3</v>
      </c>
      <c r="R177" s="138">
        <f>Q177*H177</f>
        <v>1.2E-2</v>
      </c>
      <c r="S177" s="138">
        <v>0</v>
      </c>
      <c r="T177" s="139">
        <f>S177*H177</f>
        <v>0</v>
      </c>
      <c r="AR177" s="140" t="s">
        <v>126</v>
      </c>
      <c r="AT177" s="140" t="s">
        <v>121</v>
      </c>
      <c r="AU177" s="140" t="s">
        <v>80</v>
      </c>
      <c r="AY177" s="18" t="s">
        <v>119</v>
      </c>
      <c r="BE177" s="141">
        <f>IF(N177="základní",J177,0)</f>
        <v>0</v>
      </c>
      <c r="BF177" s="141">
        <f>IF(N177="snížená",J177,0)</f>
        <v>0</v>
      </c>
      <c r="BG177" s="141">
        <f>IF(N177="zákl. přenesená",J177,0)</f>
        <v>0</v>
      </c>
      <c r="BH177" s="141">
        <f>IF(N177="sníž. přenesená",J177,0)</f>
        <v>0</v>
      </c>
      <c r="BI177" s="141">
        <f>IF(N177="nulová",J177,0)</f>
        <v>0</v>
      </c>
      <c r="BJ177" s="18" t="s">
        <v>78</v>
      </c>
      <c r="BK177" s="141">
        <f>ROUND(I177*H177,2)</f>
        <v>0</v>
      </c>
      <c r="BL177" s="18" t="s">
        <v>126</v>
      </c>
      <c r="BM177" s="140" t="s">
        <v>630</v>
      </c>
    </row>
    <row r="178" spans="2:65" s="1" customFormat="1" ht="24.2" customHeight="1">
      <c r="B178" s="128"/>
      <c r="C178" s="129" t="s">
        <v>324</v>
      </c>
      <c r="D178" s="129" t="s">
        <v>121</v>
      </c>
      <c r="E178" s="130" t="s">
        <v>631</v>
      </c>
      <c r="F178" s="131" t="s">
        <v>632</v>
      </c>
      <c r="G178" s="132" t="s">
        <v>504</v>
      </c>
      <c r="H178" s="133">
        <v>8</v>
      </c>
      <c r="I178" s="134"/>
      <c r="J178" s="135">
        <f>ROUND(I178*H178,2)</f>
        <v>0</v>
      </c>
      <c r="K178" s="131" t="s">
        <v>3</v>
      </c>
      <c r="L178" s="33"/>
      <c r="M178" s="136" t="s">
        <v>3</v>
      </c>
      <c r="N178" s="137" t="s">
        <v>41</v>
      </c>
      <c r="P178" s="138">
        <f>O178*H178</f>
        <v>0</v>
      </c>
      <c r="Q178" s="138">
        <v>2E-3</v>
      </c>
      <c r="R178" s="138">
        <f>Q178*H178</f>
        <v>1.6E-2</v>
      </c>
      <c r="S178" s="138">
        <v>0</v>
      </c>
      <c r="T178" s="139">
        <f>S178*H178</f>
        <v>0</v>
      </c>
      <c r="AR178" s="140" t="s">
        <v>126</v>
      </c>
      <c r="AT178" s="140" t="s">
        <v>121</v>
      </c>
      <c r="AU178" s="140" t="s">
        <v>80</v>
      </c>
      <c r="AY178" s="18" t="s">
        <v>119</v>
      </c>
      <c r="BE178" s="141">
        <f>IF(N178="základní",J178,0)</f>
        <v>0</v>
      </c>
      <c r="BF178" s="141">
        <f>IF(N178="snížená",J178,0)</f>
        <v>0</v>
      </c>
      <c r="BG178" s="141">
        <f>IF(N178="zákl. přenesená",J178,0)</f>
        <v>0</v>
      </c>
      <c r="BH178" s="141">
        <f>IF(N178="sníž. přenesená",J178,0)</f>
        <v>0</v>
      </c>
      <c r="BI178" s="141">
        <f>IF(N178="nulová",J178,0)</f>
        <v>0</v>
      </c>
      <c r="BJ178" s="18" t="s">
        <v>78</v>
      </c>
      <c r="BK178" s="141">
        <f>ROUND(I178*H178,2)</f>
        <v>0</v>
      </c>
      <c r="BL178" s="18" t="s">
        <v>126</v>
      </c>
      <c r="BM178" s="140" t="s">
        <v>633</v>
      </c>
    </row>
    <row r="179" spans="2:65" s="11" customFormat="1" ht="22.9" customHeight="1">
      <c r="B179" s="116"/>
      <c r="D179" s="117" t="s">
        <v>69</v>
      </c>
      <c r="E179" s="126" t="s">
        <v>634</v>
      </c>
      <c r="F179" s="126" t="s">
        <v>635</v>
      </c>
      <c r="I179" s="119"/>
      <c r="J179" s="127">
        <f>BK179</f>
        <v>0</v>
      </c>
      <c r="L179" s="116"/>
      <c r="M179" s="121"/>
      <c r="P179" s="122">
        <f>SUM(P180:P225)</f>
        <v>0</v>
      </c>
      <c r="R179" s="122">
        <f>SUM(R180:R225)</f>
        <v>0.48969583999999999</v>
      </c>
      <c r="T179" s="123">
        <f>SUM(T180:T225)</f>
        <v>0</v>
      </c>
      <c r="AR179" s="117" t="s">
        <v>78</v>
      </c>
      <c r="AT179" s="124" t="s">
        <v>69</v>
      </c>
      <c r="AU179" s="124" t="s">
        <v>78</v>
      </c>
      <c r="AY179" s="117" t="s">
        <v>119</v>
      </c>
      <c r="BK179" s="125">
        <f>SUM(BK180:BK225)</f>
        <v>0</v>
      </c>
    </row>
    <row r="180" spans="2:65" s="1" customFormat="1" ht="24.2" customHeight="1">
      <c r="B180" s="128"/>
      <c r="C180" s="129" t="s">
        <v>335</v>
      </c>
      <c r="D180" s="129" t="s">
        <v>121</v>
      </c>
      <c r="E180" s="130" t="s">
        <v>636</v>
      </c>
      <c r="F180" s="131" t="s">
        <v>637</v>
      </c>
      <c r="G180" s="132" t="s">
        <v>504</v>
      </c>
      <c r="H180" s="133">
        <v>2</v>
      </c>
      <c r="I180" s="134"/>
      <c r="J180" s="135">
        <f>ROUND(I180*H180,2)</f>
        <v>0</v>
      </c>
      <c r="K180" s="131" t="s">
        <v>125</v>
      </c>
      <c r="L180" s="33"/>
      <c r="M180" s="136" t="s">
        <v>3</v>
      </c>
      <c r="N180" s="137" t="s">
        <v>41</v>
      </c>
      <c r="P180" s="138">
        <f>O180*H180</f>
        <v>0</v>
      </c>
      <c r="Q180" s="138">
        <v>1.61652E-3</v>
      </c>
      <c r="R180" s="138">
        <f>Q180*H180</f>
        <v>3.23304E-3</v>
      </c>
      <c r="S180" s="138">
        <v>0</v>
      </c>
      <c r="T180" s="139">
        <f>S180*H180</f>
        <v>0</v>
      </c>
      <c r="AR180" s="140" t="s">
        <v>126</v>
      </c>
      <c r="AT180" s="140" t="s">
        <v>121</v>
      </c>
      <c r="AU180" s="140" t="s">
        <v>80</v>
      </c>
      <c r="AY180" s="18" t="s">
        <v>119</v>
      </c>
      <c r="BE180" s="141">
        <f>IF(N180="základní",J180,0)</f>
        <v>0</v>
      </c>
      <c r="BF180" s="141">
        <f>IF(N180="snížená",J180,0)</f>
        <v>0</v>
      </c>
      <c r="BG180" s="141">
        <f>IF(N180="zákl. přenesená",J180,0)</f>
        <v>0</v>
      </c>
      <c r="BH180" s="141">
        <f>IF(N180="sníž. přenesená",J180,0)</f>
        <v>0</v>
      </c>
      <c r="BI180" s="141">
        <f>IF(N180="nulová",J180,0)</f>
        <v>0</v>
      </c>
      <c r="BJ180" s="18" t="s">
        <v>78</v>
      </c>
      <c r="BK180" s="141">
        <f>ROUND(I180*H180,2)</f>
        <v>0</v>
      </c>
      <c r="BL180" s="18" t="s">
        <v>126</v>
      </c>
      <c r="BM180" s="140" t="s">
        <v>638</v>
      </c>
    </row>
    <row r="181" spans="2:65" s="1" customFormat="1">
      <c r="B181" s="33"/>
      <c r="D181" s="142" t="s">
        <v>128</v>
      </c>
      <c r="F181" s="143" t="s">
        <v>639</v>
      </c>
      <c r="I181" s="144"/>
      <c r="L181" s="33"/>
      <c r="M181" s="145"/>
      <c r="T181" s="54"/>
      <c r="AT181" s="18" t="s">
        <v>128</v>
      </c>
      <c r="AU181" s="18" t="s">
        <v>80</v>
      </c>
    </row>
    <row r="182" spans="2:65" s="13" customFormat="1">
      <c r="B182" s="153"/>
      <c r="D182" s="147" t="s">
        <v>130</v>
      </c>
      <c r="E182" s="154" t="s">
        <v>3</v>
      </c>
      <c r="F182" s="155" t="s">
        <v>640</v>
      </c>
      <c r="H182" s="156">
        <v>2</v>
      </c>
      <c r="I182" s="157"/>
      <c r="L182" s="153"/>
      <c r="M182" s="158"/>
      <c r="T182" s="159"/>
      <c r="AT182" s="154" t="s">
        <v>130</v>
      </c>
      <c r="AU182" s="154" t="s">
        <v>80</v>
      </c>
      <c r="AV182" s="13" t="s">
        <v>80</v>
      </c>
      <c r="AW182" s="13" t="s">
        <v>32</v>
      </c>
      <c r="AX182" s="13" t="s">
        <v>70</v>
      </c>
      <c r="AY182" s="154" t="s">
        <v>119</v>
      </c>
    </row>
    <row r="183" spans="2:65" s="14" customFormat="1">
      <c r="B183" s="160"/>
      <c r="D183" s="147" t="s">
        <v>130</v>
      </c>
      <c r="E183" s="161" t="s">
        <v>3</v>
      </c>
      <c r="F183" s="162" t="s">
        <v>133</v>
      </c>
      <c r="H183" s="163">
        <v>2</v>
      </c>
      <c r="I183" s="164"/>
      <c r="L183" s="160"/>
      <c r="M183" s="165"/>
      <c r="T183" s="166"/>
      <c r="AT183" s="161" t="s">
        <v>130</v>
      </c>
      <c r="AU183" s="161" t="s">
        <v>80</v>
      </c>
      <c r="AV183" s="14" t="s">
        <v>126</v>
      </c>
      <c r="AW183" s="14" t="s">
        <v>32</v>
      </c>
      <c r="AX183" s="14" t="s">
        <v>78</v>
      </c>
      <c r="AY183" s="161" t="s">
        <v>119</v>
      </c>
    </row>
    <row r="184" spans="2:65" s="1" customFormat="1" ht="16.5" customHeight="1">
      <c r="B184" s="128"/>
      <c r="C184" s="174" t="s">
        <v>340</v>
      </c>
      <c r="D184" s="174" t="s">
        <v>319</v>
      </c>
      <c r="E184" s="175" t="s">
        <v>641</v>
      </c>
      <c r="F184" s="176" t="s">
        <v>642</v>
      </c>
      <c r="G184" s="177" t="s">
        <v>504</v>
      </c>
      <c r="H184" s="178">
        <v>2</v>
      </c>
      <c r="I184" s="179"/>
      <c r="J184" s="180">
        <f>ROUND(I184*H184,2)</f>
        <v>0</v>
      </c>
      <c r="K184" s="176" t="s">
        <v>125</v>
      </c>
      <c r="L184" s="181"/>
      <c r="M184" s="182" t="s">
        <v>3</v>
      </c>
      <c r="N184" s="183" t="s">
        <v>41</v>
      </c>
      <c r="P184" s="138">
        <f>O184*H184</f>
        <v>0</v>
      </c>
      <c r="Q184" s="138">
        <v>1.7999999999999999E-2</v>
      </c>
      <c r="R184" s="138">
        <f>Q184*H184</f>
        <v>3.5999999999999997E-2</v>
      </c>
      <c r="S184" s="138">
        <v>0</v>
      </c>
      <c r="T184" s="139">
        <f>S184*H184</f>
        <v>0</v>
      </c>
      <c r="AR184" s="140" t="s">
        <v>168</v>
      </c>
      <c r="AT184" s="140" t="s">
        <v>319</v>
      </c>
      <c r="AU184" s="140" t="s">
        <v>80</v>
      </c>
      <c r="AY184" s="18" t="s">
        <v>119</v>
      </c>
      <c r="BE184" s="141">
        <f>IF(N184="základní",J184,0)</f>
        <v>0</v>
      </c>
      <c r="BF184" s="141">
        <f>IF(N184="snížená",J184,0)</f>
        <v>0</v>
      </c>
      <c r="BG184" s="141">
        <f>IF(N184="zákl. přenesená",J184,0)</f>
        <v>0</v>
      </c>
      <c r="BH184" s="141">
        <f>IF(N184="sníž. přenesená",J184,0)</f>
        <v>0</v>
      </c>
      <c r="BI184" s="141">
        <f>IF(N184="nulová",J184,0)</f>
        <v>0</v>
      </c>
      <c r="BJ184" s="18" t="s">
        <v>78</v>
      </c>
      <c r="BK184" s="141">
        <f>ROUND(I184*H184,2)</f>
        <v>0</v>
      </c>
      <c r="BL184" s="18" t="s">
        <v>126</v>
      </c>
      <c r="BM184" s="140" t="s">
        <v>643</v>
      </c>
    </row>
    <row r="185" spans="2:65" s="1" customFormat="1" ht="97.5">
      <c r="B185" s="33"/>
      <c r="D185" s="147" t="s">
        <v>510</v>
      </c>
      <c r="F185" s="187" t="s">
        <v>644</v>
      </c>
      <c r="I185" s="144"/>
      <c r="L185" s="33"/>
      <c r="M185" s="145"/>
      <c r="T185" s="54"/>
      <c r="AT185" s="18" t="s">
        <v>510</v>
      </c>
      <c r="AU185" s="18" t="s">
        <v>80</v>
      </c>
    </row>
    <row r="186" spans="2:65" s="13" customFormat="1">
      <c r="B186" s="153"/>
      <c r="D186" s="147" t="s">
        <v>130</v>
      </c>
      <c r="E186" s="154" t="s">
        <v>3</v>
      </c>
      <c r="F186" s="155" t="s">
        <v>640</v>
      </c>
      <c r="H186" s="156">
        <v>2</v>
      </c>
      <c r="I186" s="157"/>
      <c r="L186" s="153"/>
      <c r="M186" s="158"/>
      <c r="T186" s="159"/>
      <c r="AT186" s="154" t="s">
        <v>130</v>
      </c>
      <c r="AU186" s="154" t="s">
        <v>80</v>
      </c>
      <c r="AV186" s="13" t="s">
        <v>80</v>
      </c>
      <c r="AW186" s="13" t="s">
        <v>32</v>
      </c>
      <c r="AX186" s="13" t="s">
        <v>70</v>
      </c>
      <c r="AY186" s="154" t="s">
        <v>119</v>
      </c>
    </row>
    <row r="187" spans="2:65" s="14" customFormat="1">
      <c r="B187" s="160"/>
      <c r="D187" s="147" t="s">
        <v>130</v>
      </c>
      <c r="E187" s="161" t="s">
        <v>3</v>
      </c>
      <c r="F187" s="162" t="s">
        <v>133</v>
      </c>
      <c r="H187" s="163">
        <v>2</v>
      </c>
      <c r="I187" s="164"/>
      <c r="L187" s="160"/>
      <c r="M187" s="165"/>
      <c r="T187" s="166"/>
      <c r="AT187" s="161" t="s">
        <v>130</v>
      </c>
      <c r="AU187" s="161" t="s">
        <v>80</v>
      </c>
      <c r="AV187" s="14" t="s">
        <v>126</v>
      </c>
      <c r="AW187" s="14" t="s">
        <v>32</v>
      </c>
      <c r="AX187" s="14" t="s">
        <v>78</v>
      </c>
      <c r="AY187" s="161" t="s">
        <v>119</v>
      </c>
    </row>
    <row r="188" spans="2:65" s="1" customFormat="1" ht="16.5" customHeight="1">
      <c r="B188" s="128"/>
      <c r="C188" s="129" t="s">
        <v>345</v>
      </c>
      <c r="D188" s="129" t="s">
        <v>121</v>
      </c>
      <c r="E188" s="130" t="s">
        <v>645</v>
      </c>
      <c r="F188" s="131" t="s">
        <v>646</v>
      </c>
      <c r="G188" s="132" t="s">
        <v>504</v>
      </c>
      <c r="H188" s="133">
        <v>1</v>
      </c>
      <c r="I188" s="134"/>
      <c r="J188" s="135">
        <f>ROUND(I188*H188,2)</f>
        <v>0</v>
      </c>
      <c r="K188" s="131" t="s">
        <v>125</v>
      </c>
      <c r="L188" s="33"/>
      <c r="M188" s="136" t="s">
        <v>3</v>
      </c>
      <c r="N188" s="137" t="s">
        <v>41</v>
      </c>
      <c r="P188" s="138">
        <f>O188*H188</f>
        <v>0</v>
      </c>
      <c r="Q188" s="138">
        <v>1.3627999999999999E-3</v>
      </c>
      <c r="R188" s="138">
        <f>Q188*H188</f>
        <v>1.3627999999999999E-3</v>
      </c>
      <c r="S188" s="138">
        <v>0</v>
      </c>
      <c r="T188" s="139">
        <f>S188*H188</f>
        <v>0</v>
      </c>
      <c r="AR188" s="140" t="s">
        <v>126</v>
      </c>
      <c r="AT188" s="140" t="s">
        <v>121</v>
      </c>
      <c r="AU188" s="140" t="s">
        <v>80</v>
      </c>
      <c r="AY188" s="18" t="s">
        <v>119</v>
      </c>
      <c r="BE188" s="141">
        <f>IF(N188="základní",J188,0)</f>
        <v>0</v>
      </c>
      <c r="BF188" s="141">
        <f>IF(N188="snížená",J188,0)</f>
        <v>0</v>
      </c>
      <c r="BG188" s="141">
        <f>IF(N188="zákl. přenesená",J188,0)</f>
        <v>0</v>
      </c>
      <c r="BH188" s="141">
        <f>IF(N188="sníž. přenesená",J188,0)</f>
        <v>0</v>
      </c>
      <c r="BI188" s="141">
        <f>IF(N188="nulová",J188,0)</f>
        <v>0</v>
      </c>
      <c r="BJ188" s="18" t="s">
        <v>78</v>
      </c>
      <c r="BK188" s="141">
        <f>ROUND(I188*H188,2)</f>
        <v>0</v>
      </c>
      <c r="BL188" s="18" t="s">
        <v>126</v>
      </c>
      <c r="BM188" s="140" t="s">
        <v>647</v>
      </c>
    </row>
    <row r="189" spans="2:65" s="1" customFormat="1">
      <c r="B189" s="33"/>
      <c r="D189" s="142" t="s">
        <v>128</v>
      </c>
      <c r="F189" s="143" t="s">
        <v>648</v>
      </c>
      <c r="I189" s="144"/>
      <c r="L189" s="33"/>
      <c r="M189" s="145"/>
      <c r="T189" s="54"/>
      <c r="AT189" s="18" t="s">
        <v>128</v>
      </c>
      <c r="AU189" s="18" t="s">
        <v>80</v>
      </c>
    </row>
    <row r="190" spans="2:65" s="13" customFormat="1">
      <c r="B190" s="153"/>
      <c r="D190" s="147" t="s">
        <v>130</v>
      </c>
      <c r="E190" s="154" t="s">
        <v>3</v>
      </c>
      <c r="F190" s="155" t="s">
        <v>649</v>
      </c>
      <c r="H190" s="156">
        <v>1</v>
      </c>
      <c r="I190" s="157"/>
      <c r="L190" s="153"/>
      <c r="M190" s="158"/>
      <c r="T190" s="159"/>
      <c r="AT190" s="154" t="s">
        <v>130</v>
      </c>
      <c r="AU190" s="154" t="s">
        <v>80</v>
      </c>
      <c r="AV190" s="13" t="s">
        <v>80</v>
      </c>
      <c r="AW190" s="13" t="s">
        <v>32</v>
      </c>
      <c r="AX190" s="13" t="s">
        <v>70</v>
      </c>
      <c r="AY190" s="154" t="s">
        <v>119</v>
      </c>
    </row>
    <row r="191" spans="2:65" s="14" customFormat="1">
      <c r="B191" s="160"/>
      <c r="D191" s="147" t="s">
        <v>130</v>
      </c>
      <c r="E191" s="161" t="s">
        <v>3</v>
      </c>
      <c r="F191" s="162" t="s">
        <v>133</v>
      </c>
      <c r="H191" s="163">
        <v>1</v>
      </c>
      <c r="I191" s="164"/>
      <c r="L191" s="160"/>
      <c r="M191" s="165"/>
      <c r="T191" s="166"/>
      <c r="AT191" s="161" t="s">
        <v>130</v>
      </c>
      <c r="AU191" s="161" t="s">
        <v>80</v>
      </c>
      <c r="AV191" s="14" t="s">
        <v>126</v>
      </c>
      <c r="AW191" s="14" t="s">
        <v>32</v>
      </c>
      <c r="AX191" s="14" t="s">
        <v>78</v>
      </c>
      <c r="AY191" s="161" t="s">
        <v>119</v>
      </c>
    </row>
    <row r="192" spans="2:65" s="1" customFormat="1" ht="16.5" customHeight="1">
      <c r="B192" s="128"/>
      <c r="C192" s="174" t="s">
        <v>351</v>
      </c>
      <c r="D192" s="174" t="s">
        <v>319</v>
      </c>
      <c r="E192" s="175" t="s">
        <v>650</v>
      </c>
      <c r="F192" s="176" t="s">
        <v>651</v>
      </c>
      <c r="G192" s="177" t="s">
        <v>504</v>
      </c>
      <c r="H192" s="178">
        <v>1</v>
      </c>
      <c r="I192" s="179"/>
      <c r="J192" s="180">
        <f>ROUND(I192*H192,2)</f>
        <v>0</v>
      </c>
      <c r="K192" s="176" t="s">
        <v>125</v>
      </c>
      <c r="L192" s="181"/>
      <c r="M192" s="182" t="s">
        <v>3</v>
      </c>
      <c r="N192" s="183" t="s">
        <v>41</v>
      </c>
      <c r="P192" s="138">
        <f>O192*H192</f>
        <v>0</v>
      </c>
      <c r="Q192" s="138">
        <v>4.2999999999999997E-2</v>
      </c>
      <c r="R192" s="138">
        <f>Q192*H192</f>
        <v>4.2999999999999997E-2</v>
      </c>
      <c r="S192" s="138">
        <v>0</v>
      </c>
      <c r="T192" s="139">
        <f>S192*H192</f>
        <v>0</v>
      </c>
      <c r="AR192" s="140" t="s">
        <v>168</v>
      </c>
      <c r="AT192" s="140" t="s">
        <v>319</v>
      </c>
      <c r="AU192" s="140" t="s">
        <v>80</v>
      </c>
      <c r="AY192" s="18" t="s">
        <v>119</v>
      </c>
      <c r="BE192" s="141">
        <f>IF(N192="základní",J192,0)</f>
        <v>0</v>
      </c>
      <c r="BF192" s="141">
        <f>IF(N192="snížená",J192,0)</f>
        <v>0</v>
      </c>
      <c r="BG192" s="141">
        <f>IF(N192="zákl. přenesená",J192,0)</f>
        <v>0</v>
      </c>
      <c r="BH192" s="141">
        <f>IF(N192="sníž. přenesená",J192,0)</f>
        <v>0</v>
      </c>
      <c r="BI192" s="141">
        <f>IF(N192="nulová",J192,0)</f>
        <v>0</v>
      </c>
      <c r="BJ192" s="18" t="s">
        <v>78</v>
      </c>
      <c r="BK192" s="141">
        <f>ROUND(I192*H192,2)</f>
        <v>0</v>
      </c>
      <c r="BL192" s="18" t="s">
        <v>126</v>
      </c>
      <c r="BM192" s="140" t="s">
        <v>652</v>
      </c>
    </row>
    <row r="193" spans="2:65" s="1" customFormat="1" ht="107.25">
      <c r="B193" s="33"/>
      <c r="D193" s="147" t="s">
        <v>510</v>
      </c>
      <c r="F193" s="187" t="s">
        <v>653</v>
      </c>
      <c r="I193" s="144"/>
      <c r="L193" s="33"/>
      <c r="M193" s="145"/>
      <c r="T193" s="54"/>
      <c r="AT193" s="18" t="s">
        <v>510</v>
      </c>
      <c r="AU193" s="18" t="s">
        <v>80</v>
      </c>
    </row>
    <row r="194" spans="2:65" s="13" customFormat="1">
      <c r="B194" s="153"/>
      <c r="D194" s="147" t="s">
        <v>130</v>
      </c>
      <c r="E194" s="154" t="s">
        <v>3</v>
      </c>
      <c r="F194" s="155" t="s">
        <v>649</v>
      </c>
      <c r="H194" s="156">
        <v>1</v>
      </c>
      <c r="I194" s="157"/>
      <c r="L194" s="153"/>
      <c r="M194" s="158"/>
      <c r="T194" s="159"/>
      <c r="AT194" s="154" t="s">
        <v>130</v>
      </c>
      <c r="AU194" s="154" t="s">
        <v>80</v>
      </c>
      <c r="AV194" s="13" t="s">
        <v>80</v>
      </c>
      <c r="AW194" s="13" t="s">
        <v>32</v>
      </c>
      <c r="AX194" s="13" t="s">
        <v>70</v>
      </c>
      <c r="AY194" s="154" t="s">
        <v>119</v>
      </c>
    </row>
    <row r="195" spans="2:65" s="14" customFormat="1">
      <c r="B195" s="160"/>
      <c r="D195" s="147" t="s">
        <v>130</v>
      </c>
      <c r="E195" s="161" t="s">
        <v>3</v>
      </c>
      <c r="F195" s="162" t="s">
        <v>133</v>
      </c>
      <c r="H195" s="163">
        <v>1</v>
      </c>
      <c r="I195" s="164"/>
      <c r="L195" s="160"/>
      <c r="M195" s="165"/>
      <c r="T195" s="166"/>
      <c r="AT195" s="161" t="s">
        <v>130</v>
      </c>
      <c r="AU195" s="161" t="s">
        <v>80</v>
      </c>
      <c r="AV195" s="14" t="s">
        <v>126</v>
      </c>
      <c r="AW195" s="14" t="s">
        <v>32</v>
      </c>
      <c r="AX195" s="14" t="s">
        <v>78</v>
      </c>
      <c r="AY195" s="161" t="s">
        <v>119</v>
      </c>
    </row>
    <row r="196" spans="2:65" s="1" customFormat="1" ht="16.5" customHeight="1">
      <c r="B196" s="128"/>
      <c r="C196" s="129" t="s">
        <v>357</v>
      </c>
      <c r="D196" s="129" t="s">
        <v>121</v>
      </c>
      <c r="E196" s="130" t="s">
        <v>654</v>
      </c>
      <c r="F196" s="131" t="s">
        <v>655</v>
      </c>
      <c r="G196" s="132" t="s">
        <v>504</v>
      </c>
      <c r="H196" s="133">
        <v>2</v>
      </c>
      <c r="I196" s="134"/>
      <c r="J196" s="135">
        <f>ROUND(I196*H196,2)</f>
        <v>0</v>
      </c>
      <c r="K196" s="131" t="s">
        <v>125</v>
      </c>
      <c r="L196" s="33"/>
      <c r="M196" s="136" t="s">
        <v>3</v>
      </c>
      <c r="N196" s="137" t="s">
        <v>41</v>
      </c>
      <c r="P196" s="138">
        <f>O196*H196</f>
        <v>0</v>
      </c>
      <c r="Q196" s="138">
        <v>0.04</v>
      </c>
      <c r="R196" s="138">
        <f>Q196*H196</f>
        <v>0.08</v>
      </c>
      <c r="S196" s="138">
        <v>0</v>
      </c>
      <c r="T196" s="139">
        <f>S196*H196</f>
        <v>0</v>
      </c>
      <c r="AR196" s="140" t="s">
        <v>126</v>
      </c>
      <c r="AT196" s="140" t="s">
        <v>121</v>
      </c>
      <c r="AU196" s="140" t="s">
        <v>80</v>
      </c>
      <c r="AY196" s="18" t="s">
        <v>119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8" t="s">
        <v>78</v>
      </c>
      <c r="BK196" s="141">
        <f>ROUND(I196*H196,2)</f>
        <v>0</v>
      </c>
      <c r="BL196" s="18" t="s">
        <v>126</v>
      </c>
      <c r="BM196" s="140" t="s">
        <v>656</v>
      </c>
    </row>
    <row r="197" spans="2:65" s="1" customFormat="1">
      <c r="B197" s="33"/>
      <c r="D197" s="142" t="s">
        <v>128</v>
      </c>
      <c r="F197" s="143" t="s">
        <v>657</v>
      </c>
      <c r="I197" s="144"/>
      <c r="L197" s="33"/>
      <c r="M197" s="145"/>
      <c r="T197" s="54"/>
      <c r="AT197" s="18" t="s">
        <v>128</v>
      </c>
      <c r="AU197" s="18" t="s">
        <v>80</v>
      </c>
    </row>
    <row r="198" spans="2:65" s="13" customFormat="1">
      <c r="B198" s="153"/>
      <c r="D198" s="147" t="s">
        <v>130</v>
      </c>
      <c r="E198" s="154" t="s">
        <v>3</v>
      </c>
      <c r="F198" s="155" t="s">
        <v>658</v>
      </c>
      <c r="H198" s="156">
        <v>2</v>
      </c>
      <c r="I198" s="157"/>
      <c r="L198" s="153"/>
      <c r="M198" s="158"/>
      <c r="T198" s="159"/>
      <c r="AT198" s="154" t="s">
        <v>130</v>
      </c>
      <c r="AU198" s="154" t="s">
        <v>80</v>
      </c>
      <c r="AV198" s="13" t="s">
        <v>80</v>
      </c>
      <c r="AW198" s="13" t="s">
        <v>32</v>
      </c>
      <c r="AX198" s="13" t="s">
        <v>70</v>
      </c>
      <c r="AY198" s="154" t="s">
        <v>119</v>
      </c>
    </row>
    <row r="199" spans="2:65" s="14" customFormat="1">
      <c r="B199" s="160"/>
      <c r="D199" s="147" t="s">
        <v>130</v>
      </c>
      <c r="E199" s="161" t="s">
        <v>3</v>
      </c>
      <c r="F199" s="162" t="s">
        <v>133</v>
      </c>
      <c r="H199" s="163">
        <v>2</v>
      </c>
      <c r="I199" s="164"/>
      <c r="L199" s="160"/>
      <c r="M199" s="165"/>
      <c r="T199" s="166"/>
      <c r="AT199" s="161" t="s">
        <v>130</v>
      </c>
      <c r="AU199" s="161" t="s">
        <v>80</v>
      </c>
      <c r="AV199" s="14" t="s">
        <v>126</v>
      </c>
      <c r="AW199" s="14" t="s">
        <v>32</v>
      </c>
      <c r="AX199" s="14" t="s">
        <v>78</v>
      </c>
      <c r="AY199" s="161" t="s">
        <v>119</v>
      </c>
    </row>
    <row r="200" spans="2:65" s="1" customFormat="1" ht="16.5" customHeight="1">
      <c r="B200" s="128"/>
      <c r="C200" s="174" t="s">
        <v>363</v>
      </c>
      <c r="D200" s="174" t="s">
        <v>319</v>
      </c>
      <c r="E200" s="175" t="s">
        <v>659</v>
      </c>
      <c r="F200" s="176" t="s">
        <v>660</v>
      </c>
      <c r="G200" s="177" t="s">
        <v>504</v>
      </c>
      <c r="H200" s="178">
        <v>2</v>
      </c>
      <c r="I200" s="179"/>
      <c r="J200" s="180">
        <f>ROUND(I200*H200,2)</f>
        <v>0</v>
      </c>
      <c r="K200" s="176" t="s">
        <v>125</v>
      </c>
      <c r="L200" s="181"/>
      <c r="M200" s="182" t="s">
        <v>3</v>
      </c>
      <c r="N200" s="183" t="s">
        <v>41</v>
      </c>
      <c r="P200" s="138">
        <f>O200*H200</f>
        <v>0</v>
      </c>
      <c r="Q200" s="138">
        <v>1.11E-2</v>
      </c>
      <c r="R200" s="138">
        <f>Q200*H200</f>
        <v>2.2200000000000001E-2</v>
      </c>
      <c r="S200" s="138">
        <v>0</v>
      </c>
      <c r="T200" s="139">
        <f>S200*H200</f>
        <v>0</v>
      </c>
      <c r="AR200" s="140" t="s">
        <v>168</v>
      </c>
      <c r="AT200" s="140" t="s">
        <v>319</v>
      </c>
      <c r="AU200" s="140" t="s">
        <v>80</v>
      </c>
      <c r="AY200" s="18" t="s">
        <v>119</v>
      </c>
      <c r="BE200" s="141">
        <f>IF(N200="základní",J200,0)</f>
        <v>0</v>
      </c>
      <c r="BF200" s="141">
        <f>IF(N200="snížená",J200,0)</f>
        <v>0</v>
      </c>
      <c r="BG200" s="141">
        <f>IF(N200="zákl. přenesená",J200,0)</f>
        <v>0</v>
      </c>
      <c r="BH200" s="141">
        <f>IF(N200="sníž. přenesená",J200,0)</f>
        <v>0</v>
      </c>
      <c r="BI200" s="141">
        <f>IF(N200="nulová",J200,0)</f>
        <v>0</v>
      </c>
      <c r="BJ200" s="18" t="s">
        <v>78</v>
      </c>
      <c r="BK200" s="141">
        <f>ROUND(I200*H200,2)</f>
        <v>0</v>
      </c>
      <c r="BL200" s="18" t="s">
        <v>126</v>
      </c>
      <c r="BM200" s="140" t="s">
        <v>661</v>
      </c>
    </row>
    <row r="201" spans="2:65" s="13" customFormat="1">
      <c r="B201" s="153"/>
      <c r="D201" s="147" t="s">
        <v>130</v>
      </c>
      <c r="E201" s="154" t="s">
        <v>3</v>
      </c>
      <c r="F201" s="155" t="s">
        <v>658</v>
      </c>
      <c r="H201" s="156">
        <v>2</v>
      </c>
      <c r="I201" s="157"/>
      <c r="L201" s="153"/>
      <c r="M201" s="158"/>
      <c r="T201" s="159"/>
      <c r="AT201" s="154" t="s">
        <v>130</v>
      </c>
      <c r="AU201" s="154" t="s">
        <v>80</v>
      </c>
      <c r="AV201" s="13" t="s">
        <v>80</v>
      </c>
      <c r="AW201" s="13" t="s">
        <v>32</v>
      </c>
      <c r="AX201" s="13" t="s">
        <v>70</v>
      </c>
      <c r="AY201" s="154" t="s">
        <v>119</v>
      </c>
    </row>
    <row r="202" spans="2:65" s="14" customFormat="1">
      <c r="B202" s="160"/>
      <c r="D202" s="147" t="s">
        <v>130</v>
      </c>
      <c r="E202" s="161" t="s">
        <v>3</v>
      </c>
      <c r="F202" s="162" t="s">
        <v>133</v>
      </c>
      <c r="H202" s="163">
        <v>2</v>
      </c>
      <c r="I202" s="164"/>
      <c r="L202" s="160"/>
      <c r="M202" s="165"/>
      <c r="T202" s="166"/>
      <c r="AT202" s="161" t="s">
        <v>130</v>
      </c>
      <c r="AU202" s="161" t="s">
        <v>80</v>
      </c>
      <c r="AV202" s="14" t="s">
        <v>126</v>
      </c>
      <c r="AW202" s="14" t="s">
        <v>32</v>
      </c>
      <c r="AX202" s="14" t="s">
        <v>78</v>
      </c>
      <c r="AY202" s="161" t="s">
        <v>119</v>
      </c>
    </row>
    <row r="203" spans="2:65" s="1" customFormat="1" ht="16.5" customHeight="1">
      <c r="B203" s="128"/>
      <c r="C203" s="174" t="s">
        <v>378</v>
      </c>
      <c r="D203" s="174" t="s">
        <v>319</v>
      </c>
      <c r="E203" s="175" t="s">
        <v>662</v>
      </c>
      <c r="F203" s="176" t="s">
        <v>663</v>
      </c>
      <c r="G203" s="177" t="s">
        <v>504</v>
      </c>
      <c r="H203" s="178">
        <v>2</v>
      </c>
      <c r="I203" s="179"/>
      <c r="J203" s="180">
        <f>ROUND(I203*H203,2)</f>
        <v>0</v>
      </c>
      <c r="K203" s="176" t="s">
        <v>125</v>
      </c>
      <c r="L203" s="181"/>
      <c r="M203" s="182" t="s">
        <v>3</v>
      </c>
      <c r="N203" s="183" t="s">
        <v>41</v>
      </c>
      <c r="P203" s="138">
        <f>O203*H203</f>
        <v>0</v>
      </c>
      <c r="Q203" s="138">
        <v>2.9999999999999997E-4</v>
      </c>
      <c r="R203" s="138">
        <f>Q203*H203</f>
        <v>5.9999999999999995E-4</v>
      </c>
      <c r="S203" s="138">
        <v>0</v>
      </c>
      <c r="T203" s="139">
        <f>S203*H203</f>
        <v>0</v>
      </c>
      <c r="AR203" s="140" t="s">
        <v>168</v>
      </c>
      <c r="AT203" s="140" t="s">
        <v>319</v>
      </c>
      <c r="AU203" s="140" t="s">
        <v>80</v>
      </c>
      <c r="AY203" s="18" t="s">
        <v>119</v>
      </c>
      <c r="BE203" s="141">
        <f>IF(N203="základní",J203,0)</f>
        <v>0</v>
      </c>
      <c r="BF203" s="141">
        <f>IF(N203="snížená",J203,0)</f>
        <v>0</v>
      </c>
      <c r="BG203" s="141">
        <f>IF(N203="zákl. přenesená",J203,0)</f>
        <v>0</v>
      </c>
      <c r="BH203" s="141">
        <f>IF(N203="sníž. přenesená",J203,0)</f>
        <v>0</v>
      </c>
      <c r="BI203" s="141">
        <f>IF(N203="nulová",J203,0)</f>
        <v>0</v>
      </c>
      <c r="BJ203" s="18" t="s">
        <v>78</v>
      </c>
      <c r="BK203" s="141">
        <f>ROUND(I203*H203,2)</f>
        <v>0</v>
      </c>
      <c r="BL203" s="18" t="s">
        <v>126</v>
      </c>
      <c r="BM203" s="140" t="s">
        <v>664</v>
      </c>
    </row>
    <row r="204" spans="2:65" s="13" customFormat="1">
      <c r="B204" s="153"/>
      <c r="D204" s="147" t="s">
        <v>130</v>
      </c>
      <c r="E204" s="154" t="s">
        <v>3</v>
      </c>
      <c r="F204" s="155" t="s">
        <v>665</v>
      </c>
      <c r="H204" s="156">
        <v>2</v>
      </c>
      <c r="I204" s="157"/>
      <c r="L204" s="153"/>
      <c r="M204" s="158"/>
      <c r="T204" s="159"/>
      <c r="AT204" s="154" t="s">
        <v>130</v>
      </c>
      <c r="AU204" s="154" t="s">
        <v>80</v>
      </c>
      <c r="AV204" s="13" t="s">
        <v>80</v>
      </c>
      <c r="AW204" s="13" t="s">
        <v>32</v>
      </c>
      <c r="AX204" s="13" t="s">
        <v>70</v>
      </c>
      <c r="AY204" s="154" t="s">
        <v>119</v>
      </c>
    </row>
    <row r="205" spans="2:65" s="14" customFormat="1">
      <c r="B205" s="160"/>
      <c r="D205" s="147" t="s">
        <v>130</v>
      </c>
      <c r="E205" s="161" t="s">
        <v>3</v>
      </c>
      <c r="F205" s="162" t="s">
        <v>133</v>
      </c>
      <c r="H205" s="163">
        <v>2</v>
      </c>
      <c r="I205" s="164"/>
      <c r="L205" s="160"/>
      <c r="M205" s="165"/>
      <c r="T205" s="166"/>
      <c r="AT205" s="161" t="s">
        <v>130</v>
      </c>
      <c r="AU205" s="161" t="s">
        <v>80</v>
      </c>
      <c r="AV205" s="14" t="s">
        <v>126</v>
      </c>
      <c r="AW205" s="14" t="s">
        <v>32</v>
      </c>
      <c r="AX205" s="14" t="s">
        <v>78</v>
      </c>
      <c r="AY205" s="161" t="s">
        <v>119</v>
      </c>
    </row>
    <row r="206" spans="2:65" s="1" customFormat="1" ht="16.5" customHeight="1">
      <c r="B206" s="128"/>
      <c r="C206" s="129" t="s">
        <v>386</v>
      </c>
      <c r="D206" s="129" t="s">
        <v>121</v>
      </c>
      <c r="E206" s="130" t="s">
        <v>666</v>
      </c>
      <c r="F206" s="131" t="s">
        <v>667</v>
      </c>
      <c r="G206" s="132" t="s">
        <v>504</v>
      </c>
      <c r="H206" s="133">
        <v>1</v>
      </c>
      <c r="I206" s="134"/>
      <c r="J206" s="135">
        <f>ROUND(I206*H206,2)</f>
        <v>0</v>
      </c>
      <c r="K206" s="131" t="s">
        <v>125</v>
      </c>
      <c r="L206" s="33"/>
      <c r="M206" s="136" t="s">
        <v>3</v>
      </c>
      <c r="N206" s="137" t="s">
        <v>41</v>
      </c>
      <c r="P206" s="138">
        <f>O206*H206</f>
        <v>0</v>
      </c>
      <c r="Q206" s="138">
        <v>0.05</v>
      </c>
      <c r="R206" s="138">
        <f>Q206*H206</f>
        <v>0.05</v>
      </c>
      <c r="S206" s="138">
        <v>0</v>
      </c>
      <c r="T206" s="139">
        <f>S206*H206</f>
        <v>0</v>
      </c>
      <c r="AR206" s="140" t="s">
        <v>126</v>
      </c>
      <c r="AT206" s="140" t="s">
        <v>121</v>
      </c>
      <c r="AU206" s="140" t="s">
        <v>80</v>
      </c>
      <c r="AY206" s="18" t="s">
        <v>119</v>
      </c>
      <c r="BE206" s="141">
        <f>IF(N206="základní",J206,0)</f>
        <v>0</v>
      </c>
      <c r="BF206" s="141">
        <f>IF(N206="snížená",J206,0)</f>
        <v>0</v>
      </c>
      <c r="BG206" s="141">
        <f>IF(N206="zákl. přenesená",J206,0)</f>
        <v>0</v>
      </c>
      <c r="BH206" s="141">
        <f>IF(N206="sníž. přenesená",J206,0)</f>
        <v>0</v>
      </c>
      <c r="BI206" s="141">
        <f>IF(N206="nulová",J206,0)</f>
        <v>0</v>
      </c>
      <c r="BJ206" s="18" t="s">
        <v>78</v>
      </c>
      <c r="BK206" s="141">
        <f>ROUND(I206*H206,2)</f>
        <v>0</v>
      </c>
      <c r="BL206" s="18" t="s">
        <v>126</v>
      </c>
      <c r="BM206" s="140" t="s">
        <v>668</v>
      </c>
    </row>
    <row r="207" spans="2:65" s="1" customFormat="1">
      <c r="B207" s="33"/>
      <c r="D207" s="142" t="s">
        <v>128</v>
      </c>
      <c r="F207" s="143" t="s">
        <v>669</v>
      </c>
      <c r="I207" s="144"/>
      <c r="L207" s="33"/>
      <c r="M207" s="145"/>
      <c r="T207" s="54"/>
      <c r="AT207" s="18" t="s">
        <v>128</v>
      </c>
      <c r="AU207" s="18" t="s">
        <v>80</v>
      </c>
    </row>
    <row r="208" spans="2:65" s="13" customFormat="1">
      <c r="B208" s="153"/>
      <c r="D208" s="147" t="s">
        <v>130</v>
      </c>
      <c r="E208" s="154" t="s">
        <v>3</v>
      </c>
      <c r="F208" s="155" t="s">
        <v>670</v>
      </c>
      <c r="H208" s="156">
        <v>1</v>
      </c>
      <c r="I208" s="157"/>
      <c r="L208" s="153"/>
      <c r="M208" s="158"/>
      <c r="T208" s="159"/>
      <c r="AT208" s="154" t="s">
        <v>130</v>
      </c>
      <c r="AU208" s="154" t="s">
        <v>80</v>
      </c>
      <c r="AV208" s="13" t="s">
        <v>80</v>
      </c>
      <c r="AW208" s="13" t="s">
        <v>32</v>
      </c>
      <c r="AX208" s="13" t="s">
        <v>70</v>
      </c>
      <c r="AY208" s="154" t="s">
        <v>119</v>
      </c>
    </row>
    <row r="209" spans="2:65" s="14" customFormat="1">
      <c r="B209" s="160"/>
      <c r="D209" s="147" t="s">
        <v>130</v>
      </c>
      <c r="E209" s="161" t="s">
        <v>3</v>
      </c>
      <c r="F209" s="162" t="s">
        <v>133</v>
      </c>
      <c r="H209" s="163">
        <v>1</v>
      </c>
      <c r="I209" s="164"/>
      <c r="L209" s="160"/>
      <c r="M209" s="165"/>
      <c r="T209" s="166"/>
      <c r="AT209" s="161" t="s">
        <v>130</v>
      </c>
      <c r="AU209" s="161" t="s">
        <v>80</v>
      </c>
      <c r="AV209" s="14" t="s">
        <v>126</v>
      </c>
      <c r="AW209" s="14" t="s">
        <v>32</v>
      </c>
      <c r="AX209" s="14" t="s">
        <v>78</v>
      </c>
      <c r="AY209" s="161" t="s">
        <v>119</v>
      </c>
    </row>
    <row r="210" spans="2:65" s="1" customFormat="1" ht="16.5" customHeight="1">
      <c r="B210" s="128"/>
      <c r="C210" s="174" t="s">
        <v>391</v>
      </c>
      <c r="D210" s="174" t="s">
        <v>319</v>
      </c>
      <c r="E210" s="175" t="s">
        <v>671</v>
      </c>
      <c r="F210" s="176" t="s">
        <v>672</v>
      </c>
      <c r="G210" s="177" t="s">
        <v>504</v>
      </c>
      <c r="H210" s="178">
        <v>1</v>
      </c>
      <c r="I210" s="179"/>
      <c r="J210" s="180">
        <f>ROUND(I210*H210,2)</f>
        <v>0</v>
      </c>
      <c r="K210" s="176" t="s">
        <v>125</v>
      </c>
      <c r="L210" s="181"/>
      <c r="M210" s="182" t="s">
        <v>3</v>
      </c>
      <c r="N210" s="183" t="s">
        <v>41</v>
      </c>
      <c r="P210" s="138">
        <f>O210*H210</f>
        <v>0</v>
      </c>
      <c r="Q210" s="138">
        <v>2.3800000000000002E-2</v>
      </c>
      <c r="R210" s="138">
        <f>Q210*H210</f>
        <v>2.3800000000000002E-2</v>
      </c>
      <c r="S210" s="138">
        <v>0</v>
      </c>
      <c r="T210" s="139">
        <f>S210*H210</f>
        <v>0</v>
      </c>
      <c r="AR210" s="140" t="s">
        <v>168</v>
      </c>
      <c r="AT210" s="140" t="s">
        <v>319</v>
      </c>
      <c r="AU210" s="140" t="s">
        <v>80</v>
      </c>
      <c r="AY210" s="18" t="s">
        <v>119</v>
      </c>
      <c r="BE210" s="141">
        <f>IF(N210="základní",J210,0)</f>
        <v>0</v>
      </c>
      <c r="BF210" s="141">
        <f>IF(N210="snížená",J210,0)</f>
        <v>0</v>
      </c>
      <c r="BG210" s="141">
        <f>IF(N210="zákl. přenesená",J210,0)</f>
        <v>0</v>
      </c>
      <c r="BH210" s="141">
        <f>IF(N210="sníž. přenesená",J210,0)</f>
        <v>0</v>
      </c>
      <c r="BI210" s="141">
        <f>IF(N210="nulová",J210,0)</f>
        <v>0</v>
      </c>
      <c r="BJ210" s="18" t="s">
        <v>78</v>
      </c>
      <c r="BK210" s="141">
        <f>ROUND(I210*H210,2)</f>
        <v>0</v>
      </c>
      <c r="BL210" s="18" t="s">
        <v>126</v>
      </c>
      <c r="BM210" s="140" t="s">
        <v>673</v>
      </c>
    </row>
    <row r="211" spans="2:65" s="13" customFormat="1">
      <c r="B211" s="153"/>
      <c r="D211" s="147" t="s">
        <v>130</v>
      </c>
      <c r="E211" s="154" t="s">
        <v>3</v>
      </c>
      <c r="F211" s="155" t="s">
        <v>670</v>
      </c>
      <c r="H211" s="156">
        <v>1</v>
      </c>
      <c r="I211" s="157"/>
      <c r="L211" s="153"/>
      <c r="M211" s="158"/>
      <c r="T211" s="159"/>
      <c r="AT211" s="154" t="s">
        <v>130</v>
      </c>
      <c r="AU211" s="154" t="s">
        <v>80</v>
      </c>
      <c r="AV211" s="13" t="s">
        <v>80</v>
      </c>
      <c r="AW211" s="13" t="s">
        <v>32</v>
      </c>
      <c r="AX211" s="13" t="s">
        <v>70</v>
      </c>
      <c r="AY211" s="154" t="s">
        <v>119</v>
      </c>
    </row>
    <row r="212" spans="2:65" s="14" customFormat="1">
      <c r="B212" s="160"/>
      <c r="D212" s="147" t="s">
        <v>130</v>
      </c>
      <c r="E212" s="161" t="s">
        <v>3</v>
      </c>
      <c r="F212" s="162" t="s">
        <v>133</v>
      </c>
      <c r="H212" s="163">
        <v>1</v>
      </c>
      <c r="I212" s="164"/>
      <c r="L212" s="160"/>
      <c r="M212" s="165"/>
      <c r="T212" s="166"/>
      <c r="AT212" s="161" t="s">
        <v>130</v>
      </c>
      <c r="AU212" s="161" t="s">
        <v>80</v>
      </c>
      <c r="AV212" s="14" t="s">
        <v>126</v>
      </c>
      <c r="AW212" s="14" t="s">
        <v>32</v>
      </c>
      <c r="AX212" s="14" t="s">
        <v>78</v>
      </c>
      <c r="AY212" s="161" t="s">
        <v>119</v>
      </c>
    </row>
    <row r="213" spans="2:65" s="1" customFormat="1" ht="16.5" customHeight="1">
      <c r="B213" s="128"/>
      <c r="C213" s="174" t="s">
        <v>396</v>
      </c>
      <c r="D213" s="174" t="s">
        <v>319</v>
      </c>
      <c r="E213" s="175" t="s">
        <v>674</v>
      </c>
      <c r="F213" s="176" t="s">
        <v>675</v>
      </c>
      <c r="G213" s="177" t="s">
        <v>504</v>
      </c>
      <c r="H213" s="178">
        <v>1</v>
      </c>
      <c r="I213" s="179"/>
      <c r="J213" s="180">
        <f>ROUND(I213*H213,2)</f>
        <v>0</v>
      </c>
      <c r="K213" s="176" t="s">
        <v>125</v>
      </c>
      <c r="L213" s="181"/>
      <c r="M213" s="182" t="s">
        <v>3</v>
      </c>
      <c r="N213" s="183" t="s">
        <v>41</v>
      </c>
      <c r="P213" s="138">
        <f>O213*H213</f>
        <v>0</v>
      </c>
      <c r="Q213" s="138">
        <v>2.5000000000000001E-3</v>
      </c>
      <c r="R213" s="138">
        <f>Q213*H213</f>
        <v>2.5000000000000001E-3</v>
      </c>
      <c r="S213" s="138">
        <v>0</v>
      </c>
      <c r="T213" s="139">
        <f>S213*H213</f>
        <v>0</v>
      </c>
      <c r="AR213" s="140" t="s">
        <v>168</v>
      </c>
      <c r="AT213" s="140" t="s">
        <v>319</v>
      </c>
      <c r="AU213" s="140" t="s">
        <v>80</v>
      </c>
      <c r="AY213" s="18" t="s">
        <v>119</v>
      </c>
      <c r="BE213" s="141">
        <f>IF(N213="základní",J213,0)</f>
        <v>0</v>
      </c>
      <c r="BF213" s="141">
        <f>IF(N213="snížená",J213,0)</f>
        <v>0</v>
      </c>
      <c r="BG213" s="141">
        <f>IF(N213="zákl. přenesená",J213,0)</f>
        <v>0</v>
      </c>
      <c r="BH213" s="141">
        <f>IF(N213="sníž. přenesená",J213,0)</f>
        <v>0</v>
      </c>
      <c r="BI213" s="141">
        <f>IF(N213="nulová",J213,0)</f>
        <v>0</v>
      </c>
      <c r="BJ213" s="18" t="s">
        <v>78</v>
      </c>
      <c r="BK213" s="141">
        <f>ROUND(I213*H213,2)</f>
        <v>0</v>
      </c>
      <c r="BL213" s="18" t="s">
        <v>126</v>
      </c>
      <c r="BM213" s="140" t="s">
        <v>676</v>
      </c>
    </row>
    <row r="214" spans="2:65" s="13" customFormat="1">
      <c r="B214" s="153"/>
      <c r="D214" s="147" t="s">
        <v>130</v>
      </c>
      <c r="E214" s="154" t="s">
        <v>3</v>
      </c>
      <c r="F214" s="155" t="s">
        <v>677</v>
      </c>
      <c r="H214" s="156">
        <v>1</v>
      </c>
      <c r="I214" s="157"/>
      <c r="L214" s="153"/>
      <c r="M214" s="158"/>
      <c r="T214" s="159"/>
      <c r="AT214" s="154" t="s">
        <v>130</v>
      </c>
      <c r="AU214" s="154" t="s">
        <v>80</v>
      </c>
      <c r="AV214" s="13" t="s">
        <v>80</v>
      </c>
      <c r="AW214" s="13" t="s">
        <v>32</v>
      </c>
      <c r="AX214" s="13" t="s">
        <v>70</v>
      </c>
      <c r="AY214" s="154" t="s">
        <v>119</v>
      </c>
    </row>
    <row r="215" spans="2:65" s="14" customFormat="1">
      <c r="B215" s="160"/>
      <c r="D215" s="147" t="s">
        <v>130</v>
      </c>
      <c r="E215" s="161" t="s">
        <v>3</v>
      </c>
      <c r="F215" s="162" t="s">
        <v>133</v>
      </c>
      <c r="H215" s="163">
        <v>1</v>
      </c>
      <c r="I215" s="164"/>
      <c r="L215" s="160"/>
      <c r="M215" s="165"/>
      <c r="T215" s="166"/>
      <c r="AT215" s="161" t="s">
        <v>130</v>
      </c>
      <c r="AU215" s="161" t="s">
        <v>80</v>
      </c>
      <c r="AV215" s="14" t="s">
        <v>126</v>
      </c>
      <c r="AW215" s="14" t="s">
        <v>32</v>
      </c>
      <c r="AX215" s="14" t="s">
        <v>78</v>
      </c>
      <c r="AY215" s="161" t="s">
        <v>119</v>
      </c>
    </row>
    <row r="216" spans="2:65" s="1" customFormat="1" ht="16.5" customHeight="1">
      <c r="B216" s="128"/>
      <c r="C216" s="129" t="s">
        <v>401</v>
      </c>
      <c r="D216" s="129" t="s">
        <v>121</v>
      </c>
      <c r="E216" s="130" t="s">
        <v>678</v>
      </c>
      <c r="F216" s="131" t="s">
        <v>679</v>
      </c>
      <c r="G216" s="132" t="s">
        <v>504</v>
      </c>
      <c r="H216" s="133">
        <v>3</v>
      </c>
      <c r="I216" s="134"/>
      <c r="J216" s="135">
        <f>ROUND(I216*H216,2)</f>
        <v>0</v>
      </c>
      <c r="K216" s="131" t="s">
        <v>3</v>
      </c>
      <c r="L216" s="33"/>
      <c r="M216" s="136" t="s">
        <v>3</v>
      </c>
      <c r="N216" s="137" t="s">
        <v>41</v>
      </c>
      <c r="P216" s="138">
        <f>O216*H216</f>
        <v>0</v>
      </c>
      <c r="Q216" s="138">
        <v>0</v>
      </c>
      <c r="R216" s="138">
        <f>Q216*H216</f>
        <v>0</v>
      </c>
      <c r="S216" s="138">
        <v>0</v>
      </c>
      <c r="T216" s="139">
        <f>S216*H216</f>
        <v>0</v>
      </c>
      <c r="AR216" s="140" t="s">
        <v>680</v>
      </c>
      <c r="AT216" s="140" t="s">
        <v>121</v>
      </c>
      <c r="AU216" s="140" t="s">
        <v>80</v>
      </c>
      <c r="AY216" s="18" t="s">
        <v>119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8" t="s">
        <v>78</v>
      </c>
      <c r="BK216" s="141">
        <f>ROUND(I216*H216,2)</f>
        <v>0</v>
      </c>
      <c r="BL216" s="18" t="s">
        <v>680</v>
      </c>
      <c r="BM216" s="140" t="s">
        <v>681</v>
      </c>
    </row>
    <row r="217" spans="2:65" s="1" customFormat="1" ht="16.5" customHeight="1">
      <c r="B217" s="128"/>
      <c r="C217" s="129" t="s">
        <v>406</v>
      </c>
      <c r="D217" s="129" t="s">
        <v>121</v>
      </c>
      <c r="E217" s="130" t="s">
        <v>682</v>
      </c>
      <c r="F217" s="131" t="s">
        <v>683</v>
      </c>
      <c r="G217" s="132" t="s">
        <v>504</v>
      </c>
      <c r="H217" s="133">
        <v>3</v>
      </c>
      <c r="I217" s="134"/>
      <c r="J217" s="135">
        <f>ROUND(I217*H217,2)</f>
        <v>0</v>
      </c>
      <c r="K217" s="131" t="s">
        <v>3</v>
      </c>
      <c r="L217" s="33"/>
      <c r="M217" s="136" t="s">
        <v>3</v>
      </c>
      <c r="N217" s="137" t="s">
        <v>41</v>
      </c>
      <c r="P217" s="138">
        <f>O217*H217</f>
        <v>0</v>
      </c>
      <c r="Q217" s="138">
        <v>2.5000000000000001E-2</v>
      </c>
      <c r="R217" s="138">
        <f>Q217*H217</f>
        <v>7.5000000000000011E-2</v>
      </c>
      <c r="S217" s="138">
        <v>0</v>
      </c>
      <c r="T217" s="139">
        <f>S217*H217</f>
        <v>0</v>
      </c>
      <c r="AR217" s="140" t="s">
        <v>126</v>
      </c>
      <c r="AT217" s="140" t="s">
        <v>121</v>
      </c>
      <c r="AU217" s="140" t="s">
        <v>80</v>
      </c>
      <c r="AY217" s="18" t="s">
        <v>119</v>
      </c>
      <c r="BE217" s="141">
        <f>IF(N217="základní",J217,0)</f>
        <v>0</v>
      </c>
      <c r="BF217" s="141">
        <f>IF(N217="snížená",J217,0)</f>
        <v>0</v>
      </c>
      <c r="BG217" s="141">
        <f>IF(N217="zákl. přenesená",J217,0)</f>
        <v>0</v>
      </c>
      <c r="BH217" s="141">
        <f>IF(N217="sníž. přenesená",J217,0)</f>
        <v>0</v>
      </c>
      <c r="BI217" s="141">
        <f>IF(N217="nulová",J217,0)</f>
        <v>0</v>
      </c>
      <c r="BJ217" s="18" t="s">
        <v>78</v>
      </c>
      <c r="BK217" s="141">
        <f>ROUND(I217*H217,2)</f>
        <v>0</v>
      </c>
      <c r="BL217" s="18" t="s">
        <v>126</v>
      </c>
      <c r="BM217" s="140" t="s">
        <v>684</v>
      </c>
    </row>
    <row r="218" spans="2:65" s="13" customFormat="1">
      <c r="B218" s="153"/>
      <c r="D218" s="147" t="s">
        <v>130</v>
      </c>
      <c r="E218" s="154" t="s">
        <v>3</v>
      </c>
      <c r="F218" s="155" t="s">
        <v>685</v>
      </c>
      <c r="H218" s="156">
        <v>3</v>
      </c>
      <c r="I218" s="157"/>
      <c r="L218" s="153"/>
      <c r="M218" s="158"/>
      <c r="T218" s="159"/>
      <c r="AT218" s="154" t="s">
        <v>130</v>
      </c>
      <c r="AU218" s="154" t="s">
        <v>80</v>
      </c>
      <c r="AV218" s="13" t="s">
        <v>80</v>
      </c>
      <c r="AW218" s="13" t="s">
        <v>32</v>
      </c>
      <c r="AX218" s="13" t="s">
        <v>70</v>
      </c>
      <c r="AY218" s="154" t="s">
        <v>119</v>
      </c>
    </row>
    <row r="219" spans="2:65" s="14" customFormat="1">
      <c r="B219" s="160"/>
      <c r="D219" s="147" t="s">
        <v>130</v>
      </c>
      <c r="E219" s="161" t="s">
        <v>3</v>
      </c>
      <c r="F219" s="162" t="s">
        <v>133</v>
      </c>
      <c r="H219" s="163">
        <v>3</v>
      </c>
      <c r="I219" s="164"/>
      <c r="L219" s="160"/>
      <c r="M219" s="165"/>
      <c r="T219" s="166"/>
      <c r="AT219" s="161" t="s">
        <v>130</v>
      </c>
      <c r="AU219" s="161" t="s">
        <v>80</v>
      </c>
      <c r="AV219" s="14" t="s">
        <v>126</v>
      </c>
      <c r="AW219" s="14" t="s">
        <v>32</v>
      </c>
      <c r="AX219" s="14" t="s">
        <v>78</v>
      </c>
      <c r="AY219" s="161" t="s">
        <v>119</v>
      </c>
    </row>
    <row r="220" spans="2:65" s="1" customFormat="1" ht="24.2" customHeight="1">
      <c r="B220" s="128"/>
      <c r="C220" s="129" t="s">
        <v>411</v>
      </c>
      <c r="D220" s="129" t="s">
        <v>121</v>
      </c>
      <c r="E220" s="130" t="s">
        <v>686</v>
      </c>
      <c r="F220" s="131" t="s">
        <v>687</v>
      </c>
      <c r="G220" s="132" t="s">
        <v>171</v>
      </c>
      <c r="H220" s="133">
        <v>280</v>
      </c>
      <c r="I220" s="134"/>
      <c r="J220" s="135">
        <f>ROUND(I220*H220,2)</f>
        <v>0</v>
      </c>
      <c r="K220" s="131" t="s">
        <v>3</v>
      </c>
      <c r="L220" s="33"/>
      <c r="M220" s="136" t="s">
        <v>3</v>
      </c>
      <c r="N220" s="137" t="s">
        <v>41</v>
      </c>
      <c r="P220" s="138">
        <f>O220*H220</f>
        <v>0</v>
      </c>
      <c r="Q220" s="138">
        <v>5.0000000000000001E-4</v>
      </c>
      <c r="R220" s="138">
        <f>Q220*H220</f>
        <v>0.14000000000000001</v>
      </c>
      <c r="S220" s="138">
        <v>0</v>
      </c>
      <c r="T220" s="139">
        <f>S220*H220</f>
        <v>0</v>
      </c>
      <c r="AR220" s="140" t="s">
        <v>126</v>
      </c>
      <c r="AT220" s="140" t="s">
        <v>121</v>
      </c>
      <c r="AU220" s="140" t="s">
        <v>80</v>
      </c>
      <c r="AY220" s="18" t="s">
        <v>119</v>
      </c>
      <c r="BE220" s="141">
        <f>IF(N220="základní",J220,0)</f>
        <v>0</v>
      </c>
      <c r="BF220" s="141">
        <f>IF(N220="snížená",J220,0)</f>
        <v>0</v>
      </c>
      <c r="BG220" s="141">
        <f>IF(N220="zákl. přenesená",J220,0)</f>
        <v>0</v>
      </c>
      <c r="BH220" s="141">
        <f>IF(N220="sníž. přenesená",J220,0)</f>
        <v>0</v>
      </c>
      <c r="BI220" s="141">
        <f>IF(N220="nulová",J220,0)</f>
        <v>0</v>
      </c>
      <c r="BJ220" s="18" t="s">
        <v>78</v>
      </c>
      <c r="BK220" s="141">
        <f>ROUND(I220*H220,2)</f>
        <v>0</v>
      </c>
      <c r="BL220" s="18" t="s">
        <v>126</v>
      </c>
      <c r="BM220" s="140" t="s">
        <v>688</v>
      </c>
    </row>
    <row r="221" spans="2:65" s="13" customFormat="1">
      <c r="B221" s="153"/>
      <c r="D221" s="147" t="s">
        <v>130</v>
      </c>
      <c r="E221" s="154" t="s">
        <v>3</v>
      </c>
      <c r="F221" s="155" t="s">
        <v>689</v>
      </c>
      <c r="H221" s="156">
        <v>280</v>
      </c>
      <c r="I221" s="157"/>
      <c r="L221" s="153"/>
      <c r="M221" s="158"/>
      <c r="T221" s="159"/>
      <c r="AT221" s="154" t="s">
        <v>130</v>
      </c>
      <c r="AU221" s="154" t="s">
        <v>80</v>
      </c>
      <c r="AV221" s="13" t="s">
        <v>80</v>
      </c>
      <c r="AW221" s="13" t="s">
        <v>32</v>
      </c>
      <c r="AX221" s="13" t="s">
        <v>70</v>
      </c>
      <c r="AY221" s="154" t="s">
        <v>119</v>
      </c>
    </row>
    <row r="222" spans="2:65" s="14" customFormat="1">
      <c r="B222" s="160"/>
      <c r="D222" s="147" t="s">
        <v>130</v>
      </c>
      <c r="E222" s="161" t="s">
        <v>3</v>
      </c>
      <c r="F222" s="162" t="s">
        <v>133</v>
      </c>
      <c r="H222" s="163">
        <v>280</v>
      </c>
      <c r="I222" s="164"/>
      <c r="L222" s="160"/>
      <c r="M222" s="165"/>
      <c r="T222" s="166"/>
      <c r="AT222" s="161" t="s">
        <v>130</v>
      </c>
      <c r="AU222" s="161" t="s">
        <v>80</v>
      </c>
      <c r="AV222" s="14" t="s">
        <v>126</v>
      </c>
      <c r="AW222" s="14" t="s">
        <v>32</v>
      </c>
      <c r="AX222" s="14" t="s">
        <v>78</v>
      </c>
      <c r="AY222" s="161" t="s">
        <v>119</v>
      </c>
    </row>
    <row r="223" spans="2:65" s="1" customFormat="1" ht="24.2" customHeight="1">
      <c r="B223" s="128"/>
      <c r="C223" s="129" t="s">
        <v>417</v>
      </c>
      <c r="D223" s="129" t="s">
        <v>121</v>
      </c>
      <c r="E223" s="130" t="s">
        <v>690</v>
      </c>
      <c r="F223" s="131" t="s">
        <v>691</v>
      </c>
      <c r="G223" s="132" t="s">
        <v>504</v>
      </c>
      <c r="H223" s="133">
        <v>2</v>
      </c>
      <c r="I223" s="134"/>
      <c r="J223" s="135">
        <f>ROUND(I223*H223,2)</f>
        <v>0</v>
      </c>
      <c r="K223" s="131" t="s">
        <v>3</v>
      </c>
      <c r="L223" s="33"/>
      <c r="M223" s="136" t="s">
        <v>3</v>
      </c>
      <c r="N223" s="137" t="s">
        <v>41</v>
      </c>
      <c r="P223" s="138">
        <f>O223*H223</f>
        <v>0</v>
      </c>
      <c r="Q223" s="138">
        <v>6.0000000000000001E-3</v>
      </c>
      <c r="R223" s="138">
        <f>Q223*H223</f>
        <v>1.2E-2</v>
      </c>
      <c r="S223" s="138">
        <v>0</v>
      </c>
      <c r="T223" s="139">
        <f>S223*H223</f>
        <v>0</v>
      </c>
      <c r="AR223" s="140" t="s">
        <v>126</v>
      </c>
      <c r="AT223" s="140" t="s">
        <v>121</v>
      </c>
      <c r="AU223" s="140" t="s">
        <v>80</v>
      </c>
      <c r="AY223" s="18" t="s">
        <v>119</v>
      </c>
      <c r="BE223" s="141">
        <f>IF(N223="základní",J223,0)</f>
        <v>0</v>
      </c>
      <c r="BF223" s="141">
        <f>IF(N223="snížená",J223,0)</f>
        <v>0</v>
      </c>
      <c r="BG223" s="141">
        <f>IF(N223="zákl. přenesená",J223,0)</f>
        <v>0</v>
      </c>
      <c r="BH223" s="141">
        <f>IF(N223="sníž. přenesená",J223,0)</f>
        <v>0</v>
      </c>
      <c r="BI223" s="141">
        <f>IF(N223="nulová",J223,0)</f>
        <v>0</v>
      </c>
      <c r="BJ223" s="18" t="s">
        <v>78</v>
      </c>
      <c r="BK223" s="141">
        <f>ROUND(I223*H223,2)</f>
        <v>0</v>
      </c>
      <c r="BL223" s="18" t="s">
        <v>126</v>
      </c>
      <c r="BM223" s="140" t="s">
        <v>692</v>
      </c>
    </row>
    <row r="224" spans="2:65" s="13" customFormat="1">
      <c r="B224" s="153"/>
      <c r="D224" s="147" t="s">
        <v>130</v>
      </c>
      <c r="E224" s="154" t="s">
        <v>3</v>
      </c>
      <c r="F224" s="155" t="s">
        <v>693</v>
      </c>
      <c r="H224" s="156">
        <v>2</v>
      </c>
      <c r="I224" s="157"/>
      <c r="L224" s="153"/>
      <c r="M224" s="158"/>
      <c r="T224" s="159"/>
      <c r="AT224" s="154" t="s">
        <v>130</v>
      </c>
      <c r="AU224" s="154" t="s">
        <v>80</v>
      </c>
      <c r="AV224" s="13" t="s">
        <v>80</v>
      </c>
      <c r="AW224" s="13" t="s">
        <v>32</v>
      </c>
      <c r="AX224" s="13" t="s">
        <v>70</v>
      </c>
      <c r="AY224" s="154" t="s">
        <v>119</v>
      </c>
    </row>
    <row r="225" spans="2:65" s="14" customFormat="1">
      <c r="B225" s="160"/>
      <c r="D225" s="147" t="s">
        <v>130</v>
      </c>
      <c r="E225" s="161" t="s">
        <v>3</v>
      </c>
      <c r="F225" s="162" t="s">
        <v>133</v>
      </c>
      <c r="H225" s="163">
        <v>2</v>
      </c>
      <c r="I225" s="164"/>
      <c r="L225" s="160"/>
      <c r="M225" s="165"/>
      <c r="T225" s="166"/>
      <c r="AT225" s="161" t="s">
        <v>130</v>
      </c>
      <c r="AU225" s="161" t="s">
        <v>80</v>
      </c>
      <c r="AV225" s="14" t="s">
        <v>126</v>
      </c>
      <c r="AW225" s="14" t="s">
        <v>32</v>
      </c>
      <c r="AX225" s="14" t="s">
        <v>78</v>
      </c>
      <c r="AY225" s="161" t="s">
        <v>119</v>
      </c>
    </row>
    <row r="226" spans="2:65" s="11" customFormat="1" ht="22.9" customHeight="1">
      <c r="B226" s="116"/>
      <c r="D226" s="117" t="s">
        <v>69</v>
      </c>
      <c r="E226" s="126" t="s">
        <v>490</v>
      </c>
      <c r="F226" s="126" t="s">
        <v>491</v>
      </c>
      <c r="I226" s="119"/>
      <c r="J226" s="127">
        <f>BK226</f>
        <v>0</v>
      </c>
      <c r="L226" s="116"/>
      <c r="M226" s="121"/>
      <c r="P226" s="122">
        <f>SUM(P227:P228)</f>
        <v>0</v>
      </c>
      <c r="R226" s="122">
        <f>SUM(R227:R228)</f>
        <v>0</v>
      </c>
      <c r="T226" s="123">
        <f>SUM(T227:T228)</f>
        <v>0</v>
      </c>
      <c r="AR226" s="117" t="s">
        <v>78</v>
      </c>
      <c r="AT226" s="124" t="s">
        <v>69</v>
      </c>
      <c r="AU226" s="124" t="s">
        <v>78</v>
      </c>
      <c r="AY226" s="117" t="s">
        <v>119</v>
      </c>
      <c r="BK226" s="125">
        <f>SUM(BK227:BK228)</f>
        <v>0</v>
      </c>
    </row>
    <row r="227" spans="2:65" s="1" customFormat="1" ht="24.2" customHeight="1">
      <c r="B227" s="128"/>
      <c r="C227" s="129" t="s">
        <v>424</v>
      </c>
      <c r="D227" s="129" t="s">
        <v>121</v>
      </c>
      <c r="E227" s="130" t="s">
        <v>493</v>
      </c>
      <c r="F227" s="131" t="s">
        <v>494</v>
      </c>
      <c r="G227" s="132" t="s">
        <v>290</v>
      </c>
      <c r="H227" s="133">
        <v>2.4940000000000002</v>
      </c>
      <c r="I227" s="134"/>
      <c r="J227" s="135">
        <f>ROUND(I227*H227,2)</f>
        <v>0</v>
      </c>
      <c r="K227" s="131" t="s">
        <v>125</v>
      </c>
      <c r="L227" s="33"/>
      <c r="M227" s="136" t="s">
        <v>3</v>
      </c>
      <c r="N227" s="137" t="s">
        <v>41</v>
      </c>
      <c r="P227" s="138">
        <f>O227*H227</f>
        <v>0</v>
      </c>
      <c r="Q227" s="138">
        <v>0</v>
      </c>
      <c r="R227" s="138">
        <f>Q227*H227</f>
        <v>0</v>
      </c>
      <c r="S227" s="138">
        <v>0</v>
      </c>
      <c r="T227" s="139">
        <f>S227*H227</f>
        <v>0</v>
      </c>
      <c r="AR227" s="140" t="s">
        <v>126</v>
      </c>
      <c r="AT227" s="140" t="s">
        <v>121</v>
      </c>
      <c r="AU227" s="140" t="s">
        <v>80</v>
      </c>
      <c r="AY227" s="18" t="s">
        <v>119</v>
      </c>
      <c r="BE227" s="141">
        <f>IF(N227="základní",J227,0)</f>
        <v>0</v>
      </c>
      <c r="BF227" s="141">
        <f>IF(N227="snížená",J227,0)</f>
        <v>0</v>
      </c>
      <c r="BG227" s="141">
        <f>IF(N227="zákl. přenesená",J227,0)</f>
        <v>0</v>
      </c>
      <c r="BH227" s="141">
        <f>IF(N227="sníž. přenesená",J227,0)</f>
        <v>0</v>
      </c>
      <c r="BI227" s="141">
        <f>IF(N227="nulová",J227,0)</f>
        <v>0</v>
      </c>
      <c r="BJ227" s="18" t="s">
        <v>78</v>
      </c>
      <c r="BK227" s="141">
        <f>ROUND(I227*H227,2)</f>
        <v>0</v>
      </c>
      <c r="BL227" s="18" t="s">
        <v>126</v>
      </c>
      <c r="BM227" s="140" t="s">
        <v>694</v>
      </c>
    </row>
    <row r="228" spans="2:65" s="1" customFormat="1">
      <c r="B228" s="33"/>
      <c r="D228" s="142" t="s">
        <v>128</v>
      </c>
      <c r="F228" s="143" t="s">
        <v>496</v>
      </c>
      <c r="I228" s="144"/>
      <c r="L228" s="33"/>
      <c r="M228" s="184"/>
      <c r="N228" s="185"/>
      <c r="O228" s="185"/>
      <c r="P228" s="185"/>
      <c r="Q228" s="185"/>
      <c r="R228" s="185"/>
      <c r="S228" s="185"/>
      <c r="T228" s="186"/>
      <c r="AT228" s="18" t="s">
        <v>128</v>
      </c>
      <c r="AU228" s="18" t="s">
        <v>80</v>
      </c>
    </row>
    <row r="229" spans="2:65" s="1" customFormat="1" ht="6.95" customHeight="1">
      <c r="B229" s="42"/>
      <c r="C229" s="43"/>
      <c r="D229" s="43"/>
      <c r="E229" s="43"/>
      <c r="F229" s="43"/>
      <c r="G229" s="43"/>
      <c r="H229" s="43"/>
      <c r="I229" s="43"/>
      <c r="J229" s="43"/>
      <c r="K229" s="43"/>
      <c r="L229" s="33"/>
    </row>
  </sheetData>
  <autoFilter ref="C83:K228" xr:uid="{00000000-0009-0000-0000-000002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200-000000000000}"/>
    <hyperlink ref="F110" r:id="rId2" xr:uid="{00000000-0004-0000-0200-000001000000}"/>
    <hyperlink ref="F120" r:id="rId3" xr:uid="{00000000-0004-0000-0200-000002000000}"/>
    <hyperlink ref="F130" r:id="rId4" xr:uid="{00000000-0004-0000-0200-000003000000}"/>
    <hyperlink ref="F137" r:id="rId5" xr:uid="{00000000-0004-0000-0200-000004000000}"/>
    <hyperlink ref="F148" r:id="rId6" xr:uid="{00000000-0004-0000-0200-000005000000}"/>
    <hyperlink ref="F162" r:id="rId7" xr:uid="{00000000-0004-0000-0200-000006000000}"/>
    <hyperlink ref="F166" r:id="rId8" xr:uid="{00000000-0004-0000-0200-000007000000}"/>
    <hyperlink ref="F168" r:id="rId9" xr:uid="{00000000-0004-0000-0200-000008000000}"/>
    <hyperlink ref="F170" r:id="rId10" xr:uid="{00000000-0004-0000-0200-000009000000}"/>
    <hyperlink ref="F181" r:id="rId11" xr:uid="{00000000-0004-0000-0200-00000A000000}"/>
    <hyperlink ref="F189" r:id="rId12" xr:uid="{00000000-0004-0000-0200-00000B000000}"/>
    <hyperlink ref="F197" r:id="rId13" xr:uid="{00000000-0004-0000-0200-00000C000000}"/>
    <hyperlink ref="F207" r:id="rId14" xr:uid="{00000000-0004-0000-0200-00000D000000}"/>
    <hyperlink ref="F228" r:id="rId15" xr:uid="{00000000-0004-0000-0200-00000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26"/>
  <sheetViews>
    <sheetView showGridLines="0" topLeftCell="A16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1" t="s">
        <v>6</v>
      </c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86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5" customHeight="1">
      <c r="B4" s="21"/>
      <c r="D4" s="22" t="s">
        <v>90</v>
      </c>
      <c r="L4" s="21"/>
      <c r="M4" s="86" t="s">
        <v>11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17</v>
      </c>
      <c r="L6" s="21"/>
    </row>
    <row r="7" spans="2:46" ht="16.5" customHeight="1">
      <c r="B7" s="21"/>
      <c r="E7" s="279" t="str">
        <f>'Rekapitulace stavby'!K6</f>
        <v>Kněžpole - rekonstrukce vodovodního řadu A-2</v>
      </c>
      <c r="F7" s="280"/>
      <c r="G7" s="280"/>
      <c r="H7" s="280"/>
      <c r="L7" s="21"/>
    </row>
    <row r="8" spans="2:46" s="1" customFormat="1" ht="12" customHeight="1">
      <c r="B8" s="33"/>
      <c r="D8" s="28" t="s">
        <v>91</v>
      </c>
      <c r="L8" s="33"/>
    </row>
    <row r="9" spans="2:46" s="1" customFormat="1" ht="16.5" customHeight="1">
      <c r="B9" s="33"/>
      <c r="E9" s="277" t="s">
        <v>695</v>
      </c>
      <c r="F9" s="278"/>
      <c r="G9" s="278"/>
      <c r="H9" s="278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19</v>
      </c>
      <c r="F11" s="26" t="s">
        <v>3</v>
      </c>
      <c r="I11" s="28" t="s">
        <v>20</v>
      </c>
      <c r="J11" s="26" t="s">
        <v>3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24. 10. 2024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tr">
        <f>IF('Rekapitulace stavby'!AN10="","",'Rekapitulace stavby'!AN10)</f>
        <v/>
      </c>
      <c r="L14" s="33"/>
    </row>
    <row r="15" spans="2:46" s="1" customFormat="1" ht="18" customHeight="1">
      <c r="B15" s="33"/>
      <c r="E15" s="26" t="str">
        <f>IF('Rekapitulace stavby'!E11="","",'Rekapitulace stavby'!E11)</f>
        <v xml:space="preserve"> </v>
      </c>
      <c r="I15" s="28" t="s">
        <v>28</v>
      </c>
      <c r="J15" s="26" t="str">
        <f>IF('Rekapitulace stavby'!AN11="","",'Rekapitulace stavby'!AN11)</f>
        <v/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283" t="str">
        <f>'Rekapitulace stavby'!E14</f>
        <v>Vyplň údaj</v>
      </c>
      <c r="F18" s="284"/>
      <c r="G18" s="284"/>
      <c r="H18" s="284"/>
      <c r="I18" s="28" t="s">
        <v>28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31</v>
      </c>
      <c r="I20" s="28" t="s">
        <v>26</v>
      </c>
      <c r="J20" s="26" t="str">
        <f>IF('Rekapitulace stavby'!AN16="","",'Rekapitulace stavby'!AN16)</f>
        <v/>
      </c>
      <c r="L20" s="33"/>
    </row>
    <row r="21" spans="2:12" s="1" customFormat="1" ht="18" customHeight="1">
      <c r="B21" s="33"/>
      <c r="E21" s="26" t="str">
        <f>IF('Rekapitulace stavby'!E17="","",'Rekapitulace stavby'!E17)</f>
        <v xml:space="preserve"> </v>
      </c>
      <c r="I21" s="28" t="s">
        <v>28</v>
      </c>
      <c r="J21" s="26" t="str">
        <f>IF('Rekapitulace stavby'!AN17="","",'Rekapitulace stavby'!AN17)</f>
        <v/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33</v>
      </c>
      <c r="I23" s="28" t="s">
        <v>26</v>
      </c>
      <c r="J23" s="26" t="str">
        <f>IF('Rekapitulace stavby'!AN19="","",'Rekapitulace stavby'!AN19)</f>
        <v/>
      </c>
      <c r="L23" s="33"/>
    </row>
    <row r="24" spans="2:12" s="1" customFormat="1" ht="18" customHeight="1">
      <c r="B24" s="33"/>
      <c r="E24" s="26" t="str">
        <f>IF('Rekapitulace stavby'!E20="","",'Rekapitulace stavby'!E20)</f>
        <v xml:space="preserve"> </v>
      </c>
      <c r="I24" s="28" t="s">
        <v>28</v>
      </c>
      <c r="J24" s="26" t="str">
        <f>IF('Rekapitulace stavby'!AN20="","",'Rekapitulace stavby'!AN20)</f>
        <v/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34</v>
      </c>
      <c r="L26" s="33"/>
    </row>
    <row r="27" spans="2:12" s="7" customFormat="1" ht="16.5" customHeight="1">
      <c r="B27" s="87"/>
      <c r="E27" s="285" t="s">
        <v>3</v>
      </c>
      <c r="F27" s="285"/>
      <c r="G27" s="285"/>
      <c r="H27" s="285"/>
      <c r="L27" s="87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36</v>
      </c>
      <c r="J30" s="64">
        <f>ROUND(J83,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38</v>
      </c>
      <c r="I32" s="36" t="s">
        <v>37</v>
      </c>
      <c r="J32" s="36" t="s">
        <v>39</v>
      </c>
      <c r="L32" s="33"/>
    </row>
    <row r="33" spans="2:12" s="1" customFormat="1" ht="14.45" customHeight="1">
      <c r="B33" s="33"/>
      <c r="D33" s="53" t="s">
        <v>40</v>
      </c>
      <c r="E33" s="28" t="s">
        <v>41</v>
      </c>
      <c r="F33" s="89">
        <f>ROUND((SUM(BE83:BE225)),  2)</f>
        <v>0</v>
      </c>
      <c r="I33" s="90">
        <v>0.21</v>
      </c>
      <c r="J33" s="89">
        <f>ROUND(((SUM(BE83:BE225))*I33),  2)</f>
        <v>0</v>
      </c>
      <c r="L33" s="33"/>
    </row>
    <row r="34" spans="2:12" s="1" customFormat="1" ht="14.45" customHeight="1">
      <c r="B34" s="33"/>
      <c r="E34" s="28" t="s">
        <v>42</v>
      </c>
      <c r="F34" s="89">
        <f>ROUND((SUM(BF83:BF225)),  2)</f>
        <v>0</v>
      </c>
      <c r="I34" s="90">
        <v>0.12</v>
      </c>
      <c r="J34" s="89">
        <f>ROUND(((SUM(BF83:BF225))*I34),  2)</f>
        <v>0</v>
      </c>
      <c r="L34" s="33"/>
    </row>
    <row r="35" spans="2:12" s="1" customFormat="1" ht="14.45" hidden="1" customHeight="1">
      <c r="B35" s="33"/>
      <c r="E35" s="28" t="s">
        <v>43</v>
      </c>
      <c r="F35" s="89">
        <f>ROUND((SUM(BG83:BG225)),  2)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44</v>
      </c>
      <c r="F36" s="89">
        <f>ROUND((SUM(BH83:BH225)),  2)</f>
        <v>0</v>
      </c>
      <c r="I36" s="90">
        <v>0.12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45</v>
      </c>
      <c r="F37" s="89">
        <f>ROUND((SUM(BI83:BI225)),  2)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46</v>
      </c>
      <c r="E39" s="55"/>
      <c r="F39" s="55"/>
      <c r="G39" s="93" t="s">
        <v>47</v>
      </c>
      <c r="H39" s="94" t="s">
        <v>48</v>
      </c>
      <c r="I39" s="55"/>
      <c r="J39" s="95">
        <f>SUM(J30:J37)</f>
        <v>0</v>
      </c>
      <c r="K39" s="96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93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17</v>
      </c>
      <c r="L47" s="33"/>
    </row>
    <row r="48" spans="2:12" s="1" customFormat="1" ht="16.5" customHeight="1">
      <c r="B48" s="33"/>
      <c r="E48" s="279" t="str">
        <f>E7</f>
        <v>Kněžpole - rekonstrukce vodovodního řadu A-2</v>
      </c>
      <c r="F48" s="280"/>
      <c r="G48" s="280"/>
      <c r="H48" s="280"/>
      <c r="L48" s="33"/>
    </row>
    <row r="49" spans="2:47" s="1" customFormat="1" ht="12" customHeight="1">
      <c r="B49" s="33"/>
      <c r="C49" s="28" t="s">
        <v>91</v>
      </c>
      <c r="L49" s="33"/>
    </row>
    <row r="50" spans="2:47" s="1" customFormat="1" ht="16.5" customHeight="1">
      <c r="B50" s="33"/>
      <c r="E50" s="277" t="str">
        <f>E9</f>
        <v>003 - Rekonstrukce vodovodního řadu A-2 - přepojení přípojek (výpis materiálu)</v>
      </c>
      <c r="F50" s="278"/>
      <c r="G50" s="278"/>
      <c r="H50" s="278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Kněžpole</v>
      </c>
      <c r="I52" s="28" t="s">
        <v>23</v>
      </c>
      <c r="J52" s="50" t="str">
        <f>IF(J12="","",J12)</f>
        <v>24. 10. 2024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 xml:space="preserve"> </v>
      </c>
      <c r="I54" s="28" t="s">
        <v>31</v>
      </c>
      <c r="J54" s="31" t="str">
        <f>E21</f>
        <v xml:space="preserve"> </v>
      </c>
      <c r="L54" s="33"/>
    </row>
    <row r="55" spans="2:47" s="1" customFormat="1" ht="15.2" customHeight="1">
      <c r="B55" s="33"/>
      <c r="C55" s="28" t="s">
        <v>29</v>
      </c>
      <c r="F55" s="26" t="str">
        <f>IF(E18="","",E18)</f>
        <v>Vyplň údaj</v>
      </c>
      <c r="I55" s="28" t="s">
        <v>33</v>
      </c>
      <c r="J55" s="31" t="str">
        <f>E24</f>
        <v xml:space="preserve"> 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94</v>
      </c>
      <c r="D57" s="91"/>
      <c r="E57" s="91"/>
      <c r="F57" s="91"/>
      <c r="G57" s="91"/>
      <c r="H57" s="91"/>
      <c r="I57" s="91"/>
      <c r="J57" s="98" t="s">
        <v>95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68</v>
      </c>
      <c r="J59" s="64">
        <f>J83</f>
        <v>0</v>
      </c>
      <c r="L59" s="33"/>
      <c r="AU59" s="18" t="s">
        <v>96</v>
      </c>
    </row>
    <row r="60" spans="2:47" s="8" customFormat="1" ht="24.95" customHeight="1">
      <c r="B60" s="100"/>
      <c r="D60" s="101" t="s">
        <v>97</v>
      </c>
      <c r="E60" s="102"/>
      <c r="F60" s="102"/>
      <c r="G60" s="102"/>
      <c r="H60" s="102"/>
      <c r="I60" s="102"/>
      <c r="J60" s="103">
        <f>J84</f>
        <v>0</v>
      </c>
      <c r="L60" s="100"/>
    </row>
    <row r="61" spans="2:47" s="9" customFormat="1" ht="19.899999999999999" customHeight="1">
      <c r="B61" s="104"/>
      <c r="D61" s="105" t="s">
        <v>498</v>
      </c>
      <c r="E61" s="106"/>
      <c r="F61" s="106"/>
      <c r="G61" s="106"/>
      <c r="H61" s="106"/>
      <c r="I61" s="106"/>
      <c r="J61" s="107">
        <f>J85</f>
        <v>0</v>
      </c>
      <c r="L61" s="104"/>
    </row>
    <row r="62" spans="2:47" s="9" customFormat="1" ht="19.899999999999999" customHeight="1">
      <c r="B62" s="104"/>
      <c r="D62" s="105" t="s">
        <v>500</v>
      </c>
      <c r="E62" s="106"/>
      <c r="F62" s="106"/>
      <c r="G62" s="106"/>
      <c r="H62" s="106"/>
      <c r="I62" s="106"/>
      <c r="J62" s="107">
        <f>J176</f>
        <v>0</v>
      </c>
      <c r="L62" s="104"/>
    </row>
    <row r="63" spans="2:47" s="9" customFormat="1" ht="19.899999999999999" customHeight="1">
      <c r="B63" s="104"/>
      <c r="D63" s="105" t="s">
        <v>103</v>
      </c>
      <c r="E63" s="106"/>
      <c r="F63" s="106"/>
      <c r="G63" s="106"/>
      <c r="H63" s="106"/>
      <c r="I63" s="106"/>
      <c r="J63" s="107">
        <f>J223</f>
        <v>0</v>
      </c>
      <c r="L63" s="104"/>
    </row>
    <row r="64" spans="2:47" s="1" customFormat="1" ht="21.75" customHeight="1">
      <c r="B64" s="33"/>
      <c r="L64" s="33"/>
    </row>
    <row r="65" spans="2:12" s="1" customFormat="1" ht="6.95" customHeight="1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33"/>
    </row>
    <row r="69" spans="2:12" s="1" customFormat="1" ht="6.95" customHeight="1">
      <c r="B69" s="44"/>
      <c r="C69" s="45"/>
      <c r="D69" s="45"/>
      <c r="E69" s="45"/>
      <c r="F69" s="45"/>
      <c r="G69" s="45"/>
      <c r="H69" s="45"/>
      <c r="I69" s="45"/>
      <c r="J69" s="45"/>
      <c r="K69" s="45"/>
      <c r="L69" s="33"/>
    </row>
    <row r="70" spans="2:12" s="1" customFormat="1" ht="24.95" customHeight="1">
      <c r="B70" s="33"/>
      <c r="C70" s="22" t="s">
        <v>104</v>
      </c>
      <c r="L70" s="33"/>
    </row>
    <row r="71" spans="2:12" s="1" customFormat="1" ht="6.95" customHeight="1">
      <c r="B71" s="33"/>
      <c r="L71" s="33"/>
    </row>
    <row r="72" spans="2:12" s="1" customFormat="1" ht="12" customHeight="1">
      <c r="B72" s="33"/>
      <c r="C72" s="28" t="s">
        <v>17</v>
      </c>
      <c r="L72" s="33"/>
    </row>
    <row r="73" spans="2:12" s="1" customFormat="1" ht="16.5" customHeight="1">
      <c r="B73" s="33"/>
      <c r="E73" s="279" t="str">
        <f>E7</f>
        <v>Kněžpole - rekonstrukce vodovodního řadu A-2</v>
      </c>
      <c r="F73" s="280"/>
      <c r="G73" s="280"/>
      <c r="H73" s="280"/>
      <c r="L73" s="33"/>
    </row>
    <row r="74" spans="2:12" s="1" customFormat="1" ht="12" customHeight="1">
      <c r="B74" s="33"/>
      <c r="C74" s="28" t="s">
        <v>91</v>
      </c>
      <c r="L74" s="33"/>
    </row>
    <row r="75" spans="2:12" s="1" customFormat="1" ht="16.5" customHeight="1">
      <c r="B75" s="33"/>
      <c r="E75" s="277" t="str">
        <f>E9</f>
        <v>003 - Rekonstrukce vodovodního řadu A-2 - přepojení přípojek (výpis materiálu)</v>
      </c>
      <c r="F75" s="278"/>
      <c r="G75" s="278"/>
      <c r="H75" s="278"/>
      <c r="L75" s="33"/>
    </row>
    <row r="76" spans="2:12" s="1" customFormat="1" ht="6.95" customHeight="1">
      <c r="B76" s="33"/>
      <c r="L76" s="33"/>
    </row>
    <row r="77" spans="2:12" s="1" customFormat="1" ht="12" customHeight="1">
      <c r="B77" s="33"/>
      <c r="C77" s="28" t="s">
        <v>21</v>
      </c>
      <c r="F77" s="26" t="str">
        <f>F12</f>
        <v>Kněžpole</v>
      </c>
      <c r="I77" s="28" t="s">
        <v>23</v>
      </c>
      <c r="J77" s="50" t="str">
        <f>IF(J12="","",J12)</f>
        <v>24. 10. 2024</v>
      </c>
      <c r="L77" s="33"/>
    </row>
    <row r="78" spans="2:12" s="1" customFormat="1" ht="6.95" customHeight="1">
      <c r="B78" s="33"/>
      <c r="L78" s="33"/>
    </row>
    <row r="79" spans="2:12" s="1" customFormat="1" ht="15.2" customHeight="1">
      <c r="B79" s="33"/>
      <c r="C79" s="28" t="s">
        <v>25</v>
      </c>
      <c r="F79" s="26" t="str">
        <f>E15</f>
        <v xml:space="preserve"> </v>
      </c>
      <c r="I79" s="28" t="s">
        <v>31</v>
      </c>
      <c r="J79" s="31" t="str">
        <f>E21</f>
        <v xml:space="preserve"> </v>
      </c>
      <c r="L79" s="33"/>
    </row>
    <row r="80" spans="2:12" s="1" customFormat="1" ht="15.2" customHeight="1">
      <c r="B80" s="33"/>
      <c r="C80" s="28" t="s">
        <v>29</v>
      </c>
      <c r="F80" s="26" t="str">
        <f>IF(E18="","",E18)</f>
        <v>Vyplň údaj</v>
      </c>
      <c r="I80" s="28" t="s">
        <v>33</v>
      </c>
      <c r="J80" s="31" t="str">
        <f>E24</f>
        <v xml:space="preserve"> </v>
      </c>
      <c r="L80" s="33"/>
    </row>
    <row r="81" spans="2:65" s="1" customFormat="1" ht="10.35" customHeight="1">
      <c r="B81" s="33"/>
      <c r="L81" s="33"/>
    </row>
    <row r="82" spans="2:65" s="10" customFormat="1" ht="29.25" customHeight="1">
      <c r="B82" s="108"/>
      <c r="C82" s="109" t="s">
        <v>105</v>
      </c>
      <c r="D82" s="110" t="s">
        <v>55</v>
      </c>
      <c r="E82" s="110" t="s">
        <v>51</v>
      </c>
      <c r="F82" s="110" t="s">
        <v>52</v>
      </c>
      <c r="G82" s="110" t="s">
        <v>106</v>
      </c>
      <c r="H82" s="110" t="s">
        <v>107</v>
      </c>
      <c r="I82" s="110" t="s">
        <v>108</v>
      </c>
      <c r="J82" s="110" t="s">
        <v>95</v>
      </c>
      <c r="K82" s="111" t="s">
        <v>109</v>
      </c>
      <c r="L82" s="108"/>
      <c r="M82" s="57" t="s">
        <v>3</v>
      </c>
      <c r="N82" s="58" t="s">
        <v>40</v>
      </c>
      <c r="O82" s="58" t="s">
        <v>110</v>
      </c>
      <c r="P82" s="58" t="s">
        <v>111</v>
      </c>
      <c r="Q82" s="58" t="s">
        <v>112</v>
      </c>
      <c r="R82" s="58" t="s">
        <v>113</v>
      </c>
      <c r="S82" s="58" t="s">
        <v>114</v>
      </c>
      <c r="T82" s="59" t="s">
        <v>115</v>
      </c>
    </row>
    <row r="83" spans="2:65" s="1" customFormat="1" ht="22.9" customHeight="1">
      <c r="B83" s="33"/>
      <c r="C83" s="62" t="s">
        <v>116</v>
      </c>
      <c r="J83" s="112">
        <f>BK83</f>
        <v>0</v>
      </c>
      <c r="L83" s="33"/>
      <c r="M83" s="60"/>
      <c r="N83" s="51"/>
      <c r="O83" s="51"/>
      <c r="P83" s="113">
        <f>P84</f>
        <v>0</v>
      </c>
      <c r="Q83" s="51"/>
      <c r="R83" s="113">
        <f>R84</f>
        <v>1.3102439400000001</v>
      </c>
      <c r="S83" s="51"/>
      <c r="T83" s="114">
        <f>T84</f>
        <v>0</v>
      </c>
      <c r="AT83" s="18" t="s">
        <v>69</v>
      </c>
      <c r="AU83" s="18" t="s">
        <v>96</v>
      </c>
      <c r="BK83" s="115">
        <f>BK84</f>
        <v>0</v>
      </c>
    </row>
    <row r="84" spans="2:65" s="11" customFormat="1" ht="25.9" customHeight="1">
      <c r="B84" s="116"/>
      <c r="D84" s="117" t="s">
        <v>69</v>
      </c>
      <c r="E84" s="118" t="s">
        <v>117</v>
      </c>
      <c r="F84" s="118" t="s">
        <v>118</v>
      </c>
      <c r="I84" s="119"/>
      <c r="J84" s="120">
        <f>BK84</f>
        <v>0</v>
      </c>
      <c r="L84" s="116"/>
      <c r="M84" s="121"/>
      <c r="P84" s="122">
        <f>P85+P176+P223</f>
        <v>0</v>
      </c>
      <c r="R84" s="122">
        <f>R85+R176+R223</f>
        <v>1.3102439400000001</v>
      </c>
      <c r="T84" s="123">
        <f>T85+T176+T223</f>
        <v>0</v>
      </c>
      <c r="AR84" s="117" t="s">
        <v>78</v>
      </c>
      <c r="AT84" s="124" t="s">
        <v>69</v>
      </c>
      <c r="AU84" s="124" t="s">
        <v>70</v>
      </c>
      <c r="AY84" s="117" t="s">
        <v>119</v>
      </c>
      <c r="BK84" s="125">
        <f>BK85+BK176+BK223</f>
        <v>0</v>
      </c>
    </row>
    <row r="85" spans="2:65" s="11" customFormat="1" ht="22.9" customHeight="1">
      <c r="B85" s="116"/>
      <c r="D85" s="117" t="s">
        <v>69</v>
      </c>
      <c r="E85" s="126" t="s">
        <v>168</v>
      </c>
      <c r="F85" s="126" t="s">
        <v>501</v>
      </c>
      <c r="I85" s="119"/>
      <c r="J85" s="127">
        <f>BK85</f>
        <v>0</v>
      </c>
      <c r="L85" s="116"/>
      <c r="M85" s="121"/>
      <c r="P85" s="122">
        <f>SUM(P86:P175)</f>
        <v>0</v>
      </c>
      <c r="R85" s="122">
        <f>SUM(R86:R175)</f>
        <v>0.14082741999999998</v>
      </c>
      <c r="T85" s="123">
        <f>SUM(T86:T175)</f>
        <v>0</v>
      </c>
      <c r="AR85" s="117" t="s">
        <v>78</v>
      </c>
      <c r="AT85" s="124" t="s">
        <v>69</v>
      </c>
      <c r="AU85" s="124" t="s">
        <v>78</v>
      </c>
      <c r="AY85" s="117" t="s">
        <v>119</v>
      </c>
      <c r="BK85" s="125">
        <f>SUM(BK86:BK175)</f>
        <v>0</v>
      </c>
    </row>
    <row r="86" spans="2:65" s="1" customFormat="1" ht="24.2" customHeight="1">
      <c r="B86" s="128"/>
      <c r="C86" s="129" t="s">
        <v>78</v>
      </c>
      <c r="D86" s="129" t="s">
        <v>121</v>
      </c>
      <c r="E86" s="130" t="s">
        <v>696</v>
      </c>
      <c r="F86" s="131" t="s">
        <v>697</v>
      </c>
      <c r="G86" s="132" t="s">
        <v>504</v>
      </c>
      <c r="H86" s="133">
        <v>1</v>
      </c>
      <c r="I86" s="134"/>
      <c r="J86" s="135">
        <f>ROUND(I86*H86,2)</f>
        <v>0</v>
      </c>
      <c r="K86" s="131" t="s">
        <v>125</v>
      </c>
      <c r="L86" s="33"/>
      <c r="M86" s="136" t="s">
        <v>3</v>
      </c>
      <c r="N86" s="137" t="s">
        <v>41</v>
      </c>
      <c r="P86" s="138">
        <f>O86*H86</f>
        <v>0</v>
      </c>
      <c r="Q86" s="138">
        <v>0</v>
      </c>
      <c r="R86" s="138">
        <f>Q86*H86</f>
        <v>0</v>
      </c>
      <c r="S86" s="138">
        <v>0</v>
      </c>
      <c r="T86" s="139">
        <f>S86*H86</f>
        <v>0</v>
      </c>
      <c r="AR86" s="140" t="s">
        <v>126</v>
      </c>
      <c r="AT86" s="140" t="s">
        <v>121</v>
      </c>
      <c r="AU86" s="140" t="s">
        <v>80</v>
      </c>
      <c r="AY86" s="18" t="s">
        <v>119</v>
      </c>
      <c r="BE86" s="141">
        <f>IF(N86="základní",J86,0)</f>
        <v>0</v>
      </c>
      <c r="BF86" s="141">
        <f>IF(N86="snížená",J86,0)</f>
        <v>0</v>
      </c>
      <c r="BG86" s="141">
        <f>IF(N86="zákl. přenesená",J86,0)</f>
        <v>0</v>
      </c>
      <c r="BH86" s="141">
        <f>IF(N86="sníž. přenesená",J86,0)</f>
        <v>0</v>
      </c>
      <c r="BI86" s="141">
        <f>IF(N86="nulová",J86,0)</f>
        <v>0</v>
      </c>
      <c r="BJ86" s="18" t="s">
        <v>78</v>
      </c>
      <c r="BK86" s="141">
        <f>ROUND(I86*H86,2)</f>
        <v>0</v>
      </c>
      <c r="BL86" s="18" t="s">
        <v>126</v>
      </c>
      <c r="BM86" s="140" t="s">
        <v>698</v>
      </c>
    </row>
    <row r="87" spans="2:65" s="1" customFormat="1">
      <c r="B87" s="33"/>
      <c r="D87" s="142" t="s">
        <v>128</v>
      </c>
      <c r="F87" s="143" t="s">
        <v>699</v>
      </c>
      <c r="I87" s="144"/>
      <c r="L87" s="33"/>
      <c r="M87" s="145"/>
      <c r="T87" s="54"/>
      <c r="AT87" s="18" t="s">
        <v>128</v>
      </c>
      <c r="AU87" s="18" t="s">
        <v>80</v>
      </c>
    </row>
    <row r="88" spans="2:65" s="1" customFormat="1" ht="16.5" customHeight="1">
      <c r="B88" s="128"/>
      <c r="C88" s="174" t="s">
        <v>80</v>
      </c>
      <c r="D88" s="174" t="s">
        <v>319</v>
      </c>
      <c r="E88" s="175" t="s">
        <v>700</v>
      </c>
      <c r="F88" s="176" t="s">
        <v>701</v>
      </c>
      <c r="G88" s="177" t="s">
        <v>504</v>
      </c>
      <c r="H88" s="178">
        <v>1</v>
      </c>
      <c r="I88" s="179"/>
      <c r="J88" s="180">
        <f>ROUND(I88*H88,2)</f>
        <v>0</v>
      </c>
      <c r="K88" s="176" t="s">
        <v>3</v>
      </c>
      <c r="L88" s="181"/>
      <c r="M88" s="182" t="s">
        <v>3</v>
      </c>
      <c r="N88" s="183" t="s">
        <v>41</v>
      </c>
      <c r="P88" s="138">
        <f>O88*H88</f>
        <v>0</v>
      </c>
      <c r="Q88" s="138">
        <v>1.1999999999999999E-3</v>
      </c>
      <c r="R88" s="138">
        <f>Q88*H88</f>
        <v>1.1999999999999999E-3</v>
      </c>
      <c r="S88" s="138">
        <v>0</v>
      </c>
      <c r="T88" s="139">
        <f>S88*H88</f>
        <v>0</v>
      </c>
      <c r="AR88" s="140" t="s">
        <v>168</v>
      </c>
      <c r="AT88" s="140" t="s">
        <v>319</v>
      </c>
      <c r="AU88" s="140" t="s">
        <v>80</v>
      </c>
      <c r="AY88" s="18" t="s">
        <v>119</v>
      </c>
      <c r="BE88" s="141">
        <f>IF(N88="základní",J88,0)</f>
        <v>0</v>
      </c>
      <c r="BF88" s="141">
        <f>IF(N88="snížená",J88,0)</f>
        <v>0</v>
      </c>
      <c r="BG88" s="141">
        <f>IF(N88="zákl. přenesená",J88,0)</f>
        <v>0</v>
      </c>
      <c r="BH88" s="141">
        <f>IF(N88="sníž. přenesená",J88,0)</f>
        <v>0</v>
      </c>
      <c r="BI88" s="141">
        <f>IF(N88="nulová",J88,0)</f>
        <v>0</v>
      </c>
      <c r="BJ88" s="18" t="s">
        <v>78</v>
      </c>
      <c r="BK88" s="141">
        <f>ROUND(I88*H88,2)</f>
        <v>0</v>
      </c>
      <c r="BL88" s="18" t="s">
        <v>126</v>
      </c>
      <c r="BM88" s="140" t="s">
        <v>702</v>
      </c>
    </row>
    <row r="89" spans="2:65" s="1" customFormat="1" ht="78">
      <c r="B89" s="33"/>
      <c r="D89" s="147" t="s">
        <v>510</v>
      </c>
      <c r="F89" s="187" t="s">
        <v>703</v>
      </c>
      <c r="I89" s="144"/>
      <c r="L89" s="33"/>
      <c r="M89" s="145"/>
      <c r="T89" s="54"/>
      <c r="AT89" s="18" t="s">
        <v>510</v>
      </c>
      <c r="AU89" s="18" t="s">
        <v>80</v>
      </c>
    </row>
    <row r="90" spans="2:65" s="13" customFormat="1">
      <c r="B90" s="153"/>
      <c r="D90" s="147" t="s">
        <v>130</v>
      </c>
      <c r="E90" s="154" t="s">
        <v>3</v>
      </c>
      <c r="F90" s="155" t="s">
        <v>704</v>
      </c>
      <c r="H90" s="156">
        <v>1</v>
      </c>
      <c r="I90" s="157"/>
      <c r="L90" s="153"/>
      <c r="M90" s="158"/>
      <c r="T90" s="159"/>
      <c r="AT90" s="154" t="s">
        <v>130</v>
      </c>
      <c r="AU90" s="154" t="s">
        <v>80</v>
      </c>
      <c r="AV90" s="13" t="s">
        <v>80</v>
      </c>
      <c r="AW90" s="13" t="s">
        <v>32</v>
      </c>
      <c r="AX90" s="13" t="s">
        <v>70</v>
      </c>
      <c r="AY90" s="154" t="s">
        <v>119</v>
      </c>
    </row>
    <row r="91" spans="2:65" s="14" customFormat="1">
      <c r="B91" s="160"/>
      <c r="D91" s="147" t="s">
        <v>130</v>
      </c>
      <c r="E91" s="161" t="s">
        <v>3</v>
      </c>
      <c r="F91" s="162" t="s">
        <v>133</v>
      </c>
      <c r="H91" s="163">
        <v>1</v>
      </c>
      <c r="I91" s="164"/>
      <c r="L91" s="160"/>
      <c r="M91" s="165"/>
      <c r="T91" s="166"/>
      <c r="AT91" s="161" t="s">
        <v>130</v>
      </c>
      <c r="AU91" s="161" t="s">
        <v>80</v>
      </c>
      <c r="AV91" s="14" t="s">
        <v>126</v>
      </c>
      <c r="AW91" s="14" t="s">
        <v>32</v>
      </c>
      <c r="AX91" s="14" t="s">
        <v>78</v>
      </c>
      <c r="AY91" s="161" t="s">
        <v>119</v>
      </c>
    </row>
    <row r="92" spans="2:65" s="1" customFormat="1" ht="24.2" customHeight="1">
      <c r="B92" s="128"/>
      <c r="C92" s="129" t="s">
        <v>139</v>
      </c>
      <c r="D92" s="129" t="s">
        <v>121</v>
      </c>
      <c r="E92" s="130" t="s">
        <v>533</v>
      </c>
      <c r="F92" s="131" t="s">
        <v>534</v>
      </c>
      <c r="G92" s="132" t="s">
        <v>504</v>
      </c>
      <c r="H92" s="133">
        <v>1</v>
      </c>
      <c r="I92" s="134"/>
      <c r="J92" s="135">
        <f>ROUND(I92*H92,2)</f>
        <v>0</v>
      </c>
      <c r="K92" s="131" t="s">
        <v>125</v>
      </c>
      <c r="L92" s="33"/>
      <c r="M92" s="136" t="s">
        <v>3</v>
      </c>
      <c r="N92" s="137" t="s">
        <v>41</v>
      </c>
      <c r="P92" s="138">
        <f>O92*H92</f>
        <v>0</v>
      </c>
      <c r="Q92" s="138">
        <v>1.6692E-3</v>
      </c>
      <c r="R92" s="138">
        <f>Q92*H92</f>
        <v>1.6692E-3</v>
      </c>
      <c r="S92" s="138">
        <v>0</v>
      </c>
      <c r="T92" s="139">
        <f>S92*H92</f>
        <v>0</v>
      </c>
      <c r="AR92" s="140" t="s">
        <v>126</v>
      </c>
      <c r="AT92" s="140" t="s">
        <v>121</v>
      </c>
      <c r="AU92" s="140" t="s">
        <v>80</v>
      </c>
      <c r="AY92" s="18" t="s">
        <v>119</v>
      </c>
      <c r="BE92" s="141">
        <f>IF(N92="základní",J92,0)</f>
        <v>0</v>
      </c>
      <c r="BF92" s="141">
        <f>IF(N92="snížená",J92,0)</f>
        <v>0</v>
      </c>
      <c r="BG92" s="141">
        <f>IF(N92="zákl. přenesená",J92,0)</f>
        <v>0</v>
      </c>
      <c r="BH92" s="141">
        <f>IF(N92="sníž. přenesená",J92,0)</f>
        <v>0</v>
      </c>
      <c r="BI92" s="141">
        <f>IF(N92="nulová",J92,0)</f>
        <v>0</v>
      </c>
      <c r="BJ92" s="18" t="s">
        <v>78</v>
      </c>
      <c r="BK92" s="141">
        <f>ROUND(I92*H92,2)</f>
        <v>0</v>
      </c>
      <c r="BL92" s="18" t="s">
        <v>126</v>
      </c>
      <c r="BM92" s="140" t="s">
        <v>705</v>
      </c>
    </row>
    <row r="93" spans="2:65" s="1" customFormat="1">
      <c r="B93" s="33"/>
      <c r="D93" s="142" t="s">
        <v>128</v>
      </c>
      <c r="F93" s="143" t="s">
        <v>536</v>
      </c>
      <c r="I93" s="144"/>
      <c r="L93" s="33"/>
      <c r="M93" s="145"/>
      <c r="T93" s="54"/>
      <c r="AT93" s="18" t="s">
        <v>128</v>
      </c>
      <c r="AU93" s="18" t="s">
        <v>80</v>
      </c>
    </row>
    <row r="94" spans="2:65" s="1" customFormat="1" ht="16.5" customHeight="1">
      <c r="B94" s="128"/>
      <c r="C94" s="174" t="s">
        <v>126</v>
      </c>
      <c r="D94" s="174" t="s">
        <v>319</v>
      </c>
      <c r="E94" s="175" t="s">
        <v>537</v>
      </c>
      <c r="F94" s="176" t="s">
        <v>538</v>
      </c>
      <c r="G94" s="177" t="s">
        <v>504</v>
      </c>
      <c r="H94" s="178">
        <v>1</v>
      </c>
      <c r="I94" s="179"/>
      <c r="J94" s="180">
        <f>ROUND(I94*H94,2)</f>
        <v>0</v>
      </c>
      <c r="K94" s="176" t="s">
        <v>3</v>
      </c>
      <c r="L94" s="181"/>
      <c r="M94" s="182" t="s">
        <v>3</v>
      </c>
      <c r="N94" s="183" t="s">
        <v>41</v>
      </c>
      <c r="P94" s="138">
        <f>O94*H94</f>
        <v>0</v>
      </c>
      <c r="Q94" s="138">
        <v>1.1999999999999999E-3</v>
      </c>
      <c r="R94" s="138">
        <f>Q94*H94</f>
        <v>1.1999999999999999E-3</v>
      </c>
      <c r="S94" s="138">
        <v>0</v>
      </c>
      <c r="T94" s="139">
        <f>S94*H94</f>
        <v>0</v>
      </c>
      <c r="AR94" s="140" t="s">
        <v>168</v>
      </c>
      <c r="AT94" s="140" t="s">
        <v>319</v>
      </c>
      <c r="AU94" s="140" t="s">
        <v>80</v>
      </c>
      <c r="AY94" s="18" t="s">
        <v>119</v>
      </c>
      <c r="BE94" s="141">
        <f>IF(N94="základní",J94,0)</f>
        <v>0</v>
      </c>
      <c r="BF94" s="141">
        <f>IF(N94="snížená",J94,0)</f>
        <v>0</v>
      </c>
      <c r="BG94" s="141">
        <f>IF(N94="zákl. přenesená",J94,0)</f>
        <v>0</v>
      </c>
      <c r="BH94" s="141">
        <f>IF(N94="sníž. přenesená",J94,0)</f>
        <v>0</v>
      </c>
      <c r="BI94" s="141">
        <f>IF(N94="nulová",J94,0)</f>
        <v>0</v>
      </c>
      <c r="BJ94" s="18" t="s">
        <v>78</v>
      </c>
      <c r="BK94" s="141">
        <f>ROUND(I94*H94,2)</f>
        <v>0</v>
      </c>
      <c r="BL94" s="18" t="s">
        <v>126</v>
      </c>
      <c r="BM94" s="140" t="s">
        <v>706</v>
      </c>
    </row>
    <row r="95" spans="2:65" s="1" customFormat="1" ht="48.75">
      <c r="B95" s="33"/>
      <c r="D95" s="147" t="s">
        <v>510</v>
      </c>
      <c r="F95" s="187" t="s">
        <v>540</v>
      </c>
      <c r="I95" s="144"/>
      <c r="L95" s="33"/>
      <c r="M95" s="145"/>
      <c r="T95" s="54"/>
      <c r="AT95" s="18" t="s">
        <v>510</v>
      </c>
      <c r="AU95" s="18" t="s">
        <v>80</v>
      </c>
    </row>
    <row r="96" spans="2:65" s="13" customFormat="1">
      <c r="B96" s="153"/>
      <c r="D96" s="147" t="s">
        <v>130</v>
      </c>
      <c r="E96" s="154" t="s">
        <v>3</v>
      </c>
      <c r="F96" s="155" t="s">
        <v>707</v>
      </c>
      <c r="H96" s="156">
        <v>1</v>
      </c>
      <c r="I96" s="157"/>
      <c r="L96" s="153"/>
      <c r="M96" s="158"/>
      <c r="T96" s="159"/>
      <c r="AT96" s="154" t="s">
        <v>130</v>
      </c>
      <c r="AU96" s="154" t="s">
        <v>80</v>
      </c>
      <c r="AV96" s="13" t="s">
        <v>80</v>
      </c>
      <c r="AW96" s="13" t="s">
        <v>32</v>
      </c>
      <c r="AX96" s="13" t="s">
        <v>70</v>
      </c>
      <c r="AY96" s="154" t="s">
        <v>119</v>
      </c>
    </row>
    <row r="97" spans="2:65" s="14" customFormat="1">
      <c r="B97" s="160"/>
      <c r="D97" s="147" t="s">
        <v>130</v>
      </c>
      <c r="E97" s="161" t="s">
        <v>3</v>
      </c>
      <c r="F97" s="162" t="s">
        <v>133</v>
      </c>
      <c r="H97" s="163">
        <v>1</v>
      </c>
      <c r="I97" s="164"/>
      <c r="L97" s="160"/>
      <c r="M97" s="165"/>
      <c r="T97" s="166"/>
      <c r="AT97" s="161" t="s">
        <v>130</v>
      </c>
      <c r="AU97" s="161" t="s">
        <v>80</v>
      </c>
      <c r="AV97" s="14" t="s">
        <v>126</v>
      </c>
      <c r="AW97" s="14" t="s">
        <v>32</v>
      </c>
      <c r="AX97" s="14" t="s">
        <v>78</v>
      </c>
      <c r="AY97" s="161" t="s">
        <v>119</v>
      </c>
    </row>
    <row r="98" spans="2:65" s="1" customFormat="1" ht="24.2" customHeight="1">
      <c r="B98" s="128"/>
      <c r="C98" s="129" t="s">
        <v>153</v>
      </c>
      <c r="D98" s="129" t="s">
        <v>121</v>
      </c>
      <c r="E98" s="130" t="s">
        <v>708</v>
      </c>
      <c r="F98" s="131" t="s">
        <v>709</v>
      </c>
      <c r="G98" s="132" t="s">
        <v>171</v>
      </c>
      <c r="H98" s="133">
        <v>48</v>
      </c>
      <c r="I98" s="134"/>
      <c r="J98" s="135">
        <f>ROUND(I98*H98,2)</f>
        <v>0</v>
      </c>
      <c r="K98" s="131" t="s">
        <v>125</v>
      </c>
      <c r="L98" s="33"/>
      <c r="M98" s="136" t="s">
        <v>3</v>
      </c>
      <c r="N98" s="137" t="s">
        <v>41</v>
      </c>
      <c r="P98" s="138">
        <f>O98*H98</f>
        <v>0</v>
      </c>
      <c r="Q98" s="138">
        <v>0</v>
      </c>
      <c r="R98" s="138">
        <f>Q98*H98</f>
        <v>0</v>
      </c>
      <c r="S98" s="138">
        <v>0</v>
      </c>
      <c r="T98" s="139">
        <f>S98*H98</f>
        <v>0</v>
      </c>
      <c r="AR98" s="140" t="s">
        <v>126</v>
      </c>
      <c r="AT98" s="140" t="s">
        <v>121</v>
      </c>
      <c r="AU98" s="140" t="s">
        <v>80</v>
      </c>
      <c r="AY98" s="18" t="s">
        <v>119</v>
      </c>
      <c r="BE98" s="141">
        <f>IF(N98="základní",J98,0)</f>
        <v>0</v>
      </c>
      <c r="BF98" s="141">
        <f>IF(N98="snížená",J98,0)</f>
        <v>0</v>
      </c>
      <c r="BG98" s="141">
        <f>IF(N98="zákl. přenesená",J98,0)</f>
        <v>0</v>
      </c>
      <c r="BH98" s="141">
        <f>IF(N98="sníž. přenesená",J98,0)</f>
        <v>0</v>
      </c>
      <c r="BI98" s="141">
        <f>IF(N98="nulová",J98,0)</f>
        <v>0</v>
      </c>
      <c r="BJ98" s="18" t="s">
        <v>78</v>
      </c>
      <c r="BK98" s="141">
        <f>ROUND(I98*H98,2)</f>
        <v>0</v>
      </c>
      <c r="BL98" s="18" t="s">
        <v>126</v>
      </c>
      <c r="BM98" s="140" t="s">
        <v>710</v>
      </c>
    </row>
    <row r="99" spans="2:65" s="1" customFormat="1">
      <c r="B99" s="33"/>
      <c r="D99" s="142" t="s">
        <v>128</v>
      </c>
      <c r="F99" s="143" t="s">
        <v>711</v>
      </c>
      <c r="I99" s="144"/>
      <c r="L99" s="33"/>
      <c r="M99" s="145"/>
      <c r="T99" s="54"/>
      <c r="AT99" s="18" t="s">
        <v>128</v>
      </c>
      <c r="AU99" s="18" t="s">
        <v>80</v>
      </c>
    </row>
    <row r="100" spans="2:65" s="13" customFormat="1">
      <c r="B100" s="153"/>
      <c r="D100" s="147" t="s">
        <v>130</v>
      </c>
      <c r="E100" s="154" t="s">
        <v>3</v>
      </c>
      <c r="F100" s="155" t="s">
        <v>712</v>
      </c>
      <c r="H100" s="156">
        <v>48</v>
      </c>
      <c r="I100" s="157"/>
      <c r="L100" s="153"/>
      <c r="M100" s="158"/>
      <c r="T100" s="159"/>
      <c r="AT100" s="154" t="s">
        <v>130</v>
      </c>
      <c r="AU100" s="154" t="s">
        <v>80</v>
      </c>
      <c r="AV100" s="13" t="s">
        <v>80</v>
      </c>
      <c r="AW100" s="13" t="s">
        <v>32</v>
      </c>
      <c r="AX100" s="13" t="s">
        <v>70</v>
      </c>
      <c r="AY100" s="154" t="s">
        <v>119</v>
      </c>
    </row>
    <row r="101" spans="2:65" s="14" customFormat="1">
      <c r="B101" s="160"/>
      <c r="D101" s="147" t="s">
        <v>130</v>
      </c>
      <c r="E101" s="161" t="s">
        <v>3</v>
      </c>
      <c r="F101" s="162" t="s">
        <v>133</v>
      </c>
      <c r="H101" s="163">
        <v>48</v>
      </c>
      <c r="I101" s="164"/>
      <c r="L101" s="160"/>
      <c r="M101" s="165"/>
      <c r="T101" s="166"/>
      <c r="AT101" s="161" t="s">
        <v>130</v>
      </c>
      <c r="AU101" s="161" t="s">
        <v>80</v>
      </c>
      <c r="AV101" s="14" t="s">
        <v>126</v>
      </c>
      <c r="AW101" s="14" t="s">
        <v>32</v>
      </c>
      <c r="AX101" s="14" t="s">
        <v>78</v>
      </c>
      <c r="AY101" s="161" t="s">
        <v>119</v>
      </c>
    </row>
    <row r="102" spans="2:65" s="1" customFormat="1" ht="16.5" customHeight="1">
      <c r="B102" s="128"/>
      <c r="C102" s="174" t="s">
        <v>158</v>
      </c>
      <c r="D102" s="174" t="s">
        <v>319</v>
      </c>
      <c r="E102" s="175" t="s">
        <v>713</v>
      </c>
      <c r="F102" s="176" t="s">
        <v>714</v>
      </c>
      <c r="G102" s="177" t="s">
        <v>171</v>
      </c>
      <c r="H102" s="178">
        <v>50.4</v>
      </c>
      <c r="I102" s="179"/>
      <c r="J102" s="180">
        <f>ROUND(I102*H102,2)</f>
        <v>0</v>
      </c>
      <c r="K102" s="176" t="s">
        <v>3</v>
      </c>
      <c r="L102" s="181"/>
      <c r="M102" s="182" t="s">
        <v>3</v>
      </c>
      <c r="N102" s="183" t="s">
        <v>41</v>
      </c>
      <c r="P102" s="138">
        <f>O102*H102</f>
        <v>0</v>
      </c>
      <c r="Q102" s="138">
        <v>5.0000000000000001E-4</v>
      </c>
      <c r="R102" s="138">
        <f>Q102*H102</f>
        <v>2.52E-2</v>
      </c>
      <c r="S102" s="138">
        <v>0</v>
      </c>
      <c r="T102" s="139">
        <f>S102*H102</f>
        <v>0</v>
      </c>
      <c r="AR102" s="140" t="s">
        <v>168</v>
      </c>
      <c r="AT102" s="140" t="s">
        <v>319</v>
      </c>
      <c r="AU102" s="140" t="s">
        <v>80</v>
      </c>
      <c r="AY102" s="18" t="s">
        <v>119</v>
      </c>
      <c r="BE102" s="141">
        <f>IF(N102="základní",J102,0)</f>
        <v>0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78</v>
      </c>
      <c r="BK102" s="141">
        <f>ROUND(I102*H102,2)</f>
        <v>0</v>
      </c>
      <c r="BL102" s="18" t="s">
        <v>126</v>
      </c>
      <c r="BM102" s="140" t="s">
        <v>715</v>
      </c>
    </row>
    <row r="103" spans="2:65" s="1" customFormat="1" ht="48.75">
      <c r="B103" s="33"/>
      <c r="D103" s="147" t="s">
        <v>510</v>
      </c>
      <c r="F103" s="187" t="s">
        <v>716</v>
      </c>
      <c r="I103" s="144"/>
      <c r="L103" s="33"/>
      <c r="M103" s="145"/>
      <c r="T103" s="54"/>
      <c r="AT103" s="18" t="s">
        <v>510</v>
      </c>
      <c r="AU103" s="18" t="s">
        <v>80</v>
      </c>
    </row>
    <row r="104" spans="2:65" s="13" customFormat="1">
      <c r="B104" s="153"/>
      <c r="D104" s="147" t="s">
        <v>130</v>
      </c>
      <c r="E104" s="154" t="s">
        <v>3</v>
      </c>
      <c r="F104" s="155" t="s">
        <v>712</v>
      </c>
      <c r="H104" s="156">
        <v>48</v>
      </c>
      <c r="I104" s="157"/>
      <c r="L104" s="153"/>
      <c r="M104" s="158"/>
      <c r="T104" s="159"/>
      <c r="AT104" s="154" t="s">
        <v>130</v>
      </c>
      <c r="AU104" s="154" t="s">
        <v>80</v>
      </c>
      <c r="AV104" s="13" t="s">
        <v>80</v>
      </c>
      <c r="AW104" s="13" t="s">
        <v>32</v>
      </c>
      <c r="AX104" s="13" t="s">
        <v>70</v>
      </c>
      <c r="AY104" s="154" t="s">
        <v>119</v>
      </c>
    </row>
    <row r="105" spans="2:65" s="14" customFormat="1">
      <c r="B105" s="160"/>
      <c r="D105" s="147" t="s">
        <v>130</v>
      </c>
      <c r="E105" s="161" t="s">
        <v>3</v>
      </c>
      <c r="F105" s="162" t="s">
        <v>133</v>
      </c>
      <c r="H105" s="163">
        <v>48</v>
      </c>
      <c r="I105" s="164"/>
      <c r="L105" s="160"/>
      <c r="M105" s="165"/>
      <c r="T105" s="166"/>
      <c r="AT105" s="161" t="s">
        <v>130</v>
      </c>
      <c r="AU105" s="161" t="s">
        <v>80</v>
      </c>
      <c r="AV105" s="14" t="s">
        <v>126</v>
      </c>
      <c r="AW105" s="14" t="s">
        <v>32</v>
      </c>
      <c r="AX105" s="14" t="s">
        <v>78</v>
      </c>
      <c r="AY105" s="161" t="s">
        <v>119</v>
      </c>
    </row>
    <row r="106" spans="2:65" s="13" customFormat="1">
      <c r="B106" s="153"/>
      <c r="D106" s="147" t="s">
        <v>130</v>
      </c>
      <c r="F106" s="155" t="s">
        <v>717</v>
      </c>
      <c r="H106" s="156">
        <v>50.4</v>
      </c>
      <c r="I106" s="157"/>
      <c r="L106" s="153"/>
      <c r="M106" s="158"/>
      <c r="T106" s="159"/>
      <c r="AT106" s="154" t="s">
        <v>130</v>
      </c>
      <c r="AU106" s="154" t="s">
        <v>80</v>
      </c>
      <c r="AV106" s="13" t="s">
        <v>80</v>
      </c>
      <c r="AW106" s="13" t="s">
        <v>4</v>
      </c>
      <c r="AX106" s="13" t="s">
        <v>78</v>
      </c>
      <c r="AY106" s="154" t="s">
        <v>119</v>
      </c>
    </row>
    <row r="107" spans="2:65" s="1" customFormat="1" ht="24.2" customHeight="1">
      <c r="B107" s="128"/>
      <c r="C107" s="129" t="s">
        <v>163</v>
      </c>
      <c r="D107" s="129" t="s">
        <v>121</v>
      </c>
      <c r="E107" s="130" t="s">
        <v>718</v>
      </c>
      <c r="F107" s="131" t="s">
        <v>719</v>
      </c>
      <c r="G107" s="132" t="s">
        <v>171</v>
      </c>
      <c r="H107" s="133">
        <v>43</v>
      </c>
      <c r="I107" s="134"/>
      <c r="J107" s="135">
        <f>ROUND(I107*H107,2)</f>
        <v>0</v>
      </c>
      <c r="K107" s="131" t="s">
        <v>125</v>
      </c>
      <c r="L107" s="33"/>
      <c r="M107" s="136" t="s">
        <v>3</v>
      </c>
      <c r="N107" s="137" t="s">
        <v>41</v>
      </c>
      <c r="P107" s="138">
        <f>O107*H107</f>
        <v>0</v>
      </c>
      <c r="Q107" s="138">
        <v>0</v>
      </c>
      <c r="R107" s="138">
        <f>Q107*H107</f>
        <v>0</v>
      </c>
      <c r="S107" s="138">
        <v>0</v>
      </c>
      <c r="T107" s="139">
        <f>S107*H107</f>
        <v>0</v>
      </c>
      <c r="AR107" s="140" t="s">
        <v>126</v>
      </c>
      <c r="AT107" s="140" t="s">
        <v>121</v>
      </c>
      <c r="AU107" s="140" t="s">
        <v>80</v>
      </c>
      <c r="AY107" s="18" t="s">
        <v>119</v>
      </c>
      <c r="BE107" s="141">
        <f>IF(N107="základní",J107,0)</f>
        <v>0</v>
      </c>
      <c r="BF107" s="141">
        <f>IF(N107="snížená",J107,0)</f>
        <v>0</v>
      </c>
      <c r="BG107" s="141">
        <f>IF(N107="zákl. přenesená",J107,0)</f>
        <v>0</v>
      </c>
      <c r="BH107" s="141">
        <f>IF(N107="sníž. přenesená",J107,0)</f>
        <v>0</v>
      </c>
      <c r="BI107" s="141">
        <f>IF(N107="nulová",J107,0)</f>
        <v>0</v>
      </c>
      <c r="BJ107" s="18" t="s">
        <v>78</v>
      </c>
      <c r="BK107" s="141">
        <f>ROUND(I107*H107,2)</f>
        <v>0</v>
      </c>
      <c r="BL107" s="18" t="s">
        <v>126</v>
      </c>
      <c r="BM107" s="140" t="s">
        <v>720</v>
      </c>
    </row>
    <row r="108" spans="2:65" s="1" customFormat="1">
      <c r="B108" s="33"/>
      <c r="D108" s="142" t="s">
        <v>128</v>
      </c>
      <c r="F108" s="143" t="s">
        <v>721</v>
      </c>
      <c r="I108" s="144"/>
      <c r="L108" s="33"/>
      <c r="M108" s="145"/>
      <c r="T108" s="54"/>
      <c r="AT108" s="18" t="s">
        <v>128</v>
      </c>
      <c r="AU108" s="18" t="s">
        <v>80</v>
      </c>
    </row>
    <row r="109" spans="2:65" s="13" customFormat="1">
      <c r="B109" s="153"/>
      <c r="D109" s="147" t="s">
        <v>130</v>
      </c>
      <c r="E109" s="154" t="s">
        <v>3</v>
      </c>
      <c r="F109" s="155" t="s">
        <v>722</v>
      </c>
      <c r="H109" s="156">
        <v>20</v>
      </c>
      <c r="I109" s="157"/>
      <c r="L109" s="153"/>
      <c r="M109" s="158"/>
      <c r="T109" s="159"/>
      <c r="AT109" s="154" t="s">
        <v>130</v>
      </c>
      <c r="AU109" s="154" t="s">
        <v>80</v>
      </c>
      <c r="AV109" s="13" t="s">
        <v>80</v>
      </c>
      <c r="AW109" s="13" t="s">
        <v>32</v>
      </c>
      <c r="AX109" s="13" t="s">
        <v>70</v>
      </c>
      <c r="AY109" s="154" t="s">
        <v>119</v>
      </c>
    </row>
    <row r="110" spans="2:65" s="13" customFormat="1">
      <c r="B110" s="153"/>
      <c r="D110" s="147" t="s">
        <v>130</v>
      </c>
      <c r="E110" s="154" t="s">
        <v>3</v>
      </c>
      <c r="F110" s="155" t="s">
        <v>723</v>
      </c>
      <c r="H110" s="156">
        <v>23</v>
      </c>
      <c r="I110" s="157"/>
      <c r="L110" s="153"/>
      <c r="M110" s="158"/>
      <c r="T110" s="159"/>
      <c r="AT110" s="154" t="s">
        <v>130</v>
      </c>
      <c r="AU110" s="154" t="s">
        <v>80</v>
      </c>
      <c r="AV110" s="13" t="s">
        <v>80</v>
      </c>
      <c r="AW110" s="13" t="s">
        <v>32</v>
      </c>
      <c r="AX110" s="13" t="s">
        <v>70</v>
      </c>
      <c r="AY110" s="154" t="s">
        <v>119</v>
      </c>
    </row>
    <row r="111" spans="2:65" s="14" customFormat="1">
      <c r="B111" s="160"/>
      <c r="D111" s="147" t="s">
        <v>130</v>
      </c>
      <c r="E111" s="161" t="s">
        <v>3</v>
      </c>
      <c r="F111" s="162" t="s">
        <v>133</v>
      </c>
      <c r="H111" s="163">
        <v>43</v>
      </c>
      <c r="I111" s="164"/>
      <c r="L111" s="160"/>
      <c r="M111" s="165"/>
      <c r="T111" s="166"/>
      <c r="AT111" s="161" t="s">
        <v>130</v>
      </c>
      <c r="AU111" s="161" t="s">
        <v>80</v>
      </c>
      <c r="AV111" s="14" t="s">
        <v>126</v>
      </c>
      <c r="AW111" s="14" t="s">
        <v>32</v>
      </c>
      <c r="AX111" s="14" t="s">
        <v>78</v>
      </c>
      <c r="AY111" s="161" t="s">
        <v>119</v>
      </c>
    </row>
    <row r="112" spans="2:65" s="1" customFormat="1" ht="16.5" customHeight="1">
      <c r="B112" s="128"/>
      <c r="C112" s="174" t="s">
        <v>168</v>
      </c>
      <c r="D112" s="174" t="s">
        <v>319</v>
      </c>
      <c r="E112" s="175" t="s">
        <v>724</v>
      </c>
      <c r="F112" s="176" t="s">
        <v>725</v>
      </c>
      <c r="G112" s="177" t="s">
        <v>171</v>
      </c>
      <c r="H112" s="178">
        <v>24.15</v>
      </c>
      <c r="I112" s="179"/>
      <c r="J112" s="180">
        <f>ROUND(I112*H112,2)</f>
        <v>0</v>
      </c>
      <c r="K112" s="176" t="s">
        <v>3</v>
      </c>
      <c r="L112" s="181"/>
      <c r="M112" s="182" t="s">
        <v>3</v>
      </c>
      <c r="N112" s="183" t="s">
        <v>41</v>
      </c>
      <c r="P112" s="138">
        <f>O112*H112</f>
        <v>0</v>
      </c>
      <c r="Q112" s="138">
        <v>6.9999999999999999E-4</v>
      </c>
      <c r="R112" s="138">
        <f>Q112*H112</f>
        <v>1.6905E-2</v>
      </c>
      <c r="S112" s="138">
        <v>0</v>
      </c>
      <c r="T112" s="139">
        <f>S112*H112</f>
        <v>0</v>
      </c>
      <c r="AR112" s="140" t="s">
        <v>168</v>
      </c>
      <c r="AT112" s="140" t="s">
        <v>319</v>
      </c>
      <c r="AU112" s="140" t="s">
        <v>80</v>
      </c>
      <c r="AY112" s="18" t="s">
        <v>119</v>
      </c>
      <c r="BE112" s="141">
        <f>IF(N112="základní",J112,0)</f>
        <v>0</v>
      </c>
      <c r="BF112" s="141">
        <f>IF(N112="snížená",J112,0)</f>
        <v>0</v>
      </c>
      <c r="BG112" s="141">
        <f>IF(N112="zákl. přenesená",J112,0)</f>
        <v>0</v>
      </c>
      <c r="BH112" s="141">
        <f>IF(N112="sníž. přenesená",J112,0)</f>
        <v>0</v>
      </c>
      <c r="BI112" s="141">
        <f>IF(N112="nulová",J112,0)</f>
        <v>0</v>
      </c>
      <c r="BJ112" s="18" t="s">
        <v>78</v>
      </c>
      <c r="BK112" s="141">
        <f>ROUND(I112*H112,2)</f>
        <v>0</v>
      </c>
      <c r="BL112" s="18" t="s">
        <v>126</v>
      </c>
      <c r="BM112" s="140" t="s">
        <v>726</v>
      </c>
    </row>
    <row r="113" spans="2:65" s="1" customFormat="1" ht="39">
      <c r="B113" s="33"/>
      <c r="D113" s="147" t="s">
        <v>510</v>
      </c>
      <c r="F113" s="187" t="s">
        <v>727</v>
      </c>
      <c r="I113" s="144"/>
      <c r="L113" s="33"/>
      <c r="M113" s="145"/>
      <c r="T113" s="54"/>
      <c r="AT113" s="18" t="s">
        <v>510</v>
      </c>
      <c r="AU113" s="18" t="s">
        <v>80</v>
      </c>
    </row>
    <row r="114" spans="2:65" s="13" customFormat="1">
      <c r="B114" s="153"/>
      <c r="D114" s="147" t="s">
        <v>130</v>
      </c>
      <c r="E114" s="154" t="s">
        <v>3</v>
      </c>
      <c r="F114" s="155" t="s">
        <v>723</v>
      </c>
      <c r="H114" s="156">
        <v>23</v>
      </c>
      <c r="I114" s="157"/>
      <c r="L114" s="153"/>
      <c r="M114" s="158"/>
      <c r="T114" s="159"/>
      <c r="AT114" s="154" t="s">
        <v>130</v>
      </c>
      <c r="AU114" s="154" t="s">
        <v>80</v>
      </c>
      <c r="AV114" s="13" t="s">
        <v>80</v>
      </c>
      <c r="AW114" s="13" t="s">
        <v>32</v>
      </c>
      <c r="AX114" s="13" t="s">
        <v>70</v>
      </c>
      <c r="AY114" s="154" t="s">
        <v>119</v>
      </c>
    </row>
    <row r="115" spans="2:65" s="14" customFormat="1">
      <c r="B115" s="160"/>
      <c r="D115" s="147" t="s">
        <v>130</v>
      </c>
      <c r="E115" s="161" t="s">
        <v>3</v>
      </c>
      <c r="F115" s="162" t="s">
        <v>133</v>
      </c>
      <c r="H115" s="163">
        <v>23</v>
      </c>
      <c r="I115" s="164"/>
      <c r="L115" s="160"/>
      <c r="M115" s="165"/>
      <c r="T115" s="166"/>
      <c r="AT115" s="161" t="s">
        <v>130</v>
      </c>
      <c r="AU115" s="161" t="s">
        <v>80</v>
      </c>
      <c r="AV115" s="14" t="s">
        <v>126</v>
      </c>
      <c r="AW115" s="14" t="s">
        <v>32</v>
      </c>
      <c r="AX115" s="14" t="s">
        <v>78</v>
      </c>
      <c r="AY115" s="161" t="s">
        <v>119</v>
      </c>
    </row>
    <row r="116" spans="2:65" s="13" customFormat="1">
      <c r="B116" s="153"/>
      <c r="D116" s="147" t="s">
        <v>130</v>
      </c>
      <c r="F116" s="155" t="s">
        <v>728</v>
      </c>
      <c r="H116" s="156">
        <v>24.15</v>
      </c>
      <c r="I116" s="157"/>
      <c r="L116" s="153"/>
      <c r="M116" s="158"/>
      <c r="T116" s="159"/>
      <c r="AT116" s="154" t="s">
        <v>130</v>
      </c>
      <c r="AU116" s="154" t="s">
        <v>80</v>
      </c>
      <c r="AV116" s="13" t="s">
        <v>80</v>
      </c>
      <c r="AW116" s="13" t="s">
        <v>4</v>
      </c>
      <c r="AX116" s="13" t="s">
        <v>78</v>
      </c>
      <c r="AY116" s="154" t="s">
        <v>119</v>
      </c>
    </row>
    <row r="117" spans="2:65" s="1" customFormat="1" ht="16.5" customHeight="1">
      <c r="B117" s="128"/>
      <c r="C117" s="174" t="s">
        <v>176</v>
      </c>
      <c r="D117" s="174" t="s">
        <v>319</v>
      </c>
      <c r="E117" s="175" t="s">
        <v>729</v>
      </c>
      <c r="F117" s="176" t="s">
        <v>730</v>
      </c>
      <c r="G117" s="177" t="s">
        <v>171</v>
      </c>
      <c r="H117" s="178">
        <v>21</v>
      </c>
      <c r="I117" s="179"/>
      <c r="J117" s="180">
        <f>ROUND(I117*H117,2)</f>
        <v>0</v>
      </c>
      <c r="K117" s="176" t="s">
        <v>125</v>
      </c>
      <c r="L117" s="181"/>
      <c r="M117" s="182" t="s">
        <v>3</v>
      </c>
      <c r="N117" s="183" t="s">
        <v>41</v>
      </c>
      <c r="P117" s="138">
        <f>O117*H117</f>
        <v>0</v>
      </c>
      <c r="Q117" s="138">
        <v>3.5E-4</v>
      </c>
      <c r="R117" s="138">
        <f>Q117*H117</f>
        <v>7.3499999999999998E-3</v>
      </c>
      <c r="S117" s="138">
        <v>0</v>
      </c>
      <c r="T117" s="139">
        <f>S117*H117</f>
        <v>0</v>
      </c>
      <c r="AR117" s="140" t="s">
        <v>168</v>
      </c>
      <c r="AT117" s="140" t="s">
        <v>319</v>
      </c>
      <c r="AU117" s="140" t="s">
        <v>80</v>
      </c>
      <c r="AY117" s="18" t="s">
        <v>119</v>
      </c>
      <c r="BE117" s="141">
        <f>IF(N117="základní",J117,0)</f>
        <v>0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78</v>
      </c>
      <c r="BK117" s="141">
        <f>ROUND(I117*H117,2)</f>
        <v>0</v>
      </c>
      <c r="BL117" s="18" t="s">
        <v>126</v>
      </c>
      <c r="BM117" s="140" t="s">
        <v>731</v>
      </c>
    </row>
    <row r="118" spans="2:65" s="13" customFormat="1">
      <c r="B118" s="153"/>
      <c r="D118" s="147" t="s">
        <v>130</v>
      </c>
      <c r="E118" s="154" t="s">
        <v>3</v>
      </c>
      <c r="F118" s="155" t="s">
        <v>722</v>
      </c>
      <c r="H118" s="156">
        <v>20</v>
      </c>
      <c r="I118" s="157"/>
      <c r="L118" s="153"/>
      <c r="M118" s="158"/>
      <c r="T118" s="159"/>
      <c r="AT118" s="154" t="s">
        <v>130</v>
      </c>
      <c r="AU118" s="154" t="s">
        <v>80</v>
      </c>
      <c r="AV118" s="13" t="s">
        <v>80</v>
      </c>
      <c r="AW118" s="13" t="s">
        <v>32</v>
      </c>
      <c r="AX118" s="13" t="s">
        <v>70</v>
      </c>
      <c r="AY118" s="154" t="s">
        <v>119</v>
      </c>
    </row>
    <row r="119" spans="2:65" s="14" customFormat="1">
      <c r="B119" s="160"/>
      <c r="D119" s="147" t="s">
        <v>130</v>
      </c>
      <c r="E119" s="161" t="s">
        <v>3</v>
      </c>
      <c r="F119" s="162" t="s">
        <v>133</v>
      </c>
      <c r="H119" s="163">
        <v>20</v>
      </c>
      <c r="I119" s="164"/>
      <c r="L119" s="160"/>
      <c r="M119" s="165"/>
      <c r="T119" s="166"/>
      <c r="AT119" s="161" t="s">
        <v>130</v>
      </c>
      <c r="AU119" s="161" t="s">
        <v>80</v>
      </c>
      <c r="AV119" s="14" t="s">
        <v>126</v>
      </c>
      <c r="AW119" s="14" t="s">
        <v>32</v>
      </c>
      <c r="AX119" s="14" t="s">
        <v>78</v>
      </c>
      <c r="AY119" s="161" t="s">
        <v>119</v>
      </c>
    </row>
    <row r="120" spans="2:65" s="13" customFormat="1">
      <c r="B120" s="153"/>
      <c r="D120" s="147" t="s">
        <v>130</v>
      </c>
      <c r="F120" s="155" t="s">
        <v>732</v>
      </c>
      <c r="H120" s="156">
        <v>21</v>
      </c>
      <c r="I120" s="157"/>
      <c r="L120" s="153"/>
      <c r="M120" s="158"/>
      <c r="T120" s="159"/>
      <c r="AT120" s="154" t="s">
        <v>130</v>
      </c>
      <c r="AU120" s="154" t="s">
        <v>80</v>
      </c>
      <c r="AV120" s="13" t="s">
        <v>80</v>
      </c>
      <c r="AW120" s="13" t="s">
        <v>4</v>
      </c>
      <c r="AX120" s="13" t="s">
        <v>78</v>
      </c>
      <c r="AY120" s="154" t="s">
        <v>119</v>
      </c>
    </row>
    <row r="121" spans="2:65" s="1" customFormat="1" ht="24.2" customHeight="1">
      <c r="B121" s="128"/>
      <c r="C121" s="129" t="s">
        <v>182</v>
      </c>
      <c r="D121" s="129" t="s">
        <v>121</v>
      </c>
      <c r="E121" s="130" t="s">
        <v>733</v>
      </c>
      <c r="F121" s="131" t="s">
        <v>734</v>
      </c>
      <c r="G121" s="132" t="s">
        <v>171</v>
      </c>
      <c r="H121" s="133">
        <v>15</v>
      </c>
      <c r="I121" s="134"/>
      <c r="J121" s="135">
        <f>ROUND(I121*H121,2)</f>
        <v>0</v>
      </c>
      <c r="K121" s="131" t="s">
        <v>125</v>
      </c>
      <c r="L121" s="33"/>
      <c r="M121" s="136" t="s">
        <v>3</v>
      </c>
      <c r="N121" s="137" t="s">
        <v>41</v>
      </c>
      <c r="P121" s="138">
        <f>O121*H121</f>
        <v>0</v>
      </c>
      <c r="Q121" s="138">
        <v>0</v>
      </c>
      <c r="R121" s="138">
        <f>Q121*H121</f>
        <v>0</v>
      </c>
      <c r="S121" s="138">
        <v>0</v>
      </c>
      <c r="T121" s="139">
        <f>S121*H121</f>
        <v>0</v>
      </c>
      <c r="AR121" s="140" t="s">
        <v>126</v>
      </c>
      <c r="AT121" s="140" t="s">
        <v>121</v>
      </c>
      <c r="AU121" s="140" t="s">
        <v>80</v>
      </c>
      <c r="AY121" s="18" t="s">
        <v>119</v>
      </c>
      <c r="BE121" s="141">
        <f>IF(N121="základní",J121,0)</f>
        <v>0</v>
      </c>
      <c r="BF121" s="141">
        <f>IF(N121="snížená",J121,0)</f>
        <v>0</v>
      </c>
      <c r="BG121" s="141">
        <f>IF(N121="zákl. přenesená",J121,0)</f>
        <v>0</v>
      </c>
      <c r="BH121" s="141">
        <f>IF(N121="sníž. přenesená",J121,0)</f>
        <v>0</v>
      </c>
      <c r="BI121" s="141">
        <f>IF(N121="nulová",J121,0)</f>
        <v>0</v>
      </c>
      <c r="BJ121" s="18" t="s">
        <v>78</v>
      </c>
      <c r="BK121" s="141">
        <f>ROUND(I121*H121,2)</f>
        <v>0</v>
      </c>
      <c r="BL121" s="18" t="s">
        <v>126</v>
      </c>
      <c r="BM121" s="140" t="s">
        <v>735</v>
      </c>
    </row>
    <row r="122" spans="2:65" s="1" customFormat="1">
      <c r="B122" s="33"/>
      <c r="D122" s="142" t="s">
        <v>128</v>
      </c>
      <c r="F122" s="143" t="s">
        <v>736</v>
      </c>
      <c r="I122" s="144"/>
      <c r="L122" s="33"/>
      <c r="M122" s="145"/>
      <c r="T122" s="54"/>
      <c r="AT122" s="18" t="s">
        <v>128</v>
      </c>
      <c r="AU122" s="18" t="s">
        <v>80</v>
      </c>
    </row>
    <row r="123" spans="2:65" s="13" customFormat="1">
      <c r="B123" s="153"/>
      <c r="D123" s="147" t="s">
        <v>130</v>
      </c>
      <c r="E123" s="154" t="s">
        <v>3</v>
      </c>
      <c r="F123" s="155" t="s">
        <v>737</v>
      </c>
      <c r="H123" s="156">
        <v>15</v>
      </c>
      <c r="I123" s="157"/>
      <c r="L123" s="153"/>
      <c r="M123" s="158"/>
      <c r="T123" s="159"/>
      <c r="AT123" s="154" t="s">
        <v>130</v>
      </c>
      <c r="AU123" s="154" t="s">
        <v>80</v>
      </c>
      <c r="AV123" s="13" t="s">
        <v>80</v>
      </c>
      <c r="AW123" s="13" t="s">
        <v>32</v>
      </c>
      <c r="AX123" s="13" t="s">
        <v>70</v>
      </c>
      <c r="AY123" s="154" t="s">
        <v>119</v>
      </c>
    </row>
    <row r="124" spans="2:65" s="14" customFormat="1">
      <c r="B124" s="160"/>
      <c r="D124" s="147" t="s">
        <v>130</v>
      </c>
      <c r="E124" s="161" t="s">
        <v>3</v>
      </c>
      <c r="F124" s="162" t="s">
        <v>133</v>
      </c>
      <c r="H124" s="163">
        <v>15</v>
      </c>
      <c r="I124" s="164"/>
      <c r="L124" s="160"/>
      <c r="M124" s="165"/>
      <c r="T124" s="166"/>
      <c r="AT124" s="161" t="s">
        <v>130</v>
      </c>
      <c r="AU124" s="161" t="s">
        <v>80</v>
      </c>
      <c r="AV124" s="14" t="s">
        <v>126</v>
      </c>
      <c r="AW124" s="14" t="s">
        <v>32</v>
      </c>
      <c r="AX124" s="14" t="s">
        <v>78</v>
      </c>
      <c r="AY124" s="161" t="s">
        <v>119</v>
      </c>
    </row>
    <row r="125" spans="2:65" s="1" customFormat="1" ht="16.5" customHeight="1">
      <c r="B125" s="128"/>
      <c r="C125" s="174" t="s">
        <v>188</v>
      </c>
      <c r="D125" s="174" t="s">
        <v>319</v>
      </c>
      <c r="E125" s="175" t="s">
        <v>738</v>
      </c>
      <c r="F125" s="176" t="s">
        <v>739</v>
      </c>
      <c r="G125" s="177" t="s">
        <v>171</v>
      </c>
      <c r="H125" s="178">
        <v>15.75</v>
      </c>
      <c r="I125" s="179"/>
      <c r="J125" s="180">
        <f>ROUND(I125*H125,2)</f>
        <v>0</v>
      </c>
      <c r="K125" s="176" t="s">
        <v>3</v>
      </c>
      <c r="L125" s="181"/>
      <c r="M125" s="182" t="s">
        <v>3</v>
      </c>
      <c r="N125" s="183" t="s">
        <v>41</v>
      </c>
      <c r="P125" s="138">
        <f>O125*H125</f>
        <v>0</v>
      </c>
      <c r="Q125" s="138">
        <v>2.14E-3</v>
      </c>
      <c r="R125" s="138">
        <f>Q125*H125</f>
        <v>3.3704999999999999E-2</v>
      </c>
      <c r="S125" s="138">
        <v>0</v>
      </c>
      <c r="T125" s="139">
        <f>S125*H125</f>
        <v>0</v>
      </c>
      <c r="AR125" s="140" t="s">
        <v>168</v>
      </c>
      <c r="AT125" s="140" t="s">
        <v>319</v>
      </c>
      <c r="AU125" s="140" t="s">
        <v>80</v>
      </c>
      <c r="AY125" s="18" t="s">
        <v>119</v>
      </c>
      <c r="BE125" s="141">
        <f>IF(N125="základní",J125,0)</f>
        <v>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78</v>
      </c>
      <c r="BK125" s="141">
        <f>ROUND(I125*H125,2)</f>
        <v>0</v>
      </c>
      <c r="BL125" s="18" t="s">
        <v>126</v>
      </c>
      <c r="BM125" s="140" t="s">
        <v>740</v>
      </c>
    </row>
    <row r="126" spans="2:65" s="1" customFormat="1" ht="78">
      <c r="B126" s="33"/>
      <c r="D126" s="147" t="s">
        <v>510</v>
      </c>
      <c r="F126" s="187" t="s">
        <v>741</v>
      </c>
      <c r="I126" s="144"/>
      <c r="L126" s="33"/>
      <c r="M126" s="145"/>
      <c r="T126" s="54"/>
      <c r="AT126" s="18" t="s">
        <v>510</v>
      </c>
      <c r="AU126" s="18" t="s">
        <v>80</v>
      </c>
    </row>
    <row r="127" spans="2:65" s="13" customFormat="1">
      <c r="B127" s="153"/>
      <c r="D127" s="147" t="s">
        <v>130</v>
      </c>
      <c r="E127" s="154" t="s">
        <v>3</v>
      </c>
      <c r="F127" s="155" t="s">
        <v>737</v>
      </c>
      <c r="H127" s="156">
        <v>15</v>
      </c>
      <c r="I127" s="157"/>
      <c r="L127" s="153"/>
      <c r="M127" s="158"/>
      <c r="T127" s="159"/>
      <c r="AT127" s="154" t="s">
        <v>130</v>
      </c>
      <c r="AU127" s="154" t="s">
        <v>80</v>
      </c>
      <c r="AV127" s="13" t="s">
        <v>80</v>
      </c>
      <c r="AW127" s="13" t="s">
        <v>32</v>
      </c>
      <c r="AX127" s="13" t="s">
        <v>70</v>
      </c>
      <c r="AY127" s="154" t="s">
        <v>119</v>
      </c>
    </row>
    <row r="128" spans="2:65" s="14" customFormat="1">
      <c r="B128" s="160"/>
      <c r="D128" s="147" t="s">
        <v>130</v>
      </c>
      <c r="E128" s="161" t="s">
        <v>3</v>
      </c>
      <c r="F128" s="162" t="s">
        <v>133</v>
      </c>
      <c r="H128" s="163">
        <v>15</v>
      </c>
      <c r="I128" s="164"/>
      <c r="L128" s="160"/>
      <c r="M128" s="165"/>
      <c r="T128" s="166"/>
      <c r="AT128" s="161" t="s">
        <v>130</v>
      </c>
      <c r="AU128" s="161" t="s">
        <v>80</v>
      </c>
      <c r="AV128" s="14" t="s">
        <v>126</v>
      </c>
      <c r="AW128" s="14" t="s">
        <v>32</v>
      </c>
      <c r="AX128" s="14" t="s">
        <v>78</v>
      </c>
      <c r="AY128" s="161" t="s">
        <v>119</v>
      </c>
    </row>
    <row r="129" spans="2:65" s="13" customFormat="1">
      <c r="B129" s="153"/>
      <c r="D129" s="147" t="s">
        <v>130</v>
      </c>
      <c r="F129" s="155" t="s">
        <v>742</v>
      </c>
      <c r="H129" s="156">
        <v>15.75</v>
      </c>
      <c r="I129" s="157"/>
      <c r="L129" s="153"/>
      <c r="M129" s="158"/>
      <c r="T129" s="159"/>
      <c r="AT129" s="154" t="s">
        <v>130</v>
      </c>
      <c r="AU129" s="154" t="s">
        <v>80</v>
      </c>
      <c r="AV129" s="13" t="s">
        <v>80</v>
      </c>
      <c r="AW129" s="13" t="s">
        <v>4</v>
      </c>
      <c r="AX129" s="13" t="s">
        <v>78</v>
      </c>
      <c r="AY129" s="154" t="s">
        <v>119</v>
      </c>
    </row>
    <row r="130" spans="2:65" s="1" customFormat="1" ht="24.2" customHeight="1">
      <c r="B130" s="128"/>
      <c r="C130" s="129" t="s">
        <v>9</v>
      </c>
      <c r="D130" s="129" t="s">
        <v>121</v>
      </c>
      <c r="E130" s="130" t="s">
        <v>743</v>
      </c>
      <c r="F130" s="131" t="s">
        <v>744</v>
      </c>
      <c r="G130" s="132" t="s">
        <v>504</v>
      </c>
      <c r="H130" s="133">
        <v>24</v>
      </c>
      <c r="I130" s="134"/>
      <c r="J130" s="135">
        <f>ROUND(I130*H130,2)</f>
        <v>0</v>
      </c>
      <c r="K130" s="131" t="s">
        <v>125</v>
      </c>
      <c r="L130" s="33"/>
      <c r="M130" s="136" t="s">
        <v>3</v>
      </c>
      <c r="N130" s="137" t="s">
        <v>41</v>
      </c>
      <c r="P130" s="138">
        <f>O130*H130</f>
        <v>0</v>
      </c>
      <c r="Q130" s="138">
        <v>0</v>
      </c>
      <c r="R130" s="138">
        <f>Q130*H130</f>
        <v>0</v>
      </c>
      <c r="S130" s="138">
        <v>0</v>
      </c>
      <c r="T130" s="139">
        <f>S130*H130</f>
        <v>0</v>
      </c>
      <c r="AR130" s="140" t="s">
        <v>126</v>
      </c>
      <c r="AT130" s="140" t="s">
        <v>121</v>
      </c>
      <c r="AU130" s="140" t="s">
        <v>80</v>
      </c>
      <c r="AY130" s="18" t="s">
        <v>119</v>
      </c>
      <c r="BE130" s="141">
        <f>IF(N130="základní",J130,0)</f>
        <v>0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78</v>
      </c>
      <c r="BK130" s="141">
        <f>ROUND(I130*H130,2)</f>
        <v>0</v>
      </c>
      <c r="BL130" s="18" t="s">
        <v>126</v>
      </c>
      <c r="BM130" s="140" t="s">
        <v>745</v>
      </c>
    </row>
    <row r="131" spans="2:65" s="1" customFormat="1">
      <c r="B131" s="33"/>
      <c r="D131" s="142" t="s">
        <v>128</v>
      </c>
      <c r="F131" s="143" t="s">
        <v>746</v>
      </c>
      <c r="I131" s="144"/>
      <c r="L131" s="33"/>
      <c r="M131" s="145"/>
      <c r="T131" s="54"/>
      <c r="AT131" s="18" t="s">
        <v>128</v>
      </c>
      <c r="AU131" s="18" t="s">
        <v>80</v>
      </c>
    </row>
    <row r="132" spans="2:65" s="1" customFormat="1" ht="16.5" customHeight="1">
      <c r="B132" s="128"/>
      <c r="C132" s="174" t="s">
        <v>214</v>
      </c>
      <c r="D132" s="174" t="s">
        <v>319</v>
      </c>
      <c r="E132" s="175" t="s">
        <v>747</v>
      </c>
      <c r="F132" s="176" t="s">
        <v>748</v>
      </c>
      <c r="G132" s="177" t="s">
        <v>504</v>
      </c>
      <c r="H132" s="178">
        <v>12</v>
      </c>
      <c r="I132" s="179"/>
      <c r="J132" s="180">
        <f>ROUND(I132*H132,2)</f>
        <v>0</v>
      </c>
      <c r="K132" s="176" t="s">
        <v>3</v>
      </c>
      <c r="L132" s="181"/>
      <c r="M132" s="182" t="s">
        <v>3</v>
      </c>
      <c r="N132" s="183" t="s">
        <v>41</v>
      </c>
      <c r="P132" s="138">
        <f>O132*H132</f>
        <v>0</v>
      </c>
      <c r="Q132" s="138">
        <v>3.0000000000000001E-3</v>
      </c>
      <c r="R132" s="138">
        <f>Q132*H132</f>
        <v>3.6000000000000004E-2</v>
      </c>
      <c r="S132" s="138">
        <v>0</v>
      </c>
      <c r="T132" s="139">
        <f>S132*H132</f>
        <v>0</v>
      </c>
      <c r="AR132" s="140" t="s">
        <v>168</v>
      </c>
      <c r="AT132" s="140" t="s">
        <v>319</v>
      </c>
      <c r="AU132" s="140" t="s">
        <v>80</v>
      </c>
      <c r="AY132" s="18" t="s">
        <v>119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8" t="s">
        <v>78</v>
      </c>
      <c r="BK132" s="141">
        <f>ROUND(I132*H132,2)</f>
        <v>0</v>
      </c>
      <c r="BL132" s="18" t="s">
        <v>126</v>
      </c>
      <c r="BM132" s="140" t="s">
        <v>749</v>
      </c>
    </row>
    <row r="133" spans="2:65" s="13" customFormat="1">
      <c r="B133" s="153"/>
      <c r="D133" s="147" t="s">
        <v>130</v>
      </c>
      <c r="E133" s="154" t="s">
        <v>3</v>
      </c>
      <c r="F133" s="155" t="s">
        <v>750</v>
      </c>
      <c r="H133" s="156">
        <v>12</v>
      </c>
      <c r="I133" s="157"/>
      <c r="L133" s="153"/>
      <c r="M133" s="158"/>
      <c r="T133" s="159"/>
      <c r="AT133" s="154" t="s">
        <v>130</v>
      </c>
      <c r="AU133" s="154" t="s">
        <v>80</v>
      </c>
      <c r="AV133" s="13" t="s">
        <v>80</v>
      </c>
      <c r="AW133" s="13" t="s">
        <v>32</v>
      </c>
      <c r="AX133" s="13" t="s">
        <v>70</v>
      </c>
      <c r="AY133" s="154" t="s">
        <v>119</v>
      </c>
    </row>
    <row r="134" spans="2:65" s="14" customFormat="1">
      <c r="B134" s="160"/>
      <c r="D134" s="147" t="s">
        <v>130</v>
      </c>
      <c r="E134" s="161" t="s">
        <v>3</v>
      </c>
      <c r="F134" s="162" t="s">
        <v>133</v>
      </c>
      <c r="H134" s="163">
        <v>12</v>
      </c>
      <c r="I134" s="164"/>
      <c r="L134" s="160"/>
      <c r="M134" s="165"/>
      <c r="T134" s="166"/>
      <c r="AT134" s="161" t="s">
        <v>130</v>
      </c>
      <c r="AU134" s="161" t="s">
        <v>80</v>
      </c>
      <c r="AV134" s="14" t="s">
        <v>126</v>
      </c>
      <c r="AW134" s="14" t="s">
        <v>32</v>
      </c>
      <c r="AX134" s="14" t="s">
        <v>78</v>
      </c>
      <c r="AY134" s="161" t="s">
        <v>119</v>
      </c>
    </row>
    <row r="135" spans="2:65" s="1" customFormat="1" ht="16.5" customHeight="1">
      <c r="B135" s="128"/>
      <c r="C135" s="174" t="s">
        <v>221</v>
      </c>
      <c r="D135" s="174" t="s">
        <v>319</v>
      </c>
      <c r="E135" s="175" t="s">
        <v>751</v>
      </c>
      <c r="F135" s="176" t="s">
        <v>752</v>
      </c>
      <c r="G135" s="177" t="s">
        <v>504</v>
      </c>
      <c r="H135" s="178">
        <v>9</v>
      </c>
      <c r="I135" s="179"/>
      <c r="J135" s="180">
        <f>ROUND(I135*H135,2)</f>
        <v>0</v>
      </c>
      <c r="K135" s="176" t="s">
        <v>3</v>
      </c>
      <c r="L135" s="181"/>
      <c r="M135" s="182" t="s">
        <v>3</v>
      </c>
      <c r="N135" s="183" t="s">
        <v>41</v>
      </c>
      <c r="P135" s="138">
        <f>O135*H135</f>
        <v>0</v>
      </c>
      <c r="Q135" s="138">
        <v>0</v>
      </c>
      <c r="R135" s="138">
        <f>Q135*H135</f>
        <v>0</v>
      </c>
      <c r="S135" s="138">
        <v>0</v>
      </c>
      <c r="T135" s="139">
        <f>S135*H135</f>
        <v>0</v>
      </c>
      <c r="AR135" s="140" t="s">
        <v>168</v>
      </c>
      <c r="AT135" s="140" t="s">
        <v>319</v>
      </c>
      <c r="AU135" s="140" t="s">
        <v>80</v>
      </c>
      <c r="AY135" s="18" t="s">
        <v>119</v>
      </c>
      <c r="BE135" s="141">
        <f>IF(N135="základní",J135,0)</f>
        <v>0</v>
      </c>
      <c r="BF135" s="141">
        <f>IF(N135="snížená",J135,0)</f>
        <v>0</v>
      </c>
      <c r="BG135" s="141">
        <f>IF(N135="zákl. přenesená",J135,0)</f>
        <v>0</v>
      </c>
      <c r="BH135" s="141">
        <f>IF(N135="sníž. přenesená",J135,0)</f>
        <v>0</v>
      </c>
      <c r="BI135" s="141">
        <f>IF(N135="nulová",J135,0)</f>
        <v>0</v>
      </c>
      <c r="BJ135" s="18" t="s">
        <v>78</v>
      </c>
      <c r="BK135" s="141">
        <f>ROUND(I135*H135,2)</f>
        <v>0</v>
      </c>
      <c r="BL135" s="18" t="s">
        <v>126</v>
      </c>
      <c r="BM135" s="140" t="s">
        <v>753</v>
      </c>
    </row>
    <row r="136" spans="2:65" s="13" customFormat="1">
      <c r="B136" s="153"/>
      <c r="D136" s="147" t="s">
        <v>130</v>
      </c>
      <c r="E136" s="154" t="s">
        <v>3</v>
      </c>
      <c r="F136" s="155" t="s">
        <v>754</v>
      </c>
      <c r="H136" s="156">
        <v>9</v>
      </c>
      <c r="I136" s="157"/>
      <c r="L136" s="153"/>
      <c r="M136" s="158"/>
      <c r="T136" s="159"/>
      <c r="AT136" s="154" t="s">
        <v>130</v>
      </c>
      <c r="AU136" s="154" t="s">
        <v>80</v>
      </c>
      <c r="AV136" s="13" t="s">
        <v>80</v>
      </c>
      <c r="AW136" s="13" t="s">
        <v>32</v>
      </c>
      <c r="AX136" s="13" t="s">
        <v>70</v>
      </c>
      <c r="AY136" s="154" t="s">
        <v>119</v>
      </c>
    </row>
    <row r="137" spans="2:65" s="14" customFormat="1">
      <c r="B137" s="160"/>
      <c r="D137" s="147" t="s">
        <v>130</v>
      </c>
      <c r="E137" s="161" t="s">
        <v>3</v>
      </c>
      <c r="F137" s="162" t="s">
        <v>133</v>
      </c>
      <c r="H137" s="163">
        <v>9</v>
      </c>
      <c r="I137" s="164"/>
      <c r="L137" s="160"/>
      <c r="M137" s="165"/>
      <c r="T137" s="166"/>
      <c r="AT137" s="161" t="s">
        <v>130</v>
      </c>
      <c r="AU137" s="161" t="s">
        <v>80</v>
      </c>
      <c r="AV137" s="14" t="s">
        <v>126</v>
      </c>
      <c r="AW137" s="14" t="s">
        <v>32</v>
      </c>
      <c r="AX137" s="14" t="s">
        <v>78</v>
      </c>
      <c r="AY137" s="161" t="s">
        <v>119</v>
      </c>
    </row>
    <row r="138" spans="2:65" s="1" customFormat="1" ht="16.5" customHeight="1">
      <c r="B138" s="128"/>
      <c r="C138" s="174" t="s">
        <v>227</v>
      </c>
      <c r="D138" s="174" t="s">
        <v>319</v>
      </c>
      <c r="E138" s="175" t="s">
        <v>755</v>
      </c>
      <c r="F138" s="176" t="s">
        <v>756</v>
      </c>
      <c r="G138" s="177" t="s">
        <v>504</v>
      </c>
      <c r="H138" s="178">
        <v>1</v>
      </c>
      <c r="I138" s="179"/>
      <c r="J138" s="180">
        <f>ROUND(I138*H138,2)</f>
        <v>0</v>
      </c>
      <c r="K138" s="176" t="s">
        <v>3</v>
      </c>
      <c r="L138" s="181"/>
      <c r="M138" s="182" t="s">
        <v>3</v>
      </c>
      <c r="N138" s="183" t="s">
        <v>41</v>
      </c>
      <c r="P138" s="138">
        <f>O138*H138</f>
        <v>0</v>
      </c>
      <c r="Q138" s="138">
        <v>0</v>
      </c>
      <c r="R138" s="138">
        <f>Q138*H138</f>
        <v>0</v>
      </c>
      <c r="S138" s="138">
        <v>0</v>
      </c>
      <c r="T138" s="139">
        <f>S138*H138</f>
        <v>0</v>
      </c>
      <c r="AR138" s="140" t="s">
        <v>168</v>
      </c>
      <c r="AT138" s="140" t="s">
        <v>319</v>
      </c>
      <c r="AU138" s="140" t="s">
        <v>80</v>
      </c>
      <c r="AY138" s="18" t="s">
        <v>119</v>
      </c>
      <c r="BE138" s="141">
        <f>IF(N138="základní",J138,0)</f>
        <v>0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8" t="s">
        <v>78</v>
      </c>
      <c r="BK138" s="141">
        <f>ROUND(I138*H138,2)</f>
        <v>0</v>
      </c>
      <c r="BL138" s="18" t="s">
        <v>126</v>
      </c>
      <c r="BM138" s="140" t="s">
        <v>757</v>
      </c>
    </row>
    <row r="139" spans="2:65" s="13" customFormat="1">
      <c r="B139" s="153"/>
      <c r="D139" s="147" t="s">
        <v>130</v>
      </c>
      <c r="E139" s="154" t="s">
        <v>3</v>
      </c>
      <c r="F139" s="155" t="s">
        <v>758</v>
      </c>
      <c r="H139" s="156">
        <v>1</v>
      </c>
      <c r="I139" s="157"/>
      <c r="L139" s="153"/>
      <c r="M139" s="158"/>
      <c r="T139" s="159"/>
      <c r="AT139" s="154" t="s">
        <v>130</v>
      </c>
      <c r="AU139" s="154" t="s">
        <v>80</v>
      </c>
      <c r="AV139" s="13" t="s">
        <v>80</v>
      </c>
      <c r="AW139" s="13" t="s">
        <v>32</v>
      </c>
      <c r="AX139" s="13" t="s">
        <v>70</v>
      </c>
      <c r="AY139" s="154" t="s">
        <v>119</v>
      </c>
    </row>
    <row r="140" spans="2:65" s="14" customFormat="1">
      <c r="B140" s="160"/>
      <c r="D140" s="147" t="s">
        <v>130</v>
      </c>
      <c r="E140" s="161" t="s">
        <v>3</v>
      </c>
      <c r="F140" s="162" t="s">
        <v>133</v>
      </c>
      <c r="H140" s="163">
        <v>1</v>
      </c>
      <c r="I140" s="164"/>
      <c r="L140" s="160"/>
      <c r="M140" s="165"/>
      <c r="T140" s="166"/>
      <c r="AT140" s="161" t="s">
        <v>130</v>
      </c>
      <c r="AU140" s="161" t="s">
        <v>80</v>
      </c>
      <c r="AV140" s="14" t="s">
        <v>126</v>
      </c>
      <c r="AW140" s="14" t="s">
        <v>32</v>
      </c>
      <c r="AX140" s="14" t="s">
        <v>78</v>
      </c>
      <c r="AY140" s="161" t="s">
        <v>119</v>
      </c>
    </row>
    <row r="141" spans="2:65" s="1" customFormat="1" ht="16.5" customHeight="1">
      <c r="B141" s="128"/>
      <c r="C141" s="174" t="s">
        <v>233</v>
      </c>
      <c r="D141" s="174" t="s">
        <v>319</v>
      </c>
      <c r="E141" s="175" t="s">
        <v>759</v>
      </c>
      <c r="F141" s="176" t="s">
        <v>760</v>
      </c>
      <c r="G141" s="177" t="s">
        <v>504</v>
      </c>
      <c r="H141" s="178">
        <v>2</v>
      </c>
      <c r="I141" s="179"/>
      <c r="J141" s="180">
        <f>ROUND(I141*H141,2)</f>
        <v>0</v>
      </c>
      <c r="K141" s="176" t="s">
        <v>3</v>
      </c>
      <c r="L141" s="181"/>
      <c r="M141" s="182" t="s">
        <v>3</v>
      </c>
      <c r="N141" s="183" t="s">
        <v>41</v>
      </c>
      <c r="P141" s="138">
        <f>O141*H141</f>
        <v>0</v>
      </c>
      <c r="Q141" s="138">
        <v>0</v>
      </c>
      <c r="R141" s="138">
        <f>Q141*H141</f>
        <v>0</v>
      </c>
      <c r="S141" s="138">
        <v>0</v>
      </c>
      <c r="T141" s="139">
        <f>S141*H141</f>
        <v>0</v>
      </c>
      <c r="AR141" s="140" t="s">
        <v>168</v>
      </c>
      <c r="AT141" s="140" t="s">
        <v>319</v>
      </c>
      <c r="AU141" s="140" t="s">
        <v>80</v>
      </c>
      <c r="AY141" s="18" t="s">
        <v>119</v>
      </c>
      <c r="BE141" s="141">
        <f>IF(N141="základní",J141,0)</f>
        <v>0</v>
      </c>
      <c r="BF141" s="141">
        <f>IF(N141="snížená",J141,0)</f>
        <v>0</v>
      </c>
      <c r="BG141" s="141">
        <f>IF(N141="zákl. přenesená",J141,0)</f>
        <v>0</v>
      </c>
      <c r="BH141" s="141">
        <f>IF(N141="sníž. přenesená",J141,0)</f>
        <v>0</v>
      </c>
      <c r="BI141" s="141">
        <f>IF(N141="nulová",J141,0)</f>
        <v>0</v>
      </c>
      <c r="BJ141" s="18" t="s">
        <v>78</v>
      </c>
      <c r="BK141" s="141">
        <f>ROUND(I141*H141,2)</f>
        <v>0</v>
      </c>
      <c r="BL141" s="18" t="s">
        <v>126</v>
      </c>
      <c r="BM141" s="140" t="s">
        <v>761</v>
      </c>
    </row>
    <row r="142" spans="2:65" s="13" customFormat="1">
      <c r="B142" s="153"/>
      <c r="D142" s="147" t="s">
        <v>130</v>
      </c>
      <c r="E142" s="154" t="s">
        <v>3</v>
      </c>
      <c r="F142" s="155" t="s">
        <v>762</v>
      </c>
      <c r="H142" s="156">
        <v>2</v>
      </c>
      <c r="I142" s="157"/>
      <c r="L142" s="153"/>
      <c r="M142" s="158"/>
      <c r="T142" s="159"/>
      <c r="AT142" s="154" t="s">
        <v>130</v>
      </c>
      <c r="AU142" s="154" t="s">
        <v>80</v>
      </c>
      <c r="AV142" s="13" t="s">
        <v>80</v>
      </c>
      <c r="AW142" s="13" t="s">
        <v>32</v>
      </c>
      <c r="AX142" s="13" t="s">
        <v>70</v>
      </c>
      <c r="AY142" s="154" t="s">
        <v>119</v>
      </c>
    </row>
    <row r="143" spans="2:65" s="14" customFormat="1">
      <c r="B143" s="160"/>
      <c r="D143" s="147" t="s">
        <v>130</v>
      </c>
      <c r="E143" s="161" t="s">
        <v>3</v>
      </c>
      <c r="F143" s="162" t="s">
        <v>133</v>
      </c>
      <c r="H143" s="163">
        <v>2</v>
      </c>
      <c r="I143" s="164"/>
      <c r="L143" s="160"/>
      <c r="M143" s="165"/>
      <c r="T143" s="166"/>
      <c r="AT143" s="161" t="s">
        <v>130</v>
      </c>
      <c r="AU143" s="161" t="s">
        <v>80</v>
      </c>
      <c r="AV143" s="14" t="s">
        <v>126</v>
      </c>
      <c r="AW143" s="14" t="s">
        <v>32</v>
      </c>
      <c r="AX143" s="14" t="s">
        <v>78</v>
      </c>
      <c r="AY143" s="161" t="s">
        <v>119</v>
      </c>
    </row>
    <row r="144" spans="2:65" s="1" customFormat="1" ht="24.2" customHeight="1">
      <c r="B144" s="128"/>
      <c r="C144" s="129" t="s">
        <v>239</v>
      </c>
      <c r="D144" s="129" t="s">
        <v>121</v>
      </c>
      <c r="E144" s="130" t="s">
        <v>571</v>
      </c>
      <c r="F144" s="131" t="s">
        <v>572</v>
      </c>
      <c r="G144" s="132" t="s">
        <v>504</v>
      </c>
      <c r="H144" s="133">
        <v>6</v>
      </c>
      <c r="I144" s="134"/>
      <c r="J144" s="135">
        <f>ROUND(I144*H144,2)</f>
        <v>0</v>
      </c>
      <c r="K144" s="131" t="s">
        <v>125</v>
      </c>
      <c r="L144" s="33"/>
      <c r="M144" s="136" t="s">
        <v>3</v>
      </c>
      <c r="N144" s="137" t="s">
        <v>41</v>
      </c>
      <c r="P144" s="138">
        <f>O144*H144</f>
        <v>0</v>
      </c>
      <c r="Q144" s="138">
        <v>0</v>
      </c>
      <c r="R144" s="138">
        <f>Q144*H144</f>
        <v>0</v>
      </c>
      <c r="S144" s="138">
        <v>0</v>
      </c>
      <c r="T144" s="139">
        <f>S144*H144</f>
        <v>0</v>
      </c>
      <c r="AR144" s="140" t="s">
        <v>126</v>
      </c>
      <c r="AT144" s="140" t="s">
        <v>121</v>
      </c>
      <c r="AU144" s="140" t="s">
        <v>80</v>
      </c>
      <c r="AY144" s="18" t="s">
        <v>119</v>
      </c>
      <c r="BE144" s="141">
        <f>IF(N144="základní",J144,0)</f>
        <v>0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8" t="s">
        <v>78</v>
      </c>
      <c r="BK144" s="141">
        <f>ROUND(I144*H144,2)</f>
        <v>0</v>
      </c>
      <c r="BL144" s="18" t="s">
        <v>126</v>
      </c>
      <c r="BM144" s="140" t="s">
        <v>763</v>
      </c>
    </row>
    <row r="145" spans="2:65" s="1" customFormat="1">
      <c r="B145" s="33"/>
      <c r="D145" s="142" t="s">
        <v>128</v>
      </c>
      <c r="F145" s="143" t="s">
        <v>574</v>
      </c>
      <c r="I145" s="144"/>
      <c r="L145" s="33"/>
      <c r="M145" s="145"/>
      <c r="T145" s="54"/>
      <c r="AT145" s="18" t="s">
        <v>128</v>
      </c>
      <c r="AU145" s="18" t="s">
        <v>80</v>
      </c>
    </row>
    <row r="146" spans="2:65" s="1" customFormat="1" ht="16.5" customHeight="1">
      <c r="B146" s="128"/>
      <c r="C146" s="174" t="s">
        <v>249</v>
      </c>
      <c r="D146" s="174" t="s">
        <v>319</v>
      </c>
      <c r="E146" s="175" t="s">
        <v>575</v>
      </c>
      <c r="F146" s="176" t="s">
        <v>576</v>
      </c>
      <c r="G146" s="177" t="s">
        <v>504</v>
      </c>
      <c r="H146" s="178">
        <v>3</v>
      </c>
      <c r="I146" s="179"/>
      <c r="J146" s="180">
        <f>ROUND(I146*H146,2)</f>
        <v>0</v>
      </c>
      <c r="K146" s="176" t="s">
        <v>125</v>
      </c>
      <c r="L146" s="181"/>
      <c r="M146" s="182" t="s">
        <v>3</v>
      </c>
      <c r="N146" s="183" t="s">
        <v>41</v>
      </c>
      <c r="P146" s="138">
        <f>O146*H146</f>
        <v>0</v>
      </c>
      <c r="Q146" s="138">
        <v>3.8999999999999999E-4</v>
      </c>
      <c r="R146" s="138">
        <f>Q146*H146</f>
        <v>1.17E-3</v>
      </c>
      <c r="S146" s="138">
        <v>0</v>
      </c>
      <c r="T146" s="139">
        <f>S146*H146</f>
        <v>0</v>
      </c>
      <c r="AR146" s="140" t="s">
        <v>168</v>
      </c>
      <c r="AT146" s="140" t="s">
        <v>319</v>
      </c>
      <c r="AU146" s="140" t="s">
        <v>80</v>
      </c>
      <c r="AY146" s="18" t="s">
        <v>119</v>
      </c>
      <c r="BE146" s="141">
        <f>IF(N146="základní",J146,0)</f>
        <v>0</v>
      </c>
      <c r="BF146" s="141">
        <f>IF(N146="snížená",J146,0)</f>
        <v>0</v>
      </c>
      <c r="BG146" s="141">
        <f>IF(N146="zákl. přenesená",J146,0)</f>
        <v>0</v>
      </c>
      <c r="BH146" s="141">
        <f>IF(N146="sníž. přenesená",J146,0)</f>
        <v>0</v>
      </c>
      <c r="BI146" s="141">
        <f>IF(N146="nulová",J146,0)</f>
        <v>0</v>
      </c>
      <c r="BJ146" s="18" t="s">
        <v>78</v>
      </c>
      <c r="BK146" s="141">
        <f>ROUND(I146*H146,2)</f>
        <v>0</v>
      </c>
      <c r="BL146" s="18" t="s">
        <v>126</v>
      </c>
      <c r="BM146" s="140" t="s">
        <v>764</v>
      </c>
    </row>
    <row r="147" spans="2:65" s="13" customFormat="1">
      <c r="B147" s="153"/>
      <c r="D147" s="147" t="s">
        <v>130</v>
      </c>
      <c r="E147" s="154" t="s">
        <v>3</v>
      </c>
      <c r="F147" s="155" t="s">
        <v>765</v>
      </c>
      <c r="H147" s="156">
        <v>3</v>
      </c>
      <c r="I147" s="157"/>
      <c r="L147" s="153"/>
      <c r="M147" s="158"/>
      <c r="T147" s="159"/>
      <c r="AT147" s="154" t="s">
        <v>130</v>
      </c>
      <c r="AU147" s="154" t="s">
        <v>80</v>
      </c>
      <c r="AV147" s="13" t="s">
        <v>80</v>
      </c>
      <c r="AW147" s="13" t="s">
        <v>32</v>
      </c>
      <c r="AX147" s="13" t="s">
        <v>70</v>
      </c>
      <c r="AY147" s="154" t="s">
        <v>119</v>
      </c>
    </row>
    <row r="148" spans="2:65" s="14" customFormat="1">
      <c r="B148" s="160"/>
      <c r="D148" s="147" t="s">
        <v>130</v>
      </c>
      <c r="E148" s="161" t="s">
        <v>3</v>
      </c>
      <c r="F148" s="162" t="s">
        <v>133</v>
      </c>
      <c r="H148" s="163">
        <v>3</v>
      </c>
      <c r="I148" s="164"/>
      <c r="L148" s="160"/>
      <c r="M148" s="165"/>
      <c r="T148" s="166"/>
      <c r="AT148" s="161" t="s">
        <v>130</v>
      </c>
      <c r="AU148" s="161" t="s">
        <v>80</v>
      </c>
      <c r="AV148" s="14" t="s">
        <v>126</v>
      </c>
      <c r="AW148" s="14" t="s">
        <v>32</v>
      </c>
      <c r="AX148" s="14" t="s">
        <v>78</v>
      </c>
      <c r="AY148" s="161" t="s">
        <v>119</v>
      </c>
    </row>
    <row r="149" spans="2:65" s="1" customFormat="1" ht="16.5" customHeight="1">
      <c r="B149" s="128"/>
      <c r="C149" s="174" t="s">
        <v>254</v>
      </c>
      <c r="D149" s="174" t="s">
        <v>319</v>
      </c>
      <c r="E149" s="175" t="s">
        <v>579</v>
      </c>
      <c r="F149" s="176" t="s">
        <v>580</v>
      </c>
      <c r="G149" s="177" t="s">
        <v>504</v>
      </c>
      <c r="H149" s="178">
        <v>1</v>
      </c>
      <c r="I149" s="179"/>
      <c r="J149" s="180">
        <f>ROUND(I149*H149,2)</f>
        <v>0</v>
      </c>
      <c r="K149" s="176" t="s">
        <v>125</v>
      </c>
      <c r="L149" s="181"/>
      <c r="M149" s="182" t="s">
        <v>3</v>
      </c>
      <c r="N149" s="183" t="s">
        <v>41</v>
      </c>
      <c r="P149" s="138">
        <f>O149*H149</f>
        <v>0</v>
      </c>
      <c r="Q149" s="138">
        <v>4.8000000000000001E-4</v>
      </c>
      <c r="R149" s="138">
        <f>Q149*H149</f>
        <v>4.8000000000000001E-4</v>
      </c>
      <c r="S149" s="138">
        <v>0</v>
      </c>
      <c r="T149" s="139">
        <f>S149*H149</f>
        <v>0</v>
      </c>
      <c r="AR149" s="140" t="s">
        <v>168</v>
      </c>
      <c r="AT149" s="140" t="s">
        <v>319</v>
      </c>
      <c r="AU149" s="140" t="s">
        <v>80</v>
      </c>
      <c r="AY149" s="18" t="s">
        <v>119</v>
      </c>
      <c r="BE149" s="141">
        <f>IF(N149="základní",J149,0)</f>
        <v>0</v>
      </c>
      <c r="BF149" s="141">
        <f>IF(N149="snížená",J149,0)</f>
        <v>0</v>
      </c>
      <c r="BG149" s="141">
        <f>IF(N149="zákl. přenesená",J149,0)</f>
        <v>0</v>
      </c>
      <c r="BH149" s="141">
        <f>IF(N149="sníž. přenesená",J149,0)</f>
        <v>0</v>
      </c>
      <c r="BI149" s="141">
        <f>IF(N149="nulová",J149,0)</f>
        <v>0</v>
      </c>
      <c r="BJ149" s="18" t="s">
        <v>78</v>
      </c>
      <c r="BK149" s="141">
        <f>ROUND(I149*H149,2)</f>
        <v>0</v>
      </c>
      <c r="BL149" s="18" t="s">
        <v>126</v>
      </c>
      <c r="BM149" s="140" t="s">
        <v>766</v>
      </c>
    </row>
    <row r="150" spans="2:65" s="13" customFormat="1">
      <c r="B150" s="153"/>
      <c r="D150" s="147" t="s">
        <v>130</v>
      </c>
      <c r="E150" s="154" t="s">
        <v>3</v>
      </c>
      <c r="F150" s="155" t="s">
        <v>767</v>
      </c>
      <c r="H150" s="156">
        <v>1</v>
      </c>
      <c r="I150" s="157"/>
      <c r="L150" s="153"/>
      <c r="M150" s="158"/>
      <c r="T150" s="159"/>
      <c r="AT150" s="154" t="s">
        <v>130</v>
      </c>
      <c r="AU150" s="154" t="s">
        <v>80</v>
      </c>
      <c r="AV150" s="13" t="s">
        <v>80</v>
      </c>
      <c r="AW150" s="13" t="s">
        <v>32</v>
      </c>
      <c r="AX150" s="13" t="s">
        <v>70</v>
      </c>
      <c r="AY150" s="154" t="s">
        <v>119</v>
      </c>
    </row>
    <row r="151" spans="2:65" s="14" customFormat="1">
      <c r="B151" s="160"/>
      <c r="D151" s="147" t="s">
        <v>130</v>
      </c>
      <c r="E151" s="161" t="s">
        <v>3</v>
      </c>
      <c r="F151" s="162" t="s">
        <v>133</v>
      </c>
      <c r="H151" s="163">
        <v>1</v>
      </c>
      <c r="I151" s="164"/>
      <c r="L151" s="160"/>
      <c r="M151" s="165"/>
      <c r="T151" s="166"/>
      <c r="AT151" s="161" t="s">
        <v>130</v>
      </c>
      <c r="AU151" s="161" t="s">
        <v>80</v>
      </c>
      <c r="AV151" s="14" t="s">
        <v>126</v>
      </c>
      <c r="AW151" s="14" t="s">
        <v>32</v>
      </c>
      <c r="AX151" s="14" t="s">
        <v>78</v>
      </c>
      <c r="AY151" s="161" t="s">
        <v>119</v>
      </c>
    </row>
    <row r="152" spans="2:65" s="1" customFormat="1" ht="21.75" customHeight="1">
      <c r="B152" s="128"/>
      <c r="C152" s="174" t="s">
        <v>259</v>
      </c>
      <c r="D152" s="174" t="s">
        <v>319</v>
      </c>
      <c r="E152" s="175" t="s">
        <v>583</v>
      </c>
      <c r="F152" s="176" t="s">
        <v>584</v>
      </c>
      <c r="G152" s="177" t="s">
        <v>504</v>
      </c>
      <c r="H152" s="178">
        <v>2</v>
      </c>
      <c r="I152" s="179"/>
      <c r="J152" s="180">
        <f>ROUND(I152*H152,2)</f>
        <v>0</v>
      </c>
      <c r="K152" s="176" t="s">
        <v>3</v>
      </c>
      <c r="L152" s="181"/>
      <c r="M152" s="182" t="s">
        <v>3</v>
      </c>
      <c r="N152" s="183" t="s">
        <v>41</v>
      </c>
      <c r="P152" s="138">
        <f>O152*H152</f>
        <v>0</v>
      </c>
      <c r="Q152" s="138">
        <v>3.0000000000000001E-3</v>
      </c>
      <c r="R152" s="138">
        <f>Q152*H152</f>
        <v>6.0000000000000001E-3</v>
      </c>
      <c r="S152" s="138">
        <v>0</v>
      </c>
      <c r="T152" s="139">
        <f>S152*H152</f>
        <v>0</v>
      </c>
      <c r="AR152" s="140" t="s">
        <v>168</v>
      </c>
      <c r="AT152" s="140" t="s">
        <v>319</v>
      </c>
      <c r="AU152" s="140" t="s">
        <v>80</v>
      </c>
      <c r="AY152" s="18" t="s">
        <v>119</v>
      </c>
      <c r="BE152" s="141">
        <f>IF(N152="základní",J152,0)</f>
        <v>0</v>
      </c>
      <c r="BF152" s="141">
        <f>IF(N152="snížená",J152,0)</f>
        <v>0</v>
      </c>
      <c r="BG152" s="141">
        <f>IF(N152="zákl. přenesená",J152,0)</f>
        <v>0</v>
      </c>
      <c r="BH152" s="141">
        <f>IF(N152="sníž. přenesená",J152,0)</f>
        <v>0</v>
      </c>
      <c r="BI152" s="141">
        <f>IF(N152="nulová",J152,0)</f>
        <v>0</v>
      </c>
      <c r="BJ152" s="18" t="s">
        <v>78</v>
      </c>
      <c r="BK152" s="141">
        <f>ROUND(I152*H152,2)</f>
        <v>0</v>
      </c>
      <c r="BL152" s="18" t="s">
        <v>126</v>
      </c>
      <c r="BM152" s="140" t="s">
        <v>768</v>
      </c>
    </row>
    <row r="153" spans="2:65" s="13" customFormat="1">
      <c r="B153" s="153"/>
      <c r="D153" s="147" t="s">
        <v>130</v>
      </c>
      <c r="E153" s="154" t="s">
        <v>3</v>
      </c>
      <c r="F153" s="155" t="s">
        <v>769</v>
      </c>
      <c r="H153" s="156">
        <v>2</v>
      </c>
      <c r="I153" s="157"/>
      <c r="L153" s="153"/>
      <c r="M153" s="158"/>
      <c r="T153" s="159"/>
      <c r="AT153" s="154" t="s">
        <v>130</v>
      </c>
      <c r="AU153" s="154" t="s">
        <v>80</v>
      </c>
      <c r="AV153" s="13" t="s">
        <v>80</v>
      </c>
      <c r="AW153" s="13" t="s">
        <v>32</v>
      </c>
      <c r="AX153" s="13" t="s">
        <v>70</v>
      </c>
      <c r="AY153" s="154" t="s">
        <v>119</v>
      </c>
    </row>
    <row r="154" spans="2:65" s="14" customFormat="1">
      <c r="B154" s="160"/>
      <c r="D154" s="147" t="s">
        <v>130</v>
      </c>
      <c r="E154" s="161" t="s">
        <v>3</v>
      </c>
      <c r="F154" s="162" t="s">
        <v>133</v>
      </c>
      <c r="H154" s="163">
        <v>2</v>
      </c>
      <c r="I154" s="164"/>
      <c r="L154" s="160"/>
      <c r="M154" s="165"/>
      <c r="T154" s="166"/>
      <c r="AT154" s="161" t="s">
        <v>130</v>
      </c>
      <c r="AU154" s="161" t="s">
        <v>80</v>
      </c>
      <c r="AV154" s="14" t="s">
        <v>126</v>
      </c>
      <c r="AW154" s="14" t="s">
        <v>32</v>
      </c>
      <c r="AX154" s="14" t="s">
        <v>78</v>
      </c>
      <c r="AY154" s="161" t="s">
        <v>119</v>
      </c>
    </row>
    <row r="155" spans="2:65" s="1" customFormat="1" ht="16.5" customHeight="1">
      <c r="B155" s="128"/>
      <c r="C155" s="129" t="s">
        <v>8</v>
      </c>
      <c r="D155" s="129" t="s">
        <v>121</v>
      </c>
      <c r="E155" s="130" t="s">
        <v>770</v>
      </c>
      <c r="F155" s="131" t="s">
        <v>771</v>
      </c>
      <c r="G155" s="132" t="s">
        <v>171</v>
      </c>
      <c r="H155" s="133">
        <v>71</v>
      </c>
      <c r="I155" s="134"/>
      <c r="J155" s="135">
        <f>ROUND(I155*H155,2)</f>
        <v>0</v>
      </c>
      <c r="K155" s="131" t="s">
        <v>125</v>
      </c>
      <c r="L155" s="33"/>
      <c r="M155" s="136" t="s">
        <v>3</v>
      </c>
      <c r="N155" s="137" t="s">
        <v>41</v>
      </c>
      <c r="P155" s="138">
        <f>O155*H155</f>
        <v>0</v>
      </c>
      <c r="Q155" s="138">
        <v>1.6999999999999999E-7</v>
      </c>
      <c r="R155" s="138">
        <f>Q155*H155</f>
        <v>1.207E-5</v>
      </c>
      <c r="S155" s="138">
        <v>0</v>
      </c>
      <c r="T155" s="139">
        <f>S155*H155</f>
        <v>0</v>
      </c>
      <c r="AR155" s="140" t="s">
        <v>126</v>
      </c>
      <c r="AT155" s="140" t="s">
        <v>121</v>
      </c>
      <c r="AU155" s="140" t="s">
        <v>80</v>
      </c>
      <c r="AY155" s="18" t="s">
        <v>119</v>
      </c>
      <c r="BE155" s="141">
        <f>IF(N155="základní",J155,0)</f>
        <v>0</v>
      </c>
      <c r="BF155" s="141">
        <f>IF(N155="snížená",J155,0)</f>
        <v>0</v>
      </c>
      <c r="BG155" s="141">
        <f>IF(N155="zákl. přenesená",J155,0)</f>
        <v>0</v>
      </c>
      <c r="BH155" s="141">
        <f>IF(N155="sníž. přenesená",J155,0)</f>
        <v>0</v>
      </c>
      <c r="BI155" s="141">
        <f>IF(N155="nulová",J155,0)</f>
        <v>0</v>
      </c>
      <c r="BJ155" s="18" t="s">
        <v>78</v>
      </c>
      <c r="BK155" s="141">
        <f>ROUND(I155*H155,2)</f>
        <v>0</v>
      </c>
      <c r="BL155" s="18" t="s">
        <v>126</v>
      </c>
      <c r="BM155" s="140" t="s">
        <v>772</v>
      </c>
    </row>
    <row r="156" spans="2:65" s="1" customFormat="1">
      <c r="B156" s="33"/>
      <c r="D156" s="142" t="s">
        <v>128</v>
      </c>
      <c r="F156" s="143" t="s">
        <v>773</v>
      </c>
      <c r="I156" s="144"/>
      <c r="L156" s="33"/>
      <c r="M156" s="145"/>
      <c r="T156" s="54"/>
      <c r="AT156" s="18" t="s">
        <v>128</v>
      </c>
      <c r="AU156" s="18" t="s">
        <v>80</v>
      </c>
    </row>
    <row r="157" spans="2:65" s="13" customFormat="1">
      <c r="B157" s="153"/>
      <c r="D157" s="147" t="s">
        <v>130</v>
      </c>
      <c r="E157" s="154" t="s">
        <v>3</v>
      </c>
      <c r="F157" s="155" t="s">
        <v>712</v>
      </c>
      <c r="H157" s="156">
        <v>48</v>
      </c>
      <c r="I157" s="157"/>
      <c r="L157" s="153"/>
      <c r="M157" s="158"/>
      <c r="T157" s="159"/>
      <c r="AT157" s="154" t="s">
        <v>130</v>
      </c>
      <c r="AU157" s="154" t="s">
        <v>80</v>
      </c>
      <c r="AV157" s="13" t="s">
        <v>80</v>
      </c>
      <c r="AW157" s="13" t="s">
        <v>32</v>
      </c>
      <c r="AX157" s="13" t="s">
        <v>70</v>
      </c>
      <c r="AY157" s="154" t="s">
        <v>119</v>
      </c>
    </row>
    <row r="158" spans="2:65" s="13" customFormat="1">
      <c r="B158" s="153"/>
      <c r="D158" s="147" t="s">
        <v>130</v>
      </c>
      <c r="E158" s="154" t="s">
        <v>3</v>
      </c>
      <c r="F158" s="155" t="s">
        <v>723</v>
      </c>
      <c r="H158" s="156">
        <v>23</v>
      </c>
      <c r="I158" s="157"/>
      <c r="L158" s="153"/>
      <c r="M158" s="158"/>
      <c r="T158" s="159"/>
      <c r="AT158" s="154" t="s">
        <v>130</v>
      </c>
      <c r="AU158" s="154" t="s">
        <v>80</v>
      </c>
      <c r="AV158" s="13" t="s">
        <v>80</v>
      </c>
      <c r="AW158" s="13" t="s">
        <v>32</v>
      </c>
      <c r="AX158" s="13" t="s">
        <v>70</v>
      </c>
      <c r="AY158" s="154" t="s">
        <v>119</v>
      </c>
    </row>
    <row r="159" spans="2:65" s="14" customFormat="1">
      <c r="B159" s="160"/>
      <c r="D159" s="147" t="s">
        <v>130</v>
      </c>
      <c r="E159" s="161" t="s">
        <v>3</v>
      </c>
      <c r="F159" s="162" t="s">
        <v>133</v>
      </c>
      <c r="H159" s="163">
        <v>71</v>
      </c>
      <c r="I159" s="164"/>
      <c r="L159" s="160"/>
      <c r="M159" s="165"/>
      <c r="T159" s="166"/>
      <c r="AT159" s="161" t="s">
        <v>130</v>
      </c>
      <c r="AU159" s="161" t="s">
        <v>80</v>
      </c>
      <c r="AV159" s="14" t="s">
        <v>126</v>
      </c>
      <c r="AW159" s="14" t="s">
        <v>32</v>
      </c>
      <c r="AX159" s="14" t="s">
        <v>78</v>
      </c>
      <c r="AY159" s="161" t="s">
        <v>119</v>
      </c>
    </row>
    <row r="160" spans="2:65" s="1" customFormat="1" ht="16.5" customHeight="1">
      <c r="B160" s="128"/>
      <c r="C160" s="129" t="s">
        <v>276</v>
      </c>
      <c r="D160" s="129" t="s">
        <v>121</v>
      </c>
      <c r="E160" s="130" t="s">
        <v>774</v>
      </c>
      <c r="F160" s="131" t="s">
        <v>775</v>
      </c>
      <c r="G160" s="132" t="s">
        <v>171</v>
      </c>
      <c r="H160" s="133">
        <v>71</v>
      </c>
      <c r="I160" s="134"/>
      <c r="J160" s="135">
        <f>ROUND(I160*H160,2)</f>
        <v>0</v>
      </c>
      <c r="K160" s="131" t="s">
        <v>125</v>
      </c>
      <c r="L160" s="33"/>
      <c r="M160" s="136" t="s">
        <v>3</v>
      </c>
      <c r="N160" s="137" t="s">
        <v>41</v>
      </c>
      <c r="P160" s="138">
        <f>O160*H160</f>
        <v>0</v>
      </c>
      <c r="Q160" s="138">
        <v>0</v>
      </c>
      <c r="R160" s="138">
        <f>Q160*H160</f>
        <v>0</v>
      </c>
      <c r="S160" s="138">
        <v>0</v>
      </c>
      <c r="T160" s="139">
        <f>S160*H160</f>
        <v>0</v>
      </c>
      <c r="AR160" s="140" t="s">
        <v>126</v>
      </c>
      <c r="AT160" s="140" t="s">
        <v>121</v>
      </c>
      <c r="AU160" s="140" t="s">
        <v>80</v>
      </c>
      <c r="AY160" s="18" t="s">
        <v>119</v>
      </c>
      <c r="BE160" s="141">
        <f>IF(N160="základní",J160,0)</f>
        <v>0</v>
      </c>
      <c r="BF160" s="141">
        <f>IF(N160="snížená",J160,0)</f>
        <v>0</v>
      </c>
      <c r="BG160" s="141">
        <f>IF(N160="zákl. přenesená",J160,0)</f>
        <v>0</v>
      </c>
      <c r="BH160" s="141">
        <f>IF(N160="sníž. přenesená",J160,0)</f>
        <v>0</v>
      </c>
      <c r="BI160" s="141">
        <f>IF(N160="nulová",J160,0)</f>
        <v>0</v>
      </c>
      <c r="BJ160" s="18" t="s">
        <v>78</v>
      </c>
      <c r="BK160" s="141">
        <f>ROUND(I160*H160,2)</f>
        <v>0</v>
      </c>
      <c r="BL160" s="18" t="s">
        <v>126</v>
      </c>
      <c r="BM160" s="140" t="s">
        <v>776</v>
      </c>
    </row>
    <row r="161" spans="2:65" s="1" customFormat="1">
      <c r="B161" s="33"/>
      <c r="D161" s="142" t="s">
        <v>128</v>
      </c>
      <c r="F161" s="143" t="s">
        <v>777</v>
      </c>
      <c r="I161" s="144"/>
      <c r="L161" s="33"/>
      <c r="M161" s="145"/>
      <c r="T161" s="54"/>
      <c r="AT161" s="18" t="s">
        <v>128</v>
      </c>
      <c r="AU161" s="18" t="s">
        <v>80</v>
      </c>
    </row>
    <row r="162" spans="2:65" s="1" customFormat="1" ht="16.5" customHeight="1">
      <c r="B162" s="128"/>
      <c r="C162" s="129" t="s">
        <v>281</v>
      </c>
      <c r="D162" s="129" t="s">
        <v>121</v>
      </c>
      <c r="E162" s="130" t="s">
        <v>606</v>
      </c>
      <c r="F162" s="131" t="s">
        <v>607</v>
      </c>
      <c r="G162" s="132" t="s">
        <v>171</v>
      </c>
      <c r="H162" s="133">
        <v>15</v>
      </c>
      <c r="I162" s="134"/>
      <c r="J162" s="135">
        <f>ROUND(I162*H162,2)</f>
        <v>0</v>
      </c>
      <c r="K162" s="131" t="s">
        <v>125</v>
      </c>
      <c r="L162" s="33"/>
      <c r="M162" s="136" t="s">
        <v>3</v>
      </c>
      <c r="N162" s="137" t="s">
        <v>41</v>
      </c>
      <c r="P162" s="138">
        <f>O162*H162</f>
        <v>0</v>
      </c>
      <c r="Q162" s="138">
        <v>0</v>
      </c>
      <c r="R162" s="138">
        <f>Q162*H162</f>
        <v>0</v>
      </c>
      <c r="S162" s="138">
        <v>0</v>
      </c>
      <c r="T162" s="139">
        <f>S162*H162</f>
        <v>0</v>
      </c>
      <c r="AR162" s="140" t="s">
        <v>126</v>
      </c>
      <c r="AT162" s="140" t="s">
        <v>121</v>
      </c>
      <c r="AU162" s="140" t="s">
        <v>80</v>
      </c>
      <c r="AY162" s="18" t="s">
        <v>119</v>
      </c>
      <c r="BE162" s="141">
        <f>IF(N162="základní",J162,0)</f>
        <v>0</v>
      </c>
      <c r="BF162" s="141">
        <f>IF(N162="snížená",J162,0)</f>
        <v>0</v>
      </c>
      <c r="BG162" s="141">
        <f>IF(N162="zákl. přenesená",J162,0)</f>
        <v>0</v>
      </c>
      <c r="BH162" s="141">
        <f>IF(N162="sníž. přenesená",J162,0)</f>
        <v>0</v>
      </c>
      <c r="BI162" s="141">
        <f>IF(N162="nulová",J162,0)</f>
        <v>0</v>
      </c>
      <c r="BJ162" s="18" t="s">
        <v>78</v>
      </c>
      <c r="BK162" s="141">
        <f>ROUND(I162*H162,2)</f>
        <v>0</v>
      </c>
      <c r="BL162" s="18" t="s">
        <v>126</v>
      </c>
      <c r="BM162" s="140" t="s">
        <v>778</v>
      </c>
    </row>
    <row r="163" spans="2:65" s="1" customFormat="1">
      <c r="B163" s="33"/>
      <c r="D163" s="142" t="s">
        <v>128</v>
      </c>
      <c r="F163" s="143" t="s">
        <v>609</v>
      </c>
      <c r="I163" s="144"/>
      <c r="L163" s="33"/>
      <c r="M163" s="145"/>
      <c r="T163" s="54"/>
      <c r="AT163" s="18" t="s">
        <v>128</v>
      </c>
      <c r="AU163" s="18" t="s">
        <v>80</v>
      </c>
    </row>
    <row r="164" spans="2:65" s="1" customFormat="1" ht="16.5" customHeight="1">
      <c r="B164" s="128"/>
      <c r="C164" s="129" t="s">
        <v>287</v>
      </c>
      <c r="D164" s="129" t="s">
        <v>121</v>
      </c>
      <c r="E164" s="130" t="s">
        <v>610</v>
      </c>
      <c r="F164" s="131" t="s">
        <v>611</v>
      </c>
      <c r="G164" s="132" t="s">
        <v>171</v>
      </c>
      <c r="H164" s="133">
        <v>15</v>
      </c>
      <c r="I164" s="134"/>
      <c r="J164" s="135">
        <f>ROUND(I164*H164,2)</f>
        <v>0</v>
      </c>
      <c r="K164" s="131" t="s">
        <v>125</v>
      </c>
      <c r="L164" s="33"/>
      <c r="M164" s="136" t="s">
        <v>3</v>
      </c>
      <c r="N164" s="137" t="s">
        <v>41</v>
      </c>
      <c r="P164" s="138">
        <f>O164*H164</f>
        <v>0</v>
      </c>
      <c r="Q164" s="138">
        <v>5.5000000000000003E-7</v>
      </c>
      <c r="R164" s="138">
        <f>Q164*H164</f>
        <v>8.2500000000000006E-6</v>
      </c>
      <c r="S164" s="138">
        <v>0</v>
      </c>
      <c r="T164" s="139">
        <f>S164*H164</f>
        <v>0</v>
      </c>
      <c r="AR164" s="140" t="s">
        <v>126</v>
      </c>
      <c r="AT164" s="140" t="s">
        <v>121</v>
      </c>
      <c r="AU164" s="140" t="s">
        <v>80</v>
      </c>
      <c r="AY164" s="18" t="s">
        <v>119</v>
      </c>
      <c r="BE164" s="141">
        <f>IF(N164="základní",J164,0)</f>
        <v>0</v>
      </c>
      <c r="BF164" s="141">
        <f>IF(N164="snížená",J164,0)</f>
        <v>0</v>
      </c>
      <c r="BG164" s="141">
        <f>IF(N164="zákl. přenesená",J164,0)</f>
        <v>0</v>
      </c>
      <c r="BH164" s="141">
        <f>IF(N164="sníž. přenesená",J164,0)</f>
        <v>0</v>
      </c>
      <c r="BI164" s="141">
        <f>IF(N164="nulová",J164,0)</f>
        <v>0</v>
      </c>
      <c r="BJ164" s="18" t="s">
        <v>78</v>
      </c>
      <c r="BK164" s="141">
        <f>ROUND(I164*H164,2)</f>
        <v>0</v>
      </c>
      <c r="BL164" s="18" t="s">
        <v>126</v>
      </c>
      <c r="BM164" s="140" t="s">
        <v>779</v>
      </c>
    </row>
    <row r="165" spans="2:65" s="1" customFormat="1">
      <c r="B165" s="33"/>
      <c r="D165" s="142" t="s">
        <v>128</v>
      </c>
      <c r="F165" s="143" t="s">
        <v>613</v>
      </c>
      <c r="I165" s="144"/>
      <c r="L165" s="33"/>
      <c r="M165" s="145"/>
      <c r="T165" s="54"/>
      <c r="AT165" s="18" t="s">
        <v>128</v>
      </c>
      <c r="AU165" s="18" t="s">
        <v>80</v>
      </c>
    </row>
    <row r="166" spans="2:65" s="13" customFormat="1">
      <c r="B166" s="153"/>
      <c r="D166" s="147" t="s">
        <v>130</v>
      </c>
      <c r="E166" s="154" t="s">
        <v>3</v>
      </c>
      <c r="F166" s="155" t="s">
        <v>737</v>
      </c>
      <c r="H166" s="156">
        <v>15</v>
      </c>
      <c r="I166" s="157"/>
      <c r="L166" s="153"/>
      <c r="M166" s="158"/>
      <c r="T166" s="159"/>
      <c r="AT166" s="154" t="s">
        <v>130</v>
      </c>
      <c r="AU166" s="154" t="s">
        <v>80</v>
      </c>
      <c r="AV166" s="13" t="s">
        <v>80</v>
      </c>
      <c r="AW166" s="13" t="s">
        <v>32</v>
      </c>
      <c r="AX166" s="13" t="s">
        <v>70</v>
      </c>
      <c r="AY166" s="154" t="s">
        <v>119</v>
      </c>
    </row>
    <row r="167" spans="2:65" s="14" customFormat="1">
      <c r="B167" s="160"/>
      <c r="D167" s="147" t="s">
        <v>130</v>
      </c>
      <c r="E167" s="161" t="s">
        <v>3</v>
      </c>
      <c r="F167" s="162" t="s">
        <v>133</v>
      </c>
      <c r="H167" s="163">
        <v>15</v>
      </c>
      <c r="I167" s="164"/>
      <c r="L167" s="160"/>
      <c r="M167" s="165"/>
      <c r="T167" s="166"/>
      <c r="AT167" s="161" t="s">
        <v>130</v>
      </c>
      <c r="AU167" s="161" t="s">
        <v>80</v>
      </c>
      <c r="AV167" s="14" t="s">
        <v>126</v>
      </c>
      <c r="AW167" s="14" t="s">
        <v>32</v>
      </c>
      <c r="AX167" s="14" t="s">
        <v>78</v>
      </c>
      <c r="AY167" s="161" t="s">
        <v>119</v>
      </c>
    </row>
    <row r="168" spans="2:65" s="1" customFormat="1" ht="16.5" customHeight="1">
      <c r="B168" s="128"/>
      <c r="C168" s="129" t="s">
        <v>294</v>
      </c>
      <c r="D168" s="129" t="s">
        <v>121</v>
      </c>
      <c r="E168" s="130" t="s">
        <v>780</v>
      </c>
      <c r="F168" s="131" t="s">
        <v>781</v>
      </c>
      <c r="G168" s="132" t="s">
        <v>504</v>
      </c>
      <c r="H168" s="133">
        <v>12</v>
      </c>
      <c r="I168" s="134"/>
      <c r="J168" s="135">
        <f>ROUND(I168*H168,2)</f>
        <v>0</v>
      </c>
      <c r="K168" s="131" t="s">
        <v>125</v>
      </c>
      <c r="L168" s="33"/>
      <c r="M168" s="136" t="s">
        <v>3</v>
      </c>
      <c r="N168" s="137" t="s">
        <v>41</v>
      </c>
      <c r="P168" s="138">
        <f>O168*H168</f>
        <v>0</v>
      </c>
      <c r="Q168" s="138">
        <v>3.3119999999999997E-4</v>
      </c>
      <c r="R168" s="138">
        <f>Q168*H168</f>
        <v>3.9743999999999995E-3</v>
      </c>
      <c r="S168" s="138">
        <v>0</v>
      </c>
      <c r="T168" s="139">
        <f>S168*H168</f>
        <v>0</v>
      </c>
      <c r="AR168" s="140" t="s">
        <v>126</v>
      </c>
      <c r="AT168" s="140" t="s">
        <v>121</v>
      </c>
      <c r="AU168" s="140" t="s">
        <v>80</v>
      </c>
      <c r="AY168" s="18" t="s">
        <v>119</v>
      </c>
      <c r="BE168" s="141">
        <f>IF(N168="základní",J168,0)</f>
        <v>0</v>
      </c>
      <c r="BF168" s="141">
        <f>IF(N168="snížená",J168,0)</f>
        <v>0</v>
      </c>
      <c r="BG168" s="141">
        <f>IF(N168="zákl. přenesená",J168,0)</f>
        <v>0</v>
      </c>
      <c r="BH168" s="141">
        <f>IF(N168="sníž. přenesená",J168,0)</f>
        <v>0</v>
      </c>
      <c r="BI168" s="141">
        <f>IF(N168="nulová",J168,0)</f>
        <v>0</v>
      </c>
      <c r="BJ168" s="18" t="s">
        <v>78</v>
      </c>
      <c r="BK168" s="141">
        <f>ROUND(I168*H168,2)</f>
        <v>0</v>
      </c>
      <c r="BL168" s="18" t="s">
        <v>126</v>
      </c>
      <c r="BM168" s="140" t="s">
        <v>782</v>
      </c>
    </row>
    <row r="169" spans="2:65" s="1" customFormat="1">
      <c r="B169" s="33"/>
      <c r="D169" s="142" t="s">
        <v>128</v>
      </c>
      <c r="F169" s="143" t="s">
        <v>783</v>
      </c>
      <c r="I169" s="144"/>
      <c r="L169" s="33"/>
      <c r="M169" s="145"/>
      <c r="T169" s="54"/>
      <c r="AT169" s="18" t="s">
        <v>128</v>
      </c>
      <c r="AU169" s="18" t="s">
        <v>80</v>
      </c>
    </row>
    <row r="170" spans="2:65" s="13" customFormat="1">
      <c r="B170" s="153"/>
      <c r="D170" s="147" t="s">
        <v>130</v>
      </c>
      <c r="E170" s="154" t="s">
        <v>3</v>
      </c>
      <c r="F170" s="155" t="s">
        <v>784</v>
      </c>
      <c r="H170" s="156">
        <v>12</v>
      </c>
      <c r="I170" s="157"/>
      <c r="L170" s="153"/>
      <c r="M170" s="158"/>
      <c r="T170" s="159"/>
      <c r="AT170" s="154" t="s">
        <v>130</v>
      </c>
      <c r="AU170" s="154" t="s">
        <v>80</v>
      </c>
      <c r="AV170" s="13" t="s">
        <v>80</v>
      </c>
      <c r="AW170" s="13" t="s">
        <v>32</v>
      </c>
      <c r="AX170" s="13" t="s">
        <v>70</v>
      </c>
      <c r="AY170" s="154" t="s">
        <v>119</v>
      </c>
    </row>
    <row r="171" spans="2:65" s="14" customFormat="1">
      <c r="B171" s="160"/>
      <c r="D171" s="147" t="s">
        <v>130</v>
      </c>
      <c r="E171" s="161" t="s">
        <v>3</v>
      </c>
      <c r="F171" s="162" t="s">
        <v>133</v>
      </c>
      <c r="H171" s="163">
        <v>12</v>
      </c>
      <c r="I171" s="164"/>
      <c r="L171" s="160"/>
      <c r="M171" s="165"/>
      <c r="T171" s="166"/>
      <c r="AT171" s="161" t="s">
        <v>130</v>
      </c>
      <c r="AU171" s="161" t="s">
        <v>80</v>
      </c>
      <c r="AV171" s="14" t="s">
        <v>126</v>
      </c>
      <c r="AW171" s="14" t="s">
        <v>32</v>
      </c>
      <c r="AX171" s="14" t="s">
        <v>78</v>
      </c>
      <c r="AY171" s="161" t="s">
        <v>119</v>
      </c>
    </row>
    <row r="172" spans="2:65" s="1" customFormat="1" ht="16.5" customHeight="1">
      <c r="B172" s="128"/>
      <c r="C172" s="129" t="s">
        <v>300</v>
      </c>
      <c r="D172" s="129" t="s">
        <v>121</v>
      </c>
      <c r="E172" s="130" t="s">
        <v>785</v>
      </c>
      <c r="F172" s="131" t="s">
        <v>786</v>
      </c>
      <c r="G172" s="132" t="s">
        <v>171</v>
      </c>
      <c r="H172" s="133">
        <v>63</v>
      </c>
      <c r="I172" s="134"/>
      <c r="J172" s="135">
        <f>ROUND(I172*H172,2)</f>
        <v>0</v>
      </c>
      <c r="K172" s="131" t="s">
        <v>125</v>
      </c>
      <c r="L172" s="33"/>
      <c r="M172" s="136" t="s">
        <v>3</v>
      </c>
      <c r="N172" s="137" t="s">
        <v>41</v>
      </c>
      <c r="P172" s="138">
        <f>O172*H172</f>
        <v>0</v>
      </c>
      <c r="Q172" s="138">
        <v>9.4500000000000007E-5</v>
      </c>
      <c r="R172" s="138">
        <f>Q172*H172</f>
        <v>5.9535000000000005E-3</v>
      </c>
      <c r="S172" s="138">
        <v>0</v>
      </c>
      <c r="T172" s="139">
        <f>S172*H172</f>
        <v>0</v>
      </c>
      <c r="AR172" s="140" t="s">
        <v>126</v>
      </c>
      <c r="AT172" s="140" t="s">
        <v>121</v>
      </c>
      <c r="AU172" s="140" t="s">
        <v>80</v>
      </c>
      <c r="AY172" s="18" t="s">
        <v>119</v>
      </c>
      <c r="BE172" s="141">
        <f>IF(N172="základní",J172,0)</f>
        <v>0</v>
      </c>
      <c r="BF172" s="141">
        <f>IF(N172="snížená",J172,0)</f>
        <v>0</v>
      </c>
      <c r="BG172" s="141">
        <f>IF(N172="zákl. přenesená",J172,0)</f>
        <v>0</v>
      </c>
      <c r="BH172" s="141">
        <f>IF(N172="sníž. přenesená",J172,0)</f>
        <v>0</v>
      </c>
      <c r="BI172" s="141">
        <f>IF(N172="nulová",J172,0)</f>
        <v>0</v>
      </c>
      <c r="BJ172" s="18" t="s">
        <v>78</v>
      </c>
      <c r="BK172" s="141">
        <f>ROUND(I172*H172,2)</f>
        <v>0</v>
      </c>
      <c r="BL172" s="18" t="s">
        <v>126</v>
      </c>
      <c r="BM172" s="140" t="s">
        <v>787</v>
      </c>
    </row>
    <row r="173" spans="2:65" s="1" customFormat="1">
      <c r="B173" s="33"/>
      <c r="D173" s="142" t="s">
        <v>128</v>
      </c>
      <c r="F173" s="143" t="s">
        <v>788</v>
      </c>
      <c r="I173" s="144"/>
      <c r="L173" s="33"/>
      <c r="M173" s="145"/>
      <c r="T173" s="54"/>
      <c r="AT173" s="18" t="s">
        <v>128</v>
      </c>
      <c r="AU173" s="18" t="s">
        <v>80</v>
      </c>
    </row>
    <row r="174" spans="2:65" s="13" customFormat="1">
      <c r="B174" s="153"/>
      <c r="D174" s="147" t="s">
        <v>130</v>
      </c>
      <c r="E174" s="154" t="s">
        <v>3</v>
      </c>
      <c r="F174" s="155" t="s">
        <v>789</v>
      </c>
      <c r="H174" s="156">
        <v>63</v>
      </c>
      <c r="I174" s="157"/>
      <c r="L174" s="153"/>
      <c r="M174" s="158"/>
      <c r="T174" s="159"/>
      <c r="AT174" s="154" t="s">
        <v>130</v>
      </c>
      <c r="AU174" s="154" t="s">
        <v>80</v>
      </c>
      <c r="AV174" s="13" t="s">
        <v>80</v>
      </c>
      <c r="AW174" s="13" t="s">
        <v>32</v>
      </c>
      <c r="AX174" s="13" t="s">
        <v>70</v>
      </c>
      <c r="AY174" s="154" t="s">
        <v>119</v>
      </c>
    </row>
    <row r="175" spans="2:65" s="14" customFormat="1">
      <c r="B175" s="160"/>
      <c r="D175" s="147" t="s">
        <v>130</v>
      </c>
      <c r="E175" s="161" t="s">
        <v>3</v>
      </c>
      <c r="F175" s="162" t="s">
        <v>133</v>
      </c>
      <c r="H175" s="163">
        <v>63</v>
      </c>
      <c r="I175" s="164"/>
      <c r="L175" s="160"/>
      <c r="M175" s="165"/>
      <c r="T175" s="166"/>
      <c r="AT175" s="161" t="s">
        <v>130</v>
      </c>
      <c r="AU175" s="161" t="s">
        <v>80</v>
      </c>
      <c r="AV175" s="14" t="s">
        <v>126</v>
      </c>
      <c r="AW175" s="14" t="s">
        <v>32</v>
      </c>
      <c r="AX175" s="14" t="s">
        <v>78</v>
      </c>
      <c r="AY175" s="161" t="s">
        <v>119</v>
      </c>
    </row>
    <row r="176" spans="2:65" s="11" customFormat="1" ht="22.9" customHeight="1">
      <c r="B176" s="116"/>
      <c r="D176" s="117" t="s">
        <v>69</v>
      </c>
      <c r="E176" s="126" t="s">
        <v>634</v>
      </c>
      <c r="F176" s="126" t="s">
        <v>635</v>
      </c>
      <c r="I176" s="119"/>
      <c r="J176" s="127">
        <f>BK176</f>
        <v>0</v>
      </c>
      <c r="L176" s="116"/>
      <c r="M176" s="121"/>
      <c r="P176" s="122">
        <f>SUM(P177:P222)</f>
        <v>0</v>
      </c>
      <c r="R176" s="122">
        <f>SUM(R177:R222)</f>
        <v>1.1694165200000002</v>
      </c>
      <c r="T176" s="123">
        <f>SUM(T177:T222)</f>
        <v>0</v>
      </c>
      <c r="AR176" s="117" t="s">
        <v>78</v>
      </c>
      <c r="AT176" s="124" t="s">
        <v>69</v>
      </c>
      <c r="AU176" s="124" t="s">
        <v>78</v>
      </c>
      <c r="AY176" s="117" t="s">
        <v>119</v>
      </c>
      <c r="BK176" s="125">
        <f>SUM(BK177:BK222)</f>
        <v>0</v>
      </c>
    </row>
    <row r="177" spans="2:65" s="1" customFormat="1" ht="24.2" customHeight="1">
      <c r="B177" s="128"/>
      <c r="C177" s="129" t="s">
        <v>306</v>
      </c>
      <c r="D177" s="129" t="s">
        <v>121</v>
      </c>
      <c r="E177" s="130" t="s">
        <v>636</v>
      </c>
      <c r="F177" s="131" t="s">
        <v>637</v>
      </c>
      <c r="G177" s="132" t="s">
        <v>504</v>
      </c>
      <c r="H177" s="133">
        <v>1</v>
      </c>
      <c r="I177" s="134"/>
      <c r="J177" s="135">
        <f>ROUND(I177*H177,2)</f>
        <v>0</v>
      </c>
      <c r="K177" s="131" t="s">
        <v>125</v>
      </c>
      <c r="L177" s="33"/>
      <c r="M177" s="136" t="s">
        <v>3</v>
      </c>
      <c r="N177" s="137" t="s">
        <v>41</v>
      </c>
      <c r="P177" s="138">
        <f>O177*H177</f>
        <v>0</v>
      </c>
      <c r="Q177" s="138">
        <v>1.61652E-3</v>
      </c>
      <c r="R177" s="138">
        <f>Q177*H177</f>
        <v>1.61652E-3</v>
      </c>
      <c r="S177" s="138">
        <v>0</v>
      </c>
      <c r="T177" s="139">
        <f>S177*H177</f>
        <v>0</v>
      </c>
      <c r="AR177" s="140" t="s">
        <v>126</v>
      </c>
      <c r="AT177" s="140" t="s">
        <v>121</v>
      </c>
      <c r="AU177" s="140" t="s">
        <v>80</v>
      </c>
      <c r="AY177" s="18" t="s">
        <v>119</v>
      </c>
      <c r="BE177" s="141">
        <f>IF(N177="základní",J177,0)</f>
        <v>0</v>
      </c>
      <c r="BF177" s="141">
        <f>IF(N177="snížená",J177,0)</f>
        <v>0</v>
      </c>
      <c r="BG177" s="141">
        <f>IF(N177="zákl. přenesená",J177,0)</f>
        <v>0</v>
      </c>
      <c r="BH177" s="141">
        <f>IF(N177="sníž. přenesená",J177,0)</f>
        <v>0</v>
      </c>
      <c r="BI177" s="141">
        <f>IF(N177="nulová",J177,0)</f>
        <v>0</v>
      </c>
      <c r="BJ177" s="18" t="s">
        <v>78</v>
      </c>
      <c r="BK177" s="141">
        <f>ROUND(I177*H177,2)</f>
        <v>0</v>
      </c>
      <c r="BL177" s="18" t="s">
        <v>126</v>
      </c>
      <c r="BM177" s="140" t="s">
        <v>790</v>
      </c>
    </row>
    <row r="178" spans="2:65" s="1" customFormat="1">
      <c r="B178" s="33"/>
      <c r="D178" s="142" t="s">
        <v>128</v>
      </c>
      <c r="F178" s="143" t="s">
        <v>639</v>
      </c>
      <c r="I178" s="144"/>
      <c r="L178" s="33"/>
      <c r="M178" s="145"/>
      <c r="T178" s="54"/>
      <c r="AT178" s="18" t="s">
        <v>128</v>
      </c>
      <c r="AU178" s="18" t="s">
        <v>80</v>
      </c>
    </row>
    <row r="179" spans="2:65" s="13" customFormat="1">
      <c r="B179" s="153"/>
      <c r="D179" s="147" t="s">
        <v>130</v>
      </c>
      <c r="E179" s="154" t="s">
        <v>3</v>
      </c>
      <c r="F179" s="155" t="s">
        <v>791</v>
      </c>
      <c r="H179" s="156">
        <v>1</v>
      </c>
      <c r="I179" s="157"/>
      <c r="L179" s="153"/>
      <c r="M179" s="158"/>
      <c r="T179" s="159"/>
      <c r="AT179" s="154" t="s">
        <v>130</v>
      </c>
      <c r="AU179" s="154" t="s">
        <v>80</v>
      </c>
      <c r="AV179" s="13" t="s">
        <v>80</v>
      </c>
      <c r="AW179" s="13" t="s">
        <v>32</v>
      </c>
      <c r="AX179" s="13" t="s">
        <v>70</v>
      </c>
      <c r="AY179" s="154" t="s">
        <v>119</v>
      </c>
    </row>
    <row r="180" spans="2:65" s="14" customFormat="1">
      <c r="B180" s="160"/>
      <c r="D180" s="147" t="s">
        <v>130</v>
      </c>
      <c r="E180" s="161" t="s">
        <v>3</v>
      </c>
      <c r="F180" s="162" t="s">
        <v>133</v>
      </c>
      <c r="H180" s="163">
        <v>1</v>
      </c>
      <c r="I180" s="164"/>
      <c r="L180" s="160"/>
      <c r="M180" s="165"/>
      <c r="T180" s="166"/>
      <c r="AT180" s="161" t="s">
        <v>130</v>
      </c>
      <c r="AU180" s="161" t="s">
        <v>80</v>
      </c>
      <c r="AV180" s="14" t="s">
        <v>126</v>
      </c>
      <c r="AW180" s="14" t="s">
        <v>32</v>
      </c>
      <c r="AX180" s="14" t="s">
        <v>78</v>
      </c>
      <c r="AY180" s="161" t="s">
        <v>119</v>
      </c>
    </row>
    <row r="181" spans="2:65" s="1" customFormat="1" ht="16.5" customHeight="1">
      <c r="B181" s="128"/>
      <c r="C181" s="174" t="s">
        <v>311</v>
      </c>
      <c r="D181" s="174" t="s">
        <v>319</v>
      </c>
      <c r="E181" s="175" t="s">
        <v>641</v>
      </c>
      <c r="F181" s="176" t="s">
        <v>642</v>
      </c>
      <c r="G181" s="177" t="s">
        <v>504</v>
      </c>
      <c r="H181" s="178">
        <v>1</v>
      </c>
      <c r="I181" s="179"/>
      <c r="J181" s="180">
        <f>ROUND(I181*H181,2)</f>
        <v>0</v>
      </c>
      <c r="K181" s="176" t="s">
        <v>125</v>
      </c>
      <c r="L181" s="181"/>
      <c r="M181" s="182" t="s">
        <v>3</v>
      </c>
      <c r="N181" s="183" t="s">
        <v>41</v>
      </c>
      <c r="P181" s="138">
        <f>O181*H181</f>
        <v>0</v>
      </c>
      <c r="Q181" s="138">
        <v>1.7999999999999999E-2</v>
      </c>
      <c r="R181" s="138">
        <f>Q181*H181</f>
        <v>1.7999999999999999E-2</v>
      </c>
      <c r="S181" s="138">
        <v>0</v>
      </c>
      <c r="T181" s="139">
        <f>S181*H181</f>
        <v>0</v>
      </c>
      <c r="AR181" s="140" t="s">
        <v>168</v>
      </c>
      <c r="AT181" s="140" t="s">
        <v>319</v>
      </c>
      <c r="AU181" s="140" t="s">
        <v>80</v>
      </c>
      <c r="AY181" s="18" t="s">
        <v>119</v>
      </c>
      <c r="BE181" s="141">
        <f>IF(N181="základní",J181,0)</f>
        <v>0</v>
      </c>
      <c r="BF181" s="141">
        <f>IF(N181="snížená",J181,0)</f>
        <v>0</v>
      </c>
      <c r="BG181" s="141">
        <f>IF(N181="zákl. přenesená",J181,0)</f>
        <v>0</v>
      </c>
      <c r="BH181" s="141">
        <f>IF(N181="sníž. přenesená",J181,0)</f>
        <v>0</v>
      </c>
      <c r="BI181" s="141">
        <f>IF(N181="nulová",J181,0)</f>
        <v>0</v>
      </c>
      <c r="BJ181" s="18" t="s">
        <v>78</v>
      </c>
      <c r="BK181" s="141">
        <f>ROUND(I181*H181,2)</f>
        <v>0</v>
      </c>
      <c r="BL181" s="18" t="s">
        <v>126</v>
      </c>
      <c r="BM181" s="140" t="s">
        <v>792</v>
      </c>
    </row>
    <row r="182" spans="2:65" s="1" customFormat="1" ht="97.5">
      <c r="B182" s="33"/>
      <c r="D182" s="147" t="s">
        <v>510</v>
      </c>
      <c r="F182" s="187" t="s">
        <v>644</v>
      </c>
      <c r="I182" s="144"/>
      <c r="L182" s="33"/>
      <c r="M182" s="145"/>
      <c r="T182" s="54"/>
      <c r="AT182" s="18" t="s">
        <v>510</v>
      </c>
      <c r="AU182" s="18" t="s">
        <v>80</v>
      </c>
    </row>
    <row r="183" spans="2:65" s="13" customFormat="1">
      <c r="B183" s="153"/>
      <c r="D183" s="147" t="s">
        <v>130</v>
      </c>
      <c r="E183" s="154" t="s">
        <v>3</v>
      </c>
      <c r="F183" s="155" t="s">
        <v>791</v>
      </c>
      <c r="H183" s="156">
        <v>1</v>
      </c>
      <c r="I183" s="157"/>
      <c r="L183" s="153"/>
      <c r="M183" s="158"/>
      <c r="T183" s="159"/>
      <c r="AT183" s="154" t="s">
        <v>130</v>
      </c>
      <c r="AU183" s="154" t="s">
        <v>80</v>
      </c>
      <c r="AV183" s="13" t="s">
        <v>80</v>
      </c>
      <c r="AW183" s="13" t="s">
        <v>32</v>
      </c>
      <c r="AX183" s="13" t="s">
        <v>70</v>
      </c>
      <c r="AY183" s="154" t="s">
        <v>119</v>
      </c>
    </row>
    <row r="184" spans="2:65" s="14" customFormat="1">
      <c r="B184" s="160"/>
      <c r="D184" s="147" t="s">
        <v>130</v>
      </c>
      <c r="E184" s="161" t="s">
        <v>3</v>
      </c>
      <c r="F184" s="162" t="s">
        <v>133</v>
      </c>
      <c r="H184" s="163">
        <v>1</v>
      </c>
      <c r="I184" s="164"/>
      <c r="L184" s="160"/>
      <c r="M184" s="165"/>
      <c r="T184" s="166"/>
      <c r="AT184" s="161" t="s">
        <v>130</v>
      </c>
      <c r="AU184" s="161" t="s">
        <v>80</v>
      </c>
      <c r="AV184" s="14" t="s">
        <v>126</v>
      </c>
      <c r="AW184" s="14" t="s">
        <v>32</v>
      </c>
      <c r="AX184" s="14" t="s">
        <v>78</v>
      </c>
      <c r="AY184" s="161" t="s">
        <v>119</v>
      </c>
    </row>
    <row r="185" spans="2:65" s="1" customFormat="1" ht="16.5" customHeight="1">
      <c r="B185" s="128"/>
      <c r="C185" s="129" t="s">
        <v>318</v>
      </c>
      <c r="D185" s="129" t="s">
        <v>121</v>
      </c>
      <c r="E185" s="130" t="s">
        <v>793</v>
      </c>
      <c r="F185" s="131" t="s">
        <v>794</v>
      </c>
      <c r="G185" s="132" t="s">
        <v>504</v>
      </c>
      <c r="H185" s="133">
        <v>12</v>
      </c>
      <c r="I185" s="134"/>
      <c r="J185" s="135">
        <f>ROUND(I185*H185,2)</f>
        <v>0</v>
      </c>
      <c r="K185" s="131" t="s">
        <v>125</v>
      </c>
      <c r="L185" s="33"/>
      <c r="M185" s="136" t="s">
        <v>3</v>
      </c>
      <c r="N185" s="137" t="s">
        <v>41</v>
      </c>
      <c r="P185" s="138">
        <f>O185*H185</f>
        <v>0</v>
      </c>
      <c r="Q185" s="138">
        <v>0.04</v>
      </c>
      <c r="R185" s="138">
        <f>Q185*H185</f>
        <v>0.48</v>
      </c>
      <c r="S185" s="138">
        <v>0</v>
      </c>
      <c r="T185" s="139">
        <f>S185*H185</f>
        <v>0</v>
      </c>
      <c r="AR185" s="140" t="s">
        <v>126</v>
      </c>
      <c r="AT185" s="140" t="s">
        <v>121</v>
      </c>
      <c r="AU185" s="140" t="s">
        <v>80</v>
      </c>
      <c r="AY185" s="18" t="s">
        <v>119</v>
      </c>
      <c r="BE185" s="141">
        <f>IF(N185="základní",J185,0)</f>
        <v>0</v>
      </c>
      <c r="BF185" s="141">
        <f>IF(N185="snížená",J185,0)</f>
        <v>0</v>
      </c>
      <c r="BG185" s="141">
        <f>IF(N185="zákl. přenesená",J185,0)</f>
        <v>0</v>
      </c>
      <c r="BH185" s="141">
        <f>IF(N185="sníž. přenesená",J185,0)</f>
        <v>0</v>
      </c>
      <c r="BI185" s="141">
        <f>IF(N185="nulová",J185,0)</f>
        <v>0</v>
      </c>
      <c r="BJ185" s="18" t="s">
        <v>78</v>
      </c>
      <c r="BK185" s="141">
        <f>ROUND(I185*H185,2)</f>
        <v>0</v>
      </c>
      <c r="BL185" s="18" t="s">
        <v>126</v>
      </c>
      <c r="BM185" s="140" t="s">
        <v>795</v>
      </c>
    </row>
    <row r="186" spans="2:65" s="1" customFormat="1">
      <c r="B186" s="33"/>
      <c r="D186" s="142" t="s">
        <v>128</v>
      </c>
      <c r="F186" s="143" t="s">
        <v>796</v>
      </c>
      <c r="I186" s="144"/>
      <c r="L186" s="33"/>
      <c r="M186" s="145"/>
      <c r="T186" s="54"/>
      <c r="AT186" s="18" t="s">
        <v>128</v>
      </c>
      <c r="AU186" s="18" t="s">
        <v>80</v>
      </c>
    </row>
    <row r="187" spans="2:65" s="13" customFormat="1">
      <c r="B187" s="153"/>
      <c r="D187" s="147" t="s">
        <v>130</v>
      </c>
      <c r="E187" s="154" t="s">
        <v>3</v>
      </c>
      <c r="F187" s="155" t="s">
        <v>797</v>
      </c>
      <c r="H187" s="156">
        <v>12</v>
      </c>
      <c r="I187" s="157"/>
      <c r="L187" s="153"/>
      <c r="M187" s="158"/>
      <c r="T187" s="159"/>
      <c r="AT187" s="154" t="s">
        <v>130</v>
      </c>
      <c r="AU187" s="154" t="s">
        <v>80</v>
      </c>
      <c r="AV187" s="13" t="s">
        <v>80</v>
      </c>
      <c r="AW187" s="13" t="s">
        <v>32</v>
      </c>
      <c r="AX187" s="13" t="s">
        <v>70</v>
      </c>
      <c r="AY187" s="154" t="s">
        <v>119</v>
      </c>
    </row>
    <row r="188" spans="2:65" s="14" customFormat="1">
      <c r="B188" s="160"/>
      <c r="D188" s="147" t="s">
        <v>130</v>
      </c>
      <c r="E188" s="161" t="s">
        <v>3</v>
      </c>
      <c r="F188" s="162" t="s">
        <v>133</v>
      </c>
      <c r="H188" s="163">
        <v>12</v>
      </c>
      <c r="I188" s="164"/>
      <c r="L188" s="160"/>
      <c r="M188" s="165"/>
      <c r="T188" s="166"/>
      <c r="AT188" s="161" t="s">
        <v>130</v>
      </c>
      <c r="AU188" s="161" t="s">
        <v>80</v>
      </c>
      <c r="AV188" s="14" t="s">
        <v>126</v>
      </c>
      <c r="AW188" s="14" t="s">
        <v>32</v>
      </c>
      <c r="AX188" s="14" t="s">
        <v>78</v>
      </c>
      <c r="AY188" s="161" t="s">
        <v>119</v>
      </c>
    </row>
    <row r="189" spans="2:65" s="1" customFormat="1" ht="16.5" customHeight="1">
      <c r="B189" s="128"/>
      <c r="C189" s="174" t="s">
        <v>324</v>
      </c>
      <c r="D189" s="174" t="s">
        <v>319</v>
      </c>
      <c r="E189" s="175" t="s">
        <v>798</v>
      </c>
      <c r="F189" s="176" t="s">
        <v>799</v>
      </c>
      <c r="G189" s="177" t="s">
        <v>504</v>
      </c>
      <c r="H189" s="178">
        <v>12</v>
      </c>
      <c r="I189" s="179"/>
      <c r="J189" s="180">
        <f>ROUND(I189*H189,2)</f>
        <v>0</v>
      </c>
      <c r="K189" s="176" t="s">
        <v>125</v>
      </c>
      <c r="L189" s="181"/>
      <c r="M189" s="182" t="s">
        <v>3</v>
      </c>
      <c r="N189" s="183" t="s">
        <v>41</v>
      </c>
      <c r="P189" s="138">
        <f>O189*H189</f>
        <v>0</v>
      </c>
      <c r="Q189" s="138">
        <v>7.9000000000000008E-3</v>
      </c>
      <c r="R189" s="138">
        <f>Q189*H189</f>
        <v>9.4800000000000009E-2</v>
      </c>
      <c r="S189" s="138">
        <v>0</v>
      </c>
      <c r="T189" s="139">
        <f>S189*H189</f>
        <v>0</v>
      </c>
      <c r="AR189" s="140" t="s">
        <v>168</v>
      </c>
      <c r="AT189" s="140" t="s">
        <v>319</v>
      </c>
      <c r="AU189" s="140" t="s">
        <v>80</v>
      </c>
      <c r="AY189" s="18" t="s">
        <v>119</v>
      </c>
      <c r="BE189" s="141">
        <f>IF(N189="základní",J189,0)</f>
        <v>0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8" t="s">
        <v>78</v>
      </c>
      <c r="BK189" s="141">
        <f>ROUND(I189*H189,2)</f>
        <v>0</v>
      </c>
      <c r="BL189" s="18" t="s">
        <v>126</v>
      </c>
      <c r="BM189" s="140" t="s">
        <v>800</v>
      </c>
    </row>
    <row r="190" spans="2:65" s="13" customFormat="1">
      <c r="B190" s="153"/>
      <c r="D190" s="147" t="s">
        <v>130</v>
      </c>
      <c r="E190" s="154" t="s">
        <v>3</v>
      </c>
      <c r="F190" s="155" t="s">
        <v>797</v>
      </c>
      <c r="H190" s="156">
        <v>12</v>
      </c>
      <c r="I190" s="157"/>
      <c r="L190" s="153"/>
      <c r="M190" s="158"/>
      <c r="T190" s="159"/>
      <c r="AT190" s="154" t="s">
        <v>130</v>
      </c>
      <c r="AU190" s="154" t="s">
        <v>80</v>
      </c>
      <c r="AV190" s="13" t="s">
        <v>80</v>
      </c>
      <c r="AW190" s="13" t="s">
        <v>32</v>
      </c>
      <c r="AX190" s="13" t="s">
        <v>70</v>
      </c>
      <c r="AY190" s="154" t="s">
        <v>119</v>
      </c>
    </row>
    <row r="191" spans="2:65" s="14" customFormat="1">
      <c r="B191" s="160"/>
      <c r="D191" s="147" t="s">
        <v>130</v>
      </c>
      <c r="E191" s="161" t="s">
        <v>3</v>
      </c>
      <c r="F191" s="162" t="s">
        <v>133</v>
      </c>
      <c r="H191" s="163">
        <v>12</v>
      </c>
      <c r="I191" s="164"/>
      <c r="L191" s="160"/>
      <c r="M191" s="165"/>
      <c r="T191" s="166"/>
      <c r="AT191" s="161" t="s">
        <v>130</v>
      </c>
      <c r="AU191" s="161" t="s">
        <v>80</v>
      </c>
      <c r="AV191" s="14" t="s">
        <v>126</v>
      </c>
      <c r="AW191" s="14" t="s">
        <v>32</v>
      </c>
      <c r="AX191" s="14" t="s">
        <v>78</v>
      </c>
      <c r="AY191" s="161" t="s">
        <v>119</v>
      </c>
    </row>
    <row r="192" spans="2:65" s="1" customFormat="1" ht="16.5" customHeight="1">
      <c r="B192" s="128"/>
      <c r="C192" s="174" t="s">
        <v>335</v>
      </c>
      <c r="D192" s="174" t="s">
        <v>319</v>
      </c>
      <c r="E192" s="175" t="s">
        <v>662</v>
      </c>
      <c r="F192" s="176" t="s">
        <v>663</v>
      </c>
      <c r="G192" s="177" t="s">
        <v>504</v>
      </c>
      <c r="H192" s="178">
        <v>12</v>
      </c>
      <c r="I192" s="179"/>
      <c r="J192" s="180">
        <f>ROUND(I192*H192,2)</f>
        <v>0</v>
      </c>
      <c r="K192" s="176" t="s">
        <v>125</v>
      </c>
      <c r="L192" s="181"/>
      <c r="M192" s="182" t="s">
        <v>3</v>
      </c>
      <c r="N192" s="183" t="s">
        <v>41</v>
      </c>
      <c r="P192" s="138">
        <f>O192*H192</f>
        <v>0</v>
      </c>
      <c r="Q192" s="138">
        <v>2.9999999999999997E-4</v>
      </c>
      <c r="R192" s="138">
        <f>Q192*H192</f>
        <v>3.5999999999999999E-3</v>
      </c>
      <c r="S192" s="138">
        <v>0</v>
      </c>
      <c r="T192" s="139">
        <f>S192*H192</f>
        <v>0</v>
      </c>
      <c r="AR192" s="140" t="s">
        <v>168</v>
      </c>
      <c r="AT192" s="140" t="s">
        <v>319</v>
      </c>
      <c r="AU192" s="140" t="s">
        <v>80</v>
      </c>
      <c r="AY192" s="18" t="s">
        <v>119</v>
      </c>
      <c r="BE192" s="141">
        <f>IF(N192="základní",J192,0)</f>
        <v>0</v>
      </c>
      <c r="BF192" s="141">
        <f>IF(N192="snížená",J192,0)</f>
        <v>0</v>
      </c>
      <c r="BG192" s="141">
        <f>IF(N192="zákl. přenesená",J192,0)</f>
        <v>0</v>
      </c>
      <c r="BH192" s="141">
        <f>IF(N192="sníž. přenesená",J192,0)</f>
        <v>0</v>
      </c>
      <c r="BI192" s="141">
        <f>IF(N192="nulová",J192,0)</f>
        <v>0</v>
      </c>
      <c r="BJ192" s="18" t="s">
        <v>78</v>
      </c>
      <c r="BK192" s="141">
        <f>ROUND(I192*H192,2)</f>
        <v>0</v>
      </c>
      <c r="BL192" s="18" t="s">
        <v>126</v>
      </c>
      <c r="BM192" s="140" t="s">
        <v>801</v>
      </c>
    </row>
    <row r="193" spans="2:65" s="13" customFormat="1">
      <c r="B193" s="153"/>
      <c r="D193" s="147" t="s">
        <v>130</v>
      </c>
      <c r="E193" s="154" t="s">
        <v>3</v>
      </c>
      <c r="F193" s="155" t="s">
        <v>802</v>
      </c>
      <c r="H193" s="156">
        <v>12</v>
      </c>
      <c r="I193" s="157"/>
      <c r="L193" s="153"/>
      <c r="M193" s="158"/>
      <c r="T193" s="159"/>
      <c r="AT193" s="154" t="s">
        <v>130</v>
      </c>
      <c r="AU193" s="154" t="s">
        <v>80</v>
      </c>
      <c r="AV193" s="13" t="s">
        <v>80</v>
      </c>
      <c r="AW193" s="13" t="s">
        <v>32</v>
      </c>
      <c r="AX193" s="13" t="s">
        <v>70</v>
      </c>
      <c r="AY193" s="154" t="s">
        <v>119</v>
      </c>
    </row>
    <row r="194" spans="2:65" s="14" customFormat="1">
      <c r="B194" s="160"/>
      <c r="D194" s="147" t="s">
        <v>130</v>
      </c>
      <c r="E194" s="161" t="s">
        <v>3</v>
      </c>
      <c r="F194" s="162" t="s">
        <v>133</v>
      </c>
      <c r="H194" s="163">
        <v>12</v>
      </c>
      <c r="I194" s="164"/>
      <c r="L194" s="160"/>
      <c r="M194" s="165"/>
      <c r="T194" s="166"/>
      <c r="AT194" s="161" t="s">
        <v>130</v>
      </c>
      <c r="AU194" s="161" t="s">
        <v>80</v>
      </c>
      <c r="AV194" s="14" t="s">
        <v>126</v>
      </c>
      <c r="AW194" s="14" t="s">
        <v>32</v>
      </c>
      <c r="AX194" s="14" t="s">
        <v>78</v>
      </c>
      <c r="AY194" s="161" t="s">
        <v>119</v>
      </c>
    </row>
    <row r="195" spans="2:65" s="1" customFormat="1" ht="16.5" customHeight="1">
      <c r="B195" s="128"/>
      <c r="C195" s="129" t="s">
        <v>340</v>
      </c>
      <c r="D195" s="129" t="s">
        <v>121</v>
      </c>
      <c r="E195" s="130" t="s">
        <v>654</v>
      </c>
      <c r="F195" s="131" t="s">
        <v>655</v>
      </c>
      <c r="G195" s="132" t="s">
        <v>504</v>
      </c>
      <c r="H195" s="133">
        <v>1</v>
      </c>
      <c r="I195" s="134"/>
      <c r="J195" s="135">
        <f>ROUND(I195*H195,2)</f>
        <v>0</v>
      </c>
      <c r="K195" s="131" t="s">
        <v>125</v>
      </c>
      <c r="L195" s="33"/>
      <c r="M195" s="136" t="s">
        <v>3</v>
      </c>
      <c r="N195" s="137" t="s">
        <v>41</v>
      </c>
      <c r="P195" s="138">
        <f>O195*H195</f>
        <v>0</v>
      </c>
      <c r="Q195" s="138">
        <v>0.04</v>
      </c>
      <c r="R195" s="138">
        <f>Q195*H195</f>
        <v>0.04</v>
      </c>
      <c r="S195" s="138">
        <v>0</v>
      </c>
      <c r="T195" s="139">
        <f>S195*H195</f>
        <v>0</v>
      </c>
      <c r="AR195" s="140" t="s">
        <v>126</v>
      </c>
      <c r="AT195" s="140" t="s">
        <v>121</v>
      </c>
      <c r="AU195" s="140" t="s">
        <v>80</v>
      </c>
      <c r="AY195" s="18" t="s">
        <v>119</v>
      </c>
      <c r="BE195" s="141">
        <f>IF(N195="základní",J195,0)</f>
        <v>0</v>
      </c>
      <c r="BF195" s="141">
        <f>IF(N195="snížená",J195,0)</f>
        <v>0</v>
      </c>
      <c r="BG195" s="141">
        <f>IF(N195="zákl. přenesená",J195,0)</f>
        <v>0</v>
      </c>
      <c r="BH195" s="141">
        <f>IF(N195="sníž. přenesená",J195,0)</f>
        <v>0</v>
      </c>
      <c r="BI195" s="141">
        <f>IF(N195="nulová",J195,0)</f>
        <v>0</v>
      </c>
      <c r="BJ195" s="18" t="s">
        <v>78</v>
      </c>
      <c r="BK195" s="141">
        <f>ROUND(I195*H195,2)</f>
        <v>0</v>
      </c>
      <c r="BL195" s="18" t="s">
        <v>126</v>
      </c>
      <c r="BM195" s="140" t="s">
        <v>803</v>
      </c>
    </row>
    <row r="196" spans="2:65" s="1" customFormat="1">
      <c r="B196" s="33"/>
      <c r="D196" s="142" t="s">
        <v>128</v>
      </c>
      <c r="F196" s="143" t="s">
        <v>657</v>
      </c>
      <c r="I196" s="144"/>
      <c r="L196" s="33"/>
      <c r="M196" s="145"/>
      <c r="T196" s="54"/>
      <c r="AT196" s="18" t="s">
        <v>128</v>
      </c>
      <c r="AU196" s="18" t="s">
        <v>80</v>
      </c>
    </row>
    <row r="197" spans="2:65" s="13" customFormat="1">
      <c r="B197" s="153"/>
      <c r="D197" s="147" t="s">
        <v>130</v>
      </c>
      <c r="E197" s="154" t="s">
        <v>3</v>
      </c>
      <c r="F197" s="155" t="s">
        <v>804</v>
      </c>
      <c r="H197" s="156">
        <v>1</v>
      </c>
      <c r="I197" s="157"/>
      <c r="L197" s="153"/>
      <c r="M197" s="158"/>
      <c r="T197" s="159"/>
      <c r="AT197" s="154" t="s">
        <v>130</v>
      </c>
      <c r="AU197" s="154" t="s">
        <v>80</v>
      </c>
      <c r="AV197" s="13" t="s">
        <v>80</v>
      </c>
      <c r="AW197" s="13" t="s">
        <v>32</v>
      </c>
      <c r="AX197" s="13" t="s">
        <v>70</v>
      </c>
      <c r="AY197" s="154" t="s">
        <v>119</v>
      </c>
    </row>
    <row r="198" spans="2:65" s="14" customFormat="1">
      <c r="B198" s="160"/>
      <c r="D198" s="147" t="s">
        <v>130</v>
      </c>
      <c r="E198" s="161" t="s">
        <v>3</v>
      </c>
      <c r="F198" s="162" t="s">
        <v>133</v>
      </c>
      <c r="H198" s="163">
        <v>1</v>
      </c>
      <c r="I198" s="164"/>
      <c r="L198" s="160"/>
      <c r="M198" s="165"/>
      <c r="T198" s="166"/>
      <c r="AT198" s="161" t="s">
        <v>130</v>
      </c>
      <c r="AU198" s="161" t="s">
        <v>80</v>
      </c>
      <c r="AV198" s="14" t="s">
        <v>126</v>
      </c>
      <c r="AW198" s="14" t="s">
        <v>32</v>
      </c>
      <c r="AX198" s="14" t="s">
        <v>78</v>
      </c>
      <c r="AY198" s="161" t="s">
        <v>119</v>
      </c>
    </row>
    <row r="199" spans="2:65" s="1" customFormat="1" ht="16.5" customHeight="1">
      <c r="B199" s="128"/>
      <c r="C199" s="174" t="s">
        <v>345</v>
      </c>
      <c r="D199" s="174" t="s">
        <v>319</v>
      </c>
      <c r="E199" s="175" t="s">
        <v>659</v>
      </c>
      <c r="F199" s="176" t="s">
        <v>660</v>
      </c>
      <c r="G199" s="177" t="s">
        <v>504</v>
      </c>
      <c r="H199" s="178">
        <v>1</v>
      </c>
      <c r="I199" s="179"/>
      <c r="J199" s="180">
        <f>ROUND(I199*H199,2)</f>
        <v>0</v>
      </c>
      <c r="K199" s="176" t="s">
        <v>125</v>
      </c>
      <c r="L199" s="181"/>
      <c r="M199" s="182" t="s">
        <v>3</v>
      </c>
      <c r="N199" s="183" t="s">
        <v>41</v>
      </c>
      <c r="P199" s="138">
        <f>O199*H199</f>
        <v>0</v>
      </c>
      <c r="Q199" s="138">
        <v>1.11E-2</v>
      </c>
      <c r="R199" s="138">
        <f>Q199*H199</f>
        <v>1.11E-2</v>
      </c>
      <c r="S199" s="138">
        <v>0</v>
      </c>
      <c r="T199" s="139">
        <f>S199*H199</f>
        <v>0</v>
      </c>
      <c r="AR199" s="140" t="s">
        <v>168</v>
      </c>
      <c r="AT199" s="140" t="s">
        <v>319</v>
      </c>
      <c r="AU199" s="140" t="s">
        <v>80</v>
      </c>
      <c r="AY199" s="18" t="s">
        <v>119</v>
      </c>
      <c r="BE199" s="141">
        <f>IF(N199="základní",J199,0)</f>
        <v>0</v>
      </c>
      <c r="BF199" s="141">
        <f>IF(N199="snížená",J199,0)</f>
        <v>0</v>
      </c>
      <c r="BG199" s="141">
        <f>IF(N199="zákl. přenesená",J199,0)</f>
        <v>0</v>
      </c>
      <c r="BH199" s="141">
        <f>IF(N199="sníž. přenesená",J199,0)</f>
        <v>0</v>
      </c>
      <c r="BI199" s="141">
        <f>IF(N199="nulová",J199,0)</f>
        <v>0</v>
      </c>
      <c r="BJ199" s="18" t="s">
        <v>78</v>
      </c>
      <c r="BK199" s="141">
        <f>ROUND(I199*H199,2)</f>
        <v>0</v>
      </c>
      <c r="BL199" s="18" t="s">
        <v>126</v>
      </c>
      <c r="BM199" s="140" t="s">
        <v>805</v>
      </c>
    </row>
    <row r="200" spans="2:65" s="13" customFormat="1">
      <c r="B200" s="153"/>
      <c r="D200" s="147" t="s">
        <v>130</v>
      </c>
      <c r="E200" s="154" t="s">
        <v>3</v>
      </c>
      <c r="F200" s="155" t="s">
        <v>804</v>
      </c>
      <c r="H200" s="156">
        <v>1</v>
      </c>
      <c r="I200" s="157"/>
      <c r="L200" s="153"/>
      <c r="M200" s="158"/>
      <c r="T200" s="159"/>
      <c r="AT200" s="154" t="s">
        <v>130</v>
      </c>
      <c r="AU200" s="154" t="s">
        <v>80</v>
      </c>
      <c r="AV200" s="13" t="s">
        <v>80</v>
      </c>
      <c r="AW200" s="13" t="s">
        <v>32</v>
      </c>
      <c r="AX200" s="13" t="s">
        <v>70</v>
      </c>
      <c r="AY200" s="154" t="s">
        <v>119</v>
      </c>
    </row>
    <row r="201" spans="2:65" s="14" customFormat="1">
      <c r="B201" s="160"/>
      <c r="D201" s="147" t="s">
        <v>130</v>
      </c>
      <c r="E201" s="161" t="s">
        <v>3</v>
      </c>
      <c r="F201" s="162" t="s">
        <v>133</v>
      </c>
      <c r="H201" s="163">
        <v>1</v>
      </c>
      <c r="I201" s="164"/>
      <c r="L201" s="160"/>
      <c r="M201" s="165"/>
      <c r="T201" s="166"/>
      <c r="AT201" s="161" t="s">
        <v>130</v>
      </c>
      <c r="AU201" s="161" t="s">
        <v>80</v>
      </c>
      <c r="AV201" s="14" t="s">
        <v>126</v>
      </c>
      <c r="AW201" s="14" t="s">
        <v>32</v>
      </c>
      <c r="AX201" s="14" t="s">
        <v>78</v>
      </c>
      <c r="AY201" s="161" t="s">
        <v>119</v>
      </c>
    </row>
    <row r="202" spans="2:65" s="1" customFormat="1" ht="16.5" customHeight="1">
      <c r="B202" s="128"/>
      <c r="C202" s="174" t="s">
        <v>351</v>
      </c>
      <c r="D202" s="174" t="s">
        <v>319</v>
      </c>
      <c r="E202" s="175" t="s">
        <v>806</v>
      </c>
      <c r="F202" s="176" t="s">
        <v>663</v>
      </c>
      <c r="G202" s="177" t="s">
        <v>504</v>
      </c>
      <c r="H202" s="178">
        <v>1</v>
      </c>
      <c r="I202" s="179"/>
      <c r="J202" s="180">
        <f>ROUND(I202*H202,2)</f>
        <v>0</v>
      </c>
      <c r="K202" s="176" t="s">
        <v>125</v>
      </c>
      <c r="L202" s="181"/>
      <c r="M202" s="182" t="s">
        <v>3</v>
      </c>
      <c r="N202" s="183" t="s">
        <v>41</v>
      </c>
      <c r="P202" s="138">
        <f>O202*H202</f>
        <v>0</v>
      </c>
      <c r="Q202" s="138">
        <v>2.9999999999999997E-4</v>
      </c>
      <c r="R202" s="138">
        <f>Q202*H202</f>
        <v>2.9999999999999997E-4</v>
      </c>
      <c r="S202" s="138">
        <v>0</v>
      </c>
      <c r="T202" s="139">
        <f>S202*H202</f>
        <v>0</v>
      </c>
      <c r="AR202" s="140" t="s">
        <v>168</v>
      </c>
      <c r="AT202" s="140" t="s">
        <v>319</v>
      </c>
      <c r="AU202" s="140" t="s">
        <v>80</v>
      </c>
      <c r="AY202" s="18" t="s">
        <v>119</v>
      </c>
      <c r="BE202" s="141">
        <f>IF(N202="základní",J202,0)</f>
        <v>0</v>
      </c>
      <c r="BF202" s="141">
        <f>IF(N202="snížená",J202,0)</f>
        <v>0</v>
      </c>
      <c r="BG202" s="141">
        <f>IF(N202="zákl. přenesená",J202,0)</f>
        <v>0</v>
      </c>
      <c r="BH202" s="141">
        <f>IF(N202="sníž. přenesená",J202,0)</f>
        <v>0</v>
      </c>
      <c r="BI202" s="141">
        <f>IF(N202="nulová",J202,0)</f>
        <v>0</v>
      </c>
      <c r="BJ202" s="18" t="s">
        <v>78</v>
      </c>
      <c r="BK202" s="141">
        <f>ROUND(I202*H202,2)</f>
        <v>0</v>
      </c>
      <c r="BL202" s="18" t="s">
        <v>126</v>
      </c>
      <c r="BM202" s="140" t="s">
        <v>807</v>
      </c>
    </row>
    <row r="203" spans="2:65" s="13" customFormat="1">
      <c r="B203" s="153"/>
      <c r="D203" s="147" t="s">
        <v>130</v>
      </c>
      <c r="E203" s="154" t="s">
        <v>3</v>
      </c>
      <c r="F203" s="155" t="s">
        <v>804</v>
      </c>
      <c r="H203" s="156">
        <v>1</v>
      </c>
      <c r="I203" s="157"/>
      <c r="L203" s="153"/>
      <c r="M203" s="158"/>
      <c r="T203" s="159"/>
      <c r="AT203" s="154" t="s">
        <v>130</v>
      </c>
      <c r="AU203" s="154" t="s">
        <v>80</v>
      </c>
      <c r="AV203" s="13" t="s">
        <v>80</v>
      </c>
      <c r="AW203" s="13" t="s">
        <v>32</v>
      </c>
      <c r="AX203" s="13" t="s">
        <v>70</v>
      </c>
      <c r="AY203" s="154" t="s">
        <v>119</v>
      </c>
    </row>
    <row r="204" spans="2:65" s="14" customFormat="1">
      <c r="B204" s="160"/>
      <c r="D204" s="147" t="s">
        <v>130</v>
      </c>
      <c r="E204" s="161" t="s">
        <v>3</v>
      </c>
      <c r="F204" s="162" t="s">
        <v>133</v>
      </c>
      <c r="H204" s="163">
        <v>1</v>
      </c>
      <c r="I204" s="164"/>
      <c r="L204" s="160"/>
      <c r="M204" s="165"/>
      <c r="T204" s="166"/>
      <c r="AT204" s="161" t="s">
        <v>130</v>
      </c>
      <c r="AU204" s="161" t="s">
        <v>80</v>
      </c>
      <c r="AV204" s="14" t="s">
        <v>126</v>
      </c>
      <c r="AW204" s="14" t="s">
        <v>32</v>
      </c>
      <c r="AX204" s="14" t="s">
        <v>78</v>
      </c>
      <c r="AY204" s="161" t="s">
        <v>119</v>
      </c>
    </row>
    <row r="205" spans="2:65" s="1" customFormat="1" ht="16.5" customHeight="1">
      <c r="B205" s="128"/>
      <c r="C205" s="129" t="s">
        <v>357</v>
      </c>
      <c r="D205" s="129" t="s">
        <v>121</v>
      </c>
      <c r="E205" s="130" t="s">
        <v>808</v>
      </c>
      <c r="F205" s="131" t="s">
        <v>679</v>
      </c>
      <c r="G205" s="132" t="s">
        <v>504</v>
      </c>
      <c r="H205" s="133">
        <v>13</v>
      </c>
      <c r="I205" s="134"/>
      <c r="J205" s="135">
        <f>ROUND(I205*H205,2)</f>
        <v>0</v>
      </c>
      <c r="K205" s="131" t="s">
        <v>3</v>
      </c>
      <c r="L205" s="33"/>
      <c r="M205" s="136" t="s">
        <v>3</v>
      </c>
      <c r="N205" s="137" t="s">
        <v>41</v>
      </c>
      <c r="P205" s="138">
        <f>O205*H205</f>
        <v>0</v>
      </c>
      <c r="Q205" s="138">
        <v>0</v>
      </c>
      <c r="R205" s="138">
        <f>Q205*H205</f>
        <v>0</v>
      </c>
      <c r="S205" s="138">
        <v>0</v>
      </c>
      <c r="T205" s="139">
        <f>S205*H205</f>
        <v>0</v>
      </c>
      <c r="AR205" s="140" t="s">
        <v>680</v>
      </c>
      <c r="AT205" s="140" t="s">
        <v>121</v>
      </c>
      <c r="AU205" s="140" t="s">
        <v>80</v>
      </c>
      <c r="AY205" s="18" t="s">
        <v>119</v>
      </c>
      <c r="BE205" s="141">
        <f>IF(N205="základní",J205,0)</f>
        <v>0</v>
      </c>
      <c r="BF205" s="141">
        <f>IF(N205="snížená",J205,0)</f>
        <v>0</v>
      </c>
      <c r="BG205" s="141">
        <f>IF(N205="zákl. přenesená",J205,0)</f>
        <v>0</v>
      </c>
      <c r="BH205" s="141">
        <f>IF(N205="sníž. přenesená",J205,0)</f>
        <v>0</v>
      </c>
      <c r="BI205" s="141">
        <f>IF(N205="nulová",J205,0)</f>
        <v>0</v>
      </c>
      <c r="BJ205" s="18" t="s">
        <v>78</v>
      </c>
      <c r="BK205" s="141">
        <f>ROUND(I205*H205,2)</f>
        <v>0</v>
      </c>
      <c r="BL205" s="18" t="s">
        <v>680</v>
      </c>
      <c r="BM205" s="140" t="s">
        <v>809</v>
      </c>
    </row>
    <row r="206" spans="2:65" s="1" customFormat="1" ht="16.5" customHeight="1">
      <c r="B206" s="128"/>
      <c r="C206" s="129" t="s">
        <v>363</v>
      </c>
      <c r="D206" s="129" t="s">
        <v>121</v>
      </c>
      <c r="E206" s="130" t="s">
        <v>682</v>
      </c>
      <c r="F206" s="131" t="s">
        <v>683</v>
      </c>
      <c r="G206" s="132" t="s">
        <v>504</v>
      </c>
      <c r="H206" s="133">
        <v>13</v>
      </c>
      <c r="I206" s="134"/>
      <c r="J206" s="135">
        <f>ROUND(I206*H206,2)</f>
        <v>0</v>
      </c>
      <c r="K206" s="131" t="s">
        <v>3</v>
      </c>
      <c r="L206" s="33"/>
      <c r="M206" s="136" t="s">
        <v>3</v>
      </c>
      <c r="N206" s="137" t="s">
        <v>41</v>
      </c>
      <c r="P206" s="138">
        <f>O206*H206</f>
        <v>0</v>
      </c>
      <c r="Q206" s="138">
        <v>2.5000000000000001E-2</v>
      </c>
      <c r="R206" s="138">
        <f>Q206*H206</f>
        <v>0.32500000000000001</v>
      </c>
      <c r="S206" s="138">
        <v>0</v>
      </c>
      <c r="T206" s="139">
        <f>S206*H206</f>
        <v>0</v>
      </c>
      <c r="AR206" s="140" t="s">
        <v>126</v>
      </c>
      <c r="AT206" s="140" t="s">
        <v>121</v>
      </c>
      <c r="AU206" s="140" t="s">
        <v>80</v>
      </c>
      <c r="AY206" s="18" t="s">
        <v>119</v>
      </c>
      <c r="BE206" s="141">
        <f>IF(N206="základní",J206,0)</f>
        <v>0</v>
      </c>
      <c r="BF206" s="141">
        <f>IF(N206="snížená",J206,0)</f>
        <v>0</v>
      </c>
      <c r="BG206" s="141">
        <f>IF(N206="zákl. přenesená",J206,0)</f>
        <v>0</v>
      </c>
      <c r="BH206" s="141">
        <f>IF(N206="sníž. přenesená",J206,0)</f>
        <v>0</v>
      </c>
      <c r="BI206" s="141">
        <f>IF(N206="nulová",J206,0)</f>
        <v>0</v>
      </c>
      <c r="BJ206" s="18" t="s">
        <v>78</v>
      </c>
      <c r="BK206" s="141">
        <f>ROUND(I206*H206,2)</f>
        <v>0</v>
      </c>
      <c r="BL206" s="18" t="s">
        <v>126</v>
      </c>
      <c r="BM206" s="140" t="s">
        <v>810</v>
      </c>
    </row>
    <row r="207" spans="2:65" s="13" customFormat="1">
      <c r="B207" s="153"/>
      <c r="D207" s="147" t="s">
        <v>130</v>
      </c>
      <c r="E207" s="154" t="s">
        <v>3</v>
      </c>
      <c r="F207" s="155" t="s">
        <v>811</v>
      </c>
      <c r="H207" s="156">
        <v>13</v>
      </c>
      <c r="I207" s="157"/>
      <c r="L207" s="153"/>
      <c r="M207" s="158"/>
      <c r="T207" s="159"/>
      <c r="AT207" s="154" t="s">
        <v>130</v>
      </c>
      <c r="AU207" s="154" t="s">
        <v>80</v>
      </c>
      <c r="AV207" s="13" t="s">
        <v>80</v>
      </c>
      <c r="AW207" s="13" t="s">
        <v>32</v>
      </c>
      <c r="AX207" s="13" t="s">
        <v>70</v>
      </c>
      <c r="AY207" s="154" t="s">
        <v>119</v>
      </c>
    </row>
    <row r="208" spans="2:65" s="14" customFormat="1">
      <c r="B208" s="160"/>
      <c r="D208" s="147" t="s">
        <v>130</v>
      </c>
      <c r="E208" s="161" t="s">
        <v>3</v>
      </c>
      <c r="F208" s="162" t="s">
        <v>133</v>
      </c>
      <c r="H208" s="163">
        <v>13</v>
      </c>
      <c r="I208" s="164"/>
      <c r="L208" s="160"/>
      <c r="M208" s="165"/>
      <c r="T208" s="166"/>
      <c r="AT208" s="161" t="s">
        <v>130</v>
      </c>
      <c r="AU208" s="161" t="s">
        <v>80</v>
      </c>
      <c r="AV208" s="14" t="s">
        <v>126</v>
      </c>
      <c r="AW208" s="14" t="s">
        <v>32</v>
      </c>
      <c r="AX208" s="14" t="s">
        <v>78</v>
      </c>
      <c r="AY208" s="161" t="s">
        <v>119</v>
      </c>
    </row>
    <row r="209" spans="2:65" s="1" customFormat="1" ht="24.2" customHeight="1">
      <c r="B209" s="128"/>
      <c r="C209" s="129" t="s">
        <v>378</v>
      </c>
      <c r="D209" s="129" t="s">
        <v>121</v>
      </c>
      <c r="E209" s="130" t="s">
        <v>686</v>
      </c>
      <c r="F209" s="131" t="s">
        <v>812</v>
      </c>
      <c r="G209" s="132" t="s">
        <v>171</v>
      </c>
      <c r="H209" s="133">
        <v>90</v>
      </c>
      <c r="I209" s="134"/>
      <c r="J209" s="135">
        <f>ROUND(I209*H209,2)</f>
        <v>0</v>
      </c>
      <c r="K209" s="131" t="s">
        <v>3</v>
      </c>
      <c r="L209" s="33"/>
      <c r="M209" s="136" t="s">
        <v>3</v>
      </c>
      <c r="N209" s="137" t="s">
        <v>41</v>
      </c>
      <c r="P209" s="138">
        <f>O209*H209</f>
        <v>0</v>
      </c>
      <c r="Q209" s="138">
        <v>5.0000000000000001E-4</v>
      </c>
      <c r="R209" s="138">
        <f>Q209*H209</f>
        <v>4.4999999999999998E-2</v>
      </c>
      <c r="S209" s="138">
        <v>0</v>
      </c>
      <c r="T209" s="139">
        <f>S209*H209</f>
        <v>0</v>
      </c>
      <c r="AR209" s="140" t="s">
        <v>126</v>
      </c>
      <c r="AT209" s="140" t="s">
        <v>121</v>
      </c>
      <c r="AU209" s="140" t="s">
        <v>80</v>
      </c>
      <c r="AY209" s="18" t="s">
        <v>119</v>
      </c>
      <c r="BE209" s="141">
        <f>IF(N209="základní",J209,0)</f>
        <v>0</v>
      </c>
      <c r="BF209" s="141">
        <f>IF(N209="snížená",J209,0)</f>
        <v>0</v>
      </c>
      <c r="BG209" s="141">
        <f>IF(N209="zákl. přenesená",J209,0)</f>
        <v>0</v>
      </c>
      <c r="BH209" s="141">
        <f>IF(N209="sníž. přenesená",J209,0)</f>
        <v>0</v>
      </c>
      <c r="BI209" s="141">
        <f>IF(N209="nulová",J209,0)</f>
        <v>0</v>
      </c>
      <c r="BJ209" s="18" t="s">
        <v>78</v>
      </c>
      <c r="BK209" s="141">
        <f>ROUND(I209*H209,2)</f>
        <v>0</v>
      </c>
      <c r="BL209" s="18" t="s">
        <v>126</v>
      </c>
      <c r="BM209" s="140" t="s">
        <v>813</v>
      </c>
    </row>
    <row r="210" spans="2:65" s="13" customFormat="1">
      <c r="B210" s="153"/>
      <c r="D210" s="147" t="s">
        <v>130</v>
      </c>
      <c r="E210" s="154" t="s">
        <v>3</v>
      </c>
      <c r="F210" s="155" t="s">
        <v>814</v>
      </c>
      <c r="H210" s="156">
        <v>90</v>
      </c>
      <c r="I210" s="157"/>
      <c r="L210" s="153"/>
      <c r="M210" s="158"/>
      <c r="T210" s="159"/>
      <c r="AT210" s="154" t="s">
        <v>130</v>
      </c>
      <c r="AU210" s="154" t="s">
        <v>80</v>
      </c>
      <c r="AV210" s="13" t="s">
        <v>80</v>
      </c>
      <c r="AW210" s="13" t="s">
        <v>32</v>
      </c>
      <c r="AX210" s="13" t="s">
        <v>70</v>
      </c>
      <c r="AY210" s="154" t="s">
        <v>119</v>
      </c>
    </row>
    <row r="211" spans="2:65" s="14" customFormat="1">
      <c r="B211" s="160"/>
      <c r="D211" s="147" t="s">
        <v>130</v>
      </c>
      <c r="E211" s="161" t="s">
        <v>3</v>
      </c>
      <c r="F211" s="162" t="s">
        <v>133</v>
      </c>
      <c r="H211" s="163">
        <v>90</v>
      </c>
      <c r="I211" s="164"/>
      <c r="L211" s="160"/>
      <c r="M211" s="165"/>
      <c r="T211" s="166"/>
      <c r="AT211" s="161" t="s">
        <v>130</v>
      </c>
      <c r="AU211" s="161" t="s">
        <v>80</v>
      </c>
      <c r="AV211" s="14" t="s">
        <v>126</v>
      </c>
      <c r="AW211" s="14" t="s">
        <v>32</v>
      </c>
      <c r="AX211" s="14" t="s">
        <v>78</v>
      </c>
      <c r="AY211" s="161" t="s">
        <v>119</v>
      </c>
    </row>
    <row r="212" spans="2:65" s="1" customFormat="1" ht="24.2" customHeight="1">
      <c r="B212" s="128"/>
      <c r="C212" s="129" t="s">
        <v>386</v>
      </c>
      <c r="D212" s="129" t="s">
        <v>121</v>
      </c>
      <c r="E212" s="130" t="s">
        <v>690</v>
      </c>
      <c r="F212" s="131" t="s">
        <v>691</v>
      </c>
      <c r="G212" s="132" t="s">
        <v>504</v>
      </c>
      <c r="H212" s="133">
        <v>1</v>
      </c>
      <c r="I212" s="134"/>
      <c r="J212" s="135">
        <f>ROUND(I212*H212,2)</f>
        <v>0</v>
      </c>
      <c r="K212" s="131" t="s">
        <v>3</v>
      </c>
      <c r="L212" s="33"/>
      <c r="M212" s="136" t="s">
        <v>3</v>
      </c>
      <c r="N212" s="137" t="s">
        <v>41</v>
      </c>
      <c r="P212" s="138">
        <f>O212*H212</f>
        <v>0</v>
      </c>
      <c r="Q212" s="138">
        <v>6.0000000000000001E-3</v>
      </c>
      <c r="R212" s="138">
        <f>Q212*H212</f>
        <v>6.0000000000000001E-3</v>
      </c>
      <c r="S212" s="138">
        <v>0</v>
      </c>
      <c r="T212" s="139">
        <f>S212*H212</f>
        <v>0</v>
      </c>
      <c r="AR212" s="140" t="s">
        <v>126</v>
      </c>
      <c r="AT212" s="140" t="s">
        <v>121</v>
      </c>
      <c r="AU212" s="140" t="s">
        <v>80</v>
      </c>
      <c r="AY212" s="18" t="s">
        <v>119</v>
      </c>
      <c r="BE212" s="141">
        <f>IF(N212="základní",J212,0)</f>
        <v>0</v>
      </c>
      <c r="BF212" s="141">
        <f>IF(N212="snížená",J212,0)</f>
        <v>0</v>
      </c>
      <c r="BG212" s="141">
        <f>IF(N212="zákl. přenesená",J212,0)</f>
        <v>0</v>
      </c>
      <c r="BH212" s="141">
        <f>IF(N212="sníž. přenesená",J212,0)</f>
        <v>0</v>
      </c>
      <c r="BI212" s="141">
        <f>IF(N212="nulová",J212,0)</f>
        <v>0</v>
      </c>
      <c r="BJ212" s="18" t="s">
        <v>78</v>
      </c>
      <c r="BK212" s="141">
        <f>ROUND(I212*H212,2)</f>
        <v>0</v>
      </c>
      <c r="BL212" s="18" t="s">
        <v>126</v>
      </c>
      <c r="BM212" s="140" t="s">
        <v>815</v>
      </c>
    </row>
    <row r="213" spans="2:65" s="13" customFormat="1">
      <c r="B213" s="153"/>
      <c r="D213" s="147" t="s">
        <v>130</v>
      </c>
      <c r="E213" s="154" t="s">
        <v>3</v>
      </c>
      <c r="F213" s="155" t="s">
        <v>816</v>
      </c>
      <c r="H213" s="156">
        <v>1</v>
      </c>
      <c r="I213" s="157"/>
      <c r="L213" s="153"/>
      <c r="M213" s="158"/>
      <c r="T213" s="159"/>
      <c r="AT213" s="154" t="s">
        <v>130</v>
      </c>
      <c r="AU213" s="154" t="s">
        <v>80</v>
      </c>
      <c r="AV213" s="13" t="s">
        <v>80</v>
      </c>
      <c r="AW213" s="13" t="s">
        <v>32</v>
      </c>
      <c r="AX213" s="13" t="s">
        <v>70</v>
      </c>
      <c r="AY213" s="154" t="s">
        <v>119</v>
      </c>
    </row>
    <row r="214" spans="2:65" s="14" customFormat="1">
      <c r="B214" s="160"/>
      <c r="D214" s="147" t="s">
        <v>130</v>
      </c>
      <c r="E214" s="161" t="s">
        <v>3</v>
      </c>
      <c r="F214" s="162" t="s">
        <v>133</v>
      </c>
      <c r="H214" s="163">
        <v>1</v>
      </c>
      <c r="I214" s="164"/>
      <c r="L214" s="160"/>
      <c r="M214" s="165"/>
      <c r="T214" s="166"/>
      <c r="AT214" s="161" t="s">
        <v>130</v>
      </c>
      <c r="AU214" s="161" t="s">
        <v>80</v>
      </c>
      <c r="AV214" s="14" t="s">
        <v>126</v>
      </c>
      <c r="AW214" s="14" t="s">
        <v>32</v>
      </c>
      <c r="AX214" s="14" t="s">
        <v>78</v>
      </c>
      <c r="AY214" s="161" t="s">
        <v>119</v>
      </c>
    </row>
    <row r="215" spans="2:65" s="1" customFormat="1" ht="24.2" customHeight="1">
      <c r="B215" s="128"/>
      <c r="C215" s="129" t="s">
        <v>391</v>
      </c>
      <c r="D215" s="129" t="s">
        <v>121</v>
      </c>
      <c r="E215" s="130" t="s">
        <v>817</v>
      </c>
      <c r="F215" s="131" t="s">
        <v>818</v>
      </c>
      <c r="G215" s="132" t="s">
        <v>504</v>
      </c>
      <c r="H215" s="133">
        <v>12</v>
      </c>
      <c r="I215" s="134"/>
      <c r="J215" s="135">
        <f>ROUND(I215*H215,2)</f>
        <v>0</v>
      </c>
      <c r="K215" s="131" t="s">
        <v>3</v>
      </c>
      <c r="L215" s="33"/>
      <c r="M215" s="136" t="s">
        <v>3</v>
      </c>
      <c r="N215" s="137" t="s">
        <v>41</v>
      </c>
      <c r="P215" s="138">
        <f>O215*H215</f>
        <v>0</v>
      </c>
      <c r="Q215" s="138">
        <v>6.0000000000000001E-3</v>
      </c>
      <c r="R215" s="138">
        <f>Q215*H215</f>
        <v>7.2000000000000008E-2</v>
      </c>
      <c r="S215" s="138">
        <v>0</v>
      </c>
      <c r="T215" s="139">
        <f>S215*H215</f>
        <v>0</v>
      </c>
      <c r="AR215" s="140" t="s">
        <v>126</v>
      </c>
      <c r="AT215" s="140" t="s">
        <v>121</v>
      </c>
      <c r="AU215" s="140" t="s">
        <v>80</v>
      </c>
      <c r="AY215" s="18" t="s">
        <v>119</v>
      </c>
      <c r="BE215" s="141">
        <f>IF(N215="základní",J215,0)</f>
        <v>0</v>
      </c>
      <c r="BF215" s="141">
        <f>IF(N215="snížená",J215,0)</f>
        <v>0</v>
      </c>
      <c r="BG215" s="141">
        <f>IF(N215="zákl. přenesená",J215,0)</f>
        <v>0</v>
      </c>
      <c r="BH215" s="141">
        <f>IF(N215="sníž. přenesená",J215,0)</f>
        <v>0</v>
      </c>
      <c r="BI215" s="141">
        <f>IF(N215="nulová",J215,0)</f>
        <v>0</v>
      </c>
      <c r="BJ215" s="18" t="s">
        <v>78</v>
      </c>
      <c r="BK215" s="141">
        <f>ROUND(I215*H215,2)</f>
        <v>0</v>
      </c>
      <c r="BL215" s="18" t="s">
        <v>126</v>
      </c>
      <c r="BM215" s="140" t="s">
        <v>819</v>
      </c>
    </row>
    <row r="216" spans="2:65" s="1" customFormat="1" ht="78">
      <c r="B216" s="33"/>
      <c r="D216" s="147" t="s">
        <v>510</v>
      </c>
      <c r="F216" s="187" t="s">
        <v>820</v>
      </c>
      <c r="I216" s="144"/>
      <c r="L216" s="33"/>
      <c r="M216" s="145"/>
      <c r="T216" s="54"/>
      <c r="AT216" s="18" t="s">
        <v>510</v>
      </c>
      <c r="AU216" s="18" t="s">
        <v>80</v>
      </c>
    </row>
    <row r="217" spans="2:65" s="13" customFormat="1">
      <c r="B217" s="153"/>
      <c r="D217" s="147" t="s">
        <v>130</v>
      </c>
      <c r="E217" s="154" t="s">
        <v>3</v>
      </c>
      <c r="F217" s="155" t="s">
        <v>821</v>
      </c>
      <c r="H217" s="156">
        <v>12</v>
      </c>
      <c r="I217" s="157"/>
      <c r="L217" s="153"/>
      <c r="M217" s="158"/>
      <c r="T217" s="159"/>
      <c r="AT217" s="154" t="s">
        <v>130</v>
      </c>
      <c r="AU217" s="154" t="s">
        <v>80</v>
      </c>
      <c r="AV217" s="13" t="s">
        <v>80</v>
      </c>
      <c r="AW217" s="13" t="s">
        <v>32</v>
      </c>
      <c r="AX217" s="13" t="s">
        <v>70</v>
      </c>
      <c r="AY217" s="154" t="s">
        <v>119</v>
      </c>
    </row>
    <row r="218" spans="2:65" s="14" customFormat="1">
      <c r="B218" s="160"/>
      <c r="D218" s="147" t="s">
        <v>130</v>
      </c>
      <c r="E218" s="161" t="s">
        <v>3</v>
      </c>
      <c r="F218" s="162" t="s">
        <v>133</v>
      </c>
      <c r="H218" s="163">
        <v>12</v>
      </c>
      <c r="I218" s="164"/>
      <c r="L218" s="160"/>
      <c r="M218" s="165"/>
      <c r="T218" s="166"/>
      <c r="AT218" s="161" t="s">
        <v>130</v>
      </c>
      <c r="AU218" s="161" t="s">
        <v>80</v>
      </c>
      <c r="AV218" s="14" t="s">
        <v>126</v>
      </c>
      <c r="AW218" s="14" t="s">
        <v>32</v>
      </c>
      <c r="AX218" s="14" t="s">
        <v>78</v>
      </c>
      <c r="AY218" s="161" t="s">
        <v>119</v>
      </c>
    </row>
    <row r="219" spans="2:65" s="1" customFormat="1" ht="33" customHeight="1">
      <c r="B219" s="128"/>
      <c r="C219" s="129" t="s">
        <v>396</v>
      </c>
      <c r="D219" s="129" t="s">
        <v>121</v>
      </c>
      <c r="E219" s="130" t="s">
        <v>822</v>
      </c>
      <c r="F219" s="131" t="s">
        <v>823</v>
      </c>
      <c r="G219" s="132" t="s">
        <v>504</v>
      </c>
      <c r="H219" s="133">
        <v>12</v>
      </c>
      <c r="I219" s="134"/>
      <c r="J219" s="135">
        <f>ROUND(I219*H219,2)</f>
        <v>0</v>
      </c>
      <c r="K219" s="131" t="s">
        <v>3</v>
      </c>
      <c r="L219" s="33"/>
      <c r="M219" s="136" t="s">
        <v>3</v>
      </c>
      <c r="N219" s="137" t="s">
        <v>41</v>
      </c>
      <c r="P219" s="138">
        <f>O219*H219</f>
        <v>0</v>
      </c>
      <c r="Q219" s="138">
        <v>6.0000000000000001E-3</v>
      </c>
      <c r="R219" s="138">
        <f>Q219*H219</f>
        <v>7.2000000000000008E-2</v>
      </c>
      <c r="S219" s="138">
        <v>0</v>
      </c>
      <c r="T219" s="139">
        <f>S219*H219</f>
        <v>0</v>
      </c>
      <c r="AR219" s="140" t="s">
        <v>126</v>
      </c>
      <c r="AT219" s="140" t="s">
        <v>121</v>
      </c>
      <c r="AU219" s="140" t="s">
        <v>80</v>
      </c>
      <c r="AY219" s="18" t="s">
        <v>119</v>
      </c>
      <c r="BE219" s="141">
        <f>IF(N219="základní",J219,0)</f>
        <v>0</v>
      </c>
      <c r="BF219" s="141">
        <f>IF(N219="snížená",J219,0)</f>
        <v>0</v>
      </c>
      <c r="BG219" s="141">
        <f>IF(N219="zákl. přenesená",J219,0)</f>
        <v>0</v>
      </c>
      <c r="BH219" s="141">
        <f>IF(N219="sníž. přenesená",J219,0)</f>
        <v>0</v>
      </c>
      <c r="BI219" s="141">
        <f>IF(N219="nulová",J219,0)</f>
        <v>0</v>
      </c>
      <c r="BJ219" s="18" t="s">
        <v>78</v>
      </c>
      <c r="BK219" s="141">
        <f>ROUND(I219*H219,2)</f>
        <v>0</v>
      </c>
      <c r="BL219" s="18" t="s">
        <v>126</v>
      </c>
      <c r="BM219" s="140" t="s">
        <v>824</v>
      </c>
    </row>
    <row r="220" spans="2:65" s="1" customFormat="1" ht="156">
      <c r="B220" s="33"/>
      <c r="D220" s="147" t="s">
        <v>510</v>
      </c>
      <c r="F220" s="187" t="s">
        <v>825</v>
      </c>
      <c r="I220" s="144"/>
      <c r="L220" s="33"/>
      <c r="M220" s="145"/>
      <c r="T220" s="54"/>
      <c r="AT220" s="18" t="s">
        <v>510</v>
      </c>
      <c r="AU220" s="18" t="s">
        <v>80</v>
      </c>
    </row>
    <row r="221" spans="2:65" s="13" customFormat="1">
      <c r="B221" s="153"/>
      <c r="D221" s="147" t="s">
        <v>130</v>
      </c>
      <c r="E221" s="154" t="s">
        <v>3</v>
      </c>
      <c r="F221" s="155" t="s">
        <v>826</v>
      </c>
      <c r="H221" s="156">
        <v>12</v>
      </c>
      <c r="I221" s="157"/>
      <c r="L221" s="153"/>
      <c r="M221" s="158"/>
      <c r="T221" s="159"/>
      <c r="AT221" s="154" t="s">
        <v>130</v>
      </c>
      <c r="AU221" s="154" t="s">
        <v>80</v>
      </c>
      <c r="AV221" s="13" t="s">
        <v>80</v>
      </c>
      <c r="AW221" s="13" t="s">
        <v>32</v>
      </c>
      <c r="AX221" s="13" t="s">
        <v>70</v>
      </c>
      <c r="AY221" s="154" t="s">
        <v>119</v>
      </c>
    </row>
    <row r="222" spans="2:65" s="14" customFormat="1">
      <c r="B222" s="160"/>
      <c r="D222" s="147" t="s">
        <v>130</v>
      </c>
      <c r="E222" s="161" t="s">
        <v>3</v>
      </c>
      <c r="F222" s="162" t="s">
        <v>133</v>
      </c>
      <c r="H222" s="163">
        <v>12</v>
      </c>
      <c r="I222" s="164"/>
      <c r="L222" s="160"/>
      <c r="M222" s="165"/>
      <c r="T222" s="166"/>
      <c r="AT222" s="161" t="s">
        <v>130</v>
      </c>
      <c r="AU222" s="161" t="s">
        <v>80</v>
      </c>
      <c r="AV222" s="14" t="s">
        <v>126</v>
      </c>
      <c r="AW222" s="14" t="s">
        <v>32</v>
      </c>
      <c r="AX222" s="14" t="s">
        <v>78</v>
      </c>
      <c r="AY222" s="161" t="s">
        <v>119</v>
      </c>
    </row>
    <row r="223" spans="2:65" s="11" customFormat="1" ht="22.9" customHeight="1">
      <c r="B223" s="116"/>
      <c r="D223" s="117" t="s">
        <v>69</v>
      </c>
      <c r="E223" s="126" t="s">
        <v>490</v>
      </c>
      <c r="F223" s="126" t="s">
        <v>491</v>
      </c>
      <c r="I223" s="119"/>
      <c r="J223" s="127">
        <f>BK223</f>
        <v>0</v>
      </c>
      <c r="L223" s="116"/>
      <c r="M223" s="121"/>
      <c r="P223" s="122">
        <f>SUM(P224:P225)</f>
        <v>0</v>
      </c>
      <c r="R223" s="122">
        <f>SUM(R224:R225)</f>
        <v>0</v>
      </c>
      <c r="T223" s="123">
        <f>SUM(T224:T225)</f>
        <v>0</v>
      </c>
      <c r="AR223" s="117" t="s">
        <v>78</v>
      </c>
      <c r="AT223" s="124" t="s">
        <v>69</v>
      </c>
      <c r="AU223" s="124" t="s">
        <v>78</v>
      </c>
      <c r="AY223" s="117" t="s">
        <v>119</v>
      </c>
      <c r="BK223" s="125">
        <f>SUM(BK224:BK225)</f>
        <v>0</v>
      </c>
    </row>
    <row r="224" spans="2:65" s="1" customFormat="1" ht="24.2" customHeight="1">
      <c r="B224" s="128"/>
      <c r="C224" s="129" t="s">
        <v>401</v>
      </c>
      <c r="D224" s="129" t="s">
        <v>121</v>
      </c>
      <c r="E224" s="130" t="s">
        <v>493</v>
      </c>
      <c r="F224" s="131" t="s">
        <v>494</v>
      </c>
      <c r="G224" s="132" t="s">
        <v>290</v>
      </c>
      <c r="H224" s="133">
        <v>1.31</v>
      </c>
      <c r="I224" s="134"/>
      <c r="J224" s="135">
        <f>ROUND(I224*H224,2)</f>
        <v>0</v>
      </c>
      <c r="K224" s="131" t="s">
        <v>125</v>
      </c>
      <c r="L224" s="33"/>
      <c r="M224" s="136" t="s">
        <v>3</v>
      </c>
      <c r="N224" s="137" t="s">
        <v>41</v>
      </c>
      <c r="P224" s="138">
        <f>O224*H224</f>
        <v>0</v>
      </c>
      <c r="Q224" s="138">
        <v>0</v>
      </c>
      <c r="R224" s="138">
        <f>Q224*H224</f>
        <v>0</v>
      </c>
      <c r="S224" s="138">
        <v>0</v>
      </c>
      <c r="T224" s="139">
        <f>S224*H224</f>
        <v>0</v>
      </c>
      <c r="AR224" s="140" t="s">
        <v>126</v>
      </c>
      <c r="AT224" s="140" t="s">
        <v>121</v>
      </c>
      <c r="AU224" s="140" t="s">
        <v>80</v>
      </c>
      <c r="AY224" s="18" t="s">
        <v>119</v>
      </c>
      <c r="BE224" s="141">
        <f>IF(N224="základní",J224,0)</f>
        <v>0</v>
      </c>
      <c r="BF224" s="141">
        <f>IF(N224="snížená",J224,0)</f>
        <v>0</v>
      </c>
      <c r="BG224" s="141">
        <f>IF(N224="zákl. přenesená",J224,0)</f>
        <v>0</v>
      </c>
      <c r="BH224" s="141">
        <f>IF(N224="sníž. přenesená",J224,0)</f>
        <v>0</v>
      </c>
      <c r="BI224" s="141">
        <f>IF(N224="nulová",J224,0)</f>
        <v>0</v>
      </c>
      <c r="BJ224" s="18" t="s">
        <v>78</v>
      </c>
      <c r="BK224" s="141">
        <f>ROUND(I224*H224,2)</f>
        <v>0</v>
      </c>
      <c r="BL224" s="18" t="s">
        <v>126</v>
      </c>
      <c r="BM224" s="140" t="s">
        <v>827</v>
      </c>
    </row>
    <row r="225" spans="2:47" s="1" customFormat="1">
      <c r="B225" s="33"/>
      <c r="D225" s="142" t="s">
        <v>128</v>
      </c>
      <c r="F225" s="143" t="s">
        <v>496</v>
      </c>
      <c r="I225" s="144"/>
      <c r="L225" s="33"/>
      <c r="M225" s="184"/>
      <c r="N225" s="185"/>
      <c r="O225" s="185"/>
      <c r="P225" s="185"/>
      <c r="Q225" s="185"/>
      <c r="R225" s="185"/>
      <c r="S225" s="185"/>
      <c r="T225" s="186"/>
      <c r="AT225" s="18" t="s">
        <v>128</v>
      </c>
      <c r="AU225" s="18" t="s">
        <v>80</v>
      </c>
    </row>
    <row r="226" spans="2:47" s="1" customFormat="1" ht="6.95" customHeight="1">
      <c r="B226" s="42"/>
      <c r="C226" s="43"/>
      <c r="D226" s="43"/>
      <c r="E226" s="43"/>
      <c r="F226" s="43"/>
      <c r="G226" s="43"/>
      <c r="H226" s="43"/>
      <c r="I226" s="43"/>
      <c r="J226" s="43"/>
      <c r="K226" s="43"/>
      <c r="L226" s="33"/>
    </row>
  </sheetData>
  <autoFilter ref="C82:K225" xr:uid="{00000000-0009-0000-0000-000003000000}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hyperlinks>
    <hyperlink ref="F87" r:id="rId1" xr:uid="{00000000-0004-0000-0300-000000000000}"/>
    <hyperlink ref="F93" r:id="rId2" xr:uid="{00000000-0004-0000-0300-000001000000}"/>
    <hyperlink ref="F99" r:id="rId3" xr:uid="{00000000-0004-0000-0300-000002000000}"/>
    <hyperlink ref="F108" r:id="rId4" xr:uid="{00000000-0004-0000-0300-000003000000}"/>
    <hyperlink ref="F122" r:id="rId5" xr:uid="{00000000-0004-0000-0300-000004000000}"/>
    <hyperlink ref="F131" r:id="rId6" xr:uid="{00000000-0004-0000-0300-000005000000}"/>
    <hyperlink ref="F145" r:id="rId7" xr:uid="{00000000-0004-0000-0300-000006000000}"/>
    <hyperlink ref="F156" r:id="rId8" xr:uid="{00000000-0004-0000-0300-000007000000}"/>
    <hyperlink ref="F161" r:id="rId9" xr:uid="{00000000-0004-0000-0300-000008000000}"/>
    <hyperlink ref="F163" r:id="rId10" xr:uid="{00000000-0004-0000-0300-000009000000}"/>
    <hyperlink ref="F165" r:id="rId11" xr:uid="{00000000-0004-0000-0300-00000A000000}"/>
    <hyperlink ref="F169" r:id="rId12" xr:uid="{00000000-0004-0000-0300-00000B000000}"/>
    <hyperlink ref="F173" r:id="rId13" xr:uid="{00000000-0004-0000-0300-00000C000000}"/>
    <hyperlink ref="F178" r:id="rId14" xr:uid="{00000000-0004-0000-0300-00000D000000}"/>
    <hyperlink ref="F186" r:id="rId15" xr:uid="{00000000-0004-0000-0300-00000E000000}"/>
    <hyperlink ref="F196" r:id="rId16" xr:uid="{00000000-0004-0000-0300-00000F000000}"/>
    <hyperlink ref="F225" r:id="rId17" xr:uid="{00000000-0004-0000-0300-00001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00"/>
  <sheetViews>
    <sheetView showGridLines="0" topLeftCell="A76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1" t="s">
        <v>6</v>
      </c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89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5" customHeight="1">
      <c r="B4" s="21"/>
      <c r="D4" s="22" t="s">
        <v>90</v>
      </c>
      <c r="L4" s="21"/>
      <c r="M4" s="86" t="s">
        <v>11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17</v>
      </c>
      <c r="L6" s="21"/>
    </row>
    <row r="7" spans="2:46" ht="16.5" customHeight="1">
      <c r="B7" s="21"/>
      <c r="E7" s="279" t="str">
        <f>'Rekapitulace stavby'!K6</f>
        <v>Kněžpole - rekonstrukce vodovodního řadu A-2</v>
      </c>
      <c r="F7" s="280"/>
      <c r="G7" s="280"/>
      <c r="H7" s="280"/>
      <c r="L7" s="21"/>
    </row>
    <row r="8" spans="2:46" s="1" customFormat="1" ht="12" customHeight="1">
      <c r="B8" s="33"/>
      <c r="D8" s="28" t="s">
        <v>91</v>
      </c>
      <c r="L8" s="33"/>
    </row>
    <row r="9" spans="2:46" s="1" customFormat="1" ht="16.5" customHeight="1">
      <c r="B9" s="33"/>
      <c r="E9" s="277" t="s">
        <v>828</v>
      </c>
      <c r="F9" s="278"/>
      <c r="G9" s="278"/>
      <c r="H9" s="278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19</v>
      </c>
      <c r="F11" s="26" t="s">
        <v>3</v>
      </c>
      <c r="I11" s="28" t="s">
        <v>20</v>
      </c>
      <c r="J11" s="26" t="s">
        <v>3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24. 10. 2024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tr">
        <f>IF('Rekapitulace stavby'!AN10="","",'Rekapitulace stavby'!AN10)</f>
        <v/>
      </c>
      <c r="L14" s="33"/>
    </row>
    <row r="15" spans="2:46" s="1" customFormat="1" ht="18" customHeight="1">
      <c r="B15" s="33"/>
      <c r="E15" s="26" t="str">
        <f>IF('Rekapitulace stavby'!E11="","",'Rekapitulace stavby'!E11)</f>
        <v xml:space="preserve"> </v>
      </c>
      <c r="I15" s="28" t="s">
        <v>28</v>
      </c>
      <c r="J15" s="26" t="str">
        <f>IF('Rekapitulace stavby'!AN11="","",'Rekapitulace stavby'!AN11)</f>
        <v/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283" t="str">
        <f>'Rekapitulace stavby'!E14</f>
        <v>Vyplň údaj</v>
      </c>
      <c r="F18" s="284"/>
      <c r="G18" s="284"/>
      <c r="H18" s="284"/>
      <c r="I18" s="28" t="s">
        <v>28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31</v>
      </c>
      <c r="I20" s="28" t="s">
        <v>26</v>
      </c>
      <c r="J20" s="26" t="str">
        <f>IF('Rekapitulace stavby'!AN16="","",'Rekapitulace stavby'!AN16)</f>
        <v/>
      </c>
      <c r="L20" s="33"/>
    </row>
    <row r="21" spans="2:12" s="1" customFormat="1" ht="18" customHeight="1">
      <c r="B21" s="33"/>
      <c r="E21" s="26" t="str">
        <f>IF('Rekapitulace stavby'!E17="","",'Rekapitulace stavby'!E17)</f>
        <v xml:space="preserve"> </v>
      </c>
      <c r="I21" s="28" t="s">
        <v>28</v>
      </c>
      <c r="J21" s="26" t="str">
        <f>IF('Rekapitulace stavby'!AN17="","",'Rekapitulace stavby'!AN17)</f>
        <v/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33</v>
      </c>
      <c r="I23" s="28" t="s">
        <v>26</v>
      </c>
      <c r="J23" s="26" t="str">
        <f>IF('Rekapitulace stavby'!AN19="","",'Rekapitulace stavby'!AN19)</f>
        <v/>
      </c>
      <c r="L23" s="33"/>
    </row>
    <row r="24" spans="2:12" s="1" customFormat="1" ht="18" customHeight="1">
      <c r="B24" s="33"/>
      <c r="E24" s="26" t="str">
        <f>IF('Rekapitulace stavby'!E20="","",'Rekapitulace stavby'!E20)</f>
        <v xml:space="preserve"> </v>
      </c>
      <c r="I24" s="28" t="s">
        <v>28</v>
      </c>
      <c r="J24" s="26" t="str">
        <f>IF('Rekapitulace stavby'!AN20="","",'Rekapitulace stavby'!AN20)</f>
        <v/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34</v>
      </c>
      <c r="L26" s="33"/>
    </row>
    <row r="27" spans="2:12" s="7" customFormat="1" ht="16.5" customHeight="1">
      <c r="B27" s="87"/>
      <c r="E27" s="285" t="s">
        <v>3</v>
      </c>
      <c r="F27" s="285"/>
      <c r="G27" s="285"/>
      <c r="H27" s="285"/>
      <c r="L27" s="87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36</v>
      </c>
      <c r="J30" s="64">
        <f>ROUND(J80,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38</v>
      </c>
      <c r="I32" s="36" t="s">
        <v>37</v>
      </c>
      <c r="J32" s="36" t="s">
        <v>39</v>
      </c>
      <c r="L32" s="33"/>
    </row>
    <row r="33" spans="2:12" s="1" customFormat="1" ht="14.45" customHeight="1">
      <c r="B33" s="33"/>
      <c r="D33" s="53" t="s">
        <v>40</v>
      </c>
      <c r="E33" s="28" t="s">
        <v>41</v>
      </c>
      <c r="F33" s="89">
        <f>ROUND((SUM(BE80:BE99)),  2)</f>
        <v>0</v>
      </c>
      <c r="I33" s="90">
        <v>0.21</v>
      </c>
      <c r="J33" s="89">
        <f>ROUND(((SUM(BE80:BE99))*I33),  2)</f>
        <v>0</v>
      </c>
      <c r="L33" s="33"/>
    </row>
    <row r="34" spans="2:12" s="1" customFormat="1" ht="14.45" customHeight="1">
      <c r="B34" s="33"/>
      <c r="E34" s="28" t="s">
        <v>42</v>
      </c>
      <c r="F34" s="89">
        <f>ROUND((SUM(BF80:BF99)),  2)</f>
        <v>0</v>
      </c>
      <c r="I34" s="90">
        <v>0.12</v>
      </c>
      <c r="J34" s="89">
        <f>ROUND(((SUM(BF80:BF99))*I34),  2)</f>
        <v>0</v>
      </c>
      <c r="L34" s="33"/>
    </row>
    <row r="35" spans="2:12" s="1" customFormat="1" ht="14.45" hidden="1" customHeight="1">
      <c r="B35" s="33"/>
      <c r="E35" s="28" t="s">
        <v>43</v>
      </c>
      <c r="F35" s="89">
        <f>ROUND((SUM(BG80:BG99)),  2)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44</v>
      </c>
      <c r="F36" s="89">
        <f>ROUND((SUM(BH80:BH99)),  2)</f>
        <v>0</v>
      </c>
      <c r="I36" s="90">
        <v>0.12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45</v>
      </c>
      <c r="F37" s="89">
        <f>ROUND((SUM(BI80:BI99)),  2)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46</v>
      </c>
      <c r="E39" s="55"/>
      <c r="F39" s="55"/>
      <c r="G39" s="93" t="s">
        <v>47</v>
      </c>
      <c r="H39" s="94" t="s">
        <v>48</v>
      </c>
      <c r="I39" s="55"/>
      <c r="J39" s="95">
        <f>SUM(J30:J37)</f>
        <v>0</v>
      </c>
      <c r="K39" s="96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93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17</v>
      </c>
      <c r="L47" s="33"/>
    </row>
    <row r="48" spans="2:12" s="1" customFormat="1" ht="16.5" customHeight="1">
      <c r="B48" s="33"/>
      <c r="E48" s="279" t="str">
        <f>E7</f>
        <v>Kněžpole - rekonstrukce vodovodního řadu A-2</v>
      </c>
      <c r="F48" s="280"/>
      <c r="G48" s="280"/>
      <c r="H48" s="280"/>
      <c r="L48" s="33"/>
    </row>
    <row r="49" spans="2:47" s="1" customFormat="1" ht="12" customHeight="1">
      <c r="B49" s="33"/>
      <c r="C49" s="28" t="s">
        <v>91</v>
      </c>
      <c r="L49" s="33"/>
    </row>
    <row r="50" spans="2:47" s="1" customFormat="1" ht="16.5" customHeight="1">
      <c r="B50" s="33"/>
      <c r="E50" s="277" t="str">
        <f>E9</f>
        <v>090 - Vedlejší a ostatní náklady</v>
      </c>
      <c r="F50" s="278"/>
      <c r="G50" s="278"/>
      <c r="H50" s="278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Kněžpole</v>
      </c>
      <c r="I52" s="28" t="s">
        <v>23</v>
      </c>
      <c r="J52" s="50" t="str">
        <f>IF(J12="","",J12)</f>
        <v>24. 10. 2024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 xml:space="preserve"> </v>
      </c>
      <c r="I54" s="28" t="s">
        <v>31</v>
      </c>
      <c r="J54" s="31" t="str">
        <f>E21</f>
        <v xml:space="preserve"> </v>
      </c>
      <c r="L54" s="33"/>
    </row>
    <row r="55" spans="2:47" s="1" customFormat="1" ht="15.2" customHeight="1">
      <c r="B55" s="33"/>
      <c r="C55" s="28" t="s">
        <v>29</v>
      </c>
      <c r="F55" s="26" t="str">
        <f>IF(E18="","",E18)</f>
        <v>Vyplň údaj</v>
      </c>
      <c r="I55" s="28" t="s">
        <v>33</v>
      </c>
      <c r="J55" s="31" t="str">
        <f>E24</f>
        <v xml:space="preserve"> 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94</v>
      </c>
      <c r="D57" s="91"/>
      <c r="E57" s="91"/>
      <c r="F57" s="91"/>
      <c r="G57" s="91"/>
      <c r="H57" s="91"/>
      <c r="I57" s="91"/>
      <c r="J57" s="98" t="s">
        <v>95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68</v>
      </c>
      <c r="J59" s="64">
        <f>J80</f>
        <v>0</v>
      </c>
      <c r="L59" s="33"/>
      <c r="AU59" s="18" t="s">
        <v>96</v>
      </c>
    </row>
    <row r="60" spans="2:47" s="8" customFormat="1" ht="24.95" customHeight="1">
      <c r="B60" s="100"/>
      <c r="D60" s="101" t="s">
        <v>829</v>
      </c>
      <c r="E60" s="102"/>
      <c r="F60" s="102"/>
      <c r="G60" s="102"/>
      <c r="H60" s="102"/>
      <c r="I60" s="102"/>
      <c r="J60" s="103">
        <f>J81</f>
        <v>0</v>
      </c>
      <c r="L60" s="100"/>
    </row>
    <row r="61" spans="2:47" s="1" customFormat="1" ht="21.75" customHeight="1">
      <c r="B61" s="33"/>
      <c r="L61" s="33"/>
    </row>
    <row r="62" spans="2:47" s="1" customFormat="1" ht="6.95" customHeight="1"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33"/>
    </row>
    <row r="66" spans="2:63" s="1" customFormat="1" ht="6.95" customHeight="1"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33"/>
    </row>
    <row r="67" spans="2:63" s="1" customFormat="1" ht="24.95" customHeight="1">
      <c r="B67" s="33"/>
      <c r="C67" s="22" t="s">
        <v>104</v>
      </c>
      <c r="L67" s="33"/>
    </row>
    <row r="68" spans="2:63" s="1" customFormat="1" ht="6.95" customHeight="1">
      <c r="B68" s="33"/>
      <c r="L68" s="33"/>
    </row>
    <row r="69" spans="2:63" s="1" customFormat="1" ht="12" customHeight="1">
      <c r="B69" s="33"/>
      <c r="C69" s="28" t="s">
        <v>17</v>
      </c>
      <c r="L69" s="33"/>
    </row>
    <row r="70" spans="2:63" s="1" customFormat="1" ht="16.5" customHeight="1">
      <c r="B70" s="33"/>
      <c r="E70" s="279" t="str">
        <f>E7</f>
        <v>Kněžpole - rekonstrukce vodovodního řadu A-2</v>
      </c>
      <c r="F70" s="280"/>
      <c r="G70" s="280"/>
      <c r="H70" s="280"/>
      <c r="L70" s="33"/>
    </row>
    <row r="71" spans="2:63" s="1" customFormat="1" ht="12" customHeight="1">
      <c r="B71" s="33"/>
      <c r="C71" s="28" t="s">
        <v>91</v>
      </c>
      <c r="L71" s="33"/>
    </row>
    <row r="72" spans="2:63" s="1" customFormat="1" ht="16.5" customHeight="1">
      <c r="B72" s="33"/>
      <c r="E72" s="277" t="str">
        <f>E9</f>
        <v>090 - Vedlejší a ostatní náklady</v>
      </c>
      <c r="F72" s="278"/>
      <c r="G72" s="278"/>
      <c r="H72" s="278"/>
      <c r="L72" s="33"/>
    </row>
    <row r="73" spans="2:63" s="1" customFormat="1" ht="6.95" customHeight="1">
      <c r="B73" s="33"/>
      <c r="L73" s="33"/>
    </row>
    <row r="74" spans="2:63" s="1" customFormat="1" ht="12" customHeight="1">
      <c r="B74" s="33"/>
      <c r="C74" s="28" t="s">
        <v>21</v>
      </c>
      <c r="F74" s="26" t="str">
        <f>F12</f>
        <v>Kněžpole</v>
      </c>
      <c r="I74" s="28" t="s">
        <v>23</v>
      </c>
      <c r="J74" s="50" t="str">
        <f>IF(J12="","",J12)</f>
        <v>24. 10. 2024</v>
      </c>
      <c r="L74" s="33"/>
    </row>
    <row r="75" spans="2:63" s="1" customFormat="1" ht="6.95" customHeight="1">
      <c r="B75" s="33"/>
      <c r="L75" s="33"/>
    </row>
    <row r="76" spans="2:63" s="1" customFormat="1" ht="15.2" customHeight="1">
      <c r="B76" s="33"/>
      <c r="C76" s="28" t="s">
        <v>25</v>
      </c>
      <c r="F76" s="26" t="str">
        <f>E15</f>
        <v xml:space="preserve"> </v>
      </c>
      <c r="I76" s="28" t="s">
        <v>31</v>
      </c>
      <c r="J76" s="31" t="str">
        <f>E21</f>
        <v xml:space="preserve"> </v>
      </c>
      <c r="L76" s="33"/>
    </row>
    <row r="77" spans="2:63" s="1" customFormat="1" ht="15.2" customHeight="1">
      <c r="B77" s="33"/>
      <c r="C77" s="28" t="s">
        <v>29</v>
      </c>
      <c r="F77" s="26" t="str">
        <f>IF(E18="","",E18)</f>
        <v>Vyplň údaj</v>
      </c>
      <c r="I77" s="28" t="s">
        <v>33</v>
      </c>
      <c r="J77" s="31" t="str">
        <f>E24</f>
        <v xml:space="preserve"> </v>
      </c>
      <c r="L77" s="33"/>
    </row>
    <row r="78" spans="2:63" s="1" customFormat="1" ht="10.35" customHeight="1">
      <c r="B78" s="33"/>
      <c r="L78" s="33"/>
    </row>
    <row r="79" spans="2:63" s="10" customFormat="1" ht="29.25" customHeight="1">
      <c r="B79" s="108"/>
      <c r="C79" s="109" t="s">
        <v>105</v>
      </c>
      <c r="D79" s="110" t="s">
        <v>55</v>
      </c>
      <c r="E79" s="110" t="s">
        <v>51</v>
      </c>
      <c r="F79" s="110" t="s">
        <v>52</v>
      </c>
      <c r="G79" s="110" t="s">
        <v>106</v>
      </c>
      <c r="H79" s="110" t="s">
        <v>107</v>
      </c>
      <c r="I79" s="110" t="s">
        <v>108</v>
      </c>
      <c r="J79" s="110" t="s">
        <v>95</v>
      </c>
      <c r="K79" s="111" t="s">
        <v>109</v>
      </c>
      <c r="L79" s="108"/>
      <c r="M79" s="57" t="s">
        <v>3</v>
      </c>
      <c r="N79" s="58" t="s">
        <v>40</v>
      </c>
      <c r="O79" s="58" t="s">
        <v>110</v>
      </c>
      <c r="P79" s="58" t="s">
        <v>111</v>
      </c>
      <c r="Q79" s="58" t="s">
        <v>112</v>
      </c>
      <c r="R79" s="58" t="s">
        <v>113</v>
      </c>
      <c r="S79" s="58" t="s">
        <v>114</v>
      </c>
      <c r="T79" s="59" t="s">
        <v>115</v>
      </c>
    </row>
    <row r="80" spans="2:63" s="1" customFormat="1" ht="22.9" customHeight="1">
      <c r="B80" s="33"/>
      <c r="C80" s="62" t="s">
        <v>116</v>
      </c>
      <c r="J80" s="112">
        <f>BK80</f>
        <v>0</v>
      </c>
      <c r="L80" s="33"/>
      <c r="M80" s="60"/>
      <c r="N80" s="51"/>
      <c r="O80" s="51"/>
      <c r="P80" s="113">
        <f>P81</f>
        <v>0</v>
      </c>
      <c r="Q80" s="51"/>
      <c r="R80" s="113">
        <f>R81</f>
        <v>0</v>
      </c>
      <c r="S80" s="51"/>
      <c r="T80" s="114">
        <f>T81</f>
        <v>0</v>
      </c>
      <c r="AT80" s="18" t="s">
        <v>69</v>
      </c>
      <c r="AU80" s="18" t="s">
        <v>96</v>
      </c>
      <c r="BK80" s="115">
        <f>BK81</f>
        <v>0</v>
      </c>
    </row>
    <row r="81" spans="2:65" s="11" customFormat="1" ht="25.9" customHeight="1">
      <c r="B81" s="116"/>
      <c r="D81" s="117" t="s">
        <v>69</v>
      </c>
      <c r="E81" s="118" t="s">
        <v>830</v>
      </c>
      <c r="F81" s="118" t="s">
        <v>831</v>
      </c>
      <c r="I81" s="119"/>
      <c r="J81" s="120">
        <f>BK81</f>
        <v>0</v>
      </c>
      <c r="L81" s="116"/>
      <c r="M81" s="121"/>
      <c r="P81" s="122">
        <f>SUM(P82:P99)</f>
        <v>0</v>
      </c>
      <c r="R81" s="122">
        <f>SUM(R82:R99)</f>
        <v>0</v>
      </c>
      <c r="T81" s="123">
        <f>SUM(T82:T99)</f>
        <v>0</v>
      </c>
      <c r="AR81" s="117" t="s">
        <v>78</v>
      </c>
      <c r="AT81" s="124" t="s">
        <v>69</v>
      </c>
      <c r="AU81" s="124" t="s">
        <v>70</v>
      </c>
      <c r="AY81" s="117" t="s">
        <v>119</v>
      </c>
      <c r="BK81" s="125">
        <f>SUM(BK82:BK99)</f>
        <v>0</v>
      </c>
    </row>
    <row r="82" spans="2:65" s="1" customFormat="1" ht="16.5" customHeight="1">
      <c r="B82" s="128"/>
      <c r="C82" s="129" t="s">
        <v>78</v>
      </c>
      <c r="D82" s="129" t="s">
        <v>121</v>
      </c>
      <c r="E82" s="130" t="s">
        <v>832</v>
      </c>
      <c r="F82" s="131" t="s">
        <v>833</v>
      </c>
      <c r="G82" s="132" t="s">
        <v>834</v>
      </c>
      <c r="H82" s="133">
        <v>1</v>
      </c>
      <c r="I82" s="134"/>
      <c r="J82" s="135">
        <f t="shared" ref="J82:J99" si="0">ROUND(I82*H82,2)</f>
        <v>0</v>
      </c>
      <c r="K82" s="131" t="s">
        <v>3</v>
      </c>
      <c r="L82" s="33"/>
      <c r="M82" s="136" t="s">
        <v>3</v>
      </c>
      <c r="N82" s="137" t="s">
        <v>41</v>
      </c>
      <c r="P82" s="138">
        <f t="shared" ref="P82:P99" si="1">O82*H82</f>
        <v>0</v>
      </c>
      <c r="Q82" s="138">
        <v>0</v>
      </c>
      <c r="R82" s="138">
        <f t="shared" ref="R82:R99" si="2">Q82*H82</f>
        <v>0</v>
      </c>
      <c r="S82" s="138">
        <v>0</v>
      </c>
      <c r="T82" s="139">
        <f t="shared" ref="T82:T99" si="3">S82*H82</f>
        <v>0</v>
      </c>
      <c r="AR82" s="140" t="s">
        <v>126</v>
      </c>
      <c r="AT82" s="140" t="s">
        <v>121</v>
      </c>
      <c r="AU82" s="140" t="s">
        <v>78</v>
      </c>
      <c r="AY82" s="18" t="s">
        <v>119</v>
      </c>
      <c r="BE82" s="141">
        <f t="shared" ref="BE82:BE99" si="4">IF(N82="základní",J82,0)</f>
        <v>0</v>
      </c>
      <c r="BF82" s="141">
        <f t="shared" ref="BF82:BF99" si="5">IF(N82="snížená",J82,0)</f>
        <v>0</v>
      </c>
      <c r="BG82" s="141">
        <f t="shared" ref="BG82:BG99" si="6">IF(N82="zákl. přenesená",J82,0)</f>
        <v>0</v>
      </c>
      <c r="BH82" s="141">
        <f t="shared" ref="BH82:BH99" si="7">IF(N82="sníž. přenesená",J82,0)</f>
        <v>0</v>
      </c>
      <c r="BI82" s="141">
        <f t="shared" ref="BI82:BI99" si="8">IF(N82="nulová",J82,0)</f>
        <v>0</v>
      </c>
      <c r="BJ82" s="18" t="s">
        <v>78</v>
      </c>
      <c r="BK82" s="141">
        <f t="shared" ref="BK82:BK99" si="9">ROUND(I82*H82,2)</f>
        <v>0</v>
      </c>
      <c r="BL82" s="18" t="s">
        <v>126</v>
      </c>
      <c r="BM82" s="140" t="s">
        <v>835</v>
      </c>
    </row>
    <row r="83" spans="2:65" s="1" customFormat="1" ht="37.9" customHeight="1">
      <c r="B83" s="128"/>
      <c r="C83" s="129" t="s">
        <v>80</v>
      </c>
      <c r="D83" s="129" t="s">
        <v>121</v>
      </c>
      <c r="E83" s="130" t="s">
        <v>836</v>
      </c>
      <c r="F83" s="131" t="s">
        <v>837</v>
      </c>
      <c r="G83" s="132" t="s">
        <v>834</v>
      </c>
      <c r="H83" s="133">
        <v>1</v>
      </c>
      <c r="I83" s="134"/>
      <c r="J83" s="135">
        <f t="shared" si="0"/>
        <v>0</v>
      </c>
      <c r="K83" s="131" t="s">
        <v>3</v>
      </c>
      <c r="L83" s="33"/>
      <c r="M83" s="136" t="s">
        <v>3</v>
      </c>
      <c r="N83" s="137" t="s">
        <v>41</v>
      </c>
      <c r="P83" s="138">
        <f t="shared" si="1"/>
        <v>0</v>
      </c>
      <c r="Q83" s="138">
        <v>0</v>
      </c>
      <c r="R83" s="138">
        <f t="shared" si="2"/>
        <v>0</v>
      </c>
      <c r="S83" s="138">
        <v>0</v>
      </c>
      <c r="T83" s="139">
        <f t="shared" si="3"/>
        <v>0</v>
      </c>
      <c r="AR83" s="140" t="s">
        <v>126</v>
      </c>
      <c r="AT83" s="140" t="s">
        <v>121</v>
      </c>
      <c r="AU83" s="140" t="s">
        <v>78</v>
      </c>
      <c r="AY83" s="18" t="s">
        <v>119</v>
      </c>
      <c r="BE83" s="141">
        <f t="shared" si="4"/>
        <v>0</v>
      </c>
      <c r="BF83" s="141">
        <f t="shared" si="5"/>
        <v>0</v>
      </c>
      <c r="BG83" s="141">
        <f t="shared" si="6"/>
        <v>0</v>
      </c>
      <c r="BH83" s="141">
        <f t="shared" si="7"/>
        <v>0</v>
      </c>
      <c r="BI83" s="141">
        <f t="shared" si="8"/>
        <v>0</v>
      </c>
      <c r="BJ83" s="18" t="s">
        <v>78</v>
      </c>
      <c r="BK83" s="141">
        <f t="shared" si="9"/>
        <v>0</v>
      </c>
      <c r="BL83" s="18" t="s">
        <v>126</v>
      </c>
      <c r="BM83" s="140" t="s">
        <v>838</v>
      </c>
    </row>
    <row r="84" spans="2:65" s="1" customFormat="1" ht="16.5" customHeight="1">
      <c r="B84" s="128"/>
      <c r="C84" s="129" t="s">
        <v>139</v>
      </c>
      <c r="D84" s="129" t="s">
        <v>121</v>
      </c>
      <c r="E84" s="130" t="s">
        <v>839</v>
      </c>
      <c r="F84" s="131" t="s">
        <v>840</v>
      </c>
      <c r="G84" s="132" t="s">
        <v>834</v>
      </c>
      <c r="H84" s="133">
        <v>1</v>
      </c>
      <c r="I84" s="134"/>
      <c r="J84" s="135">
        <f t="shared" si="0"/>
        <v>0</v>
      </c>
      <c r="K84" s="131" t="s">
        <v>3</v>
      </c>
      <c r="L84" s="33"/>
      <c r="M84" s="136" t="s">
        <v>3</v>
      </c>
      <c r="N84" s="137" t="s">
        <v>41</v>
      </c>
      <c r="P84" s="138">
        <f t="shared" si="1"/>
        <v>0</v>
      </c>
      <c r="Q84" s="138">
        <v>0</v>
      </c>
      <c r="R84" s="138">
        <f t="shared" si="2"/>
        <v>0</v>
      </c>
      <c r="S84" s="138">
        <v>0</v>
      </c>
      <c r="T84" s="139">
        <f t="shared" si="3"/>
        <v>0</v>
      </c>
      <c r="AR84" s="140" t="s">
        <v>126</v>
      </c>
      <c r="AT84" s="140" t="s">
        <v>121</v>
      </c>
      <c r="AU84" s="140" t="s">
        <v>78</v>
      </c>
      <c r="AY84" s="18" t="s">
        <v>119</v>
      </c>
      <c r="BE84" s="141">
        <f t="shared" si="4"/>
        <v>0</v>
      </c>
      <c r="BF84" s="141">
        <f t="shared" si="5"/>
        <v>0</v>
      </c>
      <c r="BG84" s="141">
        <f t="shared" si="6"/>
        <v>0</v>
      </c>
      <c r="BH84" s="141">
        <f t="shared" si="7"/>
        <v>0</v>
      </c>
      <c r="BI84" s="141">
        <f t="shared" si="8"/>
        <v>0</v>
      </c>
      <c r="BJ84" s="18" t="s">
        <v>78</v>
      </c>
      <c r="BK84" s="141">
        <f t="shared" si="9"/>
        <v>0</v>
      </c>
      <c r="BL84" s="18" t="s">
        <v>126</v>
      </c>
      <c r="BM84" s="140" t="s">
        <v>841</v>
      </c>
    </row>
    <row r="85" spans="2:65" s="1" customFormat="1" ht="16.5" customHeight="1">
      <c r="B85" s="128"/>
      <c r="C85" s="129" t="s">
        <v>126</v>
      </c>
      <c r="D85" s="129" t="s">
        <v>121</v>
      </c>
      <c r="E85" s="130" t="s">
        <v>842</v>
      </c>
      <c r="F85" s="131" t="s">
        <v>843</v>
      </c>
      <c r="G85" s="132" t="s">
        <v>834</v>
      </c>
      <c r="H85" s="133">
        <v>1</v>
      </c>
      <c r="I85" s="134"/>
      <c r="J85" s="135">
        <f t="shared" si="0"/>
        <v>0</v>
      </c>
      <c r="K85" s="131" t="s">
        <v>3</v>
      </c>
      <c r="L85" s="33"/>
      <c r="M85" s="136" t="s">
        <v>3</v>
      </c>
      <c r="N85" s="137" t="s">
        <v>41</v>
      </c>
      <c r="P85" s="138">
        <f t="shared" si="1"/>
        <v>0</v>
      </c>
      <c r="Q85" s="138">
        <v>0</v>
      </c>
      <c r="R85" s="138">
        <f t="shared" si="2"/>
        <v>0</v>
      </c>
      <c r="S85" s="138">
        <v>0</v>
      </c>
      <c r="T85" s="139">
        <f t="shared" si="3"/>
        <v>0</v>
      </c>
      <c r="AR85" s="140" t="s">
        <v>126</v>
      </c>
      <c r="AT85" s="140" t="s">
        <v>121</v>
      </c>
      <c r="AU85" s="140" t="s">
        <v>78</v>
      </c>
      <c r="AY85" s="18" t="s">
        <v>119</v>
      </c>
      <c r="BE85" s="141">
        <f t="shared" si="4"/>
        <v>0</v>
      </c>
      <c r="BF85" s="141">
        <f t="shared" si="5"/>
        <v>0</v>
      </c>
      <c r="BG85" s="141">
        <f t="shared" si="6"/>
        <v>0</v>
      </c>
      <c r="BH85" s="141">
        <f t="shared" si="7"/>
        <v>0</v>
      </c>
      <c r="BI85" s="141">
        <f t="shared" si="8"/>
        <v>0</v>
      </c>
      <c r="BJ85" s="18" t="s">
        <v>78</v>
      </c>
      <c r="BK85" s="141">
        <f t="shared" si="9"/>
        <v>0</v>
      </c>
      <c r="BL85" s="18" t="s">
        <v>126</v>
      </c>
      <c r="BM85" s="140" t="s">
        <v>844</v>
      </c>
    </row>
    <row r="86" spans="2:65" s="1" customFormat="1" ht="16.5" customHeight="1">
      <c r="B86" s="128"/>
      <c r="C86" s="129" t="s">
        <v>153</v>
      </c>
      <c r="D86" s="129" t="s">
        <v>121</v>
      </c>
      <c r="E86" s="130" t="s">
        <v>845</v>
      </c>
      <c r="F86" s="131" t="s">
        <v>846</v>
      </c>
      <c r="G86" s="132" t="s">
        <v>834</v>
      </c>
      <c r="H86" s="133">
        <v>1</v>
      </c>
      <c r="I86" s="134"/>
      <c r="J86" s="135">
        <f t="shared" si="0"/>
        <v>0</v>
      </c>
      <c r="K86" s="131" t="s">
        <v>3</v>
      </c>
      <c r="L86" s="33"/>
      <c r="M86" s="136" t="s">
        <v>3</v>
      </c>
      <c r="N86" s="137" t="s">
        <v>41</v>
      </c>
      <c r="P86" s="138">
        <f t="shared" si="1"/>
        <v>0</v>
      </c>
      <c r="Q86" s="138">
        <v>0</v>
      </c>
      <c r="R86" s="138">
        <f t="shared" si="2"/>
        <v>0</v>
      </c>
      <c r="S86" s="138">
        <v>0</v>
      </c>
      <c r="T86" s="139">
        <f t="shared" si="3"/>
        <v>0</v>
      </c>
      <c r="AR86" s="140" t="s">
        <v>126</v>
      </c>
      <c r="AT86" s="140" t="s">
        <v>121</v>
      </c>
      <c r="AU86" s="140" t="s">
        <v>78</v>
      </c>
      <c r="AY86" s="18" t="s">
        <v>119</v>
      </c>
      <c r="BE86" s="141">
        <f t="shared" si="4"/>
        <v>0</v>
      </c>
      <c r="BF86" s="141">
        <f t="shared" si="5"/>
        <v>0</v>
      </c>
      <c r="BG86" s="141">
        <f t="shared" si="6"/>
        <v>0</v>
      </c>
      <c r="BH86" s="141">
        <f t="shared" si="7"/>
        <v>0</v>
      </c>
      <c r="BI86" s="141">
        <f t="shared" si="8"/>
        <v>0</v>
      </c>
      <c r="BJ86" s="18" t="s">
        <v>78</v>
      </c>
      <c r="BK86" s="141">
        <f t="shared" si="9"/>
        <v>0</v>
      </c>
      <c r="BL86" s="18" t="s">
        <v>126</v>
      </c>
      <c r="BM86" s="140" t="s">
        <v>847</v>
      </c>
    </row>
    <row r="87" spans="2:65" s="1" customFormat="1" ht="16.5" customHeight="1">
      <c r="B87" s="128"/>
      <c r="C87" s="129" t="s">
        <v>158</v>
      </c>
      <c r="D87" s="129" t="s">
        <v>121</v>
      </c>
      <c r="E87" s="130" t="s">
        <v>848</v>
      </c>
      <c r="F87" s="131" t="s">
        <v>849</v>
      </c>
      <c r="G87" s="132" t="s">
        <v>834</v>
      </c>
      <c r="H87" s="133">
        <v>1</v>
      </c>
      <c r="I87" s="134"/>
      <c r="J87" s="135">
        <f t="shared" si="0"/>
        <v>0</v>
      </c>
      <c r="K87" s="131" t="s">
        <v>3</v>
      </c>
      <c r="L87" s="33"/>
      <c r="M87" s="136" t="s">
        <v>3</v>
      </c>
      <c r="N87" s="137" t="s">
        <v>41</v>
      </c>
      <c r="P87" s="138">
        <f t="shared" si="1"/>
        <v>0</v>
      </c>
      <c r="Q87" s="138">
        <v>0</v>
      </c>
      <c r="R87" s="138">
        <f t="shared" si="2"/>
        <v>0</v>
      </c>
      <c r="S87" s="138">
        <v>0</v>
      </c>
      <c r="T87" s="139">
        <f t="shared" si="3"/>
        <v>0</v>
      </c>
      <c r="AR87" s="140" t="s">
        <v>126</v>
      </c>
      <c r="AT87" s="140" t="s">
        <v>121</v>
      </c>
      <c r="AU87" s="140" t="s">
        <v>78</v>
      </c>
      <c r="AY87" s="18" t="s">
        <v>119</v>
      </c>
      <c r="BE87" s="141">
        <f t="shared" si="4"/>
        <v>0</v>
      </c>
      <c r="BF87" s="141">
        <f t="shared" si="5"/>
        <v>0</v>
      </c>
      <c r="BG87" s="141">
        <f t="shared" si="6"/>
        <v>0</v>
      </c>
      <c r="BH87" s="141">
        <f t="shared" si="7"/>
        <v>0</v>
      </c>
      <c r="BI87" s="141">
        <f t="shared" si="8"/>
        <v>0</v>
      </c>
      <c r="BJ87" s="18" t="s">
        <v>78</v>
      </c>
      <c r="BK87" s="141">
        <f t="shared" si="9"/>
        <v>0</v>
      </c>
      <c r="BL87" s="18" t="s">
        <v>126</v>
      </c>
      <c r="BM87" s="140" t="s">
        <v>850</v>
      </c>
    </row>
    <row r="88" spans="2:65" s="1" customFormat="1" ht="24.2" customHeight="1">
      <c r="B88" s="128"/>
      <c r="C88" s="129" t="s">
        <v>163</v>
      </c>
      <c r="D88" s="129" t="s">
        <v>121</v>
      </c>
      <c r="E88" s="130" t="s">
        <v>851</v>
      </c>
      <c r="F88" s="131" t="s">
        <v>852</v>
      </c>
      <c r="G88" s="132" t="s">
        <v>834</v>
      </c>
      <c r="H88" s="133">
        <v>1</v>
      </c>
      <c r="I88" s="134"/>
      <c r="J88" s="135">
        <f t="shared" si="0"/>
        <v>0</v>
      </c>
      <c r="K88" s="131" t="s">
        <v>3</v>
      </c>
      <c r="L88" s="33"/>
      <c r="M88" s="136" t="s">
        <v>3</v>
      </c>
      <c r="N88" s="137" t="s">
        <v>41</v>
      </c>
      <c r="P88" s="138">
        <f t="shared" si="1"/>
        <v>0</v>
      </c>
      <c r="Q88" s="138">
        <v>0</v>
      </c>
      <c r="R88" s="138">
        <f t="shared" si="2"/>
        <v>0</v>
      </c>
      <c r="S88" s="138">
        <v>0</v>
      </c>
      <c r="T88" s="139">
        <f t="shared" si="3"/>
        <v>0</v>
      </c>
      <c r="AR88" s="140" t="s">
        <v>126</v>
      </c>
      <c r="AT88" s="140" t="s">
        <v>121</v>
      </c>
      <c r="AU88" s="140" t="s">
        <v>78</v>
      </c>
      <c r="AY88" s="18" t="s">
        <v>119</v>
      </c>
      <c r="BE88" s="141">
        <f t="shared" si="4"/>
        <v>0</v>
      </c>
      <c r="BF88" s="141">
        <f t="shared" si="5"/>
        <v>0</v>
      </c>
      <c r="BG88" s="141">
        <f t="shared" si="6"/>
        <v>0</v>
      </c>
      <c r="BH88" s="141">
        <f t="shared" si="7"/>
        <v>0</v>
      </c>
      <c r="BI88" s="141">
        <f t="shared" si="8"/>
        <v>0</v>
      </c>
      <c r="BJ88" s="18" t="s">
        <v>78</v>
      </c>
      <c r="BK88" s="141">
        <f t="shared" si="9"/>
        <v>0</v>
      </c>
      <c r="BL88" s="18" t="s">
        <v>126</v>
      </c>
      <c r="BM88" s="140" t="s">
        <v>853</v>
      </c>
    </row>
    <row r="89" spans="2:65" s="1" customFormat="1" ht="37.9" customHeight="1">
      <c r="B89" s="128"/>
      <c r="C89" s="129" t="s">
        <v>168</v>
      </c>
      <c r="D89" s="129" t="s">
        <v>121</v>
      </c>
      <c r="E89" s="130" t="s">
        <v>854</v>
      </c>
      <c r="F89" s="131" t="s">
        <v>855</v>
      </c>
      <c r="G89" s="132" t="s">
        <v>834</v>
      </c>
      <c r="H89" s="133">
        <v>1</v>
      </c>
      <c r="I89" s="134"/>
      <c r="J89" s="135">
        <f t="shared" si="0"/>
        <v>0</v>
      </c>
      <c r="K89" s="131" t="s">
        <v>3</v>
      </c>
      <c r="L89" s="33"/>
      <c r="M89" s="136" t="s">
        <v>3</v>
      </c>
      <c r="N89" s="137" t="s">
        <v>41</v>
      </c>
      <c r="P89" s="138">
        <f t="shared" si="1"/>
        <v>0</v>
      </c>
      <c r="Q89" s="138">
        <v>0</v>
      </c>
      <c r="R89" s="138">
        <f t="shared" si="2"/>
        <v>0</v>
      </c>
      <c r="S89" s="138">
        <v>0</v>
      </c>
      <c r="T89" s="139">
        <f t="shared" si="3"/>
        <v>0</v>
      </c>
      <c r="AR89" s="140" t="s">
        <v>126</v>
      </c>
      <c r="AT89" s="140" t="s">
        <v>121</v>
      </c>
      <c r="AU89" s="140" t="s">
        <v>78</v>
      </c>
      <c r="AY89" s="18" t="s">
        <v>119</v>
      </c>
      <c r="BE89" s="141">
        <f t="shared" si="4"/>
        <v>0</v>
      </c>
      <c r="BF89" s="141">
        <f t="shared" si="5"/>
        <v>0</v>
      </c>
      <c r="BG89" s="141">
        <f t="shared" si="6"/>
        <v>0</v>
      </c>
      <c r="BH89" s="141">
        <f t="shared" si="7"/>
        <v>0</v>
      </c>
      <c r="BI89" s="141">
        <f t="shared" si="8"/>
        <v>0</v>
      </c>
      <c r="BJ89" s="18" t="s">
        <v>78</v>
      </c>
      <c r="BK89" s="141">
        <f t="shared" si="9"/>
        <v>0</v>
      </c>
      <c r="BL89" s="18" t="s">
        <v>126</v>
      </c>
      <c r="BM89" s="140" t="s">
        <v>856</v>
      </c>
    </row>
    <row r="90" spans="2:65" s="1" customFormat="1" ht="24.2" customHeight="1">
      <c r="B90" s="128"/>
      <c r="C90" s="129" t="s">
        <v>176</v>
      </c>
      <c r="D90" s="129" t="s">
        <v>121</v>
      </c>
      <c r="E90" s="130" t="s">
        <v>857</v>
      </c>
      <c r="F90" s="131" t="s">
        <v>858</v>
      </c>
      <c r="G90" s="132" t="s">
        <v>834</v>
      </c>
      <c r="H90" s="133">
        <v>1</v>
      </c>
      <c r="I90" s="134"/>
      <c r="J90" s="135">
        <f t="shared" si="0"/>
        <v>0</v>
      </c>
      <c r="K90" s="131" t="s">
        <v>3</v>
      </c>
      <c r="L90" s="33"/>
      <c r="M90" s="136" t="s">
        <v>3</v>
      </c>
      <c r="N90" s="137" t="s">
        <v>41</v>
      </c>
      <c r="P90" s="138">
        <f t="shared" si="1"/>
        <v>0</v>
      </c>
      <c r="Q90" s="138">
        <v>0</v>
      </c>
      <c r="R90" s="138">
        <f t="shared" si="2"/>
        <v>0</v>
      </c>
      <c r="S90" s="138">
        <v>0</v>
      </c>
      <c r="T90" s="139">
        <f t="shared" si="3"/>
        <v>0</v>
      </c>
      <c r="AR90" s="140" t="s">
        <v>126</v>
      </c>
      <c r="AT90" s="140" t="s">
        <v>121</v>
      </c>
      <c r="AU90" s="140" t="s">
        <v>78</v>
      </c>
      <c r="AY90" s="18" t="s">
        <v>119</v>
      </c>
      <c r="BE90" s="141">
        <f t="shared" si="4"/>
        <v>0</v>
      </c>
      <c r="BF90" s="141">
        <f t="shared" si="5"/>
        <v>0</v>
      </c>
      <c r="BG90" s="141">
        <f t="shared" si="6"/>
        <v>0</v>
      </c>
      <c r="BH90" s="141">
        <f t="shared" si="7"/>
        <v>0</v>
      </c>
      <c r="BI90" s="141">
        <f t="shared" si="8"/>
        <v>0</v>
      </c>
      <c r="BJ90" s="18" t="s">
        <v>78</v>
      </c>
      <c r="BK90" s="141">
        <f t="shared" si="9"/>
        <v>0</v>
      </c>
      <c r="BL90" s="18" t="s">
        <v>126</v>
      </c>
      <c r="BM90" s="140" t="s">
        <v>859</v>
      </c>
    </row>
    <row r="91" spans="2:65" s="1" customFormat="1" ht="24.2" customHeight="1">
      <c r="B91" s="128"/>
      <c r="C91" s="129" t="s">
        <v>182</v>
      </c>
      <c r="D91" s="129" t="s">
        <v>121</v>
      </c>
      <c r="E91" s="130" t="s">
        <v>860</v>
      </c>
      <c r="F91" s="131" t="s">
        <v>861</v>
      </c>
      <c r="G91" s="132" t="s">
        <v>834</v>
      </c>
      <c r="H91" s="133">
        <v>1</v>
      </c>
      <c r="I91" s="134"/>
      <c r="J91" s="135">
        <f t="shared" si="0"/>
        <v>0</v>
      </c>
      <c r="K91" s="131" t="s">
        <v>3</v>
      </c>
      <c r="L91" s="33"/>
      <c r="M91" s="136" t="s">
        <v>3</v>
      </c>
      <c r="N91" s="137" t="s">
        <v>41</v>
      </c>
      <c r="P91" s="138">
        <f t="shared" si="1"/>
        <v>0</v>
      </c>
      <c r="Q91" s="138">
        <v>0</v>
      </c>
      <c r="R91" s="138">
        <f t="shared" si="2"/>
        <v>0</v>
      </c>
      <c r="S91" s="138">
        <v>0</v>
      </c>
      <c r="T91" s="139">
        <f t="shared" si="3"/>
        <v>0</v>
      </c>
      <c r="AR91" s="140" t="s">
        <v>126</v>
      </c>
      <c r="AT91" s="140" t="s">
        <v>121</v>
      </c>
      <c r="AU91" s="140" t="s">
        <v>78</v>
      </c>
      <c r="AY91" s="18" t="s">
        <v>119</v>
      </c>
      <c r="BE91" s="141">
        <f t="shared" si="4"/>
        <v>0</v>
      </c>
      <c r="BF91" s="141">
        <f t="shared" si="5"/>
        <v>0</v>
      </c>
      <c r="BG91" s="141">
        <f t="shared" si="6"/>
        <v>0</v>
      </c>
      <c r="BH91" s="141">
        <f t="shared" si="7"/>
        <v>0</v>
      </c>
      <c r="BI91" s="141">
        <f t="shared" si="8"/>
        <v>0</v>
      </c>
      <c r="BJ91" s="18" t="s">
        <v>78</v>
      </c>
      <c r="BK91" s="141">
        <f t="shared" si="9"/>
        <v>0</v>
      </c>
      <c r="BL91" s="18" t="s">
        <v>126</v>
      </c>
      <c r="BM91" s="140" t="s">
        <v>862</v>
      </c>
    </row>
    <row r="92" spans="2:65" s="1" customFormat="1" ht="16.5" customHeight="1">
      <c r="B92" s="128"/>
      <c r="C92" s="129" t="s">
        <v>188</v>
      </c>
      <c r="D92" s="129" t="s">
        <v>121</v>
      </c>
      <c r="E92" s="130" t="s">
        <v>863</v>
      </c>
      <c r="F92" s="131" t="s">
        <v>864</v>
      </c>
      <c r="G92" s="132" t="s">
        <v>834</v>
      </c>
      <c r="H92" s="133">
        <v>1</v>
      </c>
      <c r="I92" s="134"/>
      <c r="J92" s="135">
        <f t="shared" si="0"/>
        <v>0</v>
      </c>
      <c r="K92" s="131" t="s">
        <v>3</v>
      </c>
      <c r="L92" s="33"/>
      <c r="M92" s="136" t="s">
        <v>3</v>
      </c>
      <c r="N92" s="137" t="s">
        <v>41</v>
      </c>
      <c r="P92" s="138">
        <f t="shared" si="1"/>
        <v>0</v>
      </c>
      <c r="Q92" s="138">
        <v>0</v>
      </c>
      <c r="R92" s="138">
        <f t="shared" si="2"/>
        <v>0</v>
      </c>
      <c r="S92" s="138">
        <v>0</v>
      </c>
      <c r="T92" s="139">
        <f t="shared" si="3"/>
        <v>0</v>
      </c>
      <c r="AR92" s="140" t="s">
        <v>126</v>
      </c>
      <c r="AT92" s="140" t="s">
        <v>121</v>
      </c>
      <c r="AU92" s="140" t="s">
        <v>78</v>
      </c>
      <c r="AY92" s="18" t="s">
        <v>119</v>
      </c>
      <c r="BE92" s="141">
        <f t="shared" si="4"/>
        <v>0</v>
      </c>
      <c r="BF92" s="141">
        <f t="shared" si="5"/>
        <v>0</v>
      </c>
      <c r="BG92" s="141">
        <f t="shared" si="6"/>
        <v>0</v>
      </c>
      <c r="BH92" s="141">
        <f t="shared" si="7"/>
        <v>0</v>
      </c>
      <c r="BI92" s="141">
        <f t="shared" si="8"/>
        <v>0</v>
      </c>
      <c r="BJ92" s="18" t="s">
        <v>78</v>
      </c>
      <c r="BK92" s="141">
        <f t="shared" si="9"/>
        <v>0</v>
      </c>
      <c r="BL92" s="18" t="s">
        <v>126</v>
      </c>
      <c r="BM92" s="140" t="s">
        <v>865</v>
      </c>
    </row>
    <row r="93" spans="2:65" s="1" customFormat="1" ht="16.5" customHeight="1">
      <c r="B93" s="128"/>
      <c r="C93" s="129" t="s">
        <v>9</v>
      </c>
      <c r="D93" s="129" t="s">
        <v>121</v>
      </c>
      <c r="E93" s="130" t="s">
        <v>866</v>
      </c>
      <c r="F93" s="131" t="s">
        <v>867</v>
      </c>
      <c r="G93" s="132" t="s">
        <v>834</v>
      </c>
      <c r="H93" s="133">
        <v>1</v>
      </c>
      <c r="I93" s="134"/>
      <c r="J93" s="135">
        <f t="shared" si="0"/>
        <v>0</v>
      </c>
      <c r="K93" s="131" t="s">
        <v>3</v>
      </c>
      <c r="L93" s="33"/>
      <c r="M93" s="136" t="s">
        <v>3</v>
      </c>
      <c r="N93" s="137" t="s">
        <v>41</v>
      </c>
      <c r="P93" s="138">
        <f t="shared" si="1"/>
        <v>0</v>
      </c>
      <c r="Q93" s="138">
        <v>0</v>
      </c>
      <c r="R93" s="138">
        <f t="shared" si="2"/>
        <v>0</v>
      </c>
      <c r="S93" s="138">
        <v>0</v>
      </c>
      <c r="T93" s="139">
        <f t="shared" si="3"/>
        <v>0</v>
      </c>
      <c r="AR93" s="140" t="s">
        <v>126</v>
      </c>
      <c r="AT93" s="140" t="s">
        <v>121</v>
      </c>
      <c r="AU93" s="140" t="s">
        <v>78</v>
      </c>
      <c r="AY93" s="18" t="s">
        <v>119</v>
      </c>
      <c r="BE93" s="141">
        <f t="shared" si="4"/>
        <v>0</v>
      </c>
      <c r="BF93" s="141">
        <f t="shared" si="5"/>
        <v>0</v>
      </c>
      <c r="BG93" s="141">
        <f t="shared" si="6"/>
        <v>0</v>
      </c>
      <c r="BH93" s="141">
        <f t="shared" si="7"/>
        <v>0</v>
      </c>
      <c r="BI93" s="141">
        <f t="shared" si="8"/>
        <v>0</v>
      </c>
      <c r="BJ93" s="18" t="s">
        <v>78</v>
      </c>
      <c r="BK93" s="141">
        <f t="shared" si="9"/>
        <v>0</v>
      </c>
      <c r="BL93" s="18" t="s">
        <v>126</v>
      </c>
      <c r="BM93" s="140" t="s">
        <v>868</v>
      </c>
    </row>
    <row r="94" spans="2:65" s="1" customFormat="1" ht="16.5" customHeight="1">
      <c r="B94" s="128"/>
      <c r="C94" s="129" t="s">
        <v>214</v>
      </c>
      <c r="D94" s="129" t="s">
        <v>121</v>
      </c>
      <c r="E94" s="130" t="s">
        <v>869</v>
      </c>
      <c r="F94" s="131" t="s">
        <v>870</v>
      </c>
      <c r="G94" s="132" t="s">
        <v>834</v>
      </c>
      <c r="H94" s="133">
        <v>1</v>
      </c>
      <c r="I94" s="134"/>
      <c r="J94" s="135">
        <f t="shared" si="0"/>
        <v>0</v>
      </c>
      <c r="K94" s="131" t="s">
        <v>3</v>
      </c>
      <c r="L94" s="33"/>
      <c r="M94" s="136" t="s">
        <v>3</v>
      </c>
      <c r="N94" s="137" t="s">
        <v>41</v>
      </c>
      <c r="P94" s="138">
        <f t="shared" si="1"/>
        <v>0</v>
      </c>
      <c r="Q94" s="138">
        <v>0</v>
      </c>
      <c r="R94" s="138">
        <f t="shared" si="2"/>
        <v>0</v>
      </c>
      <c r="S94" s="138">
        <v>0</v>
      </c>
      <c r="T94" s="139">
        <f t="shared" si="3"/>
        <v>0</v>
      </c>
      <c r="AR94" s="140" t="s">
        <v>126</v>
      </c>
      <c r="AT94" s="140" t="s">
        <v>121</v>
      </c>
      <c r="AU94" s="140" t="s">
        <v>78</v>
      </c>
      <c r="AY94" s="18" t="s">
        <v>119</v>
      </c>
      <c r="BE94" s="141">
        <f t="shared" si="4"/>
        <v>0</v>
      </c>
      <c r="BF94" s="141">
        <f t="shared" si="5"/>
        <v>0</v>
      </c>
      <c r="BG94" s="141">
        <f t="shared" si="6"/>
        <v>0</v>
      </c>
      <c r="BH94" s="141">
        <f t="shared" si="7"/>
        <v>0</v>
      </c>
      <c r="BI94" s="141">
        <f t="shared" si="8"/>
        <v>0</v>
      </c>
      <c r="BJ94" s="18" t="s">
        <v>78</v>
      </c>
      <c r="BK94" s="141">
        <f t="shared" si="9"/>
        <v>0</v>
      </c>
      <c r="BL94" s="18" t="s">
        <v>126</v>
      </c>
      <c r="BM94" s="140" t="s">
        <v>871</v>
      </c>
    </row>
    <row r="95" spans="2:65" s="1" customFormat="1" ht="16.5" customHeight="1">
      <c r="B95" s="128"/>
      <c r="C95" s="129" t="s">
        <v>221</v>
      </c>
      <c r="D95" s="129" t="s">
        <v>121</v>
      </c>
      <c r="E95" s="130" t="s">
        <v>872</v>
      </c>
      <c r="F95" s="131" t="s">
        <v>873</v>
      </c>
      <c r="G95" s="132" t="s">
        <v>834</v>
      </c>
      <c r="H95" s="133">
        <v>1</v>
      </c>
      <c r="I95" s="134"/>
      <c r="J95" s="135">
        <f t="shared" si="0"/>
        <v>0</v>
      </c>
      <c r="K95" s="131" t="s">
        <v>3</v>
      </c>
      <c r="L95" s="33"/>
      <c r="M95" s="136" t="s">
        <v>3</v>
      </c>
      <c r="N95" s="137" t="s">
        <v>41</v>
      </c>
      <c r="P95" s="138">
        <f t="shared" si="1"/>
        <v>0</v>
      </c>
      <c r="Q95" s="138">
        <v>0</v>
      </c>
      <c r="R95" s="138">
        <f t="shared" si="2"/>
        <v>0</v>
      </c>
      <c r="S95" s="138">
        <v>0</v>
      </c>
      <c r="T95" s="139">
        <f t="shared" si="3"/>
        <v>0</v>
      </c>
      <c r="AR95" s="140" t="s">
        <v>126</v>
      </c>
      <c r="AT95" s="140" t="s">
        <v>121</v>
      </c>
      <c r="AU95" s="140" t="s">
        <v>78</v>
      </c>
      <c r="AY95" s="18" t="s">
        <v>119</v>
      </c>
      <c r="BE95" s="141">
        <f t="shared" si="4"/>
        <v>0</v>
      </c>
      <c r="BF95" s="141">
        <f t="shared" si="5"/>
        <v>0</v>
      </c>
      <c r="BG95" s="141">
        <f t="shared" si="6"/>
        <v>0</v>
      </c>
      <c r="BH95" s="141">
        <f t="shared" si="7"/>
        <v>0</v>
      </c>
      <c r="BI95" s="141">
        <f t="shared" si="8"/>
        <v>0</v>
      </c>
      <c r="BJ95" s="18" t="s">
        <v>78</v>
      </c>
      <c r="BK95" s="141">
        <f t="shared" si="9"/>
        <v>0</v>
      </c>
      <c r="BL95" s="18" t="s">
        <v>126</v>
      </c>
      <c r="BM95" s="140" t="s">
        <v>874</v>
      </c>
    </row>
    <row r="96" spans="2:65" s="1" customFormat="1" ht="33" customHeight="1">
      <c r="B96" s="128"/>
      <c r="C96" s="129" t="s">
        <v>227</v>
      </c>
      <c r="D96" s="129" t="s">
        <v>121</v>
      </c>
      <c r="E96" s="130" t="s">
        <v>875</v>
      </c>
      <c r="F96" s="131" t="s">
        <v>876</v>
      </c>
      <c r="G96" s="132" t="s">
        <v>834</v>
      </c>
      <c r="H96" s="133">
        <v>1</v>
      </c>
      <c r="I96" s="134"/>
      <c r="J96" s="135">
        <f t="shared" si="0"/>
        <v>0</v>
      </c>
      <c r="K96" s="131" t="s">
        <v>3</v>
      </c>
      <c r="L96" s="33"/>
      <c r="M96" s="136" t="s">
        <v>3</v>
      </c>
      <c r="N96" s="137" t="s">
        <v>41</v>
      </c>
      <c r="P96" s="138">
        <f t="shared" si="1"/>
        <v>0</v>
      </c>
      <c r="Q96" s="138">
        <v>0</v>
      </c>
      <c r="R96" s="138">
        <f t="shared" si="2"/>
        <v>0</v>
      </c>
      <c r="S96" s="138">
        <v>0</v>
      </c>
      <c r="T96" s="139">
        <f t="shared" si="3"/>
        <v>0</v>
      </c>
      <c r="AR96" s="140" t="s">
        <v>126</v>
      </c>
      <c r="AT96" s="140" t="s">
        <v>121</v>
      </c>
      <c r="AU96" s="140" t="s">
        <v>78</v>
      </c>
      <c r="AY96" s="18" t="s">
        <v>119</v>
      </c>
      <c r="BE96" s="141">
        <f t="shared" si="4"/>
        <v>0</v>
      </c>
      <c r="BF96" s="141">
        <f t="shared" si="5"/>
        <v>0</v>
      </c>
      <c r="BG96" s="141">
        <f t="shared" si="6"/>
        <v>0</v>
      </c>
      <c r="BH96" s="141">
        <f t="shared" si="7"/>
        <v>0</v>
      </c>
      <c r="BI96" s="141">
        <f t="shared" si="8"/>
        <v>0</v>
      </c>
      <c r="BJ96" s="18" t="s">
        <v>78</v>
      </c>
      <c r="BK96" s="141">
        <f t="shared" si="9"/>
        <v>0</v>
      </c>
      <c r="BL96" s="18" t="s">
        <v>126</v>
      </c>
      <c r="BM96" s="140" t="s">
        <v>877</v>
      </c>
    </row>
    <row r="97" spans="2:65" s="1" customFormat="1" ht="16.5" customHeight="1">
      <c r="B97" s="128"/>
      <c r="C97" s="129" t="s">
        <v>233</v>
      </c>
      <c r="D97" s="129" t="s">
        <v>121</v>
      </c>
      <c r="E97" s="130" t="s">
        <v>878</v>
      </c>
      <c r="F97" s="131" t="s">
        <v>879</v>
      </c>
      <c r="G97" s="132" t="s">
        <v>834</v>
      </c>
      <c r="H97" s="133">
        <v>1</v>
      </c>
      <c r="I97" s="134"/>
      <c r="J97" s="135">
        <f t="shared" si="0"/>
        <v>0</v>
      </c>
      <c r="K97" s="131" t="s">
        <v>3</v>
      </c>
      <c r="L97" s="33"/>
      <c r="M97" s="136" t="s">
        <v>3</v>
      </c>
      <c r="N97" s="137" t="s">
        <v>41</v>
      </c>
      <c r="P97" s="138">
        <f t="shared" si="1"/>
        <v>0</v>
      </c>
      <c r="Q97" s="138">
        <v>0</v>
      </c>
      <c r="R97" s="138">
        <f t="shared" si="2"/>
        <v>0</v>
      </c>
      <c r="S97" s="138">
        <v>0</v>
      </c>
      <c r="T97" s="139">
        <f t="shared" si="3"/>
        <v>0</v>
      </c>
      <c r="AR97" s="140" t="s">
        <v>880</v>
      </c>
      <c r="AT97" s="140" t="s">
        <v>121</v>
      </c>
      <c r="AU97" s="140" t="s">
        <v>78</v>
      </c>
      <c r="AY97" s="18" t="s">
        <v>119</v>
      </c>
      <c r="BE97" s="141">
        <f t="shared" si="4"/>
        <v>0</v>
      </c>
      <c r="BF97" s="141">
        <f t="shared" si="5"/>
        <v>0</v>
      </c>
      <c r="BG97" s="141">
        <f t="shared" si="6"/>
        <v>0</v>
      </c>
      <c r="BH97" s="141">
        <f t="shared" si="7"/>
        <v>0</v>
      </c>
      <c r="BI97" s="141">
        <f t="shared" si="8"/>
        <v>0</v>
      </c>
      <c r="BJ97" s="18" t="s">
        <v>78</v>
      </c>
      <c r="BK97" s="141">
        <f t="shared" si="9"/>
        <v>0</v>
      </c>
      <c r="BL97" s="18" t="s">
        <v>880</v>
      </c>
      <c r="BM97" s="140" t="s">
        <v>881</v>
      </c>
    </row>
    <row r="98" spans="2:65" s="1" customFormat="1" ht="16.5" customHeight="1">
      <c r="B98" s="128"/>
      <c r="C98" s="129" t="s">
        <v>239</v>
      </c>
      <c r="D98" s="129" t="s">
        <v>121</v>
      </c>
      <c r="E98" s="130" t="s">
        <v>882</v>
      </c>
      <c r="F98" s="131" t="s">
        <v>883</v>
      </c>
      <c r="G98" s="132" t="s">
        <v>834</v>
      </c>
      <c r="H98" s="133">
        <v>1</v>
      </c>
      <c r="I98" s="134"/>
      <c r="J98" s="135">
        <f t="shared" si="0"/>
        <v>0</v>
      </c>
      <c r="K98" s="131" t="s">
        <v>3</v>
      </c>
      <c r="L98" s="33"/>
      <c r="M98" s="136" t="s">
        <v>3</v>
      </c>
      <c r="N98" s="137" t="s">
        <v>41</v>
      </c>
      <c r="P98" s="138">
        <f t="shared" si="1"/>
        <v>0</v>
      </c>
      <c r="Q98" s="138">
        <v>0</v>
      </c>
      <c r="R98" s="138">
        <f t="shared" si="2"/>
        <v>0</v>
      </c>
      <c r="S98" s="138">
        <v>0</v>
      </c>
      <c r="T98" s="139">
        <f t="shared" si="3"/>
        <v>0</v>
      </c>
      <c r="AR98" s="140" t="s">
        <v>126</v>
      </c>
      <c r="AT98" s="140" t="s">
        <v>121</v>
      </c>
      <c r="AU98" s="140" t="s">
        <v>78</v>
      </c>
      <c r="AY98" s="18" t="s">
        <v>119</v>
      </c>
      <c r="BE98" s="141">
        <f t="shared" si="4"/>
        <v>0</v>
      </c>
      <c r="BF98" s="141">
        <f t="shared" si="5"/>
        <v>0</v>
      </c>
      <c r="BG98" s="141">
        <f t="shared" si="6"/>
        <v>0</v>
      </c>
      <c r="BH98" s="141">
        <f t="shared" si="7"/>
        <v>0</v>
      </c>
      <c r="BI98" s="141">
        <f t="shared" si="8"/>
        <v>0</v>
      </c>
      <c r="BJ98" s="18" t="s">
        <v>78</v>
      </c>
      <c r="BK98" s="141">
        <f t="shared" si="9"/>
        <v>0</v>
      </c>
      <c r="BL98" s="18" t="s">
        <v>126</v>
      </c>
      <c r="BM98" s="140" t="s">
        <v>884</v>
      </c>
    </row>
    <row r="99" spans="2:65" s="1" customFormat="1" ht="33" customHeight="1">
      <c r="B99" s="128"/>
      <c r="C99" s="129" t="s">
        <v>249</v>
      </c>
      <c r="D99" s="129" t="s">
        <v>121</v>
      </c>
      <c r="E99" s="130" t="s">
        <v>885</v>
      </c>
      <c r="F99" s="131" t="s">
        <v>886</v>
      </c>
      <c r="G99" s="132" t="s">
        <v>834</v>
      </c>
      <c r="H99" s="133">
        <v>1</v>
      </c>
      <c r="I99" s="134"/>
      <c r="J99" s="135">
        <f t="shared" si="0"/>
        <v>0</v>
      </c>
      <c r="K99" s="131" t="s">
        <v>3</v>
      </c>
      <c r="L99" s="33"/>
      <c r="M99" s="188" t="s">
        <v>3</v>
      </c>
      <c r="N99" s="189" t="s">
        <v>41</v>
      </c>
      <c r="O99" s="185"/>
      <c r="P99" s="190">
        <f t="shared" si="1"/>
        <v>0</v>
      </c>
      <c r="Q99" s="190">
        <v>0</v>
      </c>
      <c r="R99" s="190">
        <f t="shared" si="2"/>
        <v>0</v>
      </c>
      <c r="S99" s="190">
        <v>0</v>
      </c>
      <c r="T99" s="191">
        <f t="shared" si="3"/>
        <v>0</v>
      </c>
      <c r="AR99" s="140" t="s">
        <v>126</v>
      </c>
      <c r="AT99" s="140" t="s">
        <v>121</v>
      </c>
      <c r="AU99" s="140" t="s">
        <v>78</v>
      </c>
      <c r="AY99" s="18" t="s">
        <v>119</v>
      </c>
      <c r="BE99" s="141">
        <f t="shared" si="4"/>
        <v>0</v>
      </c>
      <c r="BF99" s="141">
        <f t="shared" si="5"/>
        <v>0</v>
      </c>
      <c r="BG99" s="141">
        <f t="shared" si="6"/>
        <v>0</v>
      </c>
      <c r="BH99" s="141">
        <f t="shared" si="7"/>
        <v>0</v>
      </c>
      <c r="BI99" s="141">
        <f t="shared" si="8"/>
        <v>0</v>
      </c>
      <c r="BJ99" s="18" t="s">
        <v>78</v>
      </c>
      <c r="BK99" s="141">
        <f t="shared" si="9"/>
        <v>0</v>
      </c>
      <c r="BL99" s="18" t="s">
        <v>126</v>
      </c>
      <c r="BM99" s="140" t="s">
        <v>887</v>
      </c>
    </row>
    <row r="100" spans="2:65" s="1" customFormat="1" ht="6.95" customHeight="1"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33"/>
    </row>
  </sheetData>
  <autoFilter ref="C79:K99" xr:uid="{00000000-0009-0000-0000-000004000000}"/>
  <mergeCells count="9">
    <mergeCell ref="E50:H50"/>
    <mergeCell ref="E70:H70"/>
    <mergeCell ref="E72:H72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9"/>
  <sheetViews>
    <sheetView showGridLines="0" topLeftCell="A58" zoomScale="110" zoomScaleNormal="110" workbookViewId="0"/>
  </sheetViews>
  <sheetFormatPr defaultRowHeight="11.25"/>
  <cols>
    <col min="1" max="1" width="8.33203125" style="192" customWidth="1"/>
    <col min="2" max="2" width="1.6640625" style="192" customWidth="1"/>
    <col min="3" max="4" width="5" style="192" customWidth="1"/>
    <col min="5" max="5" width="11.6640625" style="192" customWidth="1"/>
    <col min="6" max="6" width="9.1640625" style="192" customWidth="1"/>
    <col min="7" max="7" width="5" style="192" customWidth="1"/>
    <col min="8" max="8" width="77.83203125" style="192" customWidth="1"/>
    <col min="9" max="10" width="20" style="192" customWidth="1"/>
    <col min="11" max="11" width="1.6640625" style="192" customWidth="1"/>
  </cols>
  <sheetData>
    <row r="1" spans="2:11" customFormat="1" ht="37.5" customHeight="1"/>
    <row r="2" spans="2:11" customFormat="1" ht="7.5" customHeight="1">
      <c r="B2" s="193"/>
      <c r="C2" s="194"/>
      <c r="D2" s="194"/>
      <c r="E2" s="194"/>
      <c r="F2" s="194"/>
      <c r="G2" s="194"/>
      <c r="H2" s="194"/>
      <c r="I2" s="194"/>
      <c r="J2" s="194"/>
      <c r="K2" s="195"/>
    </row>
    <row r="3" spans="2:11" s="16" customFormat="1" ht="45" customHeight="1">
      <c r="B3" s="196"/>
      <c r="C3" s="321" t="s">
        <v>888</v>
      </c>
      <c r="D3" s="321"/>
      <c r="E3" s="321"/>
      <c r="F3" s="321"/>
      <c r="G3" s="321"/>
      <c r="H3" s="321"/>
      <c r="I3" s="321"/>
      <c r="J3" s="321"/>
      <c r="K3" s="197"/>
    </row>
    <row r="4" spans="2:11" customFormat="1" ht="25.5" customHeight="1">
      <c r="B4" s="198"/>
      <c r="C4" s="320" t="s">
        <v>889</v>
      </c>
      <c r="D4" s="320"/>
      <c r="E4" s="320"/>
      <c r="F4" s="320"/>
      <c r="G4" s="320"/>
      <c r="H4" s="320"/>
      <c r="I4" s="320"/>
      <c r="J4" s="320"/>
      <c r="K4" s="199"/>
    </row>
    <row r="5" spans="2:11" customFormat="1" ht="5.25" customHeight="1">
      <c r="B5" s="198"/>
      <c r="C5" s="200"/>
      <c r="D5" s="200"/>
      <c r="E5" s="200"/>
      <c r="F5" s="200"/>
      <c r="G5" s="200"/>
      <c r="H5" s="200"/>
      <c r="I5" s="200"/>
      <c r="J5" s="200"/>
      <c r="K5" s="199"/>
    </row>
    <row r="6" spans="2:11" customFormat="1" ht="15" customHeight="1">
      <c r="B6" s="198"/>
      <c r="C6" s="319" t="s">
        <v>890</v>
      </c>
      <c r="D6" s="319"/>
      <c r="E6" s="319"/>
      <c r="F6" s="319"/>
      <c r="G6" s="319"/>
      <c r="H6" s="319"/>
      <c r="I6" s="319"/>
      <c r="J6" s="319"/>
      <c r="K6" s="199"/>
    </row>
    <row r="7" spans="2:11" customFormat="1" ht="15" customHeight="1">
      <c r="B7" s="202"/>
      <c r="C7" s="319" t="s">
        <v>891</v>
      </c>
      <c r="D7" s="319"/>
      <c r="E7" s="319"/>
      <c r="F7" s="319"/>
      <c r="G7" s="319"/>
      <c r="H7" s="319"/>
      <c r="I7" s="319"/>
      <c r="J7" s="319"/>
      <c r="K7" s="199"/>
    </row>
    <row r="8" spans="2:11" customFormat="1" ht="12.75" customHeight="1">
      <c r="B8" s="202"/>
      <c r="C8" s="201"/>
      <c r="D8" s="201"/>
      <c r="E8" s="201"/>
      <c r="F8" s="201"/>
      <c r="G8" s="201"/>
      <c r="H8" s="201"/>
      <c r="I8" s="201"/>
      <c r="J8" s="201"/>
      <c r="K8" s="199"/>
    </row>
    <row r="9" spans="2:11" customFormat="1" ht="15" customHeight="1">
      <c r="B9" s="202"/>
      <c r="C9" s="319" t="s">
        <v>892</v>
      </c>
      <c r="D9" s="319"/>
      <c r="E9" s="319"/>
      <c r="F9" s="319"/>
      <c r="G9" s="319"/>
      <c r="H9" s="319"/>
      <c r="I9" s="319"/>
      <c r="J9" s="319"/>
      <c r="K9" s="199"/>
    </row>
    <row r="10" spans="2:11" customFormat="1" ht="15" customHeight="1">
      <c r="B10" s="202"/>
      <c r="C10" s="201"/>
      <c r="D10" s="319" t="s">
        <v>893</v>
      </c>
      <c r="E10" s="319"/>
      <c r="F10" s="319"/>
      <c r="G10" s="319"/>
      <c r="H10" s="319"/>
      <c r="I10" s="319"/>
      <c r="J10" s="319"/>
      <c r="K10" s="199"/>
    </row>
    <row r="11" spans="2:11" customFormat="1" ht="15" customHeight="1">
      <c r="B11" s="202"/>
      <c r="C11" s="203"/>
      <c r="D11" s="319" t="s">
        <v>894</v>
      </c>
      <c r="E11" s="319"/>
      <c r="F11" s="319"/>
      <c r="G11" s="319"/>
      <c r="H11" s="319"/>
      <c r="I11" s="319"/>
      <c r="J11" s="319"/>
      <c r="K11" s="199"/>
    </row>
    <row r="12" spans="2:11" customFormat="1" ht="15" customHeight="1">
      <c r="B12" s="202"/>
      <c r="C12" s="203"/>
      <c r="D12" s="201"/>
      <c r="E12" s="201"/>
      <c r="F12" s="201"/>
      <c r="G12" s="201"/>
      <c r="H12" s="201"/>
      <c r="I12" s="201"/>
      <c r="J12" s="201"/>
      <c r="K12" s="199"/>
    </row>
    <row r="13" spans="2:11" customFormat="1" ht="15" customHeight="1">
      <c r="B13" s="202"/>
      <c r="C13" s="203"/>
      <c r="D13" s="204" t="s">
        <v>895</v>
      </c>
      <c r="E13" s="201"/>
      <c r="F13" s="201"/>
      <c r="G13" s="201"/>
      <c r="H13" s="201"/>
      <c r="I13" s="201"/>
      <c r="J13" s="201"/>
      <c r="K13" s="199"/>
    </row>
    <row r="14" spans="2:11" customFormat="1" ht="12.75" customHeight="1">
      <c r="B14" s="202"/>
      <c r="C14" s="203"/>
      <c r="D14" s="203"/>
      <c r="E14" s="203"/>
      <c r="F14" s="203"/>
      <c r="G14" s="203"/>
      <c r="H14" s="203"/>
      <c r="I14" s="203"/>
      <c r="J14" s="203"/>
      <c r="K14" s="199"/>
    </row>
    <row r="15" spans="2:11" customFormat="1" ht="15" customHeight="1">
      <c r="B15" s="202"/>
      <c r="C15" s="203"/>
      <c r="D15" s="319" t="s">
        <v>896</v>
      </c>
      <c r="E15" s="319"/>
      <c r="F15" s="319"/>
      <c r="G15" s="319"/>
      <c r="H15" s="319"/>
      <c r="I15" s="319"/>
      <c r="J15" s="319"/>
      <c r="K15" s="199"/>
    </row>
    <row r="16" spans="2:11" customFormat="1" ht="15" customHeight="1">
      <c r="B16" s="202"/>
      <c r="C16" s="203"/>
      <c r="D16" s="319" t="s">
        <v>897</v>
      </c>
      <c r="E16" s="319"/>
      <c r="F16" s="319"/>
      <c r="G16" s="319"/>
      <c r="H16" s="319"/>
      <c r="I16" s="319"/>
      <c r="J16" s="319"/>
      <c r="K16" s="199"/>
    </row>
    <row r="17" spans="2:11" customFormat="1" ht="15" customHeight="1">
      <c r="B17" s="202"/>
      <c r="C17" s="203"/>
      <c r="D17" s="319" t="s">
        <v>898</v>
      </c>
      <c r="E17" s="319"/>
      <c r="F17" s="319"/>
      <c r="G17" s="319"/>
      <c r="H17" s="319"/>
      <c r="I17" s="319"/>
      <c r="J17" s="319"/>
      <c r="K17" s="199"/>
    </row>
    <row r="18" spans="2:11" customFormat="1" ht="15" customHeight="1">
      <c r="B18" s="202"/>
      <c r="C18" s="203"/>
      <c r="D18" s="203"/>
      <c r="E18" s="205" t="s">
        <v>77</v>
      </c>
      <c r="F18" s="319" t="s">
        <v>899</v>
      </c>
      <c r="G18" s="319"/>
      <c r="H18" s="319"/>
      <c r="I18" s="319"/>
      <c r="J18" s="319"/>
      <c r="K18" s="199"/>
    </row>
    <row r="19" spans="2:11" customFormat="1" ht="15" customHeight="1">
      <c r="B19" s="202"/>
      <c r="C19" s="203"/>
      <c r="D19" s="203"/>
      <c r="E19" s="205" t="s">
        <v>900</v>
      </c>
      <c r="F19" s="319" t="s">
        <v>901</v>
      </c>
      <c r="G19" s="319"/>
      <c r="H19" s="319"/>
      <c r="I19" s="319"/>
      <c r="J19" s="319"/>
      <c r="K19" s="199"/>
    </row>
    <row r="20" spans="2:11" customFormat="1" ht="15" customHeight="1">
      <c r="B20" s="202"/>
      <c r="C20" s="203"/>
      <c r="D20" s="203"/>
      <c r="E20" s="205" t="s">
        <v>902</v>
      </c>
      <c r="F20" s="319" t="s">
        <v>903</v>
      </c>
      <c r="G20" s="319"/>
      <c r="H20" s="319"/>
      <c r="I20" s="319"/>
      <c r="J20" s="319"/>
      <c r="K20" s="199"/>
    </row>
    <row r="21" spans="2:11" customFormat="1" ht="15" customHeight="1">
      <c r="B21" s="202"/>
      <c r="C21" s="203"/>
      <c r="D21" s="203"/>
      <c r="E21" s="205" t="s">
        <v>904</v>
      </c>
      <c r="F21" s="319" t="s">
        <v>88</v>
      </c>
      <c r="G21" s="319"/>
      <c r="H21" s="319"/>
      <c r="I21" s="319"/>
      <c r="J21" s="319"/>
      <c r="K21" s="199"/>
    </row>
    <row r="22" spans="2:11" customFormat="1" ht="15" customHeight="1">
      <c r="B22" s="202"/>
      <c r="C22" s="203"/>
      <c r="D22" s="203"/>
      <c r="E22" s="205" t="s">
        <v>905</v>
      </c>
      <c r="F22" s="319" t="s">
        <v>906</v>
      </c>
      <c r="G22" s="319"/>
      <c r="H22" s="319"/>
      <c r="I22" s="319"/>
      <c r="J22" s="319"/>
      <c r="K22" s="199"/>
    </row>
    <row r="23" spans="2:11" customFormat="1" ht="15" customHeight="1">
      <c r="B23" s="202"/>
      <c r="C23" s="203"/>
      <c r="D23" s="203"/>
      <c r="E23" s="205" t="s">
        <v>907</v>
      </c>
      <c r="F23" s="319" t="s">
        <v>908</v>
      </c>
      <c r="G23" s="319"/>
      <c r="H23" s="319"/>
      <c r="I23" s="319"/>
      <c r="J23" s="319"/>
      <c r="K23" s="199"/>
    </row>
    <row r="24" spans="2:11" customFormat="1" ht="12.75" customHeight="1">
      <c r="B24" s="202"/>
      <c r="C24" s="203"/>
      <c r="D24" s="203"/>
      <c r="E24" s="203"/>
      <c r="F24" s="203"/>
      <c r="G24" s="203"/>
      <c r="H24" s="203"/>
      <c r="I24" s="203"/>
      <c r="J24" s="203"/>
      <c r="K24" s="199"/>
    </row>
    <row r="25" spans="2:11" customFormat="1" ht="15" customHeight="1">
      <c r="B25" s="202"/>
      <c r="C25" s="319" t="s">
        <v>909</v>
      </c>
      <c r="D25" s="319"/>
      <c r="E25" s="319"/>
      <c r="F25" s="319"/>
      <c r="G25" s="319"/>
      <c r="H25" s="319"/>
      <c r="I25" s="319"/>
      <c r="J25" s="319"/>
      <c r="K25" s="199"/>
    </row>
    <row r="26" spans="2:11" customFormat="1" ht="15" customHeight="1">
      <c r="B26" s="202"/>
      <c r="C26" s="319" t="s">
        <v>910</v>
      </c>
      <c r="D26" s="319"/>
      <c r="E26" s="319"/>
      <c r="F26" s="319"/>
      <c r="G26" s="319"/>
      <c r="H26" s="319"/>
      <c r="I26" s="319"/>
      <c r="J26" s="319"/>
      <c r="K26" s="199"/>
    </row>
    <row r="27" spans="2:11" customFormat="1" ht="15" customHeight="1">
      <c r="B27" s="202"/>
      <c r="C27" s="201"/>
      <c r="D27" s="319" t="s">
        <v>911</v>
      </c>
      <c r="E27" s="319"/>
      <c r="F27" s="319"/>
      <c r="G27" s="319"/>
      <c r="H27" s="319"/>
      <c r="I27" s="319"/>
      <c r="J27" s="319"/>
      <c r="K27" s="199"/>
    </row>
    <row r="28" spans="2:11" customFormat="1" ht="15" customHeight="1">
      <c r="B28" s="202"/>
      <c r="C28" s="203"/>
      <c r="D28" s="319" t="s">
        <v>912</v>
      </c>
      <c r="E28" s="319"/>
      <c r="F28" s="319"/>
      <c r="G28" s="319"/>
      <c r="H28" s="319"/>
      <c r="I28" s="319"/>
      <c r="J28" s="319"/>
      <c r="K28" s="199"/>
    </row>
    <row r="29" spans="2:11" customFormat="1" ht="12.75" customHeight="1">
      <c r="B29" s="202"/>
      <c r="C29" s="203"/>
      <c r="D29" s="203"/>
      <c r="E29" s="203"/>
      <c r="F29" s="203"/>
      <c r="G29" s="203"/>
      <c r="H29" s="203"/>
      <c r="I29" s="203"/>
      <c r="J29" s="203"/>
      <c r="K29" s="199"/>
    </row>
    <row r="30" spans="2:11" customFormat="1" ht="15" customHeight="1">
      <c r="B30" s="202"/>
      <c r="C30" s="203"/>
      <c r="D30" s="319" t="s">
        <v>913</v>
      </c>
      <c r="E30" s="319"/>
      <c r="F30" s="319"/>
      <c r="G30" s="319"/>
      <c r="H30" s="319"/>
      <c r="I30" s="319"/>
      <c r="J30" s="319"/>
      <c r="K30" s="199"/>
    </row>
    <row r="31" spans="2:11" customFormat="1" ht="15" customHeight="1">
      <c r="B31" s="202"/>
      <c r="C31" s="203"/>
      <c r="D31" s="319" t="s">
        <v>914</v>
      </c>
      <c r="E31" s="319"/>
      <c r="F31" s="319"/>
      <c r="G31" s="319"/>
      <c r="H31" s="319"/>
      <c r="I31" s="319"/>
      <c r="J31" s="319"/>
      <c r="K31" s="199"/>
    </row>
    <row r="32" spans="2:11" customFormat="1" ht="12.75" customHeight="1">
      <c r="B32" s="202"/>
      <c r="C32" s="203"/>
      <c r="D32" s="203"/>
      <c r="E32" s="203"/>
      <c r="F32" s="203"/>
      <c r="G32" s="203"/>
      <c r="H32" s="203"/>
      <c r="I32" s="203"/>
      <c r="J32" s="203"/>
      <c r="K32" s="199"/>
    </row>
    <row r="33" spans="2:11" customFormat="1" ht="15" customHeight="1">
      <c r="B33" s="202"/>
      <c r="C33" s="203"/>
      <c r="D33" s="319" t="s">
        <v>915</v>
      </c>
      <c r="E33" s="319"/>
      <c r="F33" s="319"/>
      <c r="G33" s="319"/>
      <c r="H33" s="319"/>
      <c r="I33" s="319"/>
      <c r="J33" s="319"/>
      <c r="K33" s="199"/>
    </row>
    <row r="34" spans="2:11" customFormat="1" ht="15" customHeight="1">
      <c r="B34" s="202"/>
      <c r="C34" s="203"/>
      <c r="D34" s="319" t="s">
        <v>916</v>
      </c>
      <c r="E34" s="319"/>
      <c r="F34" s="319"/>
      <c r="G34" s="319"/>
      <c r="H34" s="319"/>
      <c r="I34" s="319"/>
      <c r="J34" s="319"/>
      <c r="K34" s="199"/>
    </row>
    <row r="35" spans="2:11" customFormat="1" ht="15" customHeight="1">
      <c r="B35" s="202"/>
      <c r="C35" s="203"/>
      <c r="D35" s="319" t="s">
        <v>917</v>
      </c>
      <c r="E35" s="319"/>
      <c r="F35" s="319"/>
      <c r="G35" s="319"/>
      <c r="H35" s="319"/>
      <c r="I35" s="319"/>
      <c r="J35" s="319"/>
      <c r="K35" s="199"/>
    </row>
    <row r="36" spans="2:11" customFormat="1" ht="15" customHeight="1">
      <c r="B36" s="202"/>
      <c r="C36" s="203"/>
      <c r="D36" s="201"/>
      <c r="E36" s="204" t="s">
        <v>105</v>
      </c>
      <c r="F36" s="201"/>
      <c r="G36" s="319" t="s">
        <v>918</v>
      </c>
      <c r="H36" s="319"/>
      <c r="I36" s="319"/>
      <c r="J36" s="319"/>
      <c r="K36" s="199"/>
    </row>
    <row r="37" spans="2:11" customFormat="1" ht="30.75" customHeight="1">
      <c r="B37" s="202"/>
      <c r="C37" s="203"/>
      <c r="D37" s="201"/>
      <c r="E37" s="204" t="s">
        <v>919</v>
      </c>
      <c r="F37" s="201"/>
      <c r="G37" s="319" t="s">
        <v>920</v>
      </c>
      <c r="H37" s="319"/>
      <c r="I37" s="319"/>
      <c r="J37" s="319"/>
      <c r="K37" s="199"/>
    </row>
    <row r="38" spans="2:11" customFormat="1" ht="15" customHeight="1">
      <c r="B38" s="202"/>
      <c r="C38" s="203"/>
      <c r="D38" s="201"/>
      <c r="E38" s="204" t="s">
        <v>51</v>
      </c>
      <c r="F38" s="201"/>
      <c r="G38" s="319" t="s">
        <v>921</v>
      </c>
      <c r="H38" s="319"/>
      <c r="I38" s="319"/>
      <c r="J38" s="319"/>
      <c r="K38" s="199"/>
    </row>
    <row r="39" spans="2:11" customFormat="1" ht="15" customHeight="1">
      <c r="B39" s="202"/>
      <c r="C39" s="203"/>
      <c r="D39" s="201"/>
      <c r="E39" s="204" t="s">
        <v>52</v>
      </c>
      <c r="F39" s="201"/>
      <c r="G39" s="319" t="s">
        <v>922</v>
      </c>
      <c r="H39" s="319"/>
      <c r="I39" s="319"/>
      <c r="J39" s="319"/>
      <c r="K39" s="199"/>
    </row>
    <row r="40" spans="2:11" customFormat="1" ht="15" customHeight="1">
      <c r="B40" s="202"/>
      <c r="C40" s="203"/>
      <c r="D40" s="201"/>
      <c r="E40" s="204" t="s">
        <v>106</v>
      </c>
      <c r="F40" s="201"/>
      <c r="G40" s="319" t="s">
        <v>923</v>
      </c>
      <c r="H40" s="319"/>
      <c r="I40" s="319"/>
      <c r="J40" s="319"/>
      <c r="K40" s="199"/>
    </row>
    <row r="41" spans="2:11" customFormat="1" ht="15" customHeight="1">
      <c r="B41" s="202"/>
      <c r="C41" s="203"/>
      <c r="D41" s="201"/>
      <c r="E41" s="204" t="s">
        <v>107</v>
      </c>
      <c r="F41" s="201"/>
      <c r="G41" s="319" t="s">
        <v>924</v>
      </c>
      <c r="H41" s="319"/>
      <c r="I41" s="319"/>
      <c r="J41" s="319"/>
      <c r="K41" s="199"/>
    </row>
    <row r="42" spans="2:11" customFormat="1" ht="15" customHeight="1">
      <c r="B42" s="202"/>
      <c r="C42" s="203"/>
      <c r="D42" s="201"/>
      <c r="E42" s="204" t="s">
        <v>925</v>
      </c>
      <c r="F42" s="201"/>
      <c r="G42" s="319" t="s">
        <v>926</v>
      </c>
      <c r="H42" s="319"/>
      <c r="I42" s="319"/>
      <c r="J42" s="319"/>
      <c r="K42" s="199"/>
    </row>
    <row r="43" spans="2:11" customFormat="1" ht="15" customHeight="1">
      <c r="B43" s="202"/>
      <c r="C43" s="203"/>
      <c r="D43" s="201"/>
      <c r="E43" s="204"/>
      <c r="F43" s="201"/>
      <c r="G43" s="319" t="s">
        <v>927</v>
      </c>
      <c r="H43" s="319"/>
      <c r="I43" s="319"/>
      <c r="J43" s="319"/>
      <c r="K43" s="199"/>
    </row>
    <row r="44" spans="2:11" customFormat="1" ht="15" customHeight="1">
      <c r="B44" s="202"/>
      <c r="C44" s="203"/>
      <c r="D44" s="201"/>
      <c r="E44" s="204" t="s">
        <v>928</v>
      </c>
      <c r="F44" s="201"/>
      <c r="G44" s="319" t="s">
        <v>929</v>
      </c>
      <c r="H44" s="319"/>
      <c r="I44" s="319"/>
      <c r="J44" s="319"/>
      <c r="K44" s="199"/>
    </row>
    <row r="45" spans="2:11" customFormat="1" ht="15" customHeight="1">
      <c r="B45" s="202"/>
      <c r="C45" s="203"/>
      <c r="D45" s="201"/>
      <c r="E45" s="204" t="s">
        <v>109</v>
      </c>
      <c r="F45" s="201"/>
      <c r="G45" s="319" t="s">
        <v>930</v>
      </c>
      <c r="H45" s="319"/>
      <c r="I45" s="319"/>
      <c r="J45" s="319"/>
      <c r="K45" s="199"/>
    </row>
    <row r="46" spans="2:11" customFormat="1" ht="12.75" customHeight="1">
      <c r="B46" s="202"/>
      <c r="C46" s="203"/>
      <c r="D46" s="201"/>
      <c r="E46" s="201"/>
      <c r="F46" s="201"/>
      <c r="G46" s="201"/>
      <c r="H46" s="201"/>
      <c r="I46" s="201"/>
      <c r="J46" s="201"/>
      <c r="K46" s="199"/>
    </row>
    <row r="47" spans="2:11" customFormat="1" ht="15" customHeight="1">
      <c r="B47" s="202"/>
      <c r="C47" s="203"/>
      <c r="D47" s="319" t="s">
        <v>931</v>
      </c>
      <c r="E47" s="319"/>
      <c r="F47" s="319"/>
      <c r="G47" s="319"/>
      <c r="H47" s="319"/>
      <c r="I47" s="319"/>
      <c r="J47" s="319"/>
      <c r="K47" s="199"/>
    </row>
    <row r="48" spans="2:11" customFormat="1" ht="15" customHeight="1">
      <c r="B48" s="202"/>
      <c r="C48" s="203"/>
      <c r="D48" s="203"/>
      <c r="E48" s="319" t="s">
        <v>932</v>
      </c>
      <c r="F48" s="319"/>
      <c r="G48" s="319"/>
      <c r="H48" s="319"/>
      <c r="I48" s="319"/>
      <c r="J48" s="319"/>
      <c r="K48" s="199"/>
    </row>
    <row r="49" spans="2:11" customFormat="1" ht="15" customHeight="1">
      <c r="B49" s="202"/>
      <c r="C49" s="203"/>
      <c r="D49" s="203"/>
      <c r="E49" s="319" t="s">
        <v>933</v>
      </c>
      <c r="F49" s="319"/>
      <c r="G49" s="319"/>
      <c r="H49" s="319"/>
      <c r="I49" s="319"/>
      <c r="J49" s="319"/>
      <c r="K49" s="199"/>
    </row>
    <row r="50" spans="2:11" customFormat="1" ht="15" customHeight="1">
      <c r="B50" s="202"/>
      <c r="C50" s="203"/>
      <c r="D50" s="203"/>
      <c r="E50" s="319" t="s">
        <v>934</v>
      </c>
      <c r="F50" s="319"/>
      <c r="G50" s="319"/>
      <c r="H50" s="319"/>
      <c r="I50" s="319"/>
      <c r="J50" s="319"/>
      <c r="K50" s="199"/>
    </row>
    <row r="51" spans="2:11" customFormat="1" ht="15" customHeight="1">
      <c r="B51" s="202"/>
      <c r="C51" s="203"/>
      <c r="D51" s="319" t="s">
        <v>935</v>
      </c>
      <c r="E51" s="319"/>
      <c r="F51" s="319"/>
      <c r="G51" s="319"/>
      <c r="H51" s="319"/>
      <c r="I51" s="319"/>
      <c r="J51" s="319"/>
      <c r="K51" s="199"/>
    </row>
    <row r="52" spans="2:11" customFormat="1" ht="25.5" customHeight="1">
      <c r="B52" s="198"/>
      <c r="C52" s="320" t="s">
        <v>936</v>
      </c>
      <c r="D52" s="320"/>
      <c r="E52" s="320"/>
      <c r="F52" s="320"/>
      <c r="G52" s="320"/>
      <c r="H52" s="320"/>
      <c r="I52" s="320"/>
      <c r="J52" s="320"/>
      <c r="K52" s="199"/>
    </row>
    <row r="53" spans="2:11" customFormat="1" ht="5.25" customHeight="1">
      <c r="B53" s="198"/>
      <c r="C53" s="200"/>
      <c r="D53" s="200"/>
      <c r="E53" s="200"/>
      <c r="F53" s="200"/>
      <c r="G53" s="200"/>
      <c r="H53" s="200"/>
      <c r="I53" s="200"/>
      <c r="J53" s="200"/>
      <c r="K53" s="199"/>
    </row>
    <row r="54" spans="2:11" customFormat="1" ht="15" customHeight="1">
      <c r="B54" s="198"/>
      <c r="C54" s="319" t="s">
        <v>937</v>
      </c>
      <c r="D54" s="319"/>
      <c r="E54" s="319"/>
      <c r="F54" s="319"/>
      <c r="G54" s="319"/>
      <c r="H54" s="319"/>
      <c r="I54" s="319"/>
      <c r="J54" s="319"/>
      <c r="K54" s="199"/>
    </row>
    <row r="55" spans="2:11" customFormat="1" ht="15" customHeight="1">
      <c r="B55" s="198"/>
      <c r="C55" s="319" t="s">
        <v>938</v>
      </c>
      <c r="D55" s="319"/>
      <c r="E55" s="319"/>
      <c r="F55" s="319"/>
      <c r="G55" s="319"/>
      <c r="H55" s="319"/>
      <c r="I55" s="319"/>
      <c r="J55" s="319"/>
      <c r="K55" s="199"/>
    </row>
    <row r="56" spans="2:11" customFormat="1" ht="12.75" customHeight="1">
      <c r="B56" s="198"/>
      <c r="C56" s="201"/>
      <c r="D56" s="201"/>
      <c r="E56" s="201"/>
      <c r="F56" s="201"/>
      <c r="G56" s="201"/>
      <c r="H56" s="201"/>
      <c r="I56" s="201"/>
      <c r="J56" s="201"/>
      <c r="K56" s="199"/>
    </row>
    <row r="57" spans="2:11" customFormat="1" ht="15" customHeight="1">
      <c r="B57" s="198"/>
      <c r="C57" s="319" t="s">
        <v>939</v>
      </c>
      <c r="D57" s="319"/>
      <c r="E57" s="319"/>
      <c r="F57" s="319"/>
      <c r="G57" s="319"/>
      <c r="H57" s="319"/>
      <c r="I57" s="319"/>
      <c r="J57" s="319"/>
      <c r="K57" s="199"/>
    </row>
    <row r="58" spans="2:11" customFormat="1" ht="15" customHeight="1">
      <c r="B58" s="198"/>
      <c r="C58" s="203"/>
      <c r="D58" s="319" t="s">
        <v>940</v>
      </c>
      <c r="E58" s="319"/>
      <c r="F58" s="319"/>
      <c r="G58" s="319"/>
      <c r="H58" s="319"/>
      <c r="I58" s="319"/>
      <c r="J58" s="319"/>
      <c r="K58" s="199"/>
    </row>
    <row r="59" spans="2:11" customFormat="1" ht="15" customHeight="1">
      <c r="B59" s="198"/>
      <c r="C59" s="203"/>
      <c r="D59" s="319" t="s">
        <v>941</v>
      </c>
      <c r="E59" s="319"/>
      <c r="F59" s="319"/>
      <c r="G59" s="319"/>
      <c r="H59" s="319"/>
      <c r="I59" s="319"/>
      <c r="J59" s="319"/>
      <c r="K59" s="199"/>
    </row>
    <row r="60" spans="2:11" customFormat="1" ht="15" customHeight="1">
      <c r="B60" s="198"/>
      <c r="C60" s="203"/>
      <c r="D60" s="319" t="s">
        <v>942</v>
      </c>
      <c r="E60" s="319"/>
      <c r="F60" s="319"/>
      <c r="G60" s="319"/>
      <c r="H60" s="319"/>
      <c r="I60" s="319"/>
      <c r="J60" s="319"/>
      <c r="K60" s="199"/>
    </row>
    <row r="61" spans="2:11" customFormat="1" ht="15" customHeight="1">
      <c r="B61" s="198"/>
      <c r="C61" s="203"/>
      <c r="D61" s="319" t="s">
        <v>943</v>
      </c>
      <c r="E61" s="319"/>
      <c r="F61" s="319"/>
      <c r="G61" s="319"/>
      <c r="H61" s="319"/>
      <c r="I61" s="319"/>
      <c r="J61" s="319"/>
      <c r="K61" s="199"/>
    </row>
    <row r="62" spans="2:11" customFormat="1" ht="15" customHeight="1">
      <c r="B62" s="198"/>
      <c r="C62" s="203"/>
      <c r="D62" s="322" t="s">
        <v>944</v>
      </c>
      <c r="E62" s="322"/>
      <c r="F62" s="322"/>
      <c r="G62" s="322"/>
      <c r="H62" s="322"/>
      <c r="I62" s="322"/>
      <c r="J62" s="322"/>
      <c r="K62" s="199"/>
    </row>
    <row r="63" spans="2:11" customFormat="1" ht="15" customHeight="1">
      <c r="B63" s="198"/>
      <c r="C63" s="203"/>
      <c r="D63" s="319" t="s">
        <v>945</v>
      </c>
      <c r="E63" s="319"/>
      <c r="F63" s="319"/>
      <c r="G63" s="319"/>
      <c r="H63" s="319"/>
      <c r="I63" s="319"/>
      <c r="J63" s="319"/>
      <c r="K63" s="199"/>
    </row>
    <row r="64" spans="2:11" customFormat="1" ht="12.75" customHeight="1">
      <c r="B64" s="198"/>
      <c r="C64" s="203"/>
      <c r="D64" s="203"/>
      <c r="E64" s="206"/>
      <c r="F64" s="203"/>
      <c r="G64" s="203"/>
      <c r="H64" s="203"/>
      <c r="I64" s="203"/>
      <c r="J64" s="203"/>
      <c r="K64" s="199"/>
    </row>
    <row r="65" spans="2:11" customFormat="1" ht="15" customHeight="1">
      <c r="B65" s="198"/>
      <c r="C65" s="203"/>
      <c r="D65" s="319" t="s">
        <v>946</v>
      </c>
      <c r="E65" s="319"/>
      <c r="F65" s="319"/>
      <c r="G65" s="319"/>
      <c r="H65" s="319"/>
      <c r="I65" s="319"/>
      <c r="J65" s="319"/>
      <c r="K65" s="199"/>
    </row>
    <row r="66" spans="2:11" customFormat="1" ht="15" customHeight="1">
      <c r="B66" s="198"/>
      <c r="C66" s="203"/>
      <c r="D66" s="322" t="s">
        <v>947</v>
      </c>
      <c r="E66" s="322"/>
      <c r="F66" s="322"/>
      <c r="G66" s="322"/>
      <c r="H66" s="322"/>
      <c r="I66" s="322"/>
      <c r="J66" s="322"/>
      <c r="K66" s="199"/>
    </row>
    <row r="67" spans="2:11" customFormat="1" ht="15" customHeight="1">
      <c r="B67" s="198"/>
      <c r="C67" s="203"/>
      <c r="D67" s="319" t="s">
        <v>948</v>
      </c>
      <c r="E67" s="319"/>
      <c r="F67" s="319"/>
      <c r="G67" s="319"/>
      <c r="H67" s="319"/>
      <c r="I67" s="319"/>
      <c r="J67" s="319"/>
      <c r="K67" s="199"/>
    </row>
    <row r="68" spans="2:11" customFormat="1" ht="15" customHeight="1">
      <c r="B68" s="198"/>
      <c r="C68" s="203"/>
      <c r="D68" s="319" t="s">
        <v>949</v>
      </c>
      <c r="E68" s="319"/>
      <c r="F68" s="319"/>
      <c r="G68" s="319"/>
      <c r="H68" s="319"/>
      <c r="I68" s="319"/>
      <c r="J68" s="319"/>
      <c r="K68" s="199"/>
    </row>
    <row r="69" spans="2:11" customFormat="1" ht="15" customHeight="1">
      <c r="B69" s="198"/>
      <c r="C69" s="203"/>
      <c r="D69" s="319" t="s">
        <v>950</v>
      </c>
      <c r="E69" s="319"/>
      <c r="F69" s="319"/>
      <c r="G69" s="319"/>
      <c r="H69" s="319"/>
      <c r="I69" s="319"/>
      <c r="J69" s="319"/>
      <c r="K69" s="199"/>
    </row>
    <row r="70" spans="2:11" customFormat="1" ht="15" customHeight="1">
      <c r="B70" s="198"/>
      <c r="C70" s="203"/>
      <c r="D70" s="319" t="s">
        <v>951</v>
      </c>
      <c r="E70" s="319"/>
      <c r="F70" s="319"/>
      <c r="G70" s="319"/>
      <c r="H70" s="319"/>
      <c r="I70" s="319"/>
      <c r="J70" s="319"/>
      <c r="K70" s="199"/>
    </row>
    <row r="71" spans="2:11" customFormat="1" ht="12.75" customHeight="1">
      <c r="B71" s="207"/>
      <c r="C71" s="208"/>
      <c r="D71" s="208"/>
      <c r="E71" s="208"/>
      <c r="F71" s="208"/>
      <c r="G71" s="208"/>
      <c r="H71" s="208"/>
      <c r="I71" s="208"/>
      <c r="J71" s="208"/>
      <c r="K71" s="209"/>
    </row>
    <row r="72" spans="2:11" customFormat="1" ht="18.75" customHeight="1">
      <c r="B72" s="210"/>
      <c r="C72" s="210"/>
      <c r="D72" s="210"/>
      <c r="E72" s="210"/>
      <c r="F72" s="210"/>
      <c r="G72" s="210"/>
      <c r="H72" s="210"/>
      <c r="I72" s="210"/>
      <c r="J72" s="210"/>
      <c r="K72" s="211"/>
    </row>
    <row r="73" spans="2:11" customFormat="1" ht="18.75" customHeight="1">
      <c r="B73" s="211"/>
      <c r="C73" s="211"/>
      <c r="D73" s="211"/>
      <c r="E73" s="211"/>
      <c r="F73" s="211"/>
      <c r="G73" s="211"/>
      <c r="H73" s="211"/>
      <c r="I73" s="211"/>
      <c r="J73" s="211"/>
      <c r="K73" s="211"/>
    </row>
    <row r="74" spans="2:11" customFormat="1" ht="7.5" customHeight="1">
      <c r="B74" s="212"/>
      <c r="C74" s="213"/>
      <c r="D74" s="213"/>
      <c r="E74" s="213"/>
      <c r="F74" s="213"/>
      <c r="G74" s="213"/>
      <c r="H74" s="213"/>
      <c r="I74" s="213"/>
      <c r="J74" s="213"/>
      <c r="K74" s="214"/>
    </row>
    <row r="75" spans="2:11" customFormat="1" ht="45" customHeight="1">
      <c r="B75" s="215"/>
      <c r="C75" s="323" t="s">
        <v>952</v>
      </c>
      <c r="D75" s="323"/>
      <c r="E75" s="323"/>
      <c r="F75" s="323"/>
      <c r="G75" s="323"/>
      <c r="H75" s="323"/>
      <c r="I75" s="323"/>
      <c r="J75" s="323"/>
      <c r="K75" s="216"/>
    </row>
    <row r="76" spans="2:11" customFormat="1" ht="17.25" customHeight="1">
      <c r="B76" s="215"/>
      <c r="C76" s="217" t="s">
        <v>953</v>
      </c>
      <c r="D76" s="217"/>
      <c r="E76" s="217"/>
      <c r="F76" s="217" t="s">
        <v>954</v>
      </c>
      <c r="G76" s="218"/>
      <c r="H76" s="217" t="s">
        <v>52</v>
      </c>
      <c r="I76" s="217" t="s">
        <v>55</v>
      </c>
      <c r="J76" s="217" t="s">
        <v>955</v>
      </c>
      <c r="K76" s="216"/>
    </row>
    <row r="77" spans="2:11" customFormat="1" ht="17.25" customHeight="1">
      <c r="B77" s="215"/>
      <c r="C77" s="219" t="s">
        <v>956</v>
      </c>
      <c r="D77" s="219"/>
      <c r="E77" s="219"/>
      <c r="F77" s="220" t="s">
        <v>957</v>
      </c>
      <c r="G77" s="221"/>
      <c r="H77" s="219"/>
      <c r="I77" s="219"/>
      <c r="J77" s="219" t="s">
        <v>958</v>
      </c>
      <c r="K77" s="216"/>
    </row>
    <row r="78" spans="2:11" customFormat="1" ht="5.25" customHeight="1">
      <c r="B78" s="215"/>
      <c r="C78" s="222"/>
      <c r="D78" s="222"/>
      <c r="E78" s="222"/>
      <c r="F78" s="222"/>
      <c r="G78" s="223"/>
      <c r="H78" s="222"/>
      <c r="I78" s="222"/>
      <c r="J78" s="222"/>
      <c r="K78" s="216"/>
    </row>
    <row r="79" spans="2:11" customFormat="1" ht="15" customHeight="1">
      <c r="B79" s="215"/>
      <c r="C79" s="204" t="s">
        <v>51</v>
      </c>
      <c r="D79" s="224"/>
      <c r="E79" s="224"/>
      <c r="F79" s="225" t="s">
        <v>959</v>
      </c>
      <c r="G79" s="226"/>
      <c r="H79" s="204" t="s">
        <v>960</v>
      </c>
      <c r="I79" s="204" t="s">
        <v>961</v>
      </c>
      <c r="J79" s="204">
        <v>20</v>
      </c>
      <c r="K79" s="216"/>
    </row>
    <row r="80" spans="2:11" customFormat="1" ht="15" customHeight="1">
      <c r="B80" s="215"/>
      <c r="C80" s="204" t="s">
        <v>962</v>
      </c>
      <c r="D80" s="204"/>
      <c r="E80" s="204"/>
      <c r="F80" s="225" t="s">
        <v>959</v>
      </c>
      <c r="G80" s="226"/>
      <c r="H80" s="204" t="s">
        <v>963</v>
      </c>
      <c r="I80" s="204" t="s">
        <v>961</v>
      </c>
      <c r="J80" s="204">
        <v>120</v>
      </c>
      <c r="K80" s="216"/>
    </row>
    <row r="81" spans="2:11" customFormat="1" ht="15" customHeight="1">
      <c r="B81" s="227"/>
      <c r="C81" s="204" t="s">
        <v>964</v>
      </c>
      <c r="D81" s="204"/>
      <c r="E81" s="204"/>
      <c r="F81" s="225" t="s">
        <v>965</v>
      </c>
      <c r="G81" s="226"/>
      <c r="H81" s="204" t="s">
        <v>966</v>
      </c>
      <c r="I81" s="204" t="s">
        <v>961</v>
      </c>
      <c r="J81" s="204">
        <v>50</v>
      </c>
      <c r="K81" s="216"/>
    </row>
    <row r="82" spans="2:11" customFormat="1" ht="15" customHeight="1">
      <c r="B82" s="227"/>
      <c r="C82" s="204" t="s">
        <v>967</v>
      </c>
      <c r="D82" s="204"/>
      <c r="E82" s="204"/>
      <c r="F82" s="225" t="s">
        <v>959</v>
      </c>
      <c r="G82" s="226"/>
      <c r="H82" s="204" t="s">
        <v>968</v>
      </c>
      <c r="I82" s="204" t="s">
        <v>969</v>
      </c>
      <c r="J82" s="204"/>
      <c r="K82" s="216"/>
    </row>
    <row r="83" spans="2:11" customFormat="1" ht="15" customHeight="1">
      <c r="B83" s="227"/>
      <c r="C83" s="204" t="s">
        <v>970</v>
      </c>
      <c r="D83" s="204"/>
      <c r="E83" s="204"/>
      <c r="F83" s="225" t="s">
        <v>965</v>
      </c>
      <c r="G83" s="204"/>
      <c r="H83" s="204" t="s">
        <v>971</v>
      </c>
      <c r="I83" s="204" t="s">
        <v>961</v>
      </c>
      <c r="J83" s="204">
        <v>15</v>
      </c>
      <c r="K83" s="216"/>
    </row>
    <row r="84" spans="2:11" customFormat="1" ht="15" customHeight="1">
      <c r="B84" s="227"/>
      <c r="C84" s="204" t="s">
        <v>972</v>
      </c>
      <c r="D84" s="204"/>
      <c r="E84" s="204"/>
      <c r="F84" s="225" t="s">
        <v>965</v>
      </c>
      <c r="G84" s="204"/>
      <c r="H84" s="204" t="s">
        <v>973</v>
      </c>
      <c r="I84" s="204" t="s">
        <v>961</v>
      </c>
      <c r="J84" s="204">
        <v>15</v>
      </c>
      <c r="K84" s="216"/>
    </row>
    <row r="85" spans="2:11" customFormat="1" ht="15" customHeight="1">
      <c r="B85" s="227"/>
      <c r="C85" s="204" t="s">
        <v>974</v>
      </c>
      <c r="D85" s="204"/>
      <c r="E85" s="204"/>
      <c r="F85" s="225" t="s">
        <v>965</v>
      </c>
      <c r="G85" s="204"/>
      <c r="H85" s="204" t="s">
        <v>975</v>
      </c>
      <c r="I85" s="204" t="s">
        <v>961</v>
      </c>
      <c r="J85" s="204">
        <v>20</v>
      </c>
      <c r="K85" s="216"/>
    </row>
    <row r="86" spans="2:11" customFormat="1" ht="15" customHeight="1">
      <c r="B86" s="227"/>
      <c r="C86" s="204" t="s">
        <v>976</v>
      </c>
      <c r="D86" s="204"/>
      <c r="E86" s="204"/>
      <c r="F86" s="225" t="s">
        <v>965</v>
      </c>
      <c r="G86" s="204"/>
      <c r="H86" s="204" t="s">
        <v>977</v>
      </c>
      <c r="I86" s="204" t="s">
        <v>961</v>
      </c>
      <c r="J86" s="204">
        <v>20</v>
      </c>
      <c r="K86" s="216"/>
    </row>
    <row r="87" spans="2:11" customFormat="1" ht="15" customHeight="1">
      <c r="B87" s="227"/>
      <c r="C87" s="204" t="s">
        <v>978</v>
      </c>
      <c r="D87" s="204"/>
      <c r="E87" s="204"/>
      <c r="F87" s="225" t="s">
        <v>965</v>
      </c>
      <c r="G87" s="226"/>
      <c r="H87" s="204" t="s">
        <v>979</v>
      </c>
      <c r="I87" s="204" t="s">
        <v>961</v>
      </c>
      <c r="J87" s="204">
        <v>50</v>
      </c>
      <c r="K87" s="216"/>
    </row>
    <row r="88" spans="2:11" customFormat="1" ht="15" customHeight="1">
      <c r="B88" s="227"/>
      <c r="C88" s="204" t="s">
        <v>980</v>
      </c>
      <c r="D88" s="204"/>
      <c r="E88" s="204"/>
      <c r="F88" s="225" t="s">
        <v>965</v>
      </c>
      <c r="G88" s="226"/>
      <c r="H88" s="204" t="s">
        <v>981</v>
      </c>
      <c r="I88" s="204" t="s">
        <v>961</v>
      </c>
      <c r="J88" s="204">
        <v>20</v>
      </c>
      <c r="K88" s="216"/>
    </row>
    <row r="89" spans="2:11" customFormat="1" ht="15" customHeight="1">
      <c r="B89" s="227"/>
      <c r="C89" s="204" t="s">
        <v>982</v>
      </c>
      <c r="D89" s="204"/>
      <c r="E89" s="204"/>
      <c r="F89" s="225" t="s">
        <v>965</v>
      </c>
      <c r="G89" s="226"/>
      <c r="H89" s="204" t="s">
        <v>983</v>
      </c>
      <c r="I89" s="204" t="s">
        <v>961</v>
      </c>
      <c r="J89" s="204">
        <v>20</v>
      </c>
      <c r="K89" s="216"/>
    </row>
    <row r="90" spans="2:11" customFormat="1" ht="15" customHeight="1">
      <c r="B90" s="227"/>
      <c r="C90" s="204" t="s">
        <v>984</v>
      </c>
      <c r="D90" s="204"/>
      <c r="E90" s="204"/>
      <c r="F90" s="225" t="s">
        <v>965</v>
      </c>
      <c r="G90" s="226"/>
      <c r="H90" s="204" t="s">
        <v>985</v>
      </c>
      <c r="I90" s="204" t="s">
        <v>961</v>
      </c>
      <c r="J90" s="204">
        <v>50</v>
      </c>
      <c r="K90" s="216"/>
    </row>
    <row r="91" spans="2:11" customFormat="1" ht="15" customHeight="1">
      <c r="B91" s="227"/>
      <c r="C91" s="204" t="s">
        <v>986</v>
      </c>
      <c r="D91" s="204"/>
      <c r="E91" s="204"/>
      <c r="F91" s="225" t="s">
        <v>965</v>
      </c>
      <c r="G91" s="226"/>
      <c r="H91" s="204" t="s">
        <v>986</v>
      </c>
      <c r="I91" s="204" t="s">
        <v>961</v>
      </c>
      <c r="J91" s="204">
        <v>50</v>
      </c>
      <c r="K91" s="216"/>
    </row>
    <row r="92" spans="2:11" customFormat="1" ht="15" customHeight="1">
      <c r="B92" s="227"/>
      <c r="C92" s="204" t="s">
        <v>987</v>
      </c>
      <c r="D92" s="204"/>
      <c r="E92" s="204"/>
      <c r="F92" s="225" t="s">
        <v>965</v>
      </c>
      <c r="G92" s="226"/>
      <c r="H92" s="204" t="s">
        <v>988</v>
      </c>
      <c r="I92" s="204" t="s">
        <v>961</v>
      </c>
      <c r="J92" s="204">
        <v>255</v>
      </c>
      <c r="K92" s="216"/>
    </row>
    <row r="93" spans="2:11" customFormat="1" ht="15" customHeight="1">
      <c r="B93" s="227"/>
      <c r="C93" s="204" t="s">
        <v>989</v>
      </c>
      <c r="D93" s="204"/>
      <c r="E93" s="204"/>
      <c r="F93" s="225" t="s">
        <v>959</v>
      </c>
      <c r="G93" s="226"/>
      <c r="H93" s="204" t="s">
        <v>990</v>
      </c>
      <c r="I93" s="204" t="s">
        <v>991</v>
      </c>
      <c r="J93" s="204"/>
      <c r="K93" s="216"/>
    </row>
    <row r="94" spans="2:11" customFormat="1" ht="15" customHeight="1">
      <c r="B94" s="227"/>
      <c r="C94" s="204" t="s">
        <v>992</v>
      </c>
      <c r="D94" s="204"/>
      <c r="E94" s="204"/>
      <c r="F94" s="225" t="s">
        <v>959</v>
      </c>
      <c r="G94" s="226"/>
      <c r="H94" s="204" t="s">
        <v>993</v>
      </c>
      <c r="I94" s="204" t="s">
        <v>994</v>
      </c>
      <c r="J94" s="204"/>
      <c r="K94" s="216"/>
    </row>
    <row r="95" spans="2:11" customFormat="1" ht="15" customHeight="1">
      <c r="B95" s="227"/>
      <c r="C95" s="204" t="s">
        <v>995</v>
      </c>
      <c r="D95" s="204"/>
      <c r="E95" s="204"/>
      <c r="F95" s="225" t="s">
        <v>959</v>
      </c>
      <c r="G95" s="226"/>
      <c r="H95" s="204" t="s">
        <v>995</v>
      </c>
      <c r="I95" s="204" t="s">
        <v>994</v>
      </c>
      <c r="J95" s="204"/>
      <c r="K95" s="216"/>
    </row>
    <row r="96" spans="2:11" customFormat="1" ht="15" customHeight="1">
      <c r="B96" s="227"/>
      <c r="C96" s="204" t="s">
        <v>36</v>
      </c>
      <c r="D96" s="204"/>
      <c r="E96" s="204"/>
      <c r="F96" s="225" t="s">
        <v>959</v>
      </c>
      <c r="G96" s="226"/>
      <c r="H96" s="204" t="s">
        <v>996</v>
      </c>
      <c r="I96" s="204" t="s">
        <v>994</v>
      </c>
      <c r="J96" s="204"/>
      <c r="K96" s="216"/>
    </row>
    <row r="97" spans="2:11" customFormat="1" ht="15" customHeight="1">
      <c r="B97" s="227"/>
      <c r="C97" s="204" t="s">
        <v>46</v>
      </c>
      <c r="D97" s="204"/>
      <c r="E97" s="204"/>
      <c r="F97" s="225" t="s">
        <v>959</v>
      </c>
      <c r="G97" s="226"/>
      <c r="H97" s="204" t="s">
        <v>997</v>
      </c>
      <c r="I97" s="204" t="s">
        <v>994</v>
      </c>
      <c r="J97" s="204"/>
      <c r="K97" s="216"/>
    </row>
    <row r="98" spans="2:11" customFormat="1" ht="15" customHeight="1">
      <c r="B98" s="228"/>
      <c r="C98" s="229"/>
      <c r="D98" s="229"/>
      <c r="E98" s="229"/>
      <c r="F98" s="229"/>
      <c r="G98" s="229"/>
      <c r="H98" s="229"/>
      <c r="I98" s="229"/>
      <c r="J98" s="229"/>
      <c r="K98" s="230"/>
    </row>
    <row r="99" spans="2:11" customFormat="1" ht="18.75" customHeight="1">
      <c r="B99" s="231"/>
      <c r="C99" s="232"/>
      <c r="D99" s="232"/>
      <c r="E99" s="232"/>
      <c r="F99" s="232"/>
      <c r="G99" s="232"/>
      <c r="H99" s="232"/>
      <c r="I99" s="232"/>
      <c r="J99" s="232"/>
      <c r="K99" s="231"/>
    </row>
    <row r="100" spans="2:11" customFormat="1" ht="18.75" customHeight="1">
      <c r="B100" s="211"/>
      <c r="C100" s="211"/>
      <c r="D100" s="211"/>
      <c r="E100" s="211"/>
      <c r="F100" s="211"/>
      <c r="G100" s="211"/>
      <c r="H100" s="211"/>
      <c r="I100" s="211"/>
      <c r="J100" s="211"/>
      <c r="K100" s="211"/>
    </row>
    <row r="101" spans="2:11" customFormat="1" ht="7.5" customHeight="1">
      <c r="B101" s="212"/>
      <c r="C101" s="213"/>
      <c r="D101" s="213"/>
      <c r="E101" s="213"/>
      <c r="F101" s="213"/>
      <c r="G101" s="213"/>
      <c r="H101" s="213"/>
      <c r="I101" s="213"/>
      <c r="J101" s="213"/>
      <c r="K101" s="214"/>
    </row>
    <row r="102" spans="2:11" customFormat="1" ht="45" customHeight="1">
      <c r="B102" s="215"/>
      <c r="C102" s="323" t="s">
        <v>998</v>
      </c>
      <c r="D102" s="323"/>
      <c r="E102" s="323"/>
      <c r="F102" s="323"/>
      <c r="G102" s="323"/>
      <c r="H102" s="323"/>
      <c r="I102" s="323"/>
      <c r="J102" s="323"/>
      <c r="K102" s="216"/>
    </row>
    <row r="103" spans="2:11" customFormat="1" ht="17.25" customHeight="1">
      <c r="B103" s="215"/>
      <c r="C103" s="217" t="s">
        <v>953</v>
      </c>
      <c r="D103" s="217"/>
      <c r="E103" s="217"/>
      <c r="F103" s="217" t="s">
        <v>954</v>
      </c>
      <c r="G103" s="218"/>
      <c r="H103" s="217" t="s">
        <v>52</v>
      </c>
      <c r="I103" s="217" t="s">
        <v>55</v>
      </c>
      <c r="J103" s="217" t="s">
        <v>955</v>
      </c>
      <c r="K103" s="216"/>
    </row>
    <row r="104" spans="2:11" customFormat="1" ht="17.25" customHeight="1">
      <c r="B104" s="215"/>
      <c r="C104" s="219" t="s">
        <v>956</v>
      </c>
      <c r="D104" s="219"/>
      <c r="E104" s="219"/>
      <c r="F104" s="220" t="s">
        <v>957</v>
      </c>
      <c r="G104" s="221"/>
      <c r="H104" s="219"/>
      <c r="I104" s="219"/>
      <c r="J104" s="219" t="s">
        <v>958</v>
      </c>
      <c r="K104" s="216"/>
    </row>
    <row r="105" spans="2:11" customFormat="1" ht="5.25" customHeight="1">
      <c r="B105" s="215"/>
      <c r="C105" s="217"/>
      <c r="D105" s="217"/>
      <c r="E105" s="217"/>
      <c r="F105" s="217"/>
      <c r="G105" s="233"/>
      <c r="H105" s="217"/>
      <c r="I105" s="217"/>
      <c r="J105" s="217"/>
      <c r="K105" s="216"/>
    </row>
    <row r="106" spans="2:11" customFormat="1" ht="15" customHeight="1">
      <c r="B106" s="215"/>
      <c r="C106" s="204" t="s">
        <v>51</v>
      </c>
      <c r="D106" s="224"/>
      <c r="E106" s="224"/>
      <c r="F106" s="225" t="s">
        <v>959</v>
      </c>
      <c r="G106" s="204"/>
      <c r="H106" s="204" t="s">
        <v>999</v>
      </c>
      <c r="I106" s="204" t="s">
        <v>961</v>
      </c>
      <c r="J106" s="204">
        <v>20</v>
      </c>
      <c r="K106" s="216"/>
    </row>
    <row r="107" spans="2:11" customFormat="1" ht="15" customHeight="1">
      <c r="B107" s="215"/>
      <c r="C107" s="204" t="s">
        <v>962</v>
      </c>
      <c r="D107" s="204"/>
      <c r="E107" s="204"/>
      <c r="F107" s="225" t="s">
        <v>959</v>
      </c>
      <c r="G107" s="204"/>
      <c r="H107" s="204" t="s">
        <v>999</v>
      </c>
      <c r="I107" s="204" t="s">
        <v>961</v>
      </c>
      <c r="J107" s="204">
        <v>120</v>
      </c>
      <c r="K107" s="216"/>
    </row>
    <row r="108" spans="2:11" customFormat="1" ht="15" customHeight="1">
      <c r="B108" s="227"/>
      <c r="C108" s="204" t="s">
        <v>964</v>
      </c>
      <c r="D108" s="204"/>
      <c r="E108" s="204"/>
      <c r="F108" s="225" t="s">
        <v>965</v>
      </c>
      <c r="G108" s="204"/>
      <c r="H108" s="204" t="s">
        <v>999</v>
      </c>
      <c r="I108" s="204" t="s">
        <v>961</v>
      </c>
      <c r="J108" s="204">
        <v>50</v>
      </c>
      <c r="K108" s="216"/>
    </row>
    <row r="109" spans="2:11" customFormat="1" ht="15" customHeight="1">
      <c r="B109" s="227"/>
      <c r="C109" s="204" t="s">
        <v>967</v>
      </c>
      <c r="D109" s="204"/>
      <c r="E109" s="204"/>
      <c r="F109" s="225" t="s">
        <v>959</v>
      </c>
      <c r="G109" s="204"/>
      <c r="H109" s="204" t="s">
        <v>999</v>
      </c>
      <c r="I109" s="204" t="s">
        <v>969</v>
      </c>
      <c r="J109" s="204"/>
      <c r="K109" s="216"/>
    </row>
    <row r="110" spans="2:11" customFormat="1" ht="15" customHeight="1">
      <c r="B110" s="227"/>
      <c r="C110" s="204" t="s">
        <v>978</v>
      </c>
      <c r="D110" s="204"/>
      <c r="E110" s="204"/>
      <c r="F110" s="225" t="s">
        <v>965</v>
      </c>
      <c r="G110" s="204"/>
      <c r="H110" s="204" t="s">
        <v>999</v>
      </c>
      <c r="I110" s="204" t="s">
        <v>961</v>
      </c>
      <c r="J110" s="204">
        <v>50</v>
      </c>
      <c r="K110" s="216"/>
    </row>
    <row r="111" spans="2:11" customFormat="1" ht="15" customHeight="1">
      <c r="B111" s="227"/>
      <c r="C111" s="204" t="s">
        <v>986</v>
      </c>
      <c r="D111" s="204"/>
      <c r="E111" s="204"/>
      <c r="F111" s="225" t="s">
        <v>965</v>
      </c>
      <c r="G111" s="204"/>
      <c r="H111" s="204" t="s">
        <v>999</v>
      </c>
      <c r="I111" s="204" t="s">
        <v>961</v>
      </c>
      <c r="J111" s="204">
        <v>50</v>
      </c>
      <c r="K111" s="216"/>
    </row>
    <row r="112" spans="2:11" customFormat="1" ht="15" customHeight="1">
      <c r="B112" s="227"/>
      <c r="C112" s="204" t="s">
        <v>984</v>
      </c>
      <c r="D112" s="204"/>
      <c r="E112" s="204"/>
      <c r="F112" s="225" t="s">
        <v>965</v>
      </c>
      <c r="G112" s="204"/>
      <c r="H112" s="204" t="s">
        <v>999</v>
      </c>
      <c r="I112" s="204" t="s">
        <v>961</v>
      </c>
      <c r="J112" s="204">
        <v>50</v>
      </c>
      <c r="K112" s="216"/>
    </row>
    <row r="113" spans="2:11" customFormat="1" ht="15" customHeight="1">
      <c r="B113" s="227"/>
      <c r="C113" s="204" t="s">
        <v>51</v>
      </c>
      <c r="D113" s="204"/>
      <c r="E113" s="204"/>
      <c r="F113" s="225" t="s">
        <v>959</v>
      </c>
      <c r="G113" s="204"/>
      <c r="H113" s="204" t="s">
        <v>1000</v>
      </c>
      <c r="I113" s="204" t="s">
        <v>961</v>
      </c>
      <c r="J113" s="204">
        <v>20</v>
      </c>
      <c r="K113" s="216"/>
    </row>
    <row r="114" spans="2:11" customFormat="1" ht="15" customHeight="1">
      <c r="B114" s="227"/>
      <c r="C114" s="204" t="s">
        <v>1001</v>
      </c>
      <c r="D114" s="204"/>
      <c r="E114" s="204"/>
      <c r="F114" s="225" t="s">
        <v>959</v>
      </c>
      <c r="G114" s="204"/>
      <c r="H114" s="204" t="s">
        <v>1002</v>
      </c>
      <c r="I114" s="204" t="s">
        <v>961</v>
      </c>
      <c r="J114" s="204">
        <v>120</v>
      </c>
      <c r="K114" s="216"/>
    </row>
    <row r="115" spans="2:11" customFormat="1" ht="15" customHeight="1">
      <c r="B115" s="227"/>
      <c r="C115" s="204" t="s">
        <v>36</v>
      </c>
      <c r="D115" s="204"/>
      <c r="E115" s="204"/>
      <c r="F115" s="225" t="s">
        <v>959</v>
      </c>
      <c r="G115" s="204"/>
      <c r="H115" s="204" t="s">
        <v>1003</v>
      </c>
      <c r="I115" s="204" t="s">
        <v>994</v>
      </c>
      <c r="J115" s="204"/>
      <c r="K115" s="216"/>
    </row>
    <row r="116" spans="2:11" customFormat="1" ht="15" customHeight="1">
      <c r="B116" s="227"/>
      <c r="C116" s="204" t="s">
        <v>46</v>
      </c>
      <c r="D116" s="204"/>
      <c r="E116" s="204"/>
      <c r="F116" s="225" t="s">
        <v>959</v>
      </c>
      <c r="G116" s="204"/>
      <c r="H116" s="204" t="s">
        <v>1004</v>
      </c>
      <c r="I116" s="204" t="s">
        <v>994</v>
      </c>
      <c r="J116" s="204"/>
      <c r="K116" s="216"/>
    </row>
    <row r="117" spans="2:11" customFormat="1" ht="15" customHeight="1">
      <c r="B117" s="227"/>
      <c r="C117" s="204" t="s">
        <v>55</v>
      </c>
      <c r="D117" s="204"/>
      <c r="E117" s="204"/>
      <c r="F117" s="225" t="s">
        <v>959</v>
      </c>
      <c r="G117" s="204"/>
      <c r="H117" s="204" t="s">
        <v>1005</v>
      </c>
      <c r="I117" s="204" t="s">
        <v>1006</v>
      </c>
      <c r="J117" s="204"/>
      <c r="K117" s="216"/>
    </row>
    <row r="118" spans="2:11" customFormat="1" ht="15" customHeight="1">
      <c r="B118" s="228"/>
      <c r="C118" s="234"/>
      <c r="D118" s="234"/>
      <c r="E118" s="234"/>
      <c r="F118" s="234"/>
      <c r="G118" s="234"/>
      <c r="H118" s="234"/>
      <c r="I118" s="234"/>
      <c r="J118" s="234"/>
      <c r="K118" s="230"/>
    </row>
    <row r="119" spans="2:11" customFormat="1" ht="18.75" customHeight="1">
      <c r="B119" s="235"/>
      <c r="C119" s="236"/>
      <c r="D119" s="236"/>
      <c r="E119" s="236"/>
      <c r="F119" s="237"/>
      <c r="G119" s="236"/>
      <c r="H119" s="236"/>
      <c r="I119" s="236"/>
      <c r="J119" s="236"/>
      <c r="K119" s="235"/>
    </row>
    <row r="120" spans="2:11" customFormat="1" ht="18.75" customHeight="1">
      <c r="B120" s="211"/>
      <c r="C120" s="211"/>
      <c r="D120" s="211"/>
      <c r="E120" s="211"/>
      <c r="F120" s="211"/>
      <c r="G120" s="211"/>
      <c r="H120" s="211"/>
      <c r="I120" s="211"/>
      <c r="J120" s="211"/>
      <c r="K120" s="211"/>
    </row>
    <row r="121" spans="2:11" customFormat="1" ht="7.5" customHeight="1">
      <c r="B121" s="238"/>
      <c r="C121" s="239"/>
      <c r="D121" s="239"/>
      <c r="E121" s="239"/>
      <c r="F121" s="239"/>
      <c r="G121" s="239"/>
      <c r="H121" s="239"/>
      <c r="I121" s="239"/>
      <c r="J121" s="239"/>
      <c r="K121" s="240"/>
    </row>
    <row r="122" spans="2:11" customFormat="1" ht="45" customHeight="1">
      <c r="B122" s="241"/>
      <c r="C122" s="321" t="s">
        <v>1007</v>
      </c>
      <c r="D122" s="321"/>
      <c r="E122" s="321"/>
      <c r="F122" s="321"/>
      <c r="G122" s="321"/>
      <c r="H122" s="321"/>
      <c r="I122" s="321"/>
      <c r="J122" s="321"/>
      <c r="K122" s="242"/>
    </row>
    <row r="123" spans="2:11" customFormat="1" ht="17.25" customHeight="1">
      <c r="B123" s="243"/>
      <c r="C123" s="217" t="s">
        <v>953</v>
      </c>
      <c r="D123" s="217"/>
      <c r="E123" s="217"/>
      <c r="F123" s="217" t="s">
        <v>954</v>
      </c>
      <c r="G123" s="218"/>
      <c r="H123" s="217" t="s">
        <v>52</v>
      </c>
      <c r="I123" s="217" t="s">
        <v>55</v>
      </c>
      <c r="J123" s="217" t="s">
        <v>955</v>
      </c>
      <c r="K123" s="244"/>
    </row>
    <row r="124" spans="2:11" customFormat="1" ht="17.25" customHeight="1">
      <c r="B124" s="243"/>
      <c r="C124" s="219" t="s">
        <v>956</v>
      </c>
      <c r="D124" s="219"/>
      <c r="E124" s="219"/>
      <c r="F124" s="220" t="s">
        <v>957</v>
      </c>
      <c r="G124" s="221"/>
      <c r="H124" s="219"/>
      <c r="I124" s="219"/>
      <c r="J124" s="219" t="s">
        <v>958</v>
      </c>
      <c r="K124" s="244"/>
    </row>
    <row r="125" spans="2:11" customFormat="1" ht="5.25" customHeight="1">
      <c r="B125" s="245"/>
      <c r="C125" s="222"/>
      <c r="D125" s="222"/>
      <c r="E125" s="222"/>
      <c r="F125" s="222"/>
      <c r="G125" s="246"/>
      <c r="H125" s="222"/>
      <c r="I125" s="222"/>
      <c r="J125" s="222"/>
      <c r="K125" s="247"/>
    </row>
    <row r="126" spans="2:11" customFormat="1" ht="15" customHeight="1">
      <c r="B126" s="245"/>
      <c r="C126" s="204" t="s">
        <v>962</v>
      </c>
      <c r="D126" s="224"/>
      <c r="E126" s="224"/>
      <c r="F126" s="225" t="s">
        <v>959</v>
      </c>
      <c r="G126" s="204"/>
      <c r="H126" s="204" t="s">
        <v>999</v>
      </c>
      <c r="I126" s="204" t="s">
        <v>961</v>
      </c>
      <c r="J126" s="204">
        <v>120</v>
      </c>
      <c r="K126" s="248"/>
    </row>
    <row r="127" spans="2:11" customFormat="1" ht="15" customHeight="1">
      <c r="B127" s="245"/>
      <c r="C127" s="204" t="s">
        <v>1008</v>
      </c>
      <c r="D127" s="204"/>
      <c r="E127" s="204"/>
      <c r="F127" s="225" t="s">
        <v>959</v>
      </c>
      <c r="G127" s="204"/>
      <c r="H127" s="204" t="s">
        <v>1009</v>
      </c>
      <c r="I127" s="204" t="s">
        <v>961</v>
      </c>
      <c r="J127" s="204" t="s">
        <v>1010</v>
      </c>
      <c r="K127" s="248"/>
    </row>
    <row r="128" spans="2:11" customFormat="1" ht="15" customHeight="1">
      <c r="B128" s="245"/>
      <c r="C128" s="204" t="s">
        <v>907</v>
      </c>
      <c r="D128" s="204"/>
      <c r="E128" s="204"/>
      <c r="F128" s="225" t="s">
        <v>959</v>
      </c>
      <c r="G128" s="204"/>
      <c r="H128" s="204" t="s">
        <v>1011</v>
      </c>
      <c r="I128" s="204" t="s">
        <v>961</v>
      </c>
      <c r="J128" s="204" t="s">
        <v>1010</v>
      </c>
      <c r="K128" s="248"/>
    </row>
    <row r="129" spans="2:11" customFormat="1" ht="15" customHeight="1">
      <c r="B129" s="245"/>
      <c r="C129" s="204" t="s">
        <v>970</v>
      </c>
      <c r="D129" s="204"/>
      <c r="E129" s="204"/>
      <c r="F129" s="225" t="s">
        <v>965</v>
      </c>
      <c r="G129" s="204"/>
      <c r="H129" s="204" t="s">
        <v>971</v>
      </c>
      <c r="I129" s="204" t="s">
        <v>961</v>
      </c>
      <c r="J129" s="204">
        <v>15</v>
      </c>
      <c r="K129" s="248"/>
    </row>
    <row r="130" spans="2:11" customFormat="1" ht="15" customHeight="1">
      <c r="B130" s="245"/>
      <c r="C130" s="204" t="s">
        <v>972</v>
      </c>
      <c r="D130" s="204"/>
      <c r="E130" s="204"/>
      <c r="F130" s="225" t="s">
        <v>965</v>
      </c>
      <c r="G130" s="204"/>
      <c r="H130" s="204" t="s">
        <v>973</v>
      </c>
      <c r="I130" s="204" t="s">
        <v>961</v>
      </c>
      <c r="J130" s="204">
        <v>15</v>
      </c>
      <c r="K130" s="248"/>
    </row>
    <row r="131" spans="2:11" customFormat="1" ht="15" customHeight="1">
      <c r="B131" s="245"/>
      <c r="C131" s="204" t="s">
        <v>974</v>
      </c>
      <c r="D131" s="204"/>
      <c r="E131" s="204"/>
      <c r="F131" s="225" t="s">
        <v>965</v>
      </c>
      <c r="G131" s="204"/>
      <c r="H131" s="204" t="s">
        <v>975</v>
      </c>
      <c r="I131" s="204" t="s">
        <v>961</v>
      </c>
      <c r="J131" s="204">
        <v>20</v>
      </c>
      <c r="K131" s="248"/>
    </row>
    <row r="132" spans="2:11" customFormat="1" ht="15" customHeight="1">
      <c r="B132" s="245"/>
      <c r="C132" s="204" t="s">
        <v>976</v>
      </c>
      <c r="D132" s="204"/>
      <c r="E132" s="204"/>
      <c r="F132" s="225" t="s">
        <v>965</v>
      </c>
      <c r="G132" s="204"/>
      <c r="H132" s="204" t="s">
        <v>977</v>
      </c>
      <c r="I132" s="204" t="s">
        <v>961</v>
      </c>
      <c r="J132" s="204">
        <v>20</v>
      </c>
      <c r="K132" s="248"/>
    </row>
    <row r="133" spans="2:11" customFormat="1" ht="15" customHeight="1">
      <c r="B133" s="245"/>
      <c r="C133" s="204" t="s">
        <v>964</v>
      </c>
      <c r="D133" s="204"/>
      <c r="E133" s="204"/>
      <c r="F133" s="225" t="s">
        <v>965</v>
      </c>
      <c r="G133" s="204"/>
      <c r="H133" s="204" t="s">
        <v>999</v>
      </c>
      <c r="I133" s="204" t="s">
        <v>961</v>
      </c>
      <c r="J133" s="204">
        <v>50</v>
      </c>
      <c r="K133" s="248"/>
    </row>
    <row r="134" spans="2:11" customFormat="1" ht="15" customHeight="1">
      <c r="B134" s="245"/>
      <c r="C134" s="204" t="s">
        <v>978</v>
      </c>
      <c r="D134" s="204"/>
      <c r="E134" s="204"/>
      <c r="F134" s="225" t="s">
        <v>965</v>
      </c>
      <c r="G134" s="204"/>
      <c r="H134" s="204" t="s">
        <v>999</v>
      </c>
      <c r="I134" s="204" t="s">
        <v>961</v>
      </c>
      <c r="J134" s="204">
        <v>50</v>
      </c>
      <c r="K134" s="248"/>
    </row>
    <row r="135" spans="2:11" customFormat="1" ht="15" customHeight="1">
      <c r="B135" s="245"/>
      <c r="C135" s="204" t="s">
        <v>984</v>
      </c>
      <c r="D135" s="204"/>
      <c r="E135" s="204"/>
      <c r="F135" s="225" t="s">
        <v>965</v>
      </c>
      <c r="G135" s="204"/>
      <c r="H135" s="204" t="s">
        <v>999</v>
      </c>
      <c r="I135" s="204" t="s">
        <v>961</v>
      </c>
      <c r="J135" s="204">
        <v>50</v>
      </c>
      <c r="K135" s="248"/>
    </row>
    <row r="136" spans="2:11" customFormat="1" ht="15" customHeight="1">
      <c r="B136" s="245"/>
      <c r="C136" s="204" t="s">
        <v>986</v>
      </c>
      <c r="D136" s="204"/>
      <c r="E136" s="204"/>
      <c r="F136" s="225" t="s">
        <v>965</v>
      </c>
      <c r="G136" s="204"/>
      <c r="H136" s="204" t="s">
        <v>999</v>
      </c>
      <c r="I136" s="204" t="s">
        <v>961</v>
      </c>
      <c r="J136" s="204">
        <v>50</v>
      </c>
      <c r="K136" s="248"/>
    </row>
    <row r="137" spans="2:11" customFormat="1" ht="15" customHeight="1">
      <c r="B137" s="245"/>
      <c r="C137" s="204" t="s">
        <v>987</v>
      </c>
      <c r="D137" s="204"/>
      <c r="E137" s="204"/>
      <c r="F137" s="225" t="s">
        <v>965</v>
      </c>
      <c r="G137" s="204"/>
      <c r="H137" s="204" t="s">
        <v>1012</v>
      </c>
      <c r="I137" s="204" t="s">
        <v>961</v>
      </c>
      <c r="J137" s="204">
        <v>255</v>
      </c>
      <c r="K137" s="248"/>
    </row>
    <row r="138" spans="2:11" customFormat="1" ht="15" customHeight="1">
      <c r="B138" s="245"/>
      <c r="C138" s="204" t="s">
        <v>989</v>
      </c>
      <c r="D138" s="204"/>
      <c r="E138" s="204"/>
      <c r="F138" s="225" t="s">
        <v>959</v>
      </c>
      <c r="G138" s="204"/>
      <c r="H138" s="204" t="s">
        <v>1013</v>
      </c>
      <c r="I138" s="204" t="s">
        <v>991</v>
      </c>
      <c r="J138" s="204"/>
      <c r="K138" s="248"/>
    </row>
    <row r="139" spans="2:11" customFormat="1" ht="15" customHeight="1">
      <c r="B139" s="245"/>
      <c r="C139" s="204" t="s">
        <v>992</v>
      </c>
      <c r="D139" s="204"/>
      <c r="E139" s="204"/>
      <c r="F139" s="225" t="s">
        <v>959</v>
      </c>
      <c r="G139" s="204"/>
      <c r="H139" s="204" t="s">
        <v>1014</v>
      </c>
      <c r="I139" s="204" t="s">
        <v>994</v>
      </c>
      <c r="J139" s="204"/>
      <c r="K139" s="248"/>
    </row>
    <row r="140" spans="2:11" customFormat="1" ht="15" customHeight="1">
      <c r="B140" s="245"/>
      <c r="C140" s="204" t="s">
        <v>995</v>
      </c>
      <c r="D140" s="204"/>
      <c r="E140" s="204"/>
      <c r="F140" s="225" t="s">
        <v>959</v>
      </c>
      <c r="G140" s="204"/>
      <c r="H140" s="204" t="s">
        <v>995</v>
      </c>
      <c r="I140" s="204" t="s">
        <v>994</v>
      </c>
      <c r="J140" s="204"/>
      <c r="K140" s="248"/>
    </row>
    <row r="141" spans="2:11" customFormat="1" ht="15" customHeight="1">
      <c r="B141" s="245"/>
      <c r="C141" s="204" t="s">
        <v>36</v>
      </c>
      <c r="D141" s="204"/>
      <c r="E141" s="204"/>
      <c r="F141" s="225" t="s">
        <v>959</v>
      </c>
      <c r="G141" s="204"/>
      <c r="H141" s="204" t="s">
        <v>1015</v>
      </c>
      <c r="I141" s="204" t="s">
        <v>994</v>
      </c>
      <c r="J141" s="204"/>
      <c r="K141" s="248"/>
    </row>
    <row r="142" spans="2:11" customFormat="1" ht="15" customHeight="1">
      <c r="B142" s="245"/>
      <c r="C142" s="204" t="s">
        <v>1016</v>
      </c>
      <c r="D142" s="204"/>
      <c r="E142" s="204"/>
      <c r="F142" s="225" t="s">
        <v>959</v>
      </c>
      <c r="G142" s="204"/>
      <c r="H142" s="204" t="s">
        <v>1017</v>
      </c>
      <c r="I142" s="204" t="s">
        <v>994</v>
      </c>
      <c r="J142" s="204"/>
      <c r="K142" s="248"/>
    </row>
    <row r="143" spans="2:11" customFormat="1" ht="15" customHeight="1">
      <c r="B143" s="249"/>
      <c r="C143" s="250"/>
      <c r="D143" s="250"/>
      <c r="E143" s="250"/>
      <c r="F143" s="250"/>
      <c r="G143" s="250"/>
      <c r="H143" s="250"/>
      <c r="I143" s="250"/>
      <c r="J143" s="250"/>
      <c r="K143" s="251"/>
    </row>
    <row r="144" spans="2:11" customFormat="1" ht="18.75" customHeight="1">
      <c r="B144" s="236"/>
      <c r="C144" s="236"/>
      <c r="D144" s="236"/>
      <c r="E144" s="236"/>
      <c r="F144" s="237"/>
      <c r="G144" s="236"/>
      <c r="H144" s="236"/>
      <c r="I144" s="236"/>
      <c r="J144" s="236"/>
      <c r="K144" s="236"/>
    </row>
    <row r="145" spans="2:11" customFormat="1" ht="18.75" customHeight="1">
      <c r="B145" s="211"/>
      <c r="C145" s="211"/>
      <c r="D145" s="211"/>
      <c r="E145" s="211"/>
      <c r="F145" s="211"/>
      <c r="G145" s="211"/>
      <c r="H145" s="211"/>
      <c r="I145" s="211"/>
      <c r="J145" s="211"/>
      <c r="K145" s="211"/>
    </row>
    <row r="146" spans="2:11" customFormat="1" ht="7.5" customHeight="1">
      <c r="B146" s="212"/>
      <c r="C146" s="213"/>
      <c r="D146" s="213"/>
      <c r="E146" s="213"/>
      <c r="F146" s="213"/>
      <c r="G146" s="213"/>
      <c r="H146" s="213"/>
      <c r="I146" s="213"/>
      <c r="J146" s="213"/>
      <c r="K146" s="214"/>
    </row>
    <row r="147" spans="2:11" customFormat="1" ht="45" customHeight="1">
      <c r="B147" s="215"/>
      <c r="C147" s="323" t="s">
        <v>1018</v>
      </c>
      <c r="D147" s="323"/>
      <c r="E147" s="323"/>
      <c r="F147" s="323"/>
      <c r="G147" s="323"/>
      <c r="H147" s="323"/>
      <c r="I147" s="323"/>
      <c r="J147" s="323"/>
      <c r="K147" s="216"/>
    </row>
    <row r="148" spans="2:11" customFormat="1" ht="17.25" customHeight="1">
      <c r="B148" s="215"/>
      <c r="C148" s="217" t="s">
        <v>953</v>
      </c>
      <c r="D148" s="217"/>
      <c r="E148" s="217"/>
      <c r="F148" s="217" t="s">
        <v>954</v>
      </c>
      <c r="G148" s="218"/>
      <c r="H148" s="217" t="s">
        <v>52</v>
      </c>
      <c r="I148" s="217" t="s">
        <v>55</v>
      </c>
      <c r="J148" s="217" t="s">
        <v>955</v>
      </c>
      <c r="K148" s="216"/>
    </row>
    <row r="149" spans="2:11" customFormat="1" ht="17.25" customHeight="1">
      <c r="B149" s="215"/>
      <c r="C149" s="219" t="s">
        <v>956</v>
      </c>
      <c r="D149" s="219"/>
      <c r="E149" s="219"/>
      <c r="F149" s="220" t="s">
        <v>957</v>
      </c>
      <c r="G149" s="221"/>
      <c r="H149" s="219"/>
      <c r="I149" s="219"/>
      <c r="J149" s="219" t="s">
        <v>958</v>
      </c>
      <c r="K149" s="216"/>
    </row>
    <row r="150" spans="2:11" customFormat="1" ht="5.25" customHeight="1">
      <c r="B150" s="227"/>
      <c r="C150" s="222"/>
      <c r="D150" s="222"/>
      <c r="E150" s="222"/>
      <c r="F150" s="222"/>
      <c r="G150" s="223"/>
      <c r="H150" s="222"/>
      <c r="I150" s="222"/>
      <c r="J150" s="222"/>
      <c r="K150" s="248"/>
    </row>
    <row r="151" spans="2:11" customFormat="1" ht="15" customHeight="1">
      <c r="B151" s="227"/>
      <c r="C151" s="252" t="s">
        <v>962</v>
      </c>
      <c r="D151" s="204"/>
      <c r="E151" s="204"/>
      <c r="F151" s="253" t="s">
        <v>959</v>
      </c>
      <c r="G151" s="204"/>
      <c r="H151" s="252" t="s">
        <v>999</v>
      </c>
      <c r="I151" s="252" t="s">
        <v>961</v>
      </c>
      <c r="J151" s="252">
        <v>120</v>
      </c>
      <c r="K151" s="248"/>
    </row>
    <row r="152" spans="2:11" customFormat="1" ht="15" customHeight="1">
      <c r="B152" s="227"/>
      <c r="C152" s="252" t="s">
        <v>1008</v>
      </c>
      <c r="D152" s="204"/>
      <c r="E152" s="204"/>
      <c r="F152" s="253" t="s">
        <v>959</v>
      </c>
      <c r="G152" s="204"/>
      <c r="H152" s="252" t="s">
        <v>1019</v>
      </c>
      <c r="I152" s="252" t="s">
        <v>961</v>
      </c>
      <c r="J152" s="252" t="s">
        <v>1010</v>
      </c>
      <c r="K152" s="248"/>
    </row>
    <row r="153" spans="2:11" customFormat="1" ht="15" customHeight="1">
      <c r="B153" s="227"/>
      <c r="C153" s="252" t="s">
        <v>907</v>
      </c>
      <c r="D153" s="204"/>
      <c r="E153" s="204"/>
      <c r="F153" s="253" t="s">
        <v>959</v>
      </c>
      <c r="G153" s="204"/>
      <c r="H153" s="252" t="s">
        <v>1020</v>
      </c>
      <c r="I153" s="252" t="s">
        <v>961</v>
      </c>
      <c r="J153" s="252" t="s">
        <v>1010</v>
      </c>
      <c r="K153" s="248"/>
    </row>
    <row r="154" spans="2:11" customFormat="1" ht="15" customHeight="1">
      <c r="B154" s="227"/>
      <c r="C154" s="252" t="s">
        <v>964</v>
      </c>
      <c r="D154" s="204"/>
      <c r="E154" s="204"/>
      <c r="F154" s="253" t="s">
        <v>965</v>
      </c>
      <c r="G154" s="204"/>
      <c r="H154" s="252" t="s">
        <v>999</v>
      </c>
      <c r="I154" s="252" t="s">
        <v>961</v>
      </c>
      <c r="J154" s="252">
        <v>50</v>
      </c>
      <c r="K154" s="248"/>
    </row>
    <row r="155" spans="2:11" customFormat="1" ht="15" customHeight="1">
      <c r="B155" s="227"/>
      <c r="C155" s="252" t="s">
        <v>967</v>
      </c>
      <c r="D155" s="204"/>
      <c r="E155" s="204"/>
      <c r="F155" s="253" t="s">
        <v>959</v>
      </c>
      <c r="G155" s="204"/>
      <c r="H155" s="252" t="s">
        <v>999</v>
      </c>
      <c r="I155" s="252" t="s">
        <v>969</v>
      </c>
      <c r="J155" s="252"/>
      <c r="K155" s="248"/>
    </row>
    <row r="156" spans="2:11" customFormat="1" ht="15" customHeight="1">
      <c r="B156" s="227"/>
      <c r="C156" s="252" t="s">
        <v>978</v>
      </c>
      <c r="D156" s="204"/>
      <c r="E156" s="204"/>
      <c r="F156" s="253" t="s">
        <v>965</v>
      </c>
      <c r="G156" s="204"/>
      <c r="H156" s="252" t="s">
        <v>999</v>
      </c>
      <c r="I156" s="252" t="s">
        <v>961</v>
      </c>
      <c r="J156" s="252">
        <v>50</v>
      </c>
      <c r="K156" s="248"/>
    </row>
    <row r="157" spans="2:11" customFormat="1" ht="15" customHeight="1">
      <c r="B157" s="227"/>
      <c r="C157" s="252" t="s">
        <v>986</v>
      </c>
      <c r="D157" s="204"/>
      <c r="E157" s="204"/>
      <c r="F157" s="253" t="s">
        <v>965</v>
      </c>
      <c r="G157" s="204"/>
      <c r="H157" s="252" t="s">
        <v>999</v>
      </c>
      <c r="I157" s="252" t="s">
        <v>961</v>
      </c>
      <c r="J157" s="252">
        <v>50</v>
      </c>
      <c r="K157" s="248"/>
    </row>
    <row r="158" spans="2:11" customFormat="1" ht="15" customHeight="1">
      <c r="B158" s="227"/>
      <c r="C158" s="252" t="s">
        <v>984</v>
      </c>
      <c r="D158" s="204"/>
      <c r="E158" s="204"/>
      <c r="F158" s="253" t="s">
        <v>965</v>
      </c>
      <c r="G158" s="204"/>
      <c r="H158" s="252" t="s">
        <v>999</v>
      </c>
      <c r="I158" s="252" t="s">
        <v>961</v>
      </c>
      <c r="J158" s="252">
        <v>50</v>
      </c>
      <c r="K158" s="248"/>
    </row>
    <row r="159" spans="2:11" customFormat="1" ht="15" customHeight="1">
      <c r="B159" s="227"/>
      <c r="C159" s="252" t="s">
        <v>94</v>
      </c>
      <c r="D159" s="204"/>
      <c r="E159" s="204"/>
      <c r="F159" s="253" t="s">
        <v>959</v>
      </c>
      <c r="G159" s="204"/>
      <c r="H159" s="252" t="s">
        <v>1021</v>
      </c>
      <c r="I159" s="252" t="s">
        <v>961</v>
      </c>
      <c r="J159" s="252" t="s">
        <v>1022</v>
      </c>
      <c r="K159" s="248"/>
    </row>
    <row r="160" spans="2:11" customFormat="1" ht="15" customHeight="1">
      <c r="B160" s="227"/>
      <c r="C160" s="252" t="s">
        <v>1023</v>
      </c>
      <c r="D160" s="204"/>
      <c r="E160" s="204"/>
      <c r="F160" s="253" t="s">
        <v>959</v>
      </c>
      <c r="G160" s="204"/>
      <c r="H160" s="252" t="s">
        <v>1024</v>
      </c>
      <c r="I160" s="252" t="s">
        <v>994</v>
      </c>
      <c r="J160" s="252"/>
      <c r="K160" s="248"/>
    </row>
    <row r="161" spans="2:11" customFormat="1" ht="15" customHeight="1">
      <c r="B161" s="254"/>
      <c r="C161" s="234"/>
      <c r="D161" s="234"/>
      <c r="E161" s="234"/>
      <c r="F161" s="234"/>
      <c r="G161" s="234"/>
      <c r="H161" s="234"/>
      <c r="I161" s="234"/>
      <c r="J161" s="234"/>
      <c r="K161" s="255"/>
    </row>
    <row r="162" spans="2:11" customFormat="1" ht="18.75" customHeight="1">
      <c r="B162" s="236"/>
      <c r="C162" s="246"/>
      <c r="D162" s="246"/>
      <c r="E162" s="246"/>
      <c r="F162" s="256"/>
      <c r="G162" s="246"/>
      <c r="H162" s="246"/>
      <c r="I162" s="246"/>
      <c r="J162" s="246"/>
      <c r="K162" s="236"/>
    </row>
    <row r="163" spans="2:11" customFormat="1" ht="18.75" customHeight="1">
      <c r="B163" s="211"/>
      <c r="C163" s="211"/>
      <c r="D163" s="211"/>
      <c r="E163" s="211"/>
      <c r="F163" s="211"/>
      <c r="G163" s="211"/>
      <c r="H163" s="211"/>
      <c r="I163" s="211"/>
      <c r="J163" s="211"/>
      <c r="K163" s="211"/>
    </row>
    <row r="164" spans="2:11" customFormat="1" ht="7.5" customHeight="1">
      <c r="B164" s="193"/>
      <c r="C164" s="194"/>
      <c r="D164" s="194"/>
      <c r="E164" s="194"/>
      <c r="F164" s="194"/>
      <c r="G164" s="194"/>
      <c r="H164" s="194"/>
      <c r="I164" s="194"/>
      <c r="J164" s="194"/>
      <c r="K164" s="195"/>
    </row>
    <row r="165" spans="2:11" customFormat="1" ht="45" customHeight="1">
      <c r="B165" s="196"/>
      <c r="C165" s="321" t="s">
        <v>1025</v>
      </c>
      <c r="D165" s="321"/>
      <c r="E165" s="321"/>
      <c r="F165" s="321"/>
      <c r="G165" s="321"/>
      <c r="H165" s="321"/>
      <c r="I165" s="321"/>
      <c r="J165" s="321"/>
      <c r="K165" s="197"/>
    </row>
    <row r="166" spans="2:11" customFormat="1" ht="17.25" customHeight="1">
      <c r="B166" s="196"/>
      <c r="C166" s="217" t="s">
        <v>953</v>
      </c>
      <c r="D166" s="217"/>
      <c r="E166" s="217"/>
      <c r="F166" s="217" t="s">
        <v>954</v>
      </c>
      <c r="G166" s="257"/>
      <c r="H166" s="258" t="s">
        <v>52</v>
      </c>
      <c r="I166" s="258" t="s">
        <v>55</v>
      </c>
      <c r="J166" s="217" t="s">
        <v>955</v>
      </c>
      <c r="K166" s="197"/>
    </row>
    <row r="167" spans="2:11" customFormat="1" ht="17.25" customHeight="1">
      <c r="B167" s="198"/>
      <c r="C167" s="219" t="s">
        <v>956</v>
      </c>
      <c r="D167" s="219"/>
      <c r="E167" s="219"/>
      <c r="F167" s="220" t="s">
        <v>957</v>
      </c>
      <c r="G167" s="259"/>
      <c r="H167" s="260"/>
      <c r="I167" s="260"/>
      <c r="J167" s="219" t="s">
        <v>958</v>
      </c>
      <c r="K167" s="199"/>
    </row>
    <row r="168" spans="2:11" customFormat="1" ht="5.25" customHeight="1">
      <c r="B168" s="227"/>
      <c r="C168" s="222"/>
      <c r="D168" s="222"/>
      <c r="E168" s="222"/>
      <c r="F168" s="222"/>
      <c r="G168" s="223"/>
      <c r="H168" s="222"/>
      <c r="I168" s="222"/>
      <c r="J168" s="222"/>
      <c r="K168" s="248"/>
    </row>
    <row r="169" spans="2:11" customFormat="1" ht="15" customHeight="1">
      <c r="B169" s="227"/>
      <c r="C169" s="204" t="s">
        <v>962</v>
      </c>
      <c r="D169" s="204"/>
      <c r="E169" s="204"/>
      <c r="F169" s="225" t="s">
        <v>959</v>
      </c>
      <c r="G169" s="204"/>
      <c r="H169" s="204" t="s">
        <v>999</v>
      </c>
      <c r="I169" s="204" t="s">
        <v>961</v>
      </c>
      <c r="J169" s="204">
        <v>120</v>
      </c>
      <c r="K169" s="248"/>
    </row>
    <row r="170" spans="2:11" customFormat="1" ht="15" customHeight="1">
      <c r="B170" s="227"/>
      <c r="C170" s="204" t="s">
        <v>1008</v>
      </c>
      <c r="D170" s="204"/>
      <c r="E170" s="204"/>
      <c r="F170" s="225" t="s">
        <v>959</v>
      </c>
      <c r="G170" s="204"/>
      <c r="H170" s="204" t="s">
        <v>1009</v>
      </c>
      <c r="I170" s="204" t="s">
        <v>961</v>
      </c>
      <c r="J170" s="204" t="s">
        <v>1010</v>
      </c>
      <c r="K170" s="248"/>
    </row>
    <row r="171" spans="2:11" customFormat="1" ht="15" customHeight="1">
      <c r="B171" s="227"/>
      <c r="C171" s="204" t="s">
        <v>907</v>
      </c>
      <c r="D171" s="204"/>
      <c r="E171" s="204"/>
      <c r="F171" s="225" t="s">
        <v>959</v>
      </c>
      <c r="G171" s="204"/>
      <c r="H171" s="204" t="s">
        <v>1026</v>
      </c>
      <c r="I171" s="204" t="s">
        <v>961</v>
      </c>
      <c r="J171" s="204" t="s">
        <v>1010</v>
      </c>
      <c r="K171" s="248"/>
    </row>
    <row r="172" spans="2:11" customFormat="1" ht="15" customHeight="1">
      <c r="B172" s="227"/>
      <c r="C172" s="204" t="s">
        <v>964</v>
      </c>
      <c r="D172" s="204"/>
      <c r="E172" s="204"/>
      <c r="F172" s="225" t="s">
        <v>965</v>
      </c>
      <c r="G172" s="204"/>
      <c r="H172" s="204" t="s">
        <v>1026</v>
      </c>
      <c r="I172" s="204" t="s">
        <v>961</v>
      </c>
      <c r="J172" s="204">
        <v>50</v>
      </c>
      <c r="K172" s="248"/>
    </row>
    <row r="173" spans="2:11" customFormat="1" ht="15" customHeight="1">
      <c r="B173" s="227"/>
      <c r="C173" s="204" t="s">
        <v>967</v>
      </c>
      <c r="D173" s="204"/>
      <c r="E173" s="204"/>
      <c r="F173" s="225" t="s">
        <v>959</v>
      </c>
      <c r="G173" s="204"/>
      <c r="H173" s="204" t="s">
        <v>1026</v>
      </c>
      <c r="I173" s="204" t="s">
        <v>969</v>
      </c>
      <c r="J173" s="204"/>
      <c r="K173" s="248"/>
    </row>
    <row r="174" spans="2:11" customFormat="1" ht="15" customHeight="1">
      <c r="B174" s="227"/>
      <c r="C174" s="204" t="s">
        <v>978</v>
      </c>
      <c r="D174" s="204"/>
      <c r="E174" s="204"/>
      <c r="F174" s="225" t="s">
        <v>965</v>
      </c>
      <c r="G174" s="204"/>
      <c r="H174" s="204" t="s">
        <v>1026</v>
      </c>
      <c r="I174" s="204" t="s">
        <v>961</v>
      </c>
      <c r="J174" s="204">
        <v>50</v>
      </c>
      <c r="K174" s="248"/>
    </row>
    <row r="175" spans="2:11" customFormat="1" ht="15" customHeight="1">
      <c r="B175" s="227"/>
      <c r="C175" s="204" t="s">
        <v>986</v>
      </c>
      <c r="D175" s="204"/>
      <c r="E175" s="204"/>
      <c r="F175" s="225" t="s">
        <v>965</v>
      </c>
      <c r="G175" s="204"/>
      <c r="H175" s="204" t="s">
        <v>1026</v>
      </c>
      <c r="I175" s="204" t="s">
        <v>961</v>
      </c>
      <c r="J175" s="204">
        <v>50</v>
      </c>
      <c r="K175" s="248"/>
    </row>
    <row r="176" spans="2:11" customFormat="1" ht="15" customHeight="1">
      <c r="B176" s="227"/>
      <c r="C176" s="204" t="s">
        <v>984</v>
      </c>
      <c r="D176" s="204"/>
      <c r="E176" s="204"/>
      <c r="F176" s="225" t="s">
        <v>965</v>
      </c>
      <c r="G176" s="204"/>
      <c r="H176" s="204" t="s">
        <v>1026</v>
      </c>
      <c r="I176" s="204" t="s">
        <v>961</v>
      </c>
      <c r="J176" s="204">
        <v>50</v>
      </c>
      <c r="K176" s="248"/>
    </row>
    <row r="177" spans="2:11" customFormat="1" ht="15" customHeight="1">
      <c r="B177" s="227"/>
      <c r="C177" s="204" t="s">
        <v>105</v>
      </c>
      <c r="D177" s="204"/>
      <c r="E177" s="204"/>
      <c r="F177" s="225" t="s">
        <v>959</v>
      </c>
      <c r="G177" s="204"/>
      <c r="H177" s="204" t="s">
        <v>1027</v>
      </c>
      <c r="I177" s="204" t="s">
        <v>1028</v>
      </c>
      <c r="J177" s="204"/>
      <c r="K177" s="248"/>
    </row>
    <row r="178" spans="2:11" customFormat="1" ht="15" customHeight="1">
      <c r="B178" s="227"/>
      <c r="C178" s="204" t="s">
        <v>55</v>
      </c>
      <c r="D178" s="204"/>
      <c r="E178" s="204"/>
      <c r="F178" s="225" t="s">
        <v>959</v>
      </c>
      <c r="G178" s="204"/>
      <c r="H178" s="204" t="s">
        <v>1029</v>
      </c>
      <c r="I178" s="204" t="s">
        <v>1030</v>
      </c>
      <c r="J178" s="204">
        <v>1</v>
      </c>
      <c r="K178" s="248"/>
    </row>
    <row r="179" spans="2:11" customFormat="1" ht="15" customHeight="1">
      <c r="B179" s="227"/>
      <c r="C179" s="204" t="s">
        <v>51</v>
      </c>
      <c r="D179" s="204"/>
      <c r="E179" s="204"/>
      <c r="F179" s="225" t="s">
        <v>959</v>
      </c>
      <c r="G179" s="204"/>
      <c r="H179" s="204" t="s">
        <v>1031</v>
      </c>
      <c r="I179" s="204" t="s">
        <v>961</v>
      </c>
      <c r="J179" s="204">
        <v>20</v>
      </c>
      <c r="K179" s="248"/>
    </row>
    <row r="180" spans="2:11" customFormat="1" ht="15" customHeight="1">
      <c r="B180" s="227"/>
      <c r="C180" s="204" t="s">
        <v>52</v>
      </c>
      <c r="D180" s="204"/>
      <c r="E180" s="204"/>
      <c r="F180" s="225" t="s">
        <v>959</v>
      </c>
      <c r="G180" s="204"/>
      <c r="H180" s="204" t="s">
        <v>1032</v>
      </c>
      <c r="I180" s="204" t="s">
        <v>961</v>
      </c>
      <c r="J180" s="204">
        <v>255</v>
      </c>
      <c r="K180" s="248"/>
    </row>
    <row r="181" spans="2:11" customFormat="1" ht="15" customHeight="1">
      <c r="B181" s="227"/>
      <c r="C181" s="204" t="s">
        <v>106</v>
      </c>
      <c r="D181" s="204"/>
      <c r="E181" s="204"/>
      <c r="F181" s="225" t="s">
        <v>959</v>
      </c>
      <c r="G181" s="204"/>
      <c r="H181" s="204" t="s">
        <v>923</v>
      </c>
      <c r="I181" s="204" t="s">
        <v>961</v>
      </c>
      <c r="J181" s="204">
        <v>10</v>
      </c>
      <c r="K181" s="248"/>
    </row>
    <row r="182" spans="2:11" customFormat="1" ht="15" customHeight="1">
      <c r="B182" s="227"/>
      <c r="C182" s="204" t="s">
        <v>107</v>
      </c>
      <c r="D182" s="204"/>
      <c r="E182" s="204"/>
      <c r="F182" s="225" t="s">
        <v>959</v>
      </c>
      <c r="G182" s="204"/>
      <c r="H182" s="204" t="s">
        <v>1033</v>
      </c>
      <c r="I182" s="204" t="s">
        <v>994</v>
      </c>
      <c r="J182" s="204"/>
      <c r="K182" s="248"/>
    </row>
    <row r="183" spans="2:11" customFormat="1" ht="15" customHeight="1">
      <c r="B183" s="227"/>
      <c r="C183" s="204" t="s">
        <v>1034</v>
      </c>
      <c r="D183" s="204"/>
      <c r="E183" s="204"/>
      <c r="F183" s="225" t="s">
        <v>959</v>
      </c>
      <c r="G183" s="204"/>
      <c r="H183" s="204" t="s">
        <v>1035</v>
      </c>
      <c r="I183" s="204" t="s">
        <v>994</v>
      </c>
      <c r="J183" s="204"/>
      <c r="K183" s="248"/>
    </row>
    <row r="184" spans="2:11" customFormat="1" ht="15" customHeight="1">
      <c r="B184" s="227"/>
      <c r="C184" s="204" t="s">
        <v>1023</v>
      </c>
      <c r="D184" s="204"/>
      <c r="E184" s="204"/>
      <c r="F184" s="225" t="s">
        <v>959</v>
      </c>
      <c r="G184" s="204"/>
      <c r="H184" s="204" t="s">
        <v>1036</v>
      </c>
      <c r="I184" s="204" t="s">
        <v>994</v>
      </c>
      <c r="J184" s="204"/>
      <c r="K184" s="248"/>
    </row>
    <row r="185" spans="2:11" customFormat="1" ht="15" customHeight="1">
      <c r="B185" s="227"/>
      <c r="C185" s="204" t="s">
        <v>109</v>
      </c>
      <c r="D185" s="204"/>
      <c r="E185" s="204"/>
      <c r="F185" s="225" t="s">
        <v>965</v>
      </c>
      <c r="G185" s="204"/>
      <c r="H185" s="204" t="s">
        <v>1037</v>
      </c>
      <c r="I185" s="204" t="s">
        <v>961</v>
      </c>
      <c r="J185" s="204">
        <v>50</v>
      </c>
      <c r="K185" s="248"/>
    </row>
    <row r="186" spans="2:11" customFormat="1" ht="15" customHeight="1">
      <c r="B186" s="227"/>
      <c r="C186" s="204" t="s">
        <v>1038</v>
      </c>
      <c r="D186" s="204"/>
      <c r="E186" s="204"/>
      <c r="F186" s="225" t="s">
        <v>965</v>
      </c>
      <c r="G186" s="204"/>
      <c r="H186" s="204" t="s">
        <v>1039</v>
      </c>
      <c r="I186" s="204" t="s">
        <v>1040</v>
      </c>
      <c r="J186" s="204"/>
      <c r="K186" s="248"/>
    </row>
    <row r="187" spans="2:11" customFormat="1" ht="15" customHeight="1">
      <c r="B187" s="227"/>
      <c r="C187" s="204" t="s">
        <v>1041</v>
      </c>
      <c r="D187" s="204"/>
      <c r="E187" s="204"/>
      <c r="F187" s="225" t="s">
        <v>965</v>
      </c>
      <c r="G187" s="204"/>
      <c r="H187" s="204" t="s">
        <v>1042</v>
      </c>
      <c r="I187" s="204" t="s">
        <v>1040</v>
      </c>
      <c r="J187" s="204"/>
      <c r="K187" s="248"/>
    </row>
    <row r="188" spans="2:11" customFormat="1" ht="15" customHeight="1">
      <c r="B188" s="227"/>
      <c r="C188" s="204" t="s">
        <v>1043</v>
      </c>
      <c r="D188" s="204"/>
      <c r="E188" s="204"/>
      <c r="F188" s="225" t="s">
        <v>965</v>
      </c>
      <c r="G188" s="204"/>
      <c r="H188" s="204" t="s">
        <v>1044</v>
      </c>
      <c r="I188" s="204" t="s">
        <v>1040</v>
      </c>
      <c r="J188" s="204"/>
      <c r="K188" s="248"/>
    </row>
    <row r="189" spans="2:11" customFormat="1" ht="15" customHeight="1">
      <c r="B189" s="227"/>
      <c r="C189" s="261" t="s">
        <v>1045</v>
      </c>
      <c r="D189" s="204"/>
      <c r="E189" s="204"/>
      <c r="F189" s="225" t="s">
        <v>965</v>
      </c>
      <c r="G189" s="204"/>
      <c r="H189" s="204" t="s">
        <v>1046</v>
      </c>
      <c r="I189" s="204" t="s">
        <v>1047</v>
      </c>
      <c r="J189" s="262" t="s">
        <v>1048</v>
      </c>
      <c r="K189" s="248"/>
    </row>
    <row r="190" spans="2:11" customFormat="1" ht="15" customHeight="1">
      <c r="B190" s="263"/>
      <c r="C190" s="264" t="s">
        <v>1049</v>
      </c>
      <c r="D190" s="265"/>
      <c r="E190" s="265"/>
      <c r="F190" s="266" t="s">
        <v>965</v>
      </c>
      <c r="G190" s="265"/>
      <c r="H190" s="265" t="s">
        <v>1050</v>
      </c>
      <c r="I190" s="265" t="s">
        <v>1047</v>
      </c>
      <c r="J190" s="267" t="s">
        <v>1048</v>
      </c>
      <c r="K190" s="268"/>
    </row>
    <row r="191" spans="2:11" customFormat="1" ht="15" customHeight="1">
      <c r="B191" s="227"/>
      <c r="C191" s="261" t="s">
        <v>40</v>
      </c>
      <c r="D191" s="204"/>
      <c r="E191" s="204"/>
      <c r="F191" s="225" t="s">
        <v>959</v>
      </c>
      <c r="G191" s="204"/>
      <c r="H191" s="201" t="s">
        <v>1051</v>
      </c>
      <c r="I191" s="204" t="s">
        <v>1052</v>
      </c>
      <c r="J191" s="204"/>
      <c r="K191" s="248"/>
    </row>
    <row r="192" spans="2:11" customFormat="1" ht="15" customHeight="1">
      <c r="B192" s="227"/>
      <c r="C192" s="261" t="s">
        <v>1053</v>
      </c>
      <c r="D192" s="204"/>
      <c r="E192" s="204"/>
      <c r="F192" s="225" t="s">
        <v>959</v>
      </c>
      <c r="G192" s="204"/>
      <c r="H192" s="204" t="s">
        <v>1054</v>
      </c>
      <c r="I192" s="204" t="s">
        <v>994</v>
      </c>
      <c r="J192" s="204"/>
      <c r="K192" s="248"/>
    </row>
    <row r="193" spans="2:11" customFormat="1" ht="15" customHeight="1">
      <c r="B193" s="227"/>
      <c r="C193" s="261" t="s">
        <v>1055</v>
      </c>
      <c r="D193" s="204"/>
      <c r="E193" s="204"/>
      <c r="F193" s="225" t="s">
        <v>959</v>
      </c>
      <c r="G193" s="204"/>
      <c r="H193" s="204" t="s">
        <v>1056</v>
      </c>
      <c r="I193" s="204" t="s">
        <v>994</v>
      </c>
      <c r="J193" s="204"/>
      <c r="K193" s="248"/>
    </row>
    <row r="194" spans="2:11" customFormat="1" ht="15" customHeight="1">
      <c r="B194" s="227"/>
      <c r="C194" s="261" t="s">
        <v>1057</v>
      </c>
      <c r="D194" s="204"/>
      <c r="E194" s="204"/>
      <c r="F194" s="225" t="s">
        <v>965</v>
      </c>
      <c r="G194" s="204"/>
      <c r="H194" s="204" t="s">
        <v>1058</v>
      </c>
      <c r="I194" s="204" t="s">
        <v>994</v>
      </c>
      <c r="J194" s="204"/>
      <c r="K194" s="248"/>
    </row>
    <row r="195" spans="2:11" customFormat="1" ht="15" customHeight="1">
      <c r="B195" s="254"/>
      <c r="C195" s="269"/>
      <c r="D195" s="234"/>
      <c r="E195" s="234"/>
      <c r="F195" s="234"/>
      <c r="G195" s="234"/>
      <c r="H195" s="234"/>
      <c r="I195" s="234"/>
      <c r="J195" s="234"/>
      <c r="K195" s="255"/>
    </row>
    <row r="196" spans="2:11" customFormat="1" ht="18.75" customHeight="1">
      <c r="B196" s="236"/>
      <c r="C196" s="246"/>
      <c r="D196" s="246"/>
      <c r="E196" s="246"/>
      <c r="F196" s="256"/>
      <c r="G196" s="246"/>
      <c r="H196" s="246"/>
      <c r="I196" s="246"/>
      <c r="J196" s="246"/>
      <c r="K196" s="236"/>
    </row>
    <row r="197" spans="2:11" customFormat="1" ht="18.75" customHeight="1">
      <c r="B197" s="236"/>
      <c r="C197" s="246"/>
      <c r="D197" s="246"/>
      <c r="E197" s="246"/>
      <c r="F197" s="256"/>
      <c r="G197" s="246"/>
      <c r="H197" s="246"/>
      <c r="I197" s="246"/>
      <c r="J197" s="246"/>
      <c r="K197" s="236"/>
    </row>
    <row r="198" spans="2:11" customFormat="1" ht="18.75" customHeight="1">
      <c r="B198" s="211"/>
      <c r="C198" s="211"/>
      <c r="D198" s="211"/>
      <c r="E198" s="211"/>
      <c r="F198" s="211"/>
      <c r="G198" s="211"/>
      <c r="H198" s="211"/>
      <c r="I198" s="211"/>
      <c r="J198" s="211"/>
      <c r="K198" s="211"/>
    </row>
    <row r="199" spans="2:11" customFormat="1" ht="13.5">
      <c r="B199" s="193"/>
      <c r="C199" s="194"/>
      <c r="D199" s="194"/>
      <c r="E199" s="194"/>
      <c r="F199" s="194"/>
      <c r="G199" s="194"/>
      <c r="H199" s="194"/>
      <c r="I199" s="194"/>
      <c r="J199" s="194"/>
      <c r="K199" s="195"/>
    </row>
    <row r="200" spans="2:11" customFormat="1" ht="21">
      <c r="B200" s="196"/>
      <c r="C200" s="321" t="s">
        <v>1059</v>
      </c>
      <c r="D200" s="321"/>
      <c r="E200" s="321"/>
      <c r="F200" s="321"/>
      <c r="G200" s="321"/>
      <c r="H200" s="321"/>
      <c r="I200" s="321"/>
      <c r="J200" s="321"/>
      <c r="K200" s="197"/>
    </row>
    <row r="201" spans="2:11" customFormat="1" ht="25.5" customHeight="1">
      <c r="B201" s="196"/>
      <c r="C201" s="270" t="s">
        <v>1060</v>
      </c>
      <c r="D201" s="270"/>
      <c r="E201" s="270"/>
      <c r="F201" s="270" t="s">
        <v>1061</v>
      </c>
      <c r="G201" s="271"/>
      <c r="H201" s="324" t="s">
        <v>1062</v>
      </c>
      <c r="I201" s="324"/>
      <c r="J201" s="324"/>
      <c r="K201" s="197"/>
    </row>
    <row r="202" spans="2:11" customFormat="1" ht="5.25" customHeight="1">
      <c r="B202" s="227"/>
      <c r="C202" s="222"/>
      <c r="D202" s="222"/>
      <c r="E202" s="222"/>
      <c r="F202" s="222"/>
      <c r="G202" s="246"/>
      <c r="H202" s="222"/>
      <c r="I202" s="222"/>
      <c r="J202" s="222"/>
      <c r="K202" s="248"/>
    </row>
    <row r="203" spans="2:11" customFormat="1" ht="15" customHeight="1">
      <c r="B203" s="227"/>
      <c r="C203" s="204" t="s">
        <v>1052</v>
      </c>
      <c r="D203" s="204"/>
      <c r="E203" s="204"/>
      <c r="F203" s="225" t="s">
        <v>41</v>
      </c>
      <c r="G203" s="204"/>
      <c r="H203" s="325" t="s">
        <v>1063</v>
      </c>
      <c r="I203" s="325"/>
      <c r="J203" s="325"/>
      <c r="K203" s="248"/>
    </row>
    <row r="204" spans="2:11" customFormat="1" ht="15" customHeight="1">
      <c r="B204" s="227"/>
      <c r="C204" s="204"/>
      <c r="D204" s="204"/>
      <c r="E204" s="204"/>
      <c r="F204" s="225" t="s">
        <v>42</v>
      </c>
      <c r="G204" s="204"/>
      <c r="H204" s="325" t="s">
        <v>1064</v>
      </c>
      <c r="I204" s="325"/>
      <c r="J204" s="325"/>
      <c r="K204" s="248"/>
    </row>
    <row r="205" spans="2:11" customFormat="1" ht="15" customHeight="1">
      <c r="B205" s="227"/>
      <c r="C205" s="204"/>
      <c r="D205" s="204"/>
      <c r="E205" s="204"/>
      <c r="F205" s="225" t="s">
        <v>45</v>
      </c>
      <c r="G205" s="204"/>
      <c r="H205" s="325" t="s">
        <v>1065</v>
      </c>
      <c r="I205" s="325"/>
      <c r="J205" s="325"/>
      <c r="K205" s="248"/>
    </row>
    <row r="206" spans="2:11" customFormat="1" ht="15" customHeight="1">
      <c r="B206" s="227"/>
      <c r="C206" s="204"/>
      <c r="D206" s="204"/>
      <c r="E206" s="204"/>
      <c r="F206" s="225" t="s">
        <v>43</v>
      </c>
      <c r="G206" s="204"/>
      <c r="H206" s="325" t="s">
        <v>1066</v>
      </c>
      <c r="I206" s="325"/>
      <c r="J206" s="325"/>
      <c r="K206" s="248"/>
    </row>
    <row r="207" spans="2:11" customFormat="1" ht="15" customHeight="1">
      <c r="B207" s="227"/>
      <c r="C207" s="204"/>
      <c r="D207" s="204"/>
      <c r="E207" s="204"/>
      <c r="F207" s="225" t="s">
        <v>44</v>
      </c>
      <c r="G207" s="204"/>
      <c r="H207" s="325" t="s">
        <v>1067</v>
      </c>
      <c r="I207" s="325"/>
      <c r="J207" s="325"/>
      <c r="K207" s="248"/>
    </row>
    <row r="208" spans="2:11" customFormat="1" ht="15" customHeight="1">
      <c r="B208" s="227"/>
      <c r="C208" s="204"/>
      <c r="D208" s="204"/>
      <c r="E208" s="204"/>
      <c r="F208" s="225"/>
      <c r="G208" s="204"/>
      <c r="H208" s="204"/>
      <c r="I208" s="204"/>
      <c r="J208" s="204"/>
      <c r="K208" s="248"/>
    </row>
    <row r="209" spans="2:11" customFormat="1" ht="15" customHeight="1">
      <c r="B209" s="227"/>
      <c r="C209" s="204" t="s">
        <v>1006</v>
      </c>
      <c r="D209" s="204"/>
      <c r="E209" s="204"/>
      <c r="F209" s="225" t="s">
        <v>77</v>
      </c>
      <c r="G209" s="204"/>
      <c r="H209" s="325" t="s">
        <v>1068</v>
      </c>
      <c r="I209" s="325"/>
      <c r="J209" s="325"/>
      <c r="K209" s="248"/>
    </row>
    <row r="210" spans="2:11" customFormat="1" ht="15" customHeight="1">
      <c r="B210" s="227"/>
      <c r="C210" s="204"/>
      <c r="D210" s="204"/>
      <c r="E210" s="204"/>
      <c r="F210" s="225" t="s">
        <v>902</v>
      </c>
      <c r="G210" s="204"/>
      <c r="H210" s="325" t="s">
        <v>903</v>
      </c>
      <c r="I210" s="325"/>
      <c r="J210" s="325"/>
      <c r="K210" s="248"/>
    </row>
    <row r="211" spans="2:11" customFormat="1" ht="15" customHeight="1">
      <c r="B211" s="227"/>
      <c r="C211" s="204"/>
      <c r="D211" s="204"/>
      <c r="E211" s="204"/>
      <c r="F211" s="225" t="s">
        <v>900</v>
      </c>
      <c r="G211" s="204"/>
      <c r="H211" s="325" t="s">
        <v>1069</v>
      </c>
      <c r="I211" s="325"/>
      <c r="J211" s="325"/>
      <c r="K211" s="248"/>
    </row>
    <row r="212" spans="2:11" customFormat="1" ht="15" customHeight="1">
      <c r="B212" s="272"/>
      <c r="C212" s="204"/>
      <c r="D212" s="204"/>
      <c r="E212" s="204"/>
      <c r="F212" s="225" t="s">
        <v>904</v>
      </c>
      <c r="G212" s="261"/>
      <c r="H212" s="326" t="s">
        <v>88</v>
      </c>
      <c r="I212" s="326"/>
      <c r="J212" s="326"/>
      <c r="K212" s="273"/>
    </row>
    <row r="213" spans="2:11" customFormat="1" ht="15" customHeight="1">
      <c r="B213" s="272"/>
      <c r="C213" s="204"/>
      <c r="D213" s="204"/>
      <c r="E213" s="204"/>
      <c r="F213" s="225" t="s">
        <v>905</v>
      </c>
      <c r="G213" s="261"/>
      <c r="H213" s="326" t="s">
        <v>1070</v>
      </c>
      <c r="I213" s="326"/>
      <c r="J213" s="326"/>
      <c r="K213" s="273"/>
    </row>
    <row r="214" spans="2:11" customFormat="1" ht="15" customHeight="1">
      <c r="B214" s="272"/>
      <c r="C214" s="204"/>
      <c r="D214" s="204"/>
      <c r="E214" s="204"/>
      <c r="F214" s="225"/>
      <c r="G214" s="261"/>
      <c r="H214" s="252"/>
      <c r="I214" s="252"/>
      <c r="J214" s="252"/>
      <c r="K214" s="273"/>
    </row>
    <row r="215" spans="2:11" customFormat="1" ht="15" customHeight="1">
      <c r="B215" s="272"/>
      <c r="C215" s="204" t="s">
        <v>1030</v>
      </c>
      <c r="D215" s="204"/>
      <c r="E215" s="204"/>
      <c r="F215" s="225">
        <v>1</v>
      </c>
      <c r="G215" s="261"/>
      <c r="H215" s="326" t="s">
        <v>1071</v>
      </c>
      <c r="I215" s="326"/>
      <c r="J215" s="326"/>
      <c r="K215" s="273"/>
    </row>
    <row r="216" spans="2:11" customFormat="1" ht="15" customHeight="1">
      <c r="B216" s="272"/>
      <c r="C216" s="204"/>
      <c r="D216" s="204"/>
      <c r="E216" s="204"/>
      <c r="F216" s="225">
        <v>2</v>
      </c>
      <c r="G216" s="261"/>
      <c r="H216" s="326" t="s">
        <v>1072</v>
      </c>
      <c r="I216" s="326"/>
      <c r="J216" s="326"/>
      <c r="K216" s="273"/>
    </row>
    <row r="217" spans="2:11" customFormat="1" ht="15" customHeight="1">
      <c r="B217" s="272"/>
      <c r="C217" s="204"/>
      <c r="D217" s="204"/>
      <c r="E217" s="204"/>
      <c r="F217" s="225">
        <v>3</v>
      </c>
      <c r="G217" s="261"/>
      <c r="H217" s="326" t="s">
        <v>1073</v>
      </c>
      <c r="I217" s="326"/>
      <c r="J217" s="326"/>
      <c r="K217" s="273"/>
    </row>
    <row r="218" spans="2:11" customFormat="1" ht="15" customHeight="1">
      <c r="B218" s="272"/>
      <c r="C218" s="204"/>
      <c r="D218" s="204"/>
      <c r="E218" s="204"/>
      <c r="F218" s="225">
        <v>4</v>
      </c>
      <c r="G218" s="261"/>
      <c r="H218" s="326" t="s">
        <v>1074</v>
      </c>
      <c r="I218" s="326"/>
      <c r="J218" s="326"/>
      <c r="K218" s="273"/>
    </row>
    <row r="219" spans="2:11" customFormat="1" ht="12.75" customHeight="1">
      <c r="B219" s="274"/>
      <c r="C219" s="275"/>
      <c r="D219" s="275"/>
      <c r="E219" s="275"/>
      <c r="F219" s="275"/>
      <c r="G219" s="275"/>
      <c r="H219" s="275"/>
      <c r="I219" s="275"/>
      <c r="J219" s="275"/>
      <c r="K219" s="276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11</vt:i4>
      </vt:variant>
    </vt:vector>
  </HeadingPairs>
  <TitlesOfParts>
    <vt:vector size="17" baseType="lpstr">
      <vt:lpstr>Rekapitulace stavby</vt:lpstr>
      <vt:lpstr>001 - Výkopové práce a ob...</vt:lpstr>
      <vt:lpstr>002 - Rekonstrukce vodovo...</vt:lpstr>
      <vt:lpstr>003 - Rekonstrukce vodovo...</vt:lpstr>
      <vt:lpstr>090 - Vedlejší a ostatní ...</vt:lpstr>
      <vt:lpstr>Pokyny pro vyplnění</vt:lpstr>
      <vt:lpstr>'001 - Výkopové práce a ob...'!Názvy_tisku</vt:lpstr>
      <vt:lpstr>'002 - Rekonstrukce vodovo...'!Názvy_tisku</vt:lpstr>
      <vt:lpstr>'003 - Rekonstrukce vodovo...'!Názvy_tisku</vt:lpstr>
      <vt:lpstr>'090 - Vedlejší a ostatní ...'!Názvy_tisku</vt:lpstr>
      <vt:lpstr>'Rekapitulace stavby'!Názvy_tisku</vt:lpstr>
      <vt:lpstr>'001 - Výkopové práce a ob...'!Oblast_tisku</vt:lpstr>
      <vt:lpstr>'002 - Rekonstrukce vodovo...'!Oblast_tisku</vt:lpstr>
      <vt:lpstr>'003 - Rekonstrukce vodovo...'!Oblast_tisku</vt:lpstr>
      <vt:lpstr>'090 - Vedlejší a ostatní 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NBLenovo\Miloslav Výskala</dc:creator>
  <cp:lastModifiedBy>Hlaváčková Kateřina</cp:lastModifiedBy>
  <dcterms:created xsi:type="dcterms:W3CDTF">2024-11-11T10:09:51Z</dcterms:created>
  <dcterms:modified xsi:type="dcterms:W3CDTF">2026-04-09T05:14:26Z</dcterms:modified>
</cp:coreProperties>
</file>