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10" windowWidth="27495" windowHeight="12720" firstSheet="1" activeTab="1"/>
  </bookViews>
  <sheets>
    <sheet name="Rekapitulace stavby" sheetId="1" state="veryHidden" r:id="rId1"/>
    <sheet name="0420-01 - Venkovní žalu..." sheetId="2" r:id="rId2"/>
  </sheets>
  <definedNames>
    <definedName name="_xlnm._FilterDatabase" localSheetId="1" hidden="1">'0420-01 - Venkovní žalu...'!$C$129:$K$193</definedName>
    <definedName name="_xlnm.Print_Titles" localSheetId="1">'0420-01 - Venkovní žalu...'!$129:$129</definedName>
    <definedName name="_xlnm.Print_Titles" localSheetId="0">'Rekapitulace stavby'!$92:$92</definedName>
    <definedName name="_xlnm.Print_Area" localSheetId="1">'0420-01 - Venkovní žalu...'!$C$4:$J$39,'0420-01 - Venkovní žalu...'!$C$50:$J$76,'0420-01 - Venkovní žalu...'!$C$82:$J$113,'0420-01 - Venkovní žalu...'!$C$119:$K$193</definedName>
    <definedName name="_xlnm.Print_Area" localSheetId="0">'Rekapitulace stavby'!$D$4:$AO$76,'Rekapitulace stavby'!$C$82:$AQ$96</definedName>
  </definedNames>
  <calcPr calcId="14562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93" i="2"/>
  <c r="BH193" i="2"/>
  <c r="BG193" i="2"/>
  <c r="BF193" i="2"/>
  <c r="T193" i="2"/>
  <c r="T192" i="2"/>
  <c r="R193" i="2"/>
  <c r="R192" i="2"/>
  <c r="P193" i="2"/>
  <c r="P192" i="2"/>
  <c r="BI191" i="2"/>
  <c r="BH191" i="2"/>
  <c r="BG191" i="2"/>
  <c r="BF191" i="2"/>
  <c r="T191" i="2"/>
  <c r="T190" i="2"/>
  <c r="T189" i="2"/>
  <c r="R191" i="2"/>
  <c r="R190" i="2"/>
  <c r="R189" i="2"/>
  <c r="P191" i="2"/>
  <c r="P190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J127" i="2"/>
  <c r="J126" i="2"/>
  <c r="F126" i="2"/>
  <c r="F124" i="2"/>
  <c r="E122" i="2"/>
  <c r="BI111" i="2"/>
  <c r="BH111" i="2"/>
  <c r="BG111" i="2"/>
  <c r="BF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J90" i="2"/>
  <c r="J89" i="2"/>
  <c r="F89" i="2"/>
  <c r="F87" i="2"/>
  <c r="E85" i="2"/>
  <c r="J16" i="2"/>
  <c r="E16" i="2"/>
  <c r="F127" i="2"/>
  <c r="J15" i="2"/>
  <c r="J10" i="2"/>
  <c r="J124" i="2"/>
  <c r="L90" i="1"/>
  <c r="AM90" i="1"/>
  <c r="AM89" i="1"/>
  <c r="L89" i="1"/>
  <c r="AM87" i="1"/>
  <c r="L87" i="1"/>
  <c r="L85" i="1"/>
  <c r="L84" i="1"/>
  <c r="BK193" i="2"/>
  <c r="J193" i="2"/>
  <c r="BK191" i="2"/>
  <c r="J191" i="2"/>
  <c r="BK188" i="2"/>
  <c r="J188" i="2"/>
  <c r="BK187" i="2"/>
  <c r="J187" i="2"/>
  <c r="BK179" i="2"/>
  <c r="J179" i="2"/>
  <c r="BK177" i="2"/>
  <c r="J177" i="2"/>
  <c r="BK176" i="2"/>
  <c r="J176" i="2"/>
  <c r="BK175" i="2"/>
  <c r="J175" i="2"/>
  <c r="BK174" i="2"/>
  <c r="J174" i="2"/>
  <c r="BK173" i="2"/>
  <c r="J173" i="2"/>
  <c r="BK172" i="2"/>
  <c r="J172" i="2"/>
  <c r="BK171" i="2"/>
  <c r="J171" i="2"/>
  <c r="BK169" i="2"/>
  <c r="J169" i="2"/>
  <c r="BK167" i="2"/>
  <c r="J167" i="2"/>
  <c r="BK165" i="2"/>
  <c r="J165" i="2"/>
  <c r="BK163" i="2"/>
  <c r="J163" i="2"/>
  <c r="BK162" i="2"/>
  <c r="J162" i="2"/>
  <c r="BK160" i="2"/>
  <c r="J160" i="2"/>
  <c r="BK159" i="2"/>
  <c r="J159" i="2"/>
  <c r="BK158" i="2"/>
  <c r="J158" i="2"/>
  <c r="BK157" i="2"/>
  <c r="J157" i="2"/>
  <c r="BK156" i="2"/>
  <c r="J156" i="2"/>
  <c r="BK154" i="2"/>
  <c r="J154" i="2"/>
  <c r="BK152" i="2"/>
  <c r="J152" i="2"/>
  <c r="BK146" i="2"/>
  <c r="J146" i="2"/>
  <c r="BK145" i="2"/>
  <c r="J145" i="2"/>
  <c r="BK142" i="2"/>
  <c r="J142" i="2"/>
  <c r="BK141" i="2"/>
  <c r="J141" i="2"/>
  <c r="BK139" i="2"/>
  <c r="J139" i="2"/>
  <c r="BK136" i="2"/>
  <c r="J136" i="2"/>
  <c r="BK132" i="2"/>
  <c r="J132" i="2"/>
  <c r="AS94" i="1"/>
  <c r="BK135" i="2" l="1"/>
  <c r="J135" i="2"/>
  <c r="J96" i="2"/>
  <c r="P135" i="2"/>
  <c r="P131" i="2"/>
  <c r="R135" i="2"/>
  <c r="R131" i="2"/>
  <c r="T135" i="2"/>
  <c r="T131" i="2"/>
  <c r="BK151" i="2"/>
  <c r="J151" i="2"/>
  <c r="J98" i="2"/>
  <c r="P151" i="2"/>
  <c r="R151" i="2"/>
  <c r="T151" i="2"/>
  <c r="BK178" i="2"/>
  <c r="J178" i="2"/>
  <c r="J99" i="2"/>
  <c r="P178" i="2"/>
  <c r="R178" i="2"/>
  <c r="T178" i="2"/>
  <c r="J87" i="2"/>
  <c r="F90" i="2"/>
  <c r="BE132" i="2"/>
  <c r="BE136" i="2"/>
  <c r="BE139" i="2"/>
  <c r="BE141" i="2"/>
  <c r="BE142" i="2"/>
  <c r="BE145" i="2"/>
  <c r="BE146" i="2"/>
  <c r="BE152" i="2"/>
  <c r="BE154" i="2"/>
  <c r="BE156" i="2"/>
  <c r="BE157" i="2"/>
  <c r="BE158" i="2"/>
  <c r="BE159" i="2"/>
  <c r="BE160" i="2"/>
  <c r="BE162" i="2"/>
  <c r="BE163" i="2"/>
  <c r="BE165" i="2"/>
  <c r="BE167" i="2"/>
  <c r="BE169" i="2"/>
  <c r="BE171" i="2"/>
  <c r="BE172" i="2"/>
  <c r="BE173" i="2"/>
  <c r="BE174" i="2"/>
  <c r="BE175" i="2"/>
  <c r="BE176" i="2"/>
  <c r="BE177" i="2"/>
  <c r="BE179" i="2"/>
  <c r="BE187" i="2"/>
  <c r="BE188" i="2"/>
  <c r="BE191" i="2"/>
  <c r="BE193" i="2"/>
  <c r="BK131" i="2"/>
  <c r="J131" i="2"/>
  <c r="J95" i="2"/>
  <c r="BK190" i="2"/>
  <c r="J190" i="2"/>
  <c r="J101" i="2"/>
  <c r="BK192" i="2"/>
  <c r="J192" i="2"/>
  <c r="J102" i="2"/>
  <c r="F34" i="2"/>
  <c r="BA95" i="1"/>
  <c r="BA94" i="1"/>
  <c r="W30" i="1"/>
  <c r="J34" i="2"/>
  <c r="AW95" i="1"/>
  <c r="F35" i="2"/>
  <c r="BB95" i="1"/>
  <c r="BB94" i="1"/>
  <c r="W31" i="1"/>
  <c r="F36" i="2"/>
  <c r="BC95" i="1"/>
  <c r="BC94" i="1"/>
  <c r="W32" i="1"/>
  <c r="F37" i="2"/>
  <c r="BD95" i="1"/>
  <c r="BD94" i="1"/>
  <c r="W33" i="1"/>
  <c r="T150" i="2" l="1"/>
  <c r="T130" i="2"/>
  <c r="R150" i="2"/>
  <c r="R130" i="2"/>
  <c r="P150" i="2"/>
  <c r="P130" i="2"/>
  <c r="AU95" i="1"/>
  <c r="BK150" i="2"/>
  <c r="J150" i="2"/>
  <c r="J97" i="2"/>
  <c r="BK189" i="2"/>
  <c r="J189" i="2"/>
  <c r="J100" i="2"/>
  <c r="AW94" i="1"/>
  <c r="AK30" i="1"/>
  <c r="AX94" i="1"/>
  <c r="AY94" i="1"/>
  <c r="AU94" i="1"/>
  <c r="BK130" i="2" l="1"/>
  <c r="J130" i="2"/>
  <c r="J94" i="2"/>
  <c r="J28" i="2" l="1"/>
  <c r="J111" i="2" l="1"/>
  <c r="J105" i="2"/>
  <c r="J29" i="2"/>
  <c r="J30" i="2"/>
  <c r="AG95" i="1"/>
  <c r="AG94" i="1"/>
  <c r="AK26" i="1"/>
  <c r="BE111" i="2" l="1"/>
  <c r="J113" i="2"/>
  <c r="J33" i="2"/>
  <c r="AV95" i="1"/>
  <c r="AT95" i="1"/>
  <c r="AN95" i="1"/>
  <c r="J39" i="2" l="1"/>
  <c r="F33" i="2"/>
  <c r="AZ95" i="1"/>
  <c r="AZ94" i="1"/>
  <c r="W29" i="1"/>
  <c r="AV94" i="1" l="1"/>
  <c r="AK29" i="1"/>
  <c r="AK35" i="1"/>
  <c r="AT94" i="1" l="1"/>
  <c r="AN94" i="1"/>
</calcChain>
</file>

<file path=xl/sharedStrings.xml><?xml version="1.0" encoding="utf-8"?>
<sst xmlns="http://schemas.openxmlformats.org/spreadsheetml/2006/main" count="985" uniqueCount="287">
  <si>
    <t>Export Komplet</t>
  </si>
  <si>
    <t/>
  </si>
  <si>
    <t>2.0</t>
  </si>
  <si>
    <t>ZAMOK</t>
  </si>
  <si>
    <t>False</t>
  </si>
  <si>
    <t>{f38e7b34-5110-46ed-9c3a-3f45d26b411e}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</si>
  <si>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</si>
  <si>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</si>
  <si>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</si>
  <si>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</si>
  <si>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</si>
  <si>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</si>
  <si>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</si>
  <si>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</si>
  <si>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VL0420-01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</si>
  <si>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</si>
  <si>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</si>
  <si>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Venkovní žaluzie 1. stupeň a ředitelství ZŠ Svobodná Písek, p.č. st. 1033, k.ú. Písek</t>
  </si>
  <si>
    <t>KSO:</t>
  </si>
  <si>
    <t>CC-CZ:</t>
  </si>
  <si>
    <t>Místo:</t>
  </si>
  <si>
    <t>Písek</t>
  </si>
  <si>
    <t>Datum:</t>
  </si>
  <si>
    <t>22. 4. 2020</t>
  </si>
  <si>
    <t>Zadavatel:</t>
  </si>
  <si>
    <t>IČ:</t>
  </si>
  <si>
    <t>Základní škola Svobodná a Mateřská škola Písek, Šo</t>
  </si>
  <si>
    <t>DIČ:</t>
  </si>
  <si>
    <t>Uchazeč:</t>
  </si>
  <si>
    <t>Vyplň údaj</t>
  </si>
  <si>
    <t>Projektant:</t>
  </si>
  <si>
    <t xml:space="preserve">60078936_x000D_
</t>
  </si>
  <si>
    <t>VL projekt</t>
  </si>
  <si>
    <t xml:space="preserve">CZ60078936_x000D_
</t>
  </si>
  <si>
    <t>True</t>
  </si>
  <si>
    <t>Zpracovatel:</t>
  </si>
  <si>
    <t>Jindřich  J u k l  tel.: 602558222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</si>
  <si>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</si>
  <si>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</si>
  <si>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</si>
  <si>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</si>
  <si>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</si>
  <si>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</si>
  <si>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</si>
  <si>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</si>
  <si>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</si>
  <si>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</si>
  <si>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</si>
  <si>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</si>
  <si>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</si>
  <si>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</si>
  <si>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</si>
  <si>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</si>
  <si>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</si>
  <si>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</si>
  <si>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</si>
  <si>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</si>
  <si>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</si>
  <si>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</si>
  <si>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</si>
  <si>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</si>
  <si>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</si>
  <si>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</si>
  <si>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</si>
  <si>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</si>
  <si>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</si>
  <si>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</si>
  <si>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</si>
  <si>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</si>
  <si>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</si>
  <si>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</si>
  <si>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</si>
  <si>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</si>
  <si>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</si>
  <si>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</si>
  <si>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</si>
  <si>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</si>
  <si>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</si>
  <si>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</si>
  <si>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</si>
  <si>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</si>
  <si>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</si>
  <si>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</si>
  <si>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</si>
  <si>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</si>
  <si>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</si>
  <si>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</si>
  <si>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</si>
  <si>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</si>
  <si>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</si>
  <si>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</si>
  <si>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</si>
  <si>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</si>
  <si>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</si>
  <si>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</si>
  <si>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</si>
  <si>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</si>
  <si>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</si>
  <si>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786 - Dokončovací práce - čalounické úpravy</t>
  </si>
  <si>
    <t>VRN - Vedlejší rozpočtové náklady</t>
  </si>
  <si>
    <t xml:space="preserve">    VRN3 - Zařízení staveniště</t>
  </si>
  <si>
    <t xml:space="preserve">    VRN7 - Provozní vlivy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</si>
  <si>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</si>
  <si>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</si>
  <si>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</si>
  <si>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</si>
  <si>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</si>
  <si>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</si>
  <si>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</si>
  <si>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</si>
  <si>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</si>
  <si>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</si>
  <si>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</si>
  <si>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</si>
  <si>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</si>
  <si>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</si>
  <si>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</si>
  <si>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</si>
  <si>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</si>
  <si>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</si>
  <si>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</si>
  <si>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</si>
  <si>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</si>
  <si>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</si>
  <si>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</si>
  <si>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</si>
  <si>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</si>
  <si>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</si>
  <si>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</si>
  <si>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000000001</t>
  </si>
  <si>
    <t>Poznámky a upozornění</t>
  </si>
  <si>
    <t>4</t>
  </si>
  <si>
    <t>1896822770</t>
  </si>
  <si>
    <t>VV</t>
  </si>
  <si>
    <t>"- rozpočet je zpracován v cenové databázi ÚRS Praha 2020/1 - dle stupně PD_DPS 03.2020"</t>
  </si>
  <si>
    <t>Součet</t>
  </si>
  <si>
    <t>9</t>
  </si>
  <si>
    <t>Ostatní konstrukce a práce, bourání</t>
  </si>
  <si>
    <t>941211111</t>
  </si>
  <si>
    <t>Montáž lešení řadového rámového lehkého zatížení do 200 kg/m2 š do 0,9 m v do 10 m</t>
  </si>
  <si>
    <t>m2</t>
  </si>
  <si>
    <t>-291260224</t>
  </si>
  <si>
    <t>6,00*7,00*9</t>
  </si>
  <si>
    <t>3</t>
  </si>
  <si>
    <t>941211211</t>
  </si>
  <si>
    <t>Příplatek k lešení řadovému rámovému lehkému š 0,9 m v do 25 m za první a ZKD den použití</t>
  </si>
  <si>
    <t>242669706</t>
  </si>
  <si>
    <t>378*30 'Přepočtené koeficientem množství</t>
  </si>
  <si>
    <t>941211811</t>
  </si>
  <si>
    <t>Demontáž lešení řadového rámového lehkého zatížení do 200 kg/m2 š do 0,9 m v do 10 m</t>
  </si>
  <si>
    <t>148146155</t>
  </si>
  <si>
    <t>5</t>
  </si>
  <si>
    <t>949009101</t>
  </si>
  <si>
    <t>Přesun hmot samostatně budovaných lešení do 50 m</t>
  </si>
  <si>
    <t>t</t>
  </si>
  <si>
    <t>-947395051</t>
  </si>
  <si>
    <t>378,00*2*0,005</t>
  </si>
  <si>
    <t>6</t>
  </si>
  <si>
    <t>949009194</t>
  </si>
  <si>
    <t>Příplatek k přesunu hmot samostatně budovaných lešení za zvětšený přesun do 1000 m</t>
  </si>
  <si>
    <t>1194440526</t>
  </si>
  <si>
    <t>7</t>
  </si>
  <si>
    <t>949101111</t>
  </si>
  <si>
    <t>Lešení pomocné pro objekty pozemních staveb s lešeňovou podlahou v do 1,9 m zatížení do 150 kg/m2</t>
  </si>
  <si>
    <t>717433801</t>
  </si>
  <si>
    <t>"ředitelství"</t>
  </si>
  <si>
    <t>(1,25*3+1,55*8)*1,20</t>
  </si>
  <si>
    <t>PSV</t>
  </si>
  <si>
    <t>Práce a dodávky PSV</t>
  </si>
  <si>
    <t>741</t>
  </si>
  <si>
    <t>Elektroinstalace - silnoproud</t>
  </si>
  <si>
    <t>8</t>
  </si>
  <si>
    <t>741110511</t>
  </si>
  <si>
    <t>Montáž lišta a kanálek vkládací šířky do 60 mm s víčkem</t>
  </si>
  <si>
    <t>m</t>
  </si>
  <si>
    <t>16</t>
  </si>
  <si>
    <t>-236273426</t>
  </si>
  <si>
    <t>20,00+20,00</t>
  </si>
  <si>
    <t>M</t>
  </si>
  <si>
    <t>34571003</t>
  </si>
  <si>
    <t>lišta elektroinstalační hranatá bílá 17x17</t>
  </si>
  <si>
    <t>32</t>
  </si>
  <si>
    <t>391376576</t>
  </si>
  <si>
    <t>40*1,05 'Přepočtené koeficientem množství</t>
  </si>
  <si>
    <t>10</t>
  </si>
  <si>
    <t>741112061</t>
  </si>
  <si>
    <t>Montáž krabice přístrojová zapuštěná plastová kruhová</t>
  </si>
  <si>
    <t>kus</t>
  </si>
  <si>
    <t>-1033576304</t>
  </si>
  <si>
    <t>11</t>
  </si>
  <si>
    <t>34571563</t>
  </si>
  <si>
    <t>rozvodka krabicová z PH s víčkem a svorkovnicí krabicovou šroubovací s vodiči 20x4mm2, D 103mmx50mm</t>
  </si>
  <si>
    <t>-838210252</t>
  </si>
  <si>
    <t>12</t>
  </si>
  <si>
    <t>741112063</t>
  </si>
  <si>
    <t>Montáž krabice přístrojová zapuštěná plastová čtyřhranná</t>
  </si>
  <si>
    <t>-676025552</t>
  </si>
  <si>
    <t>13</t>
  </si>
  <si>
    <t>34571524</t>
  </si>
  <si>
    <t>krabice přístrojová odbočná s víčkem z PH, 132x132mm, hloubka 72mm</t>
  </si>
  <si>
    <t>-1757024652</t>
  </si>
  <si>
    <t>14</t>
  </si>
  <si>
    <t>741112101</t>
  </si>
  <si>
    <t>Montáž rozvodka zapuštěná plastová kruhová</t>
  </si>
  <si>
    <t>242144409</t>
  </si>
  <si>
    <t>25+5</t>
  </si>
  <si>
    <t>34562690</t>
  </si>
  <si>
    <t>svorkovnice krabicová šroubovací s vodiči 12x4mm2, 400V</t>
  </si>
  <si>
    <t>-2015462183</t>
  </si>
  <si>
    <t>741122122</t>
  </si>
  <si>
    <t>Montáž kabel Cu plný kulatý žíla 3x1,5 až 6 mm2 zatažený v trubkách (CYKY)</t>
  </si>
  <si>
    <t>-1083223118</t>
  </si>
  <si>
    <t>70,00+40,00+80,00</t>
  </si>
  <si>
    <t>17</t>
  </si>
  <si>
    <t>34111030</t>
  </si>
  <si>
    <t>kabel silový s Cu jádrem 1kV 3x1,5mm2</t>
  </si>
  <si>
    <t>-1150416006</t>
  </si>
  <si>
    <t>110*1,2 'Přepočtené koeficientem množství</t>
  </si>
  <si>
    <t>18</t>
  </si>
  <si>
    <t>34111036</t>
  </si>
  <si>
    <t>kabel silový s Cu jádrem 1kV 3x2,5mm2</t>
  </si>
  <si>
    <t>313530480</t>
  </si>
  <si>
    <t>80*1,2 'Přepočtené koeficientem množství</t>
  </si>
  <si>
    <t>19</t>
  </si>
  <si>
    <t>741310221</t>
  </si>
  <si>
    <t>Montáž spínač (polo)zapuštěný šroubové připojení řazení 2-pro žaluzie</t>
  </si>
  <si>
    <t>2100668680</t>
  </si>
  <si>
    <t>20</t>
  </si>
  <si>
    <t>34535515</t>
  </si>
  <si>
    <t>spínač jednopólový 10A bílý, slonová kost</t>
  </si>
  <si>
    <t>384443407</t>
  </si>
  <si>
    <t>741320105</t>
  </si>
  <si>
    <t>Montáž jistič jednopólový nn do 25 A ve skříni</t>
  </si>
  <si>
    <t>-1035169346</t>
  </si>
  <si>
    <t>22</t>
  </si>
  <si>
    <t>35822111</t>
  </si>
  <si>
    <t>jistič 1pólový-charakteristika B 16A</t>
  </si>
  <si>
    <t>603511725</t>
  </si>
  <si>
    <t>23</t>
  </si>
  <si>
    <t>741810001</t>
  </si>
  <si>
    <t>Celková prohlídka elektrického rozvodu a zařízení do 100 000,- Kč</t>
  </si>
  <si>
    <t>1631389820</t>
  </si>
  <si>
    <t>24</t>
  </si>
  <si>
    <t>7418100011</t>
  </si>
  <si>
    <t>Stavební přípomoce 4%</t>
  </si>
  <si>
    <t>%</t>
  </si>
  <si>
    <t>-1911233341</t>
  </si>
  <si>
    <t>25</t>
  </si>
  <si>
    <t>7418100012</t>
  </si>
  <si>
    <t>Ověření zapojení připravené elektroinstalace</t>
  </si>
  <si>
    <t>kpl</t>
  </si>
  <si>
    <t>-131007099</t>
  </si>
  <si>
    <t>26</t>
  </si>
  <si>
    <t>998741202</t>
  </si>
  <si>
    <t>Přesun hmot procentní pro silnoproud v objektech v do 12 m</t>
  </si>
  <si>
    <t>-126812390</t>
  </si>
  <si>
    <t>786</t>
  </si>
  <si>
    <t>Dokončovací práce - čalounické úpravy</t>
  </si>
  <si>
    <t>27</t>
  </si>
  <si>
    <t>786627121</t>
  </si>
  <si>
    <t>Montáž lamelové žaluzie venkovní pro okna kovová</t>
  </si>
  <si>
    <t>-1941176468</t>
  </si>
  <si>
    <t>"1. stupeň"</t>
  </si>
  <si>
    <t>1,05*2,00*(18+18)</t>
  </si>
  <si>
    <t>1,35*2,00*(12+18)</t>
  </si>
  <si>
    <t>"ředitelna, sborovna"</t>
  </si>
  <si>
    <t>1,05*1,75*3</t>
  </si>
  <si>
    <t>1,35*1,75*8</t>
  </si>
  <si>
    <t>28</t>
  </si>
  <si>
    <t>553462001</t>
  </si>
  <si>
    <t>žaluzie exteriérová s elektrickým pohonem z lamel Z-90 barva šedá, viditelné vodící lišty na konzolách uchycených do okenních rámů</t>
  </si>
  <si>
    <t>2019780425</t>
  </si>
  <si>
    <t>29</t>
  </si>
  <si>
    <t>998786202</t>
  </si>
  <si>
    <t>Přesun hmot procentní pro čalounické úpravy v objektech v do 12 m</t>
  </si>
  <si>
    <t>-359648188</t>
  </si>
  <si>
    <t>Vedlejší rozpočtové náklady</t>
  </si>
  <si>
    <t>VRN3</t>
  </si>
  <si>
    <t>30</t>
  </si>
  <si>
    <t>030001000</t>
  </si>
  <si>
    <t>…</t>
  </si>
  <si>
    <t>1024</t>
  </si>
  <si>
    <t>310409770</t>
  </si>
  <si>
    <t>VRN7</t>
  </si>
  <si>
    <t>31</t>
  </si>
  <si>
    <t>070001000</t>
  </si>
  <si>
    <t>-22155268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</si>
</sst>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1" fillId="0" borderId="0" xfId="0" applyNumberFormat="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4" fillId="4" borderId="0" xfId="0" applyFont="1" applyFill="1" applyAlignment="1" applyProtection="1">
      <alignment horizontal="left"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9" t="s">
        <v>14</v>
      </c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2"/>
      <c r="AQ5" s="22"/>
      <c r="AR5" s="20"/>
      <c r="BE5" s="27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81" t="s">
        <v>17</v>
      </c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2"/>
      <c r="AQ6" s="22"/>
      <c r="AR6" s="20"/>
      <c r="BE6" s="27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7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7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7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7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7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77"/>
      <c r="BS13" s="17" t="s">
        <v>6</v>
      </c>
    </row>
    <row r="14" spans="1:74" ht="12.75">
      <c r="B14" s="21"/>
      <c r="C14" s="22"/>
      <c r="D14" s="22"/>
      <c r="E14" s="282" t="s">
        <v>29</v>
      </c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7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7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31</v>
      </c>
      <c r="AO16" s="22"/>
      <c r="AP16" s="22"/>
      <c r="AQ16" s="22"/>
      <c r="AR16" s="20"/>
      <c r="BE16" s="27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33</v>
      </c>
      <c r="AO17" s="22"/>
      <c r="AP17" s="22"/>
      <c r="AQ17" s="22"/>
      <c r="AR17" s="20"/>
      <c r="BE17" s="277"/>
      <c r="BS17" s="17" t="s">
        <v>34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7"/>
      <c r="BS18" s="17" t="s">
        <v>6</v>
      </c>
    </row>
    <row r="19" spans="1:71" s="1" customFormat="1" ht="12" customHeight="1">
      <c r="B19" s="21"/>
      <c r="C19" s="22"/>
      <c r="D19" s="29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7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77"/>
      <c r="BS20" s="17" t="s">
        <v>34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7"/>
    </row>
    <row r="22" spans="1:71" s="1" customFormat="1" ht="12" customHeight="1">
      <c r="B22" s="21"/>
      <c r="C22" s="22"/>
      <c r="D22" s="29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7"/>
    </row>
    <row r="23" spans="1:71" s="1" customFormat="1" ht="16.5" customHeight="1">
      <c r="B23" s="21"/>
      <c r="C23" s="22"/>
      <c r="D23" s="22"/>
      <c r="E23" s="284" t="s">
        <v>1</v>
      </c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2"/>
      <c r="AP23" s="22"/>
      <c r="AQ23" s="22"/>
      <c r="AR23" s="20"/>
      <c r="BE23" s="27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7"/>
    </row>
    <row r="26" spans="1:71" s="2" customFormat="1" ht="25.9" customHeight="1">
      <c r="A26" s="34"/>
      <c r="B26" s="35"/>
      <c r="C26" s="36"/>
      <c r="D26" s="37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5">
        <f>ROUND(AG94,2)</f>
        <v>0</v>
      </c>
      <c r="AL26" s="286"/>
      <c r="AM26" s="286"/>
      <c r="AN26" s="286"/>
      <c r="AO26" s="286"/>
      <c r="AP26" s="36"/>
      <c r="AQ26" s="36"/>
      <c r="AR26" s="39"/>
      <c r="BE26" s="27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7" t="s">
        <v>39</v>
      </c>
      <c r="M28" s="287"/>
      <c r="N28" s="287"/>
      <c r="O28" s="287"/>
      <c r="P28" s="287"/>
      <c r="Q28" s="36"/>
      <c r="R28" s="36"/>
      <c r="S28" s="36"/>
      <c r="T28" s="36"/>
      <c r="U28" s="36"/>
      <c r="V28" s="36"/>
      <c r="W28" s="287" t="s">
        <v>40</v>
      </c>
      <c r="X28" s="287"/>
      <c r="Y28" s="287"/>
      <c r="Z28" s="287"/>
      <c r="AA28" s="287"/>
      <c r="AB28" s="287"/>
      <c r="AC28" s="287"/>
      <c r="AD28" s="287"/>
      <c r="AE28" s="287"/>
      <c r="AF28" s="36"/>
      <c r="AG28" s="36"/>
      <c r="AH28" s="36"/>
      <c r="AI28" s="36"/>
      <c r="AJ28" s="36"/>
      <c r="AK28" s="287" t="s">
        <v>41</v>
      </c>
      <c r="AL28" s="287"/>
      <c r="AM28" s="287"/>
      <c r="AN28" s="287"/>
      <c r="AO28" s="287"/>
      <c r="AP28" s="36"/>
      <c r="AQ28" s="36"/>
      <c r="AR28" s="39"/>
      <c r="BE28" s="277"/>
    </row>
    <row r="29" spans="1:71" s="3" customFormat="1" ht="14.45" customHeight="1">
      <c r="B29" s="40"/>
      <c r="C29" s="41"/>
      <c r="D29" s="29" t="s">
        <v>42</v>
      </c>
      <c r="E29" s="41"/>
      <c r="F29" s="29" t="s">
        <v>43</v>
      </c>
      <c r="G29" s="41"/>
      <c r="H29" s="41"/>
      <c r="I29" s="41"/>
      <c r="J29" s="41"/>
      <c r="K29" s="41"/>
      <c r="L29" s="290">
        <v>0.21</v>
      </c>
      <c r="M29" s="289"/>
      <c r="N29" s="289"/>
      <c r="O29" s="289"/>
      <c r="P29" s="289"/>
      <c r="Q29" s="41"/>
      <c r="R29" s="41"/>
      <c r="S29" s="41"/>
      <c r="T29" s="41"/>
      <c r="U29" s="41"/>
      <c r="V29" s="41"/>
      <c r="W29" s="288">
        <f>ROUND(AZ94, 2)</f>
        <v>0</v>
      </c>
      <c r="X29" s="289"/>
      <c r="Y29" s="289"/>
      <c r="Z29" s="289"/>
      <c r="AA29" s="289"/>
      <c r="AB29" s="289"/>
      <c r="AC29" s="289"/>
      <c r="AD29" s="289"/>
      <c r="AE29" s="289"/>
      <c r="AF29" s="41"/>
      <c r="AG29" s="41"/>
      <c r="AH29" s="41"/>
      <c r="AI29" s="41"/>
      <c r="AJ29" s="41"/>
      <c r="AK29" s="288">
        <f>ROUND(AV94, 2)</f>
        <v>0</v>
      </c>
      <c r="AL29" s="289"/>
      <c r="AM29" s="289"/>
      <c r="AN29" s="289"/>
      <c r="AO29" s="289"/>
      <c r="AP29" s="41"/>
      <c r="AQ29" s="41"/>
      <c r="AR29" s="42"/>
      <c r="BE29" s="278"/>
    </row>
    <row r="30" spans="1:71" s="3" customFormat="1" ht="14.45" customHeight="1">
      <c r="B30" s="40"/>
      <c r="C30" s="41"/>
      <c r="D30" s="41"/>
      <c r="E30" s="41"/>
      <c r="F30" s="29" t="s">
        <v>44</v>
      </c>
      <c r="G30" s="41"/>
      <c r="H30" s="41"/>
      <c r="I30" s="41"/>
      <c r="J30" s="41"/>
      <c r="K30" s="41"/>
      <c r="L30" s="290">
        <v>0.15</v>
      </c>
      <c r="M30" s="289"/>
      <c r="N30" s="289"/>
      <c r="O30" s="289"/>
      <c r="P30" s="289"/>
      <c r="Q30" s="41"/>
      <c r="R30" s="41"/>
      <c r="S30" s="41"/>
      <c r="T30" s="41"/>
      <c r="U30" s="41"/>
      <c r="V30" s="41"/>
      <c r="W30" s="288">
        <f>ROUND(BA94, 2)</f>
        <v>0</v>
      </c>
      <c r="X30" s="289"/>
      <c r="Y30" s="289"/>
      <c r="Z30" s="289"/>
      <c r="AA30" s="289"/>
      <c r="AB30" s="289"/>
      <c r="AC30" s="289"/>
      <c r="AD30" s="289"/>
      <c r="AE30" s="289"/>
      <c r="AF30" s="41"/>
      <c r="AG30" s="41"/>
      <c r="AH30" s="41"/>
      <c r="AI30" s="41"/>
      <c r="AJ30" s="41"/>
      <c r="AK30" s="288">
        <f>ROUND(AW94, 2)</f>
        <v>0</v>
      </c>
      <c r="AL30" s="289"/>
      <c r="AM30" s="289"/>
      <c r="AN30" s="289"/>
      <c r="AO30" s="289"/>
      <c r="AP30" s="41"/>
      <c r="AQ30" s="41"/>
      <c r="AR30" s="42"/>
      <c r="BE30" s="278"/>
    </row>
    <row r="31" spans="1:71" s="3" customFormat="1" ht="14.45" hidden="1" customHeight="1">
      <c r="B31" s="40"/>
      <c r="C31" s="41"/>
      <c r="D31" s="41"/>
      <c r="E31" s="41"/>
      <c r="F31" s="29" t="s">
        <v>45</v>
      </c>
      <c r="G31" s="41"/>
      <c r="H31" s="41"/>
      <c r="I31" s="41"/>
      <c r="J31" s="41"/>
      <c r="K31" s="41"/>
      <c r="L31" s="290">
        <v>0.21</v>
      </c>
      <c r="M31" s="289"/>
      <c r="N31" s="289"/>
      <c r="O31" s="289"/>
      <c r="P31" s="289"/>
      <c r="Q31" s="41"/>
      <c r="R31" s="41"/>
      <c r="S31" s="41"/>
      <c r="T31" s="41"/>
      <c r="U31" s="41"/>
      <c r="V31" s="41"/>
      <c r="W31" s="288">
        <f>ROUND(BB94, 2)</f>
        <v>0</v>
      </c>
      <c r="X31" s="289"/>
      <c r="Y31" s="289"/>
      <c r="Z31" s="289"/>
      <c r="AA31" s="289"/>
      <c r="AB31" s="289"/>
      <c r="AC31" s="289"/>
      <c r="AD31" s="289"/>
      <c r="AE31" s="289"/>
      <c r="AF31" s="41"/>
      <c r="AG31" s="41"/>
      <c r="AH31" s="41"/>
      <c r="AI31" s="41"/>
      <c r="AJ31" s="41"/>
      <c r="AK31" s="288">
        <v>0</v>
      </c>
      <c r="AL31" s="289"/>
      <c r="AM31" s="289"/>
      <c r="AN31" s="289"/>
      <c r="AO31" s="289"/>
      <c r="AP31" s="41"/>
      <c r="AQ31" s="41"/>
      <c r="AR31" s="42"/>
      <c r="BE31" s="278"/>
    </row>
    <row r="32" spans="1:71" s="3" customFormat="1" ht="14.45" hidden="1" customHeight="1">
      <c r="B32" s="40"/>
      <c r="C32" s="41"/>
      <c r="D32" s="41"/>
      <c r="E32" s="41"/>
      <c r="F32" s="29" t="s">
        <v>46</v>
      </c>
      <c r="G32" s="41"/>
      <c r="H32" s="41"/>
      <c r="I32" s="41"/>
      <c r="J32" s="41"/>
      <c r="K32" s="41"/>
      <c r="L32" s="290">
        <v>0.15</v>
      </c>
      <c r="M32" s="289"/>
      <c r="N32" s="289"/>
      <c r="O32" s="289"/>
      <c r="P32" s="289"/>
      <c r="Q32" s="41"/>
      <c r="R32" s="41"/>
      <c r="S32" s="41"/>
      <c r="T32" s="41"/>
      <c r="U32" s="41"/>
      <c r="V32" s="41"/>
      <c r="W32" s="288">
        <f>ROUND(BC94, 2)</f>
        <v>0</v>
      </c>
      <c r="X32" s="289"/>
      <c r="Y32" s="289"/>
      <c r="Z32" s="289"/>
      <c r="AA32" s="289"/>
      <c r="AB32" s="289"/>
      <c r="AC32" s="289"/>
      <c r="AD32" s="289"/>
      <c r="AE32" s="289"/>
      <c r="AF32" s="41"/>
      <c r="AG32" s="41"/>
      <c r="AH32" s="41"/>
      <c r="AI32" s="41"/>
      <c r="AJ32" s="41"/>
      <c r="AK32" s="288">
        <v>0</v>
      </c>
      <c r="AL32" s="289"/>
      <c r="AM32" s="289"/>
      <c r="AN32" s="289"/>
      <c r="AO32" s="289"/>
      <c r="AP32" s="41"/>
      <c r="AQ32" s="41"/>
      <c r="AR32" s="42"/>
      <c r="BE32" s="278"/>
    </row>
    <row r="33" spans="1:57" s="3" customFormat="1" ht="14.45" hidden="1" customHeight="1">
      <c r="B33" s="40"/>
      <c r="C33" s="41"/>
      <c r="D33" s="41"/>
      <c r="E33" s="41"/>
      <c r="F33" s="29" t="s">
        <v>47</v>
      </c>
      <c r="G33" s="41"/>
      <c r="H33" s="41"/>
      <c r="I33" s="41"/>
      <c r="J33" s="41"/>
      <c r="K33" s="41"/>
      <c r="L33" s="290">
        <v>0</v>
      </c>
      <c r="M33" s="289"/>
      <c r="N33" s="289"/>
      <c r="O33" s="289"/>
      <c r="P33" s="289"/>
      <c r="Q33" s="41"/>
      <c r="R33" s="41"/>
      <c r="S33" s="41"/>
      <c r="T33" s="41"/>
      <c r="U33" s="41"/>
      <c r="V33" s="41"/>
      <c r="W33" s="288">
        <f>ROUND(BD94, 2)</f>
        <v>0</v>
      </c>
      <c r="X33" s="289"/>
      <c r="Y33" s="289"/>
      <c r="Z33" s="289"/>
      <c r="AA33" s="289"/>
      <c r="AB33" s="289"/>
      <c r="AC33" s="289"/>
      <c r="AD33" s="289"/>
      <c r="AE33" s="289"/>
      <c r="AF33" s="41"/>
      <c r="AG33" s="41"/>
      <c r="AH33" s="41"/>
      <c r="AI33" s="41"/>
      <c r="AJ33" s="41"/>
      <c r="AK33" s="288">
        <v>0</v>
      </c>
      <c r="AL33" s="289"/>
      <c r="AM33" s="289"/>
      <c r="AN33" s="289"/>
      <c r="AO33" s="289"/>
      <c r="AP33" s="41"/>
      <c r="AQ33" s="41"/>
      <c r="AR33" s="42"/>
      <c r="BE33" s="27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77"/>
    </row>
    <row r="35" spans="1:57" s="2" customFormat="1" ht="25.9" customHeight="1">
      <c r="A35" s="34"/>
      <c r="B35" s="35"/>
      <c r="C35" s="43"/>
      <c r="D35" s="44" t="s">
        <v>48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49</v>
      </c>
      <c r="U35" s="45"/>
      <c r="V35" s="45"/>
      <c r="W35" s="45"/>
      <c r="X35" s="291" t="s">
        <v>50</v>
      </c>
      <c r="Y35" s="292"/>
      <c r="Z35" s="292"/>
      <c r="AA35" s="292"/>
      <c r="AB35" s="292"/>
      <c r="AC35" s="45"/>
      <c r="AD35" s="45"/>
      <c r="AE35" s="45"/>
      <c r="AF35" s="45"/>
      <c r="AG35" s="45"/>
      <c r="AH35" s="45"/>
      <c r="AI35" s="45"/>
      <c r="AJ35" s="45"/>
      <c r="AK35" s="293">
        <f>SUM(AK26:AK33)</f>
        <v>0</v>
      </c>
      <c r="AL35" s="292"/>
      <c r="AM35" s="292"/>
      <c r="AN35" s="292"/>
      <c r="AO35" s="29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51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52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53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54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53</v>
      </c>
      <c r="AI60" s="38"/>
      <c r="AJ60" s="38"/>
      <c r="AK60" s="38"/>
      <c r="AL60" s="38"/>
      <c r="AM60" s="52" t="s">
        <v>54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55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56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53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54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53</v>
      </c>
      <c r="AI75" s="38"/>
      <c r="AJ75" s="38"/>
      <c r="AK75" s="38"/>
      <c r="AL75" s="38"/>
      <c r="AM75" s="52" t="s">
        <v>54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0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0" s="2" customFormat="1" ht="24.95" customHeight="1">
      <c r="A82" s="34"/>
      <c r="B82" s="35"/>
      <c r="C82" s="23" t="s">
        <v>57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0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0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VL0420-01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0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95" t="str">
        <f>K6</f>
        <v>Venkovní žaluzie 1. stupeň a ředitelství ZŠ Svobodná Písek, p.č. st. 1033, k.ú. Písek</v>
      </c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63"/>
      <c r="AQ85" s="63"/>
      <c r="AR85" s="64"/>
    </row>
    <row r="86" spans="1:90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0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Písek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97" t="str">
        <f>IF(AN8= "","",AN8)</f>
        <v>22. 4. 2020</v>
      </c>
      <c r="AN87" s="297"/>
      <c r="AO87" s="36"/>
      <c r="AP87" s="36"/>
      <c r="AQ87" s="36"/>
      <c r="AR87" s="39"/>
      <c r="BE87" s="34"/>
    </row>
    <row r="88" spans="1:90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0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Základní škola Svobodná a Mateřská škola Písek, Šo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98" t="str">
        <f>IF(E17="","",E17)</f>
        <v>VL projekt</v>
      </c>
      <c r="AN89" s="299"/>
      <c r="AO89" s="299"/>
      <c r="AP89" s="299"/>
      <c r="AQ89" s="36"/>
      <c r="AR89" s="39"/>
      <c r="AS89" s="300" t="s">
        <v>58</v>
      </c>
      <c r="AT89" s="30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0" s="2" customFormat="1" ht="25.7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35</v>
      </c>
      <c r="AJ90" s="36"/>
      <c r="AK90" s="36"/>
      <c r="AL90" s="36"/>
      <c r="AM90" s="298" t="str">
        <f>IF(E20="","",E20)</f>
        <v>Jindřich  J u k l  tel.: 602558222</v>
      </c>
      <c r="AN90" s="299"/>
      <c r="AO90" s="299"/>
      <c r="AP90" s="299"/>
      <c r="AQ90" s="36"/>
      <c r="AR90" s="39"/>
      <c r="AS90" s="302"/>
      <c r="AT90" s="30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0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304"/>
      <c r="AT91" s="30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0" s="2" customFormat="1" ht="29.25" customHeight="1">
      <c r="A92" s="34"/>
      <c r="B92" s="35"/>
      <c r="C92" s="306" t="s">
        <v>59</v>
      </c>
      <c r="D92" s="307"/>
      <c r="E92" s="307"/>
      <c r="F92" s="307"/>
      <c r="G92" s="307"/>
      <c r="H92" s="73"/>
      <c r="I92" s="308" t="s">
        <v>60</v>
      </c>
      <c r="J92" s="307"/>
      <c r="K92" s="307"/>
      <c r="L92" s="307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9" t="s">
        <v>61</v>
      </c>
      <c r="AH92" s="307"/>
      <c r="AI92" s="307"/>
      <c r="AJ92" s="307"/>
      <c r="AK92" s="307"/>
      <c r="AL92" s="307"/>
      <c r="AM92" s="307"/>
      <c r="AN92" s="308" t="s">
        <v>62</v>
      </c>
      <c r="AO92" s="307"/>
      <c r="AP92" s="310"/>
      <c r="AQ92" s="74" t="s">
        <v>63</v>
      </c>
      <c r="AR92" s="39"/>
      <c r="AS92" s="75" t="s">
        <v>64</v>
      </c>
      <c r="AT92" s="76" t="s">
        <v>65</v>
      </c>
      <c r="AU92" s="76" t="s">
        <v>66</v>
      </c>
      <c r="AV92" s="76" t="s">
        <v>67</v>
      </c>
      <c r="AW92" s="76" t="s">
        <v>68</v>
      </c>
      <c r="AX92" s="76" t="s">
        <v>69</v>
      </c>
      <c r="AY92" s="76" t="s">
        <v>70</v>
      </c>
      <c r="AZ92" s="76" t="s">
        <v>71</v>
      </c>
      <c r="BA92" s="76" t="s">
        <v>72</v>
      </c>
      <c r="BB92" s="76" t="s">
        <v>73</v>
      </c>
      <c r="BC92" s="76" t="s">
        <v>74</v>
      </c>
      <c r="BD92" s="77" t="s">
        <v>75</v>
      </c>
      <c r="BE92" s="34"/>
    </row>
    <row r="93" spans="1:90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0" s="6" customFormat="1" ht="32.450000000000003" customHeight="1">
      <c r="B94" s="81"/>
      <c r="C94" s="82" t="s">
        <v>76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314">
        <f>ROUND(AG95,2)</f>
        <v>0</v>
      </c>
      <c r="AH94" s="314"/>
      <c r="AI94" s="314"/>
      <c r="AJ94" s="314"/>
      <c r="AK94" s="314"/>
      <c r="AL94" s="314"/>
      <c r="AM94" s="314"/>
      <c r="AN94" s="315">
        <f>SUM(AG94,AT94)</f>
        <v>0</v>
      </c>
      <c r="AO94" s="315"/>
      <c r="AP94" s="315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77</v>
      </c>
      <c r="BT94" s="91" t="s">
        <v>78</v>
      </c>
      <c r="BV94" s="91" t="s">
        <v>79</v>
      </c>
      <c r="BW94" s="91" t="s">
        <v>5</v>
      </c>
      <c r="BX94" s="91" t="s">
        <v>80</v>
      </c>
      <c r="CL94" s="91" t="s">
        <v>1</v>
      </c>
    </row>
    <row r="95" spans="1:90" s="7" customFormat="1" ht="37.5" customHeight="1">
      <c r="A95" s="92" t="s">
        <v>81</v>
      </c>
      <c r="B95" s="93"/>
      <c r="C95" s="94"/>
      <c r="D95" s="313" t="s">
        <v>14</v>
      </c>
      <c r="E95" s="313"/>
      <c r="F95" s="313"/>
      <c r="G95" s="313"/>
      <c r="H95" s="313"/>
      <c r="I95" s="95"/>
      <c r="J95" s="313" t="s">
        <v>17</v>
      </c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3"/>
      <c r="AG95" s="311">
        <f>'0420-01 - Venkovní žalu...'!J30</f>
        <v>0</v>
      </c>
      <c r="AH95" s="312"/>
      <c r="AI95" s="312"/>
      <c r="AJ95" s="312"/>
      <c r="AK95" s="312"/>
      <c r="AL95" s="312"/>
      <c r="AM95" s="312"/>
      <c r="AN95" s="311">
        <f>SUM(AG95,AT95)</f>
        <v>0</v>
      </c>
      <c r="AO95" s="312"/>
      <c r="AP95" s="312"/>
      <c r="AQ95" s="96" t="s">
        <v>82</v>
      </c>
      <c r="AR95" s="97"/>
      <c r="AS95" s="98">
        <v>0</v>
      </c>
      <c r="AT95" s="99">
        <f>ROUND(SUM(AV95:AW95),2)</f>
        <v>0</v>
      </c>
      <c r="AU95" s="100">
        <f>'0420-01 - Venkovní žalu...'!P130</f>
        <v>0</v>
      </c>
      <c r="AV95" s="99">
        <f>'0420-01 - Venkovní žalu...'!J33</f>
        <v>0</v>
      </c>
      <c r="AW95" s="99">
        <f>'0420-01 - Venkovní žalu...'!J34</f>
        <v>0</v>
      </c>
      <c r="AX95" s="99">
        <f>'0420-01 - Venkovní žalu...'!J35</f>
        <v>0</v>
      </c>
      <c r="AY95" s="99">
        <f>'0420-01 - Venkovní žalu...'!J36</f>
        <v>0</v>
      </c>
      <c r="AZ95" s="99">
        <f>'0420-01 - Venkovní žalu...'!F33</f>
        <v>0</v>
      </c>
      <c r="BA95" s="99">
        <f>'0420-01 - Venkovní žalu...'!F34</f>
        <v>0</v>
      </c>
      <c r="BB95" s="99">
        <f>'0420-01 - Venkovní žalu...'!F35</f>
        <v>0</v>
      </c>
      <c r="BC95" s="99">
        <f>'0420-01 - Venkovní žalu...'!F36</f>
        <v>0</v>
      </c>
      <c r="BD95" s="101">
        <f>'0420-01 - Venkovní žalu...'!F37</f>
        <v>0</v>
      </c>
      <c r="BT95" s="102" t="s">
        <v>83</v>
      </c>
      <c r="BU95" s="102" t="s">
        <v>84</v>
      </c>
      <c r="BV95" s="102" t="s">
        <v>79</v>
      </c>
      <c r="BW95" s="102" t="s">
        <v>5</v>
      </c>
      <c r="BX95" s="102" t="s">
        <v>80</v>
      </c>
      <c r="CL95" s="102" t="s">
        <v>1</v>
      </c>
    </row>
    <row r="96" spans="1:90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HulZ4ZsTCVNJjeun98/89be5Xv4CYpaeohkiAeIxOH0zl+HF9NDpEYo9BqX+4KQyD3vQ5ncm6IqubPPnOA/RPA==" saltValue="Jk3tNi2mj+gfbfix3ZtXDGAxtHvumr8xexCsZ8PrV1evLIlsg3ofcjpewu+DzgGF61/oFLEnrgszYHPNGzmpQ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VL0420-01 - Venkovní žalu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4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3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7" t="s">
        <v>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0"/>
      <c r="AT3" s="17" t="s">
        <v>85</v>
      </c>
    </row>
    <row r="4" spans="1:46" s="1" customFormat="1" ht="24.95" customHeight="1">
      <c r="B4" s="20"/>
      <c r="D4" s="107" t="s">
        <v>86</v>
      </c>
      <c r="I4" s="103"/>
      <c r="L4" s="20"/>
      <c r="M4" s="108" t="s">
        <v>10</v>
      </c>
      <c r="AT4" s="17" t="s">
        <v>4</v>
      </c>
    </row>
    <row r="5" spans="1:46" s="1" customFormat="1" ht="6.95" customHeight="1">
      <c r="B5" s="20"/>
      <c r="I5" s="103"/>
      <c r="L5" s="20"/>
    </row>
    <row r="6" spans="1:46" s="2" customFormat="1" ht="12" customHeight="1">
      <c r="A6" s="34"/>
      <c r="B6" s="39"/>
      <c r="C6" s="34"/>
      <c r="D6" s="109" t="s">
        <v>16</v>
      </c>
      <c r="E6" s="34"/>
      <c r="F6" s="34"/>
      <c r="G6" s="34"/>
      <c r="H6" s="34"/>
      <c r="I6" s="110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6.5" customHeight="1">
      <c r="A7" s="34"/>
      <c r="B7" s="39"/>
      <c r="C7" s="34"/>
      <c r="D7" s="34"/>
      <c r="E7" s="317" t="s">
        <v>17</v>
      </c>
      <c r="F7" s="318"/>
      <c r="G7" s="318"/>
      <c r="H7" s="318"/>
      <c r="I7" s="110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9"/>
      <c r="C8" s="34"/>
      <c r="D8" s="34"/>
      <c r="E8" s="34"/>
      <c r="F8" s="34"/>
      <c r="G8" s="34"/>
      <c r="H8" s="34"/>
      <c r="I8" s="110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9" t="s">
        <v>18</v>
      </c>
      <c r="E9" s="34"/>
      <c r="F9" s="111" t="s">
        <v>1</v>
      </c>
      <c r="G9" s="34"/>
      <c r="H9" s="34"/>
      <c r="I9" s="112" t="s">
        <v>19</v>
      </c>
      <c r="J9" s="111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9" t="s">
        <v>20</v>
      </c>
      <c r="E10" s="34"/>
      <c r="F10" s="111" t="s">
        <v>21</v>
      </c>
      <c r="G10" s="34"/>
      <c r="H10" s="34"/>
      <c r="I10" s="112" t="s">
        <v>22</v>
      </c>
      <c r="J10" s="113" t="str">
        <f>'Rekapitulace stavby'!AN8</f>
        <v>22. 4. 2020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110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9" t="s">
        <v>24</v>
      </c>
      <c r="E12" s="34"/>
      <c r="F12" s="34"/>
      <c r="G12" s="34"/>
      <c r="H12" s="34"/>
      <c r="I12" s="112" t="s">
        <v>25</v>
      </c>
      <c r="J12" s="111" t="s">
        <v>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11" t="s">
        <v>26</v>
      </c>
      <c r="F13" s="34"/>
      <c r="G13" s="34"/>
      <c r="H13" s="34"/>
      <c r="I13" s="112" t="s">
        <v>27</v>
      </c>
      <c r="J13" s="111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110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9" t="s">
        <v>28</v>
      </c>
      <c r="E15" s="34"/>
      <c r="F15" s="34"/>
      <c r="G15" s="34"/>
      <c r="H15" s="34"/>
      <c r="I15" s="112" t="s">
        <v>25</v>
      </c>
      <c r="J15" s="30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319" t="str">
        <f>'Rekapitulace stavby'!E14</f>
        <v>Vyplň údaj</v>
      </c>
      <c r="F16" s="320"/>
      <c r="G16" s="320"/>
      <c r="H16" s="320"/>
      <c r="I16" s="112" t="s">
        <v>27</v>
      </c>
      <c r="J16" s="30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110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9" t="s">
        <v>30</v>
      </c>
      <c r="E18" s="34"/>
      <c r="F18" s="34"/>
      <c r="G18" s="34"/>
      <c r="H18" s="34"/>
      <c r="I18" s="112" t="s">
        <v>25</v>
      </c>
      <c r="J18" s="111" t="s">
        <v>31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11" t="s">
        <v>32</v>
      </c>
      <c r="F19" s="34"/>
      <c r="G19" s="34"/>
      <c r="H19" s="34"/>
      <c r="I19" s="112" t="s">
        <v>27</v>
      </c>
      <c r="J19" s="111" t="s">
        <v>33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110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9" t="s">
        <v>35</v>
      </c>
      <c r="E21" s="34"/>
      <c r="F21" s="34"/>
      <c r="G21" s="34"/>
      <c r="H21" s="34"/>
      <c r="I21" s="112" t="s">
        <v>25</v>
      </c>
      <c r="J21" s="111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11" t="s">
        <v>36</v>
      </c>
      <c r="F22" s="34"/>
      <c r="G22" s="34"/>
      <c r="H22" s="34"/>
      <c r="I22" s="112" t="s">
        <v>27</v>
      </c>
      <c r="J22" s="111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110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9" t="s">
        <v>37</v>
      </c>
      <c r="E24" s="34"/>
      <c r="F24" s="34"/>
      <c r="G24" s="34"/>
      <c r="H24" s="34"/>
      <c r="I24" s="110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14"/>
      <c r="B25" s="115"/>
      <c r="C25" s="114"/>
      <c r="D25" s="114"/>
      <c r="E25" s="321" t="s">
        <v>1</v>
      </c>
      <c r="F25" s="321"/>
      <c r="G25" s="321"/>
      <c r="H25" s="321"/>
      <c r="I25" s="116"/>
      <c r="J25" s="114"/>
      <c r="K25" s="114"/>
      <c r="L25" s="117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110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18"/>
      <c r="E27" s="118"/>
      <c r="F27" s="118"/>
      <c r="G27" s="118"/>
      <c r="H27" s="118"/>
      <c r="I27" s="119"/>
      <c r="J27" s="118"/>
      <c r="K27" s="118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4.45" customHeight="1">
      <c r="A28" s="34"/>
      <c r="B28" s="39"/>
      <c r="C28" s="34"/>
      <c r="D28" s="111" t="s">
        <v>87</v>
      </c>
      <c r="E28" s="34"/>
      <c r="F28" s="34"/>
      <c r="G28" s="34"/>
      <c r="H28" s="34"/>
      <c r="I28" s="110"/>
      <c r="J28" s="120">
        <f>J94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14.45" customHeight="1">
      <c r="A29" s="34"/>
      <c r="B29" s="39"/>
      <c r="C29" s="34"/>
      <c r="D29" s="121" t="s">
        <v>88</v>
      </c>
      <c r="E29" s="34"/>
      <c r="F29" s="34"/>
      <c r="G29" s="34"/>
      <c r="H29" s="34"/>
      <c r="I29" s="110"/>
      <c r="J29" s="120">
        <f>J105</f>
        <v>0</v>
      </c>
      <c r="K29" s="3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2" t="s">
        <v>38</v>
      </c>
      <c r="E30" s="34"/>
      <c r="F30" s="34"/>
      <c r="G30" s="34"/>
      <c r="H30" s="34"/>
      <c r="I30" s="110"/>
      <c r="J30" s="123">
        <f>ROUND(J28 + J29,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9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4" t="s">
        <v>40</v>
      </c>
      <c r="G32" s="34"/>
      <c r="H32" s="34"/>
      <c r="I32" s="125" t="s">
        <v>39</v>
      </c>
      <c r="J32" s="124" t="s">
        <v>41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6" t="s">
        <v>42</v>
      </c>
      <c r="E33" s="109" t="s">
        <v>43</v>
      </c>
      <c r="F33" s="127">
        <f>ROUND((SUM(BE105:BE112) + SUM(BE130:BE193)),  2)</f>
        <v>0</v>
      </c>
      <c r="G33" s="34"/>
      <c r="H33" s="34"/>
      <c r="I33" s="128">
        <v>0.21</v>
      </c>
      <c r="J33" s="127">
        <f>ROUND(((SUM(BE105:BE112) + SUM(BE130:BE193))*I33),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9" t="s">
        <v>44</v>
      </c>
      <c r="F34" s="127">
        <f>ROUND((SUM(BF105:BF112) + SUM(BF130:BF193)),  2)</f>
        <v>0</v>
      </c>
      <c r="G34" s="34"/>
      <c r="H34" s="34"/>
      <c r="I34" s="128">
        <v>0.15</v>
      </c>
      <c r="J34" s="127">
        <f>ROUND(((SUM(BF105:BF112) + SUM(BF130:BF193))*I34),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9" t="s">
        <v>45</v>
      </c>
      <c r="F35" s="127">
        <f>ROUND((SUM(BG105:BG112) + SUM(BG130:BG193)),  2)</f>
        <v>0</v>
      </c>
      <c r="G35" s="34"/>
      <c r="H35" s="34"/>
      <c r="I35" s="128">
        <v>0.21</v>
      </c>
      <c r="J35" s="12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9" t="s">
        <v>46</v>
      </c>
      <c r="F36" s="127">
        <f>ROUND((SUM(BH105:BH112) + SUM(BH130:BH193)),  2)</f>
        <v>0</v>
      </c>
      <c r="G36" s="34"/>
      <c r="H36" s="34"/>
      <c r="I36" s="128">
        <v>0.15</v>
      </c>
      <c r="J36" s="127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9" t="s">
        <v>47</v>
      </c>
      <c r="F37" s="127">
        <f>ROUND((SUM(BI105:BI112) + SUM(BI130:BI193)),  2)</f>
        <v>0</v>
      </c>
      <c r="G37" s="34"/>
      <c r="H37" s="34"/>
      <c r="I37" s="128">
        <v>0</v>
      </c>
      <c r="J37" s="127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10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9"/>
      <c r="D39" s="130" t="s">
        <v>48</v>
      </c>
      <c r="E39" s="131"/>
      <c r="F39" s="131"/>
      <c r="G39" s="132" t="s">
        <v>49</v>
      </c>
      <c r="H39" s="133" t="s">
        <v>50</v>
      </c>
      <c r="I39" s="134"/>
      <c r="J39" s="135">
        <f>SUM(J30:J37)</f>
        <v>0</v>
      </c>
      <c r="K39" s="136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110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I41" s="103"/>
      <c r="L41" s="20"/>
    </row>
    <row r="42" spans="1:31" s="1" customFormat="1" ht="14.45" customHeight="1">
      <c r="B42" s="20"/>
      <c r="I42" s="103"/>
      <c r="L42" s="20"/>
    </row>
    <row r="43" spans="1:31" s="1" customFormat="1" ht="14.45" customHeight="1">
      <c r="B43" s="20"/>
      <c r="I43" s="103"/>
      <c r="L43" s="20"/>
    </row>
    <row r="44" spans="1:31" s="1" customFormat="1" ht="14.45" customHeight="1">
      <c r="B44" s="20"/>
      <c r="I44" s="103"/>
      <c r="L44" s="20"/>
    </row>
    <row r="45" spans="1:31" s="1" customFormat="1" ht="14.45" customHeight="1">
      <c r="B45" s="20"/>
      <c r="I45" s="103"/>
      <c r="L45" s="20"/>
    </row>
    <row r="46" spans="1:31" s="1" customFormat="1" ht="14.45" customHeight="1">
      <c r="B46" s="20"/>
      <c r="I46" s="103"/>
      <c r="L46" s="20"/>
    </row>
    <row r="47" spans="1:31" s="1" customFormat="1" ht="14.45" customHeight="1">
      <c r="B47" s="20"/>
      <c r="I47" s="103"/>
      <c r="L47" s="20"/>
    </row>
    <row r="48" spans="1:31" s="1" customFormat="1" ht="14.45" customHeight="1">
      <c r="B48" s="20"/>
      <c r="I48" s="103"/>
      <c r="L48" s="20"/>
    </row>
    <row r="49" spans="1:31" s="1" customFormat="1" ht="14.45" customHeight="1">
      <c r="B49" s="20"/>
      <c r="I49" s="103"/>
      <c r="L49" s="20"/>
    </row>
    <row r="50" spans="1:31" s="2" customFormat="1" ht="14.45" customHeight="1">
      <c r="B50" s="51"/>
      <c r="D50" s="137" t="s">
        <v>51</v>
      </c>
      <c r="E50" s="138"/>
      <c r="F50" s="138"/>
      <c r="G50" s="137" t="s">
        <v>52</v>
      </c>
      <c r="H50" s="138"/>
      <c r="I50" s="139"/>
      <c r="J50" s="138"/>
      <c r="K50" s="138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0" t="s">
        <v>53</v>
      </c>
      <c r="E61" s="141"/>
      <c r="F61" s="142" t="s">
        <v>54</v>
      </c>
      <c r="G61" s="140" t="s">
        <v>53</v>
      </c>
      <c r="H61" s="141"/>
      <c r="I61" s="143"/>
      <c r="J61" s="144" t="s">
        <v>54</v>
      </c>
      <c r="K61" s="14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7" t="s">
        <v>55</v>
      </c>
      <c r="E65" s="145"/>
      <c r="F65" s="145"/>
      <c r="G65" s="137" t="s">
        <v>56</v>
      </c>
      <c r="H65" s="145"/>
      <c r="I65" s="146"/>
      <c r="J65" s="145"/>
      <c r="K65" s="14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0" t="s">
        <v>53</v>
      </c>
      <c r="E76" s="141"/>
      <c r="F76" s="142" t="s">
        <v>54</v>
      </c>
      <c r="G76" s="140" t="s">
        <v>53</v>
      </c>
      <c r="H76" s="141"/>
      <c r="I76" s="143"/>
      <c r="J76" s="144" t="s">
        <v>54</v>
      </c>
      <c r="K76" s="14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7"/>
      <c r="C77" s="148"/>
      <c r="D77" s="148"/>
      <c r="E77" s="148"/>
      <c r="F77" s="148"/>
      <c r="G77" s="148"/>
      <c r="H77" s="148"/>
      <c r="I77" s="149"/>
      <c r="J77" s="148"/>
      <c r="K77" s="148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50"/>
      <c r="C81" s="151"/>
      <c r="D81" s="151"/>
      <c r="E81" s="151"/>
      <c r="F81" s="151"/>
      <c r="G81" s="151"/>
      <c r="H81" s="151"/>
      <c r="I81" s="152"/>
      <c r="J81" s="151"/>
      <c r="K81" s="151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89</v>
      </c>
      <c r="D82" s="36"/>
      <c r="E82" s="36"/>
      <c r="F82" s="36"/>
      <c r="G82" s="36"/>
      <c r="H82" s="36"/>
      <c r="I82" s="110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110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110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5" t="str">
        <f>E7</f>
        <v>Venkovní žaluzie 1. stupeň a ředitelství ZŠ Svobodná Písek, p.č. st. 1033, k.ú. Písek</v>
      </c>
      <c r="F85" s="322"/>
      <c r="G85" s="322"/>
      <c r="H85" s="322"/>
      <c r="I85" s="110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110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9" t="s">
        <v>20</v>
      </c>
      <c r="D87" s="36"/>
      <c r="E87" s="36"/>
      <c r="F87" s="27" t="str">
        <f>F10</f>
        <v>Písek</v>
      </c>
      <c r="G87" s="36"/>
      <c r="H87" s="36"/>
      <c r="I87" s="112" t="s">
        <v>22</v>
      </c>
      <c r="J87" s="66" t="str">
        <f>IF(J10="","",J10)</f>
        <v>22. 4. 2020</v>
      </c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110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5.2" customHeight="1">
      <c r="A89" s="34"/>
      <c r="B89" s="35"/>
      <c r="C89" s="29" t="s">
        <v>24</v>
      </c>
      <c r="D89" s="36"/>
      <c r="E89" s="36"/>
      <c r="F89" s="27" t="str">
        <f>E13</f>
        <v>Základní škola Svobodná a Mateřská škola Písek, Šo</v>
      </c>
      <c r="G89" s="36"/>
      <c r="H89" s="36"/>
      <c r="I89" s="112" t="s">
        <v>30</v>
      </c>
      <c r="J89" s="32" t="str">
        <f>E19</f>
        <v>VL projekt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25.7" customHeight="1">
      <c r="A90" s="34"/>
      <c r="B90" s="35"/>
      <c r="C90" s="29" t="s">
        <v>28</v>
      </c>
      <c r="D90" s="36"/>
      <c r="E90" s="36"/>
      <c r="F90" s="27" t="str">
        <f>IF(E16="","",E16)</f>
        <v>Vyplň údaj</v>
      </c>
      <c r="G90" s="36"/>
      <c r="H90" s="36"/>
      <c r="I90" s="112" t="s">
        <v>35</v>
      </c>
      <c r="J90" s="32" t="str">
        <f>E22</f>
        <v>Jindřich  J u k l  tel.: 602558222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110"/>
      <c r="J91" s="36"/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53" t="s">
        <v>90</v>
      </c>
      <c r="D92" s="154"/>
      <c r="E92" s="154"/>
      <c r="F92" s="154"/>
      <c r="G92" s="154"/>
      <c r="H92" s="154"/>
      <c r="I92" s="155"/>
      <c r="J92" s="156" t="s">
        <v>91</v>
      </c>
      <c r="K92" s="15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110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9" customHeight="1">
      <c r="A94" s="34"/>
      <c r="B94" s="35"/>
      <c r="C94" s="157" t="s">
        <v>92</v>
      </c>
      <c r="D94" s="36"/>
      <c r="E94" s="36"/>
      <c r="F94" s="36"/>
      <c r="G94" s="36"/>
      <c r="H94" s="36"/>
      <c r="I94" s="110"/>
      <c r="J94" s="84">
        <f>J130</f>
        <v>0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93</v>
      </c>
    </row>
    <row r="95" spans="1:47" s="9" customFormat="1" ht="24.95" customHeight="1">
      <c r="B95" s="158"/>
      <c r="C95" s="159"/>
      <c r="D95" s="160" t="s">
        <v>94</v>
      </c>
      <c r="E95" s="161"/>
      <c r="F95" s="161"/>
      <c r="G95" s="161"/>
      <c r="H95" s="161"/>
      <c r="I95" s="162"/>
      <c r="J95" s="163">
        <f>J131</f>
        <v>0</v>
      </c>
      <c r="K95" s="159"/>
      <c r="L95" s="164"/>
    </row>
    <row r="96" spans="1:47" s="10" customFormat="1" ht="19.899999999999999" customHeight="1">
      <c r="B96" s="165"/>
      <c r="C96" s="166"/>
      <c r="D96" s="167" t="s">
        <v>95</v>
      </c>
      <c r="E96" s="168"/>
      <c r="F96" s="168"/>
      <c r="G96" s="168"/>
      <c r="H96" s="168"/>
      <c r="I96" s="169"/>
      <c r="J96" s="170">
        <f>J135</f>
        <v>0</v>
      </c>
      <c r="K96" s="166"/>
      <c r="L96" s="171"/>
    </row>
    <row r="97" spans="1:65" s="9" customFormat="1" ht="24.95" customHeight="1">
      <c r="B97" s="158"/>
      <c r="C97" s="159"/>
      <c r="D97" s="160" t="s">
        <v>96</v>
      </c>
      <c r="E97" s="161"/>
      <c r="F97" s="161"/>
      <c r="G97" s="161"/>
      <c r="H97" s="161"/>
      <c r="I97" s="162"/>
      <c r="J97" s="163">
        <f>J150</f>
        <v>0</v>
      </c>
      <c r="K97" s="159"/>
      <c r="L97" s="164"/>
    </row>
    <row r="98" spans="1:65" s="10" customFormat="1" ht="19.899999999999999" customHeight="1">
      <c r="B98" s="165"/>
      <c r="C98" s="166"/>
      <c r="D98" s="167" t="s">
        <v>97</v>
      </c>
      <c r="E98" s="168"/>
      <c r="F98" s="168"/>
      <c r="G98" s="168"/>
      <c r="H98" s="168"/>
      <c r="I98" s="169"/>
      <c r="J98" s="170">
        <f>J151</f>
        <v>0</v>
      </c>
      <c r="K98" s="166"/>
      <c r="L98" s="171"/>
    </row>
    <row r="99" spans="1:65" s="10" customFormat="1" ht="19.899999999999999" customHeight="1">
      <c r="B99" s="165"/>
      <c r="C99" s="166"/>
      <c r="D99" s="167" t="s">
        <v>98</v>
      </c>
      <c r="E99" s="168"/>
      <c r="F99" s="168"/>
      <c r="G99" s="168"/>
      <c r="H99" s="168"/>
      <c r="I99" s="169"/>
      <c r="J99" s="170">
        <f>J178</f>
        <v>0</v>
      </c>
      <c r="K99" s="166"/>
      <c r="L99" s="171"/>
    </row>
    <row r="100" spans="1:65" s="9" customFormat="1" ht="24.95" customHeight="1">
      <c r="B100" s="158"/>
      <c r="C100" s="159"/>
      <c r="D100" s="160" t="s">
        <v>99</v>
      </c>
      <c r="E100" s="161"/>
      <c r="F100" s="161"/>
      <c r="G100" s="161"/>
      <c r="H100" s="161"/>
      <c r="I100" s="162"/>
      <c r="J100" s="163">
        <f>J189</f>
        <v>0</v>
      </c>
      <c r="K100" s="159"/>
      <c r="L100" s="164"/>
    </row>
    <row r="101" spans="1:65" s="10" customFormat="1" ht="19.899999999999999" customHeight="1">
      <c r="B101" s="165"/>
      <c r="C101" s="166"/>
      <c r="D101" s="167" t="s">
        <v>100</v>
      </c>
      <c r="E101" s="168"/>
      <c r="F101" s="168"/>
      <c r="G101" s="168"/>
      <c r="H101" s="168"/>
      <c r="I101" s="169"/>
      <c r="J101" s="170">
        <f>J190</f>
        <v>0</v>
      </c>
      <c r="K101" s="166"/>
      <c r="L101" s="171"/>
    </row>
    <row r="102" spans="1:65" s="10" customFormat="1" ht="19.899999999999999" customHeight="1">
      <c r="B102" s="165"/>
      <c r="C102" s="166"/>
      <c r="D102" s="167" t="s">
        <v>101</v>
      </c>
      <c r="E102" s="168"/>
      <c r="F102" s="168"/>
      <c r="G102" s="168"/>
      <c r="H102" s="168"/>
      <c r="I102" s="169"/>
      <c r="J102" s="170">
        <f>J192</f>
        <v>0</v>
      </c>
      <c r="K102" s="166"/>
      <c r="L102" s="171"/>
    </row>
    <row r="103" spans="1:65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110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65" s="2" customFormat="1" ht="6.95" customHeight="1">
      <c r="A104" s="34"/>
      <c r="B104" s="35"/>
      <c r="C104" s="36"/>
      <c r="D104" s="36"/>
      <c r="E104" s="36"/>
      <c r="F104" s="36"/>
      <c r="G104" s="36"/>
      <c r="H104" s="36"/>
      <c r="I104" s="110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65" s="2" customFormat="1" ht="29.25" customHeight="1">
      <c r="A105" s="34"/>
      <c r="B105" s="35"/>
      <c r="C105" s="157" t="s">
        <v>102</v>
      </c>
      <c r="D105" s="36"/>
      <c r="E105" s="36"/>
      <c r="F105" s="36"/>
      <c r="G105" s="36"/>
      <c r="H105" s="36"/>
      <c r="I105" s="110"/>
      <c r="J105" s="172">
        <f>ROUND(J106 + J107 + J108 + J109 + J110 + J111,2)</f>
        <v>0</v>
      </c>
      <c r="K105" s="36"/>
      <c r="L105" s="51"/>
      <c r="N105" s="173" t="s">
        <v>42</v>
      </c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65" s="2" customFormat="1" ht="18" customHeight="1">
      <c r="A106" s="34"/>
      <c r="B106" s="35"/>
      <c r="C106" s="36"/>
      <c r="D106" s="323" t="s">
        <v>103</v>
      </c>
      <c r="E106" s="324"/>
      <c r="F106" s="324"/>
      <c r="G106" s="36"/>
      <c r="H106" s="36"/>
      <c r="I106" s="110"/>
      <c r="J106" s="175">
        <v>0</v>
      </c>
      <c r="K106" s="36"/>
      <c r="L106" s="176"/>
      <c r="M106" s="177"/>
      <c r="N106" s="178" t="s">
        <v>43</v>
      </c>
      <c r="O106" s="177"/>
      <c r="P106" s="177"/>
      <c r="Q106" s="177"/>
      <c r="R106" s="177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9" t="s">
        <v>104</v>
      </c>
      <c r="AZ106" s="177"/>
      <c r="BA106" s="177"/>
      <c r="BB106" s="177"/>
      <c r="BC106" s="177"/>
      <c r="BD106" s="177"/>
      <c r="BE106" s="180">
        <f t="shared" ref="BE106:BE111" si="0">IF(N106="základní",J106,0)</f>
        <v>0</v>
      </c>
      <c r="BF106" s="180">
        <f t="shared" ref="BF106:BF111" si="1">IF(N106="snížená",J106,0)</f>
        <v>0</v>
      </c>
      <c r="BG106" s="180">
        <f t="shared" ref="BG106:BG111" si="2">IF(N106="zákl. přenesená",J106,0)</f>
        <v>0</v>
      </c>
      <c r="BH106" s="180">
        <f t="shared" ref="BH106:BH111" si="3">IF(N106="sníž. přenesená",J106,0)</f>
        <v>0</v>
      </c>
      <c r="BI106" s="180">
        <f t="shared" ref="BI106:BI111" si="4">IF(N106="nulová",J106,0)</f>
        <v>0</v>
      </c>
      <c r="BJ106" s="179" t="s">
        <v>83</v>
      </c>
      <c r="BK106" s="177"/>
      <c r="BL106" s="177"/>
      <c r="BM106" s="177"/>
    </row>
    <row r="107" spans="1:65" s="2" customFormat="1" ht="18" customHeight="1">
      <c r="A107" s="34"/>
      <c r="B107" s="35"/>
      <c r="C107" s="36"/>
      <c r="D107" s="323" t="s">
        <v>105</v>
      </c>
      <c r="E107" s="324"/>
      <c r="F107" s="324"/>
      <c r="G107" s="36"/>
      <c r="H107" s="36"/>
      <c r="I107" s="110"/>
      <c r="J107" s="175">
        <v>0</v>
      </c>
      <c r="K107" s="36"/>
      <c r="L107" s="176"/>
      <c r="M107" s="177"/>
      <c r="N107" s="178" t="s">
        <v>43</v>
      </c>
      <c r="O107" s="177"/>
      <c r="P107" s="177"/>
      <c r="Q107" s="177"/>
      <c r="R107" s="177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  <c r="AR107" s="177"/>
      <c r="AS107" s="177"/>
      <c r="AT107" s="177"/>
      <c r="AU107" s="177"/>
      <c r="AV107" s="177"/>
      <c r="AW107" s="177"/>
      <c r="AX107" s="177"/>
      <c r="AY107" s="179" t="s">
        <v>104</v>
      </c>
      <c r="AZ107" s="177"/>
      <c r="BA107" s="177"/>
      <c r="BB107" s="177"/>
      <c r="BC107" s="177"/>
      <c r="BD107" s="177"/>
      <c r="BE107" s="180">
        <f t="shared" si="0"/>
        <v>0</v>
      </c>
      <c r="BF107" s="180">
        <f t="shared" si="1"/>
        <v>0</v>
      </c>
      <c r="BG107" s="180">
        <f t="shared" si="2"/>
        <v>0</v>
      </c>
      <c r="BH107" s="180">
        <f t="shared" si="3"/>
        <v>0</v>
      </c>
      <c r="BI107" s="180">
        <f t="shared" si="4"/>
        <v>0</v>
      </c>
      <c r="BJ107" s="179" t="s">
        <v>83</v>
      </c>
      <c r="BK107" s="177"/>
      <c r="BL107" s="177"/>
      <c r="BM107" s="177"/>
    </row>
    <row r="108" spans="1:65" s="2" customFormat="1" ht="18" customHeight="1">
      <c r="A108" s="34"/>
      <c r="B108" s="35"/>
      <c r="C108" s="36"/>
      <c r="D108" s="323" t="s">
        <v>106</v>
      </c>
      <c r="E108" s="324"/>
      <c r="F108" s="324"/>
      <c r="G108" s="36"/>
      <c r="H108" s="36"/>
      <c r="I108" s="110"/>
      <c r="J108" s="175">
        <v>0</v>
      </c>
      <c r="K108" s="36"/>
      <c r="L108" s="176"/>
      <c r="M108" s="177"/>
      <c r="N108" s="178" t="s">
        <v>43</v>
      </c>
      <c r="O108" s="177"/>
      <c r="P108" s="177"/>
      <c r="Q108" s="177"/>
      <c r="R108" s="177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77"/>
      <c r="AG108" s="177"/>
      <c r="AH108" s="177"/>
      <c r="AI108" s="177"/>
      <c r="AJ108" s="177"/>
      <c r="AK108" s="177"/>
      <c r="AL108" s="177"/>
      <c r="AM108" s="177"/>
      <c r="AN108" s="177"/>
      <c r="AO108" s="177"/>
      <c r="AP108" s="177"/>
      <c r="AQ108" s="177"/>
      <c r="AR108" s="177"/>
      <c r="AS108" s="177"/>
      <c r="AT108" s="177"/>
      <c r="AU108" s="177"/>
      <c r="AV108" s="177"/>
      <c r="AW108" s="177"/>
      <c r="AX108" s="177"/>
      <c r="AY108" s="179" t="s">
        <v>104</v>
      </c>
      <c r="AZ108" s="177"/>
      <c r="BA108" s="177"/>
      <c r="BB108" s="177"/>
      <c r="BC108" s="177"/>
      <c r="BD108" s="177"/>
      <c r="BE108" s="180">
        <f t="shared" si="0"/>
        <v>0</v>
      </c>
      <c r="BF108" s="180">
        <f t="shared" si="1"/>
        <v>0</v>
      </c>
      <c r="BG108" s="180">
        <f t="shared" si="2"/>
        <v>0</v>
      </c>
      <c r="BH108" s="180">
        <f t="shared" si="3"/>
        <v>0</v>
      </c>
      <c r="BI108" s="180">
        <f t="shared" si="4"/>
        <v>0</v>
      </c>
      <c r="BJ108" s="179" t="s">
        <v>83</v>
      </c>
      <c r="BK108" s="177"/>
      <c r="BL108" s="177"/>
      <c r="BM108" s="177"/>
    </row>
    <row r="109" spans="1:65" s="2" customFormat="1" ht="18" customHeight="1">
      <c r="A109" s="34"/>
      <c r="B109" s="35"/>
      <c r="C109" s="36"/>
      <c r="D109" s="323" t="s">
        <v>107</v>
      </c>
      <c r="E109" s="324"/>
      <c r="F109" s="324"/>
      <c r="G109" s="36"/>
      <c r="H109" s="36"/>
      <c r="I109" s="110"/>
      <c r="J109" s="175">
        <v>0</v>
      </c>
      <c r="K109" s="36"/>
      <c r="L109" s="176"/>
      <c r="M109" s="177"/>
      <c r="N109" s="178" t="s">
        <v>43</v>
      </c>
      <c r="O109" s="177"/>
      <c r="P109" s="177"/>
      <c r="Q109" s="177"/>
      <c r="R109" s="177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77"/>
      <c r="AG109" s="177"/>
      <c r="AH109" s="177"/>
      <c r="AI109" s="177"/>
      <c r="AJ109" s="177"/>
      <c r="AK109" s="177"/>
      <c r="AL109" s="177"/>
      <c r="AM109" s="177"/>
      <c r="AN109" s="177"/>
      <c r="AO109" s="177"/>
      <c r="AP109" s="177"/>
      <c r="AQ109" s="177"/>
      <c r="AR109" s="177"/>
      <c r="AS109" s="177"/>
      <c r="AT109" s="177"/>
      <c r="AU109" s="177"/>
      <c r="AV109" s="177"/>
      <c r="AW109" s="177"/>
      <c r="AX109" s="177"/>
      <c r="AY109" s="179" t="s">
        <v>104</v>
      </c>
      <c r="AZ109" s="177"/>
      <c r="BA109" s="177"/>
      <c r="BB109" s="177"/>
      <c r="BC109" s="177"/>
      <c r="BD109" s="177"/>
      <c r="BE109" s="180">
        <f t="shared" si="0"/>
        <v>0</v>
      </c>
      <c r="BF109" s="180">
        <f t="shared" si="1"/>
        <v>0</v>
      </c>
      <c r="BG109" s="180">
        <f t="shared" si="2"/>
        <v>0</v>
      </c>
      <c r="BH109" s="180">
        <f t="shared" si="3"/>
        <v>0</v>
      </c>
      <c r="BI109" s="180">
        <f t="shared" si="4"/>
        <v>0</v>
      </c>
      <c r="BJ109" s="179" t="s">
        <v>83</v>
      </c>
      <c r="BK109" s="177"/>
      <c r="BL109" s="177"/>
      <c r="BM109" s="177"/>
    </row>
    <row r="110" spans="1:65" s="2" customFormat="1" ht="18" customHeight="1">
      <c r="A110" s="34"/>
      <c r="B110" s="35"/>
      <c r="C110" s="36"/>
      <c r="D110" s="323" t="s">
        <v>108</v>
      </c>
      <c r="E110" s="324"/>
      <c r="F110" s="324"/>
      <c r="G110" s="36"/>
      <c r="H110" s="36"/>
      <c r="I110" s="110"/>
      <c r="J110" s="175">
        <v>0</v>
      </c>
      <c r="K110" s="36"/>
      <c r="L110" s="176"/>
      <c r="M110" s="177"/>
      <c r="N110" s="178" t="s">
        <v>43</v>
      </c>
      <c r="O110" s="177"/>
      <c r="P110" s="177"/>
      <c r="Q110" s="177"/>
      <c r="R110" s="177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77"/>
      <c r="AG110" s="177"/>
      <c r="AH110" s="177"/>
      <c r="AI110" s="177"/>
      <c r="AJ110" s="177"/>
      <c r="AK110" s="177"/>
      <c r="AL110" s="177"/>
      <c r="AM110" s="177"/>
      <c r="AN110" s="177"/>
      <c r="AO110" s="177"/>
      <c r="AP110" s="177"/>
      <c r="AQ110" s="177"/>
      <c r="AR110" s="177"/>
      <c r="AS110" s="177"/>
      <c r="AT110" s="177"/>
      <c r="AU110" s="177"/>
      <c r="AV110" s="177"/>
      <c r="AW110" s="177"/>
      <c r="AX110" s="177"/>
      <c r="AY110" s="179" t="s">
        <v>104</v>
      </c>
      <c r="AZ110" s="177"/>
      <c r="BA110" s="177"/>
      <c r="BB110" s="177"/>
      <c r="BC110" s="177"/>
      <c r="BD110" s="177"/>
      <c r="BE110" s="180">
        <f t="shared" si="0"/>
        <v>0</v>
      </c>
      <c r="BF110" s="180">
        <f t="shared" si="1"/>
        <v>0</v>
      </c>
      <c r="BG110" s="180">
        <f t="shared" si="2"/>
        <v>0</v>
      </c>
      <c r="BH110" s="180">
        <f t="shared" si="3"/>
        <v>0</v>
      </c>
      <c r="BI110" s="180">
        <f t="shared" si="4"/>
        <v>0</v>
      </c>
      <c r="BJ110" s="179" t="s">
        <v>83</v>
      </c>
      <c r="BK110" s="177"/>
      <c r="BL110" s="177"/>
      <c r="BM110" s="177"/>
    </row>
    <row r="111" spans="1:65" s="2" customFormat="1" ht="18" customHeight="1">
      <c r="A111" s="34"/>
      <c r="B111" s="35"/>
      <c r="C111" s="36"/>
      <c r="D111" s="174" t="s">
        <v>109</v>
      </c>
      <c r="E111" s="36"/>
      <c r="F111" s="36"/>
      <c r="G111" s="36"/>
      <c r="H111" s="36"/>
      <c r="I111" s="110"/>
      <c r="J111" s="175">
        <f>ROUND(J28*T111,2)</f>
        <v>0</v>
      </c>
      <c r="K111" s="36"/>
      <c r="L111" s="176"/>
      <c r="M111" s="177"/>
      <c r="N111" s="178" t="s">
        <v>43</v>
      </c>
      <c r="O111" s="177"/>
      <c r="P111" s="177"/>
      <c r="Q111" s="177"/>
      <c r="R111" s="177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77"/>
      <c r="AG111" s="177"/>
      <c r="AH111" s="177"/>
      <c r="AI111" s="177"/>
      <c r="AJ111" s="177"/>
      <c r="AK111" s="177"/>
      <c r="AL111" s="177"/>
      <c r="AM111" s="177"/>
      <c r="AN111" s="177"/>
      <c r="AO111" s="177"/>
      <c r="AP111" s="177"/>
      <c r="AQ111" s="177"/>
      <c r="AR111" s="177"/>
      <c r="AS111" s="177"/>
      <c r="AT111" s="177"/>
      <c r="AU111" s="177"/>
      <c r="AV111" s="177"/>
      <c r="AW111" s="177"/>
      <c r="AX111" s="177"/>
      <c r="AY111" s="179" t="s">
        <v>110</v>
      </c>
      <c r="AZ111" s="177"/>
      <c r="BA111" s="177"/>
      <c r="BB111" s="177"/>
      <c r="BC111" s="177"/>
      <c r="BD111" s="177"/>
      <c r="BE111" s="180">
        <f t="shared" si="0"/>
        <v>0</v>
      </c>
      <c r="BF111" s="180">
        <f t="shared" si="1"/>
        <v>0</v>
      </c>
      <c r="BG111" s="180">
        <f t="shared" si="2"/>
        <v>0</v>
      </c>
      <c r="BH111" s="180">
        <f t="shared" si="3"/>
        <v>0</v>
      </c>
      <c r="BI111" s="180">
        <f t="shared" si="4"/>
        <v>0</v>
      </c>
      <c r="BJ111" s="179" t="s">
        <v>83</v>
      </c>
      <c r="BK111" s="177"/>
      <c r="BL111" s="177"/>
      <c r="BM111" s="177"/>
    </row>
    <row r="112" spans="1:65" s="2" customFormat="1" ht="11.25">
      <c r="A112" s="34"/>
      <c r="B112" s="35"/>
      <c r="C112" s="36"/>
      <c r="D112" s="36"/>
      <c r="E112" s="36"/>
      <c r="F112" s="36"/>
      <c r="G112" s="36"/>
      <c r="H112" s="36"/>
      <c r="I112" s="110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31" s="2" customFormat="1" ht="29.25" customHeight="1">
      <c r="A113" s="34"/>
      <c r="B113" s="35"/>
      <c r="C113" s="181" t="s">
        <v>111</v>
      </c>
      <c r="D113" s="154"/>
      <c r="E113" s="154"/>
      <c r="F113" s="154"/>
      <c r="G113" s="154"/>
      <c r="H113" s="154"/>
      <c r="I113" s="155"/>
      <c r="J113" s="182">
        <f>ROUND(J94+J105,2)</f>
        <v>0</v>
      </c>
      <c r="K113" s="15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31" s="2" customFormat="1" ht="6.95" customHeight="1">
      <c r="A114" s="34"/>
      <c r="B114" s="54"/>
      <c r="C114" s="55"/>
      <c r="D114" s="55"/>
      <c r="E114" s="55"/>
      <c r="F114" s="55"/>
      <c r="G114" s="55"/>
      <c r="H114" s="55"/>
      <c r="I114" s="149"/>
      <c r="J114" s="55"/>
      <c r="K114" s="55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pans="1:31" s="2" customFormat="1" ht="6.95" customHeight="1">
      <c r="A118" s="34"/>
      <c r="B118" s="56"/>
      <c r="C118" s="57"/>
      <c r="D118" s="57"/>
      <c r="E118" s="57"/>
      <c r="F118" s="57"/>
      <c r="G118" s="57"/>
      <c r="H118" s="57"/>
      <c r="I118" s="152"/>
      <c r="J118" s="57"/>
      <c r="K118" s="57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24.95" customHeight="1">
      <c r="A119" s="34"/>
      <c r="B119" s="35"/>
      <c r="C119" s="23" t="s">
        <v>112</v>
      </c>
      <c r="D119" s="36"/>
      <c r="E119" s="36"/>
      <c r="F119" s="36"/>
      <c r="G119" s="36"/>
      <c r="H119" s="36"/>
      <c r="I119" s="110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110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16</v>
      </c>
      <c r="D121" s="36"/>
      <c r="E121" s="36"/>
      <c r="F121" s="36"/>
      <c r="G121" s="36"/>
      <c r="H121" s="36"/>
      <c r="I121" s="110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6.5" customHeight="1">
      <c r="A122" s="34"/>
      <c r="B122" s="35"/>
      <c r="C122" s="36"/>
      <c r="D122" s="36"/>
      <c r="E122" s="295" t="str">
        <f>E7</f>
        <v>Venkovní žaluzie 1. stupeň a ředitelství ZŠ Svobodná Písek, p.č. st. 1033, k.ú. Písek</v>
      </c>
      <c r="F122" s="322"/>
      <c r="G122" s="322"/>
      <c r="H122" s="322"/>
      <c r="I122" s="110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110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2" customHeight="1">
      <c r="A124" s="34"/>
      <c r="B124" s="35"/>
      <c r="C124" s="29" t="s">
        <v>20</v>
      </c>
      <c r="D124" s="36"/>
      <c r="E124" s="36"/>
      <c r="F124" s="27" t="str">
        <f>F10</f>
        <v>Písek</v>
      </c>
      <c r="G124" s="36"/>
      <c r="H124" s="36"/>
      <c r="I124" s="112" t="s">
        <v>22</v>
      </c>
      <c r="J124" s="66" t="str">
        <f>IF(J10="","",J10)</f>
        <v>22. 4. 2020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110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" customHeight="1">
      <c r="A126" s="34"/>
      <c r="B126" s="35"/>
      <c r="C126" s="29" t="s">
        <v>24</v>
      </c>
      <c r="D126" s="36"/>
      <c r="E126" s="36"/>
      <c r="F126" s="27" t="str">
        <f>E13</f>
        <v>Základní škola Svobodná a Mateřská škola Písek, Šo</v>
      </c>
      <c r="G126" s="36"/>
      <c r="H126" s="36"/>
      <c r="I126" s="112" t="s">
        <v>30</v>
      </c>
      <c r="J126" s="32" t="str">
        <f>E19</f>
        <v>VL projekt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25.7" customHeight="1">
      <c r="A127" s="34"/>
      <c r="B127" s="35"/>
      <c r="C127" s="29" t="s">
        <v>28</v>
      </c>
      <c r="D127" s="36"/>
      <c r="E127" s="36"/>
      <c r="F127" s="27" t="str">
        <f>IF(E16="","",E16)</f>
        <v>Vyplň údaj</v>
      </c>
      <c r="G127" s="36"/>
      <c r="H127" s="36"/>
      <c r="I127" s="112" t="s">
        <v>35</v>
      </c>
      <c r="J127" s="32" t="str">
        <f>E22</f>
        <v>Jindřich  J u k l  tel.: 602558222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0.35" customHeight="1">
      <c r="A128" s="34"/>
      <c r="B128" s="35"/>
      <c r="C128" s="36"/>
      <c r="D128" s="36"/>
      <c r="E128" s="36"/>
      <c r="F128" s="36"/>
      <c r="G128" s="36"/>
      <c r="H128" s="36"/>
      <c r="I128" s="110"/>
      <c r="J128" s="36"/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11" customFormat="1" ht="29.25" customHeight="1">
      <c r="A129" s="183"/>
      <c r="B129" s="184"/>
      <c r="C129" s="185" t="s">
        <v>113</v>
      </c>
      <c r="D129" s="186" t="s">
        <v>63</v>
      </c>
      <c r="E129" s="186" t="s">
        <v>59</v>
      </c>
      <c r="F129" s="186" t="s">
        <v>60</v>
      </c>
      <c r="G129" s="186" t="s">
        <v>114</v>
      </c>
      <c r="H129" s="186" t="s">
        <v>115</v>
      </c>
      <c r="I129" s="187" t="s">
        <v>116</v>
      </c>
      <c r="J129" s="188" t="s">
        <v>91</v>
      </c>
      <c r="K129" s="189" t="s">
        <v>117</v>
      </c>
      <c r="L129" s="190"/>
      <c r="M129" s="75" t="s">
        <v>1</v>
      </c>
      <c r="N129" s="76" t="s">
        <v>42</v>
      </c>
      <c r="O129" s="76" t="s">
        <v>118</v>
      </c>
      <c r="P129" s="76" t="s">
        <v>119</v>
      </c>
      <c r="Q129" s="76" t="s">
        <v>120</v>
      </c>
      <c r="R129" s="76" t="s">
        <v>121</v>
      </c>
      <c r="S129" s="76" t="s">
        <v>122</v>
      </c>
      <c r="T129" s="77" t="s">
        <v>123</v>
      </c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</row>
    <row r="130" spans="1:65" s="2" customFormat="1" ht="22.9" customHeight="1">
      <c r="A130" s="34"/>
      <c r="B130" s="35"/>
      <c r="C130" s="82" t="s">
        <v>124</v>
      </c>
      <c r="D130" s="36"/>
      <c r="E130" s="36"/>
      <c r="F130" s="36"/>
      <c r="G130" s="36"/>
      <c r="H130" s="36"/>
      <c r="I130" s="110"/>
      <c r="J130" s="191">
        <f>BK130</f>
        <v>0</v>
      </c>
      <c r="K130" s="36"/>
      <c r="L130" s="39"/>
      <c r="M130" s="78"/>
      <c r="N130" s="192"/>
      <c r="O130" s="79"/>
      <c r="P130" s="193">
        <f>P131+P150+P189</f>
        <v>0</v>
      </c>
      <c r="Q130" s="79"/>
      <c r="R130" s="193">
        <f>R131+R150+R189</f>
        <v>0.28095629999999999</v>
      </c>
      <c r="S130" s="79"/>
      <c r="T130" s="194">
        <f>T131+T150+T189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77</v>
      </c>
      <c r="AU130" s="17" t="s">
        <v>93</v>
      </c>
      <c r="BK130" s="195">
        <f>BK131+BK150+BK189</f>
        <v>0</v>
      </c>
    </row>
    <row r="131" spans="1:65" s="12" customFormat="1" ht="25.9" customHeight="1">
      <c r="B131" s="196"/>
      <c r="C131" s="197"/>
      <c r="D131" s="198" t="s">
        <v>77</v>
      </c>
      <c r="E131" s="199" t="s">
        <v>125</v>
      </c>
      <c r="F131" s="199" t="s">
        <v>126</v>
      </c>
      <c r="G131" s="197"/>
      <c r="H131" s="197"/>
      <c r="I131" s="200"/>
      <c r="J131" s="201">
        <f>BK131</f>
        <v>0</v>
      </c>
      <c r="K131" s="197"/>
      <c r="L131" s="202"/>
      <c r="M131" s="203"/>
      <c r="N131" s="204"/>
      <c r="O131" s="204"/>
      <c r="P131" s="205">
        <f>P132+SUM(P133:P135)</f>
        <v>0</v>
      </c>
      <c r="Q131" s="204"/>
      <c r="R131" s="205">
        <f>R132+SUM(R133:R135)</f>
        <v>2.5193999999999998E-3</v>
      </c>
      <c r="S131" s="204"/>
      <c r="T131" s="206">
        <f>T132+SUM(T133:T135)</f>
        <v>0</v>
      </c>
      <c r="AR131" s="207" t="s">
        <v>83</v>
      </c>
      <c r="AT131" s="208" t="s">
        <v>77</v>
      </c>
      <c r="AU131" s="208" t="s">
        <v>78</v>
      </c>
      <c r="AY131" s="207" t="s">
        <v>127</v>
      </c>
      <c r="BK131" s="209">
        <f>BK132+SUM(BK133:BK135)</f>
        <v>0</v>
      </c>
    </row>
    <row r="132" spans="1:65" s="2" customFormat="1" ht="16.5" customHeight="1">
      <c r="A132" s="34"/>
      <c r="B132" s="35"/>
      <c r="C132" s="210" t="s">
        <v>83</v>
      </c>
      <c r="D132" s="210" t="s">
        <v>128</v>
      </c>
      <c r="E132" s="211" t="s">
        <v>129</v>
      </c>
      <c r="F132" s="212" t="s">
        <v>130</v>
      </c>
      <c r="G132" s="213" t="s">
        <v>1</v>
      </c>
      <c r="H132" s="214">
        <v>0</v>
      </c>
      <c r="I132" s="215"/>
      <c r="J132" s="216">
        <f>ROUND(I132*H132,2)</f>
        <v>0</v>
      </c>
      <c r="K132" s="217"/>
      <c r="L132" s="39"/>
      <c r="M132" s="218" t="s">
        <v>1</v>
      </c>
      <c r="N132" s="219" t="s">
        <v>43</v>
      </c>
      <c r="O132" s="71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22" t="s">
        <v>131</v>
      </c>
      <c r="AT132" s="222" t="s">
        <v>128</v>
      </c>
      <c r="AU132" s="222" t="s">
        <v>83</v>
      </c>
      <c r="AY132" s="17" t="s">
        <v>127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7" t="s">
        <v>83</v>
      </c>
      <c r="BK132" s="223">
        <f>ROUND(I132*H132,2)</f>
        <v>0</v>
      </c>
      <c r="BL132" s="17" t="s">
        <v>131</v>
      </c>
      <c r="BM132" s="222" t="s">
        <v>132</v>
      </c>
    </row>
    <row r="133" spans="1:65" s="13" customFormat="1" ht="11.25">
      <c r="B133" s="224"/>
      <c r="C133" s="225"/>
      <c r="D133" s="226" t="s">
        <v>133</v>
      </c>
      <c r="E133" s="227" t="s">
        <v>1</v>
      </c>
      <c r="F133" s="228" t="s">
        <v>134</v>
      </c>
      <c r="G133" s="225"/>
      <c r="H133" s="227" t="s">
        <v>1</v>
      </c>
      <c r="I133" s="229"/>
      <c r="J133" s="225"/>
      <c r="K133" s="225"/>
      <c r="L133" s="230"/>
      <c r="M133" s="231"/>
      <c r="N133" s="232"/>
      <c r="O133" s="232"/>
      <c r="P133" s="232"/>
      <c r="Q133" s="232"/>
      <c r="R133" s="232"/>
      <c r="S133" s="232"/>
      <c r="T133" s="233"/>
      <c r="AT133" s="234" t="s">
        <v>133</v>
      </c>
      <c r="AU133" s="234" t="s">
        <v>83</v>
      </c>
      <c r="AV133" s="13" t="s">
        <v>83</v>
      </c>
      <c r="AW133" s="13" t="s">
        <v>34</v>
      </c>
      <c r="AX133" s="13" t="s">
        <v>78</v>
      </c>
      <c r="AY133" s="234" t="s">
        <v>127</v>
      </c>
    </row>
    <row r="134" spans="1:65" s="14" customFormat="1" ht="11.25">
      <c r="B134" s="235"/>
      <c r="C134" s="236"/>
      <c r="D134" s="226" t="s">
        <v>133</v>
      </c>
      <c r="E134" s="237" t="s">
        <v>1</v>
      </c>
      <c r="F134" s="238" t="s">
        <v>135</v>
      </c>
      <c r="G134" s="236"/>
      <c r="H134" s="239">
        <v>0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AT134" s="245" t="s">
        <v>133</v>
      </c>
      <c r="AU134" s="245" t="s">
        <v>83</v>
      </c>
      <c r="AV134" s="14" t="s">
        <v>131</v>
      </c>
      <c r="AW134" s="14" t="s">
        <v>34</v>
      </c>
      <c r="AX134" s="14" t="s">
        <v>83</v>
      </c>
      <c r="AY134" s="245" t="s">
        <v>127</v>
      </c>
    </row>
    <row r="135" spans="1:65" s="12" customFormat="1" ht="22.9" customHeight="1">
      <c r="B135" s="196"/>
      <c r="C135" s="197"/>
      <c r="D135" s="198" t="s">
        <v>77</v>
      </c>
      <c r="E135" s="246" t="s">
        <v>136</v>
      </c>
      <c r="F135" s="246" t="s">
        <v>137</v>
      </c>
      <c r="G135" s="197"/>
      <c r="H135" s="197"/>
      <c r="I135" s="200"/>
      <c r="J135" s="247">
        <f>BK135</f>
        <v>0</v>
      </c>
      <c r="K135" s="197"/>
      <c r="L135" s="202"/>
      <c r="M135" s="203"/>
      <c r="N135" s="204"/>
      <c r="O135" s="204"/>
      <c r="P135" s="205">
        <f>SUM(P136:P149)</f>
        <v>0</v>
      </c>
      <c r="Q135" s="204"/>
      <c r="R135" s="205">
        <f>SUM(R136:R149)</f>
        <v>2.5193999999999998E-3</v>
      </c>
      <c r="S135" s="204"/>
      <c r="T135" s="206">
        <f>SUM(T136:T149)</f>
        <v>0</v>
      </c>
      <c r="AR135" s="207" t="s">
        <v>83</v>
      </c>
      <c r="AT135" s="208" t="s">
        <v>77</v>
      </c>
      <c r="AU135" s="208" t="s">
        <v>83</v>
      </c>
      <c r="AY135" s="207" t="s">
        <v>127</v>
      </c>
      <c r="BK135" s="209">
        <f>SUM(BK136:BK149)</f>
        <v>0</v>
      </c>
    </row>
    <row r="136" spans="1:65" s="2" customFormat="1" ht="16.5" customHeight="1">
      <c r="A136" s="34"/>
      <c r="B136" s="35"/>
      <c r="C136" s="210" t="s">
        <v>85</v>
      </c>
      <c r="D136" s="210" t="s">
        <v>128</v>
      </c>
      <c r="E136" s="211" t="s">
        <v>138</v>
      </c>
      <c r="F136" s="212" t="s">
        <v>139</v>
      </c>
      <c r="G136" s="213" t="s">
        <v>140</v>
      </c>
      <c r="H136" s="214">
        <v>378</v>
      </c>
      <c r="I136" s="215"/>
      <c r="J136" s="216">
        <f>ROUND(I136*H136,2)</f>
        <v>0</v>
      </c>
      <c r="K136" s="217"/>
      <c r="L136" s="39"/>
      <c r="M136" s="218" t="s">
        <v>1</v>
      </c>
      <c r="N136" s="219" t="s">
        <v>43</v>
      </c>
      <c r="O136" s="71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22" t="s">
        <v>131</v>
      </c>
      <c r="AT136" s="222" t="s">
        <v>128</v>
      </c>
      <c r="AU136" s="222" t="s">
        <v>85</v>
      </c>
      <c r="AY136" s="17" t="s">
        <v>127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7" t="s">
        <v>83</v>
      </c>
      <c r="BK136" s="223">
        <f>ROUND(I136*H136,2)</f>
        <v>0</v>
      </c>
      <c r="BL136" s="17" t="s">
        <v>131</v>
      </c>
      <c r="BM136" s="222" t="s">
        <v>141</v>
      </c>
    </row>
    <row r="137" spans="1:65" s="15" customFormat="1" ht="11.25">
      <c r="B137" s="248"/>
      <c r="C137" s="249"/>
      <c r="D137" s="226" t="s">
        <v>133</v>
      </c>
      <c r="E137" s="250" t="s">
        <v>1</v>
      </c>
      <c r="F137" s="251" t="s">
        <v>142</v>
      </c>
      <c r="G137" s="249"/>
      <c r="H137" s="252">
        <v>378</v>
      </c>
      <c r="I137" s="253"/>
      <c r="J137" s="249"/>
      <c r="K137" s="249"/>
      <c r="L137" s="254"/>
      <c r="M137" s="255"/>
      <c r="N137" s="256"/>
      <c r="O137" s="256"/>
      <c r="P137" s="256"/>
      <c r="Q137" s="256"/>
      <c r="R137" s="256"/>
      <c r="S137" s="256"/>
      <c r="T137" s="257"/>
      <c r="AT137" s="258" t="s">
        <v>133</v>
      </c>
      <c r="AU137" s="258" t="s">
        <v>85</v>
      </c>
      <c r="AV137" s="15" t="s">
        <v>85</v>
      </c>
      <c r="AW137" s="15" t="s">
        <v>34</v>
      </c>
      <c r="AX137" s="15" t="s">
        <v>78</v>
      </c>
      <c r="AY137" s="258" t="s">
        <v>127</v>
      </c>
    </row>
    <row r="138" spans="1:65" s="14" customFormat="1" ht="11.25">
      <c r="B138" s="235"/>
      <c r="C138" s="236"/>
      <c r="D138" s="226" t="s">
        <v>133</v>
      </c>
      <c r="E138" s="237" t="s">
        <v>1</v>
      </c>
      <c r="F138" s="238" t="s">
        <v>135</v>
      </c>
      <c r="G138" s="236"/>
      <c r="H138" s="239">
        <v>378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AT138" s="245" t="s">
        <v>133</v>
      </c>
      <c r="AU138" s="245" t="s">
        <v>85</v>
      </c>
      <c r="AV138" s="14" t="s">
        <v>131</v>
      </c>
      <c r="AW138" s="14" t="s">
        <v>34</v>
      </c>
      <c r="AX138" s="14" t="s">
        <v>83</v>
      </c>
      <c r="AY138" s="245" t="s">
        <v>127</v>
      </c>
    </row>
    <row r="139" spans="1:65" s="2" customFormat="1" ht="16.5" customHeight="1">
      <c r="A139" s="34"/>
      <c r="B139" s="35"/>
      <c r="C139" s="210" t="s">
        <v>143</v>
      </c>
      <c r="D139" s="210" t="s">
        <v>128</v>
      </c>
      <c r="E139" s="211" t="s">
        <v>144</v>
      </c>
      <c r="F139" s="212" t="s">
        <v>145</v>
      </c>
      <c r="G139" s="213" t="s">
        <v>140</v>
      </c>
      <c r="H139" s="214">
        <v>11340</v>
      </c>
      <c r="I139" s="215"/>
      <c r="J139" s="216">
        <f>ROUND(I139*H139,2)</f>
        <v>0</v>
      </c>
      <c r="K139" s="217"/>
      <c r="L139" s="39"/>
      <c r="M139" s="218" t="s">
        <v>1</v>
      </c>
      <c r="N139" s="219" t="s">
        <v>43</v>
      </c>
      <c r="O139" s="71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22" t="s">
        <v>131</v>
      </c>
      <c r="AT139" s="222" t="s">
        <v>128</v>
      </c>
      <c r="AU139" s="222" t="s">
        <v>85</v>
      </c>
      <c r="AY139" s="17" t="s">
        <v>127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7" t="s">
        <v>83</v>
      </c>
      <c r="BK139" s="223">
        <f>ROUND(I139*H139,2)</f>
        <v>0</v>
      </c>
      <c r="BL139" s="17" t="s">
        <v>131</v>
      </c>
      <c r="BM139" s="222" t="s">
        <v>146</v>
      </c>
    </row>
    <row r="140" spans="1:65" s="15" customFormat="1" ht="11.25">
      <c r="B140" s="248"/>
      <c r="C140" s="249"/>
      <c r="D140" s="226" t="s">
        <v>133</v>
      </c>
      <c r="E140" s="249"/>
      <c r="F140" s="251" t="s">
        <v>147</v>
      </c>
      <c r="G140" s="249"/>
      <c r="H140" s="252">
        <v>11340</v>
      </c>
      <c r="I140" s="253"/>
      <c r="J140" s="249"/>
      <c r="K140" s="249"/>
      <c r="L140" s="254"/>
      <c r="M140" s="255"/>
      <c r="N140" s="256"/>
      <c r="O140" s="256"/>
      <c r="P140" s="256"/>
      <c r="Q140" s="256"/>
      <c r="R140" s="256"/>
      <c r="S140" s="256"/>
      <c r="T140" s="257"/>
      <c r="AT140" s="258" t="s">
        <v>133</v>
      </c>
      <c r="AU140" s="258" t="s">
        <v>85</v>
      </c>
      <c r="AV140" s="15" t="s">
        <v>85</v>
      </c>
      <c r="AW140" s="15" t="s">
        <v>4</v>
      </c>
      <c r="AX140" s="15" t="s">
        <v>83</v>
      </c>
      <c r="AY140" s="258" t="s">
        <v>127</v>
      </c>
    </row>
    <row r="141" spans="1:65" s="2" customFormat="1" ht="16.5" customHeight="1">
      <c r="A141" s="34"/>
      <c r="B141" s="35"/>
      <c r="C141" s="210" t="s">
        <v>131</v>
      </c>
      <c r="D141" s="210" t="s">
        <v>128</v>
      </c>
      <c r="E141" s="211" t="s">
        <v>148</v>
      </c>
      <c r="F141" s="212" t="s">
        <v>149</v>
      </c>
      <c r="G141" s="213" t="s">
        <v>140</v>
      </c>
      <c r="H141" s="214">
        <v>378</v>
      </c>
      <c r="I141" s="215"/>
      <c r="J141" s="216">
        <f>ROUND(I141*H141,2)</f>
        <v>0</v>
      </c>
      <c r="K141" s="217"/>
      <c r="L141" s="39"/>
      <c r="M141" s="218" t="s">
        <v>1</v>
      </c>
      <c r="N141" s="219" t="s">
        <v>43</v>
      </c>
      <c r="O141" s="71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22" t="s">
        <v>131</v>
      </c>
      <c r="AT141" s="222" t="s">
        <v>128</v>
      </c>
      <c r="AU141" s="222" t="s">
        <v>85</v>
      </c>
      <c r="AY141" s="17" t="s">
        <v>127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7" t="s">
        <v>83</v>
      </c>
      <c r="BK141" s="223">
        <f>ROUND(I141*H141,2)</f>
        <v>0</v>
      </c>
      <c r="BL141" s="17" t="s">
        <v>131</v>
      </c>
      <c r="BM141" s="222" t="s">
        <v>150</v>
      </c>
    </row>
    <row r="142" spans="1:65" s="2" customFormat="1" ht="16.5" customHeight="1">
      <c r="A142" s="34"/>
      <c r="B142" s="35"/>
      <c r="C142" s="210" t="s">
        <v>151</v>
      </c>
      <c r="D142" s="210" t="s">
        <v>128</v>
      </c>
      <c r="E142" s="211" t="s">
        <v>152</v>
      </c>
      <c r="F142" s="212" t="s">
        <v>153</v>
      </c>
      <c r="G142" s="213" t="s">
        <v>154</v>
      </c>
      <c r="H142" s="214">
        <v>3.78</v>
      </c>
      <c r="I142" s="215"/>
      <c r="J142" s="216">
        <f>ROUND(I142*H142,2)</f>
        <v>0</v>
      </c>
      <c r="K142" s="217"/>
      <c r="L142" s="39"/>
      <c r="M142" s="218" t="s">
        <v>1</v>
      </c>
      <c r="N142" s="219" t="s">
        <v>43</v>
      </c>
      <c r="O142" s="71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22" t="s">
        <v>131</v>
      </c>
      <c r="AT142" s="222" t="s">
        <v>128</v>
      </c>
      <c r="AU142" s="222" t="s">
        <v>85</v>
      </c>
      <c r="AY142" s="17" t="s">
        <v>127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7" t="s">
        <v>83</v>
      </c>
      <c r="BK142" s="223">
        <f>ROUND(I142*H142,2)</f>
        <v>0</v>
      </c>
      <c r="BL142" s="17" t="s">
        <v>131</v>
      </c>
      <c r="BM142" s="222" t="s">
        <v>155</v>
      </c>
    </row>
    <row r="143" spans="1:65" s="15" customFormat="1" ht="11.25">
      <c r="B143" s="248"/>
      <c r="C143" s="249"/>
      <c r="D143" s="226" t="s">
        <v>133</v>
      </c>
      <c r="E143" s="250" t="s">
        <v>1</v>
      </c>
      <c r="F143" s="251" t="s">
        <v>156</v>
      </c>
      <c r="G143" s="249"/>
      <c r="H143" s="252">
        <v>3.78</v>
      </c>
      <c r="I143" s="253"/>
      <c r="J143" s="249"/>
      <c r="K143" s="249"/>
      <c r="L143" s="254"/>
      <c r="M143" s="255"/>
      <c r="N143" s="256"/>
      <c r="O143" s="256"/>
      <c r="P143" s="256"/>
      <c r="Q143" s="256"/>
      <c r="R143" s="256"/>
      <c r="S143" s="256"/>
      <c r="T143" s="257"/>
      <c r="AT143" s="258" t="s">
        <v>133</v>
      </c>
      <c r="AU143" s="258" t="s">
        <v>85</v>
      </c>
      <c r="AV143" s="15" t="s">
        <v>85</v>
      </c>
      <c r="AW143" s="15" t="s">
        <v>34</v>
      </c>
      <c r="AX143" s="15" t="s">
        <v>78</v>
      </c>
      <c r="AY143" s="258" t="s">
        <v>127</v>
      </c>
    </row>
    <row r="144" spans="1:65" s="14" customFormat="1" ht="11.25">
      <c r="B144" s="235"/>
      <c r="C144" s="236"/>
      <c r="D144" s="226" t="s">
        <v>133</v>
      </c>
      <c r="E144" s="237" t="s">
        <v>1</v>
      </c>
      <c r="F144" s="238" t="s">
        <v>135</v>
      </c>
      <c r="G144" s="236"/>
      <c r="H144" s="239">
        <v>3.78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AT144" s="245" t="s">
        <v>133</v>
      </c>
      <c r="AU144" s="245" t="s">
        <v>85</v>
      </c>
      <c r="AV144" s="14" t="s">
        <v>131</v>
      </c>
      <c r="AW144" s="14" t="s">
        <v>34</v>
      </c>
      <c r="AX144" s="14" t="s">
        <v>83</v>
      </c>
      <c r="AY144" s="245" t="s">
        <v>127</v>
      </c>
    </row>
    <row r="145" spans="1:65" s="2" customFormat="1" ht="16.5" customHeight="1">
      <c r="A145" s="34"/>
      <c r="B145" s="35"/>
      <c r="C145" s="210" t="s">
        <v>157</v>
      </c>
      <c r="D145" s="210" t="s">
        <v>128</v>
      </c>
      <c r="E145" s="211" t="s">
        <v>158</v>
      </c>
      <c r="F145" s="212" t="s">
        <v>159</v>
      </c>
      <c r="G145" s="213" t="s">
        <v>154</v>
      </c>
      <c r="H145" s="214">
        <v>3.78</v>
      </c>
      <c r="I145" s="215"/>
      <c r="J145" s="216">
        <f>ROUND(I145*H145,2)</f>
        <v>0</v>
      </c>
      <c r="K145" s="217"/>
      <c r="L145" s="39"/>
      <c r="M145" s="218" t="s">
        <v>1</v>
      </c>
      <c r="N145" s="219" t="s">
        <v>43</v>
      </c>
      <c r="O145" s="71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22" t="s">
        <v>131</v>
      </c>
      <c r="AT145" s="222" t="s">
        <v>128</v>
      </c>
      <c r="AU145" s="222" t="s">
        <v>85</v>
      </c>
      <c r="AY145" s="17" t="s">
        <v>127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7" t="s">
        <v>83</v>
      </c>
      <c r="BK145" s="223">
        <f>ROUND(I145*H145,2)</f>
        <v>0</v>
      </c>
      <c r="BL145" s="17" t="s">
        <v>131</v>
      </c>
      <c r="BM145" s="222" t="s">
        <v>160</v>
      </c>
    </row>
    <row r="146" spans="1:65" s="2" customFormat="1" ht="16.5" customHeight="1">
      <c r="A146" s="34"/>
      <c r="B146" s="35"/>
      <c r="C146" s="210" t="s">
        <v>161</v>
      </c>
      <c r="D146" s="210" t="s">
        <v>128</v>
      </c>
      <c r="E146" s="211" t="s">
        <v>162</v>
      </c>
      <c r="F146" s="212" t="s">
        <v>163</v>
      </c>
      <c r="G146" s="213" t="s">
        <v>140</v>
      </c>
      <c r="H146" s="214">
        <v>19.38</v>
      </c>
      <c r="I146" s="215"/>
      <c r="J146" s="216">
        <f>ROUND(I146*H146,2)</f>
        <v>0</v>
      </c>
      <c r="K146" s="217"/>
      <c r="L146" s="39"/>
      <c r="M146" s="218" t="s">
        <v>1</v>
      </c>
      <c r="N146" s="219" t="s">
        <v>43</v>
      </c>
      <c r="O146" s="71"/>
      <c r="P146" s="220">
        <f>O146*H146</f>
        <v>0</v>
      </c>
      <c r="Q146" s="220">
        <v>1.2999999999999999E-4</v>
      </c>
      <c r="R146" s="220">
        <f>Q146*H146</f>
        <v>2.5193999999999998E-3</v>
      </c>
      <c r="S146" s="220">
        <v>0</v>
      </c>
      <c r="T146" s="221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22" t="s">
        <v>131</v>
      </c>
      <c r="AT146" s="222" t="s">
        <v>128</v>
      </c>
      <c r="AU146" s="222" t="s">
        <v>85</v>
      </c>
      <c r="AY146" s="17" t="s">
        <v>127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7" t="s">
        <v>83</v>
      </c>
      <c r="BK146" s="223">
        <f>ROUND(I146*H146,2)</f>
        <v>0</v>
      </c>
      <c r="BL146" s="17" t="s">
        <v>131</v>
      </c>
      <c r="BM146" s="222" t="s">
        <v>164</v>
      </c>
    </row>
    <row r="147" spans="1:65" s="13" customFormat="1" ht="11.25">
      <c r="B147" s="224"/>
      <c r="C147" s="225"/>
      <c r="D147" s="226" t="s">
        <v>133</v>
      </c>
      <c r="E147" s="227" t="s">
        <v>1</v>
      </c>
      <c r="F147" s="228" t="s">
        <v>165</v>
      </c>
      <c r="G147" s="225"/>
      <c r="H147" s="227" t="s">
        <v>1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AT147" s="234" t="s">
        <v>133</v>
      </c>
      <c r="AU147" s="234" t="s">
        <v>85</v>
      </c>
      <c r="AV147" s="13" t="s">
        <v>83</v>
      </c>
      <c r="AW147" s="13" t="s">
        <v>34</v>
      </c>
      <c r="AX147" s="13" t="s">
        <v>78</v>
      </c>
      <c r="AY147" s="234" t="s">
        <v>127</v>
      </c>
    </row>
    <row r="148" spans="1:65" s="15" customFormat="1" ht="11.25">
      <c r="B148" s="248"/>
      <c r="C148" s="249"/>
      <c r="D148" s="226" t="s">
        <v>133</v>
      </c>
      <c r="E148" s="250" t="s">
        <v>1</v>
      </c>
      <c r="F148" s="251" t="s">
        <v>166</v>
      </c>
      <c r="G148" s="249"/>
      <c r="H148" s="252">
        <v>19.38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AT148" s="258" t="s">
        <v>133</v>
      </c>
      <c r="AU148" s="258" t="s">
        <v>85</v>
      </c>
      <c r="AV148" s="15" t="s">
        <v>85</v>
      </c>
      <c r="AW148" s="15" t="s">
        <v>34</v>
      </c>
      <c r="AX148" s="15" t="s">
        <v>78</v>
      </c>
      <c r="AY148" s="258" t="s">
        <v>127</v>
      </c>
    </row>
    <row r="149" spans="1:65" s="14" customFormat="1" ht="11.25">
      <c r="B149" s="235"/>
      <c r="C149" s="236"/>
      <c r="D149" s="226" t="s">
        <v>133</v>
      </c>
      <c r="E149" s="237" t="s">
        <v>1</v>
      </c>
      <c r="F149" s="238" t="s">
        <v>135</v>
      </c>
      <c r="G149" s="236"/>
      <c r="H149" s="239">
        <v>19.38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AT149" s="245" t="s">
        <v>133</v>
      </c>
      <c r="AU149" s="245" t="s">
        <v>85</v>
      </c>
      <c r="AV149" s="14" t="s">
        <v>131</v>
      </c>
      <c r="AW149" s="14" t="s">
        <v>34</v>
      </c>
      <c r="AX149" s="14" t="s">
        <v>83</v>
      </c>
      <c r="AY149" s="245" t="s">
        <v>127</v>
      </c>
    </row>
    <row r="150" spans="1:65" s="12" customFormat="1" ht="25.9" customHeight="1">
      <c r="B150" s="196"/>
      <c r="C150" s="197"/>
      <c r="D150" s="198" t="s">
        <v>77</v>
      </c>
      <c r="E150" s="199" t="s">
        <v>167</v>
      </c>
      <c r="F150" s="199" t="s">
        <v>168</v>
      </c>
      <c r="G150" s="197"/>
      <c r="H150" s="197"/>
      <c r="I150" s="200"/>
      <c r="J150" s="201">
        <f>BK150</f>
        <v>0</v>
      </c>
      <c r="K150" s="197"/>
      <c r="L150" s="202"/>
      <c r="M150" s="203"/>
      <c r="N150" s="204"/>
      <c r="O150" s="204"/>
      <c r="P150" s="205">
        <f>P151+P178</f>
        <v>0</v>
      </c>
      <c r="Q150" s="204"/>
      <c r="R150" s="205">
        <f>R151+R178</f>
        <v>0.27843689999999999</v>
      </c>
      <c r="S150" s="204"/>
      <c r="T150" s="206">
        <f>T151+T178</f>
        <v>0</v>
      </c>
      <c r="AR150" s="207" t="s">
        <v>85</v>
      </c>
      <c r="AT150" s="208" t="s">
        <v>77</v>
      </c>
      <c r="AU150" s="208" t="s">
        <v>78</v>
      </c>
      <c r="AY150" s="207" t="s">
        <v>127</v>
      </c>
      <c r="BK150" s="209">
        <f>BK151+BK178</f>
        <v>0</v>
      </c>
    </row>
    <row r="151" spans="1:65" s="12" customFormat="1" ht="22.9" customHeight="1">
      <c r="B151" s="196"/>
      <c r="C151" s="197"/>
      <c r="D151" s="198" t="s">
        <v>77</v>
      </c>
      <c r="E151" s="246" t="s">
        <v>169</v>
      </c>
      <c r="F151" s="246" t="s">
        <v>170</v>
      </c>
      <c r="G151" s="197"/>
      <c r="H151" s="197"/>
      <c r="I151" s="200"/>
      <c r="J151" s="247">
        <f>BK151</f>
        <v>0</v>
      </c>
      <c r="K151" s="197"/>
      <c r="L151" s="202"/>
      <c r="M151" s="203"/>
      <c r="N151" s="204"/>
      <c r="O151" s="204"/>
      <c r="P151" s="205">
        <f>SUM(P152:P177)</f>
        <v>0</v>
      </c>
      <c r="Q151" s="204"/>
      <c r="R151" s="205">
        <f>SUM(R152:R177)</f>
        <v>4.3119999999999999E-2</v>
      </c>
      <c r="S151" s="204"/>
      <c r="T151" s="206">
        <f>SUM(T152:T177)</f>
        <v>0</v>
      </c>
      <c r="AR151" s="207" t="s">
        <v>85</v>
      </c>
      <c r="AT151" s="208" t="s">
        <v>77</v>
      </c>
      <c r="AU151" s="208" t="s">
        <v>83</v>
      </c>
      <c r="AY151" s="207" t="s">
        <v>127</v>
      </c>
      <c r="BK151" s="209">
        <f>SUM(BK152:BK177)</f>
        <v>0</v>
      </c>
    </row>
    <row r="152" spans="1:65" s="2" customFormat="1" ht="16.5" customHeight="1">
      <c r="A152" s="34"/>
      <c r="B152" s="35"/>
      <c r="C152" s="210" t="s">
        <v>171</v>
      </c>
      <c r="D152" s="210" t="s">
        <v>128</v>
      </c>
      <c r="E152" s="211" t="s">
        <v>172</v>
      </c>
      <c r="F152" s="212" t="s">
        <v>173</v>
      </c>
      <c r="G152" s="213" t="s">
        <v>174</v>
      </c>
      <c r="H152" s="214">
        <v>40</v>
      </c>
      <c r="I152" s="215"/>
      <c r="J152" s="216">
        <f>ROUND(I152*H152,2)</f>
        <v>0</v>
      </c>
      <c r="K152" s="217"/>
      <c r="L152" s="39"/>
      <c r="M152" s="218" t="s">
        <v>1</v>
      </c>
      <c r="N152" s="219" t="s">
        <v>43</v>
      </c>
      <c r="O152" s="71"/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22" t="s">
        <v>175</v>
      </c>
      <c r="AT152" s="222" t="s">
        <v>128</v>
      </c>
      <c r="AU152" s="222" t="s">
        <v>85</v>
      </c>
      <c r="AY152" s="17" t="s">
        <v>127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7" t="s">
        <v>83</v>
      </c>
      <c r="BK152" s="223">
        <f>ROUND(I152*H152,2)</f>
        <v>0</v>
      </c>
      <c r="BL152" s="17" t="s">
        <v>175</v>
      </c>
      <c r="BM152" s="222" t="s">
        <v>176</v>
      </c>
    </row>
    <row r="153" spans="1:65" s="15" customFormat="1" ht="11.25">
      <c r="B153" s="248"/>
      <c r="C153" s="249"/>
      <c r="D153" s="226" t="s">
        <v>133</v>
      </c>
      <c r="E153" s="250" t="s">
        <v>1</v>
      </c>
      <c r="F153" s="251" t="s">
        <v>177</v>
      </c>
      <c r="G153" s="249"/>
      <c r="H153" s="252">
        <v>40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AT153" s="258" t="s">
        <v>133</v>
      </c>
      <c r="AU153" s="258" t="s">
        <v>85</v>
      </c>
      <c r="AV153" s="15" t="s">
        <v>85</v>
      </c>
      <c r="AW153" s="15" t="s">
        <v>34</v>
      </c>
      <c r="AX153" s="15" t="s">
        <v>83</v>
      </c>
      <c r="AY153" s="258" t="s">
        <v>127</v>
      </c>
    </row>
    <row r="154" spans="1:65" s="2" customFormat="1" ht="16.5" customHeight="1">
      <c r="A154" s="34"/>
      <c r="B154" s="35"/>
      <c r="C154" s="259" t="s">
        <v>136</v>
      </c>
      <c r="D154" s="259" t="s">
        <v>178</v>
      </c>
      <c r="E154" s="260" t="s">
        <v>179</v>
      </c>
      <c r="F154" s="261" t="s">
        <v>180</v>
      </c>
      <c r="G154" s="262" t="s">
        <v>174</v>
      </c>
      <c r="H154" s="263">
        <v>42</v>
      </c>
      <c r="I154" s="264"/>
      <c r="J154" s="265">
        <f>ROUND(I154*H154,2)</f>
        <v>0</v>
      </c>
      <c r="K154" s="266"/>
      <c r="L154" s="267"/>
      <c r="M154" s="268" t="s">
        <v>1</v>
      </c>
      <c r="N154" s="269" t="s">
        <v>43</v>
      </c>
      <c r="O154" s="71"/>
      <c r="P154" s="220">
        <f>O154*H154</f>
        <v>0</v>
      </c>
      <c r="Q154" s="220">
        <v>1.1E-4</v>
      </c>
      <c r="R154" s="220">
        <f>Q154*H154</f>
        <v>4.62E-3</v>
      </c>
      <c r="S154" s="220">
        <v>0</v>
      </c>
      <c r="T154" s="221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22" t="s">
        <v>181</v>
      </c>
      <c r="AT154" s="222" t="s">
        <v>178</v>
      </c>
      <c r="AU154" s="222" t="s">
        <v>85</v>
      </c>
      <c r="AY154" s="17" t="s">
        <v>127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7" t="s">
        <v>83</v>
      </c>
      <c r="BK154" s="223">
        <f>ROUND(I154*H154,2)</f>
        <v>0</v>
      </c>
      <c r="BL154" s="17" t="s">
        <v>175</v>
      </c>
      <c r="BM154" s="222" t="s">
        <v>182</v>
      </c>
    </row>
    <row r="155" spans="1:65" s="15" customFormat="1" ht="11.25">
      <c r="B155" s="248"/>
      <c r="C155" s="249"/>
      <c r="D155" s="226" t="s">
        <v>133</v>
      </c>
      <c r="E155" s="249"/>
      <c r="F155" s="251" t="s">
        <v>183</v>
      </c>
      <c r="G155" s="249"/>
      <c r="H155" s="252">
        <v>42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AT155" s="258" t="s">
        <v>133</v>
      </c>
      <c r="AU155" s="258" t="s">
        <v>85</v>
      </c>
      <c r="AV155" s="15" t="s">
        <v>85</v>
      </c>
      <c r="AW155" s="15" t="s">
        <v>4</v>
      </c>
      <c r="AX155" s="15" t="s">
        <v>83</v>
      </c>
      <c r="AY155" s="258" t="s">
        <v>127</v>
      </c>
    </row>
    <row r="156" spans="1:65" s="2" customFormat="1" ht="16.5" customHeight="1">
      <c r="A156" s="34"/>
      <c r="B156" s="35"/>
      <c r="C156" s="210" t="s">
        <v>184</v>
      </c>
      <c r="D156" s="210" t="s">
        <v>128</v>
      </c>
      <c r="E156" s="211" t="s">
        <v>185</v>
      </c>
      <c r="F156" s="212" t="s">
        <v>186</v>
      </c>
      <c r="G156" s="213" t="s">
        <v>187</v>
      </c>
      <c r="H156" s="214">
        <v>11</v>
      </c>
      <c r="I156" s="215"/>
      <c r="J156" s="216">
        <f>ROUND(I156*H156,2)</f>
        <v>0</v>
      </c>
      <c r="K156" s="217"/>
      <c r="L156" s="39"/>
      <c r="M156" s="218" t="s">
        <v>1</v>
      </c>
      <c r="N156" s="219" t="s">
        <v>43</v>
      </c>
      <c r="O156" s="71"/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22" t="s">
        <v>175</v>
      </c>
      <c r="AT156" s="222" t="s">
        <v>128</v>
      </c>
      <c r="AU156" s="222" t="s">
        <v>85</v>
      </c>
      <c r="AY156" s="17" t="s">
        <v>127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7" t="s">
        <v>83</v>
      </c>
      <c r="BK156" s="223">
        <f>ROUND(I156*H156,2)</f>
        <v>0</v>
      </c>
      <c r="BL156" s="17" t="s">
        <v>175</v>
      </c>
      <c r="BM156" s="222" t="s">
        <v>188</v>
      </c>
    </row>
    <row r="157" spans="1:65" s="2" customFormat="1" ht="16.5" customHeight="1">
      <c r="A157" s="34"/>
      <c r="B157" s="35"/>
      <c r="C157" s="259" t="s">
        <v>189</v>
      </c>
      <c r="D157" s="259" t="s">
        <v>178</v>
      </c>
      <c r="E157" s="260" t="s">
        <v>190</v>
      </c>
      <c r="F157" s="261" t="s">
        <v>191</v>
      </c>
      <c r="G157" s="262" t="s">
        <v>187</v>
      </c>
      <c r="H157" s="263">
        <v>11</v>
      </c>
      <c r="I157" s="264"/>
      <c r="J157" s="265">
        <f>ROUND(I157*H157,2)</f>
        <v>0</v>
      </c>
      <c r="K157" s="266"/>
      <c r="L157" s="267"/>
      <c r="M157" s="268" t="s">
        <v>1</v>
      </c>
      <c r="N157" s="269" t="s">
        <v>43</v>
      </c>
      <c r="O157" s="71"/>
      <c r="P157" s="220">
        <f>O157*H157</f>
        <v>0</v>
      </c>
      <c r="Q157" s="220">
        <v>1.9000000000000001E-4</v>
      </c>
      <c r="R157" s="220">
        <f>Q157*H157</f>
        <v>2.0900000000000003E-3</v>
      </c>
      <c r="S157" s="220">
        <v>0</v>
      </c>
      <c r="T157" s="22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22" t="s">
        <v>181</v>
      </c>
      <c r="AT157" s="222" t="s">
        <v>178</v>
      </c>
      <c r="AU157" s="222" t="s">
        <v>85</v>
      </c>
      <c r="AY157" s="17" t="s">
        <v>127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7" t="s">
        <v>83</v>
      </c>
      <c r="BK157" s="223">
        <f>ROUND(I157*H157,2)</f>
        <v>0</v>
      </c>
      <c r="BL157" s="17" t="s">
        <v>175</v>
      </c>
      <c r="BM157" s="222" t="s">
        <v>192</v>
      </c>
    </row>
    <row r="158" spans="1:65" s="2" customFormat="1" ht="16.5" customHeight="1">
      <c r="A158" s="34"/>
      <c r="B158" s="35"/>
      <c r="C158" s="210" t="s">
        <v>193</v>
      </c>
      <c r="D158" s="210" t="s">
        <v>128</v>
      </c>
      <c r="E158" s="211" t="s">
        <v>194</v>
      </c>
      <c r="F158" s="212" t="s">
        <v>195</v>
      </c>
      <c r="G158" s="213" t="s">
        <v>187</v>
      </c>
      <c r="H158" s="214">
        <v>5</v>
      </c>
      <c r="I158" s="215"/>
      <c r="J158" s="216">
        <f>ROUND(I158*H158,2)</f>
        <v>0</v>
      </c>
      <c r="K158" s="217"/>
      <c r="L158" s="39"/>
      <c r="M158" s="218" t="s">
        <v>1</v>
      </c>
      <c r="N158" s="219" t="s">
        <v>43</v>
      </c>
      <c r="O158" s="71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22" t="s">
        <v>175</v>
      </c>
      <c r="AT158" s="222" t="s">
        <v>128</v>
      </c>
      <c r="AU158" s="222" t="s">
        <v>85</v>
      </c>
      <c r="AY158" s="17" t="s">
        <v>127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7" t="s">
        <v>83</v>
      </c>
      <c r="BK158" s="223">
        <f>ROUND(I158*H158,2)</f>
        <v>0</v>
      </c>
      <c r="BL158" s="17" t="s">
        <v>175</v>
      </c>
      <c r="BM158" s="222" t="s">
        <v>196</v>
      </c>
    </row>
    <row r="159" spans="1:65" s="2" customFormat="1" ht="16.5" customHeight="1">
      <c r="A159" s="34"/>
      <c r="B159" s="35"/>
      <c r="C159" s="259" t="s">
        <v>197</v>
      </c>
      <c r="D159" s="259" t="s">
        <v>178</v>
      </c>
      <c r="E159" s="260" t="s">
        <v>198</v>
      </c>
      <c r="F159" s="261" t="s">
        <v>199</v>
      </c>
      <c r="G159" s="262" t="s">
        <v>187</v>
      </c>
      <c r="H159" s="263">
        <v>5</v>
      </c>
      <c r="I159" s="264"/>
      <c r="J159" s="265">
        <f>ROUND(I159*H159,2)</f>
        <v>0</v>
      </c>
      <c r="K159" s="266"/>
      <c r="L159" s="267"/>
      <c r="M159" s="268" t="s">
        <v>1</v>
      </c>
      <c r="N159" s="269" t="s">
        <v>43</v>
      </c>
      <c r="O159" s="71"/>
      <c r="P159" s="220">
        <f>O159*H159</f>
        <v>0</v>
      </c>
      <c r="Q159" s="220">
        <v>2.3000000000000001E-4</v>
      </c>
      <c r="R159" s="220">
        <f>Q159*H159</f>
        <v>1.15E-3</v>
      </c>
      <c r="S159" s="220">
        <v>0</v>
      </c>
      <c r="T159" s="22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22" t="s">
        <v>181</v>
      </c>
      <c r="AT159" s="222" t="s">
        <v>178</v>
      </c>
      <c r="AU159" s="222" t="s">
        <v>85</v>
      </c>
      <c r="AY159" s="17" t="s">
        <v>127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7" t="s">
        <v>83</v>
      </c>
      <c r="BK159" s="223">
        <f>ROUND(I159*H159,2)</f>
        <v>0</v>
      </c>
      <c r="BL159" s="17" t="s">
        <v>175</v>
      </c>
      <c r="BM159" s="222" t="s">
        <v>200</v>
      </c>
    </row>
    <row r="160" spans="1:65" s="2" customFormat="1" ht="16.5" customHeight="1">
      <c r="A160" s="34"/>
      <c r="B160" s="35"/>
      <c r="C160" s="210" t="s">
        <v>201</v>
      </c>
      <c r="D160" s="210" t="s">
        <v>128</v>
      </c>
      <c r="E160" s="211" t="s">
        <v>202</v>
      </c>
      <c r="F160" s="212" t="s">
        <v>203</v>
      </c>
      <c r="G160" s="213" t="s">
        <v>187</v>
      </c>
      <c r="H160" s="214">
        <v>30</v>
      </c>
      <c r="I160" s="215"/>
      <c r="J160" s="216">
        <f>ROUND(I160*H160,2)</f>
        <v>0</v>
      </c>
      <c r="K160" s="217"/>
      <c r="L160" s="39"/>
      <c r="M160" s="218" t="s">
        <v>1</v>
      </c>
      <c r="N160" s="219" t="s">
        <v>43</v>
      </c>
      <c r="O160" s="71"/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22" t="s">
        <v>175</v>
      </c>
      <c r="AT160" s="222" t="s">
        <v>128</v>
      </c>
      <c r="AU160" s="222" t="s">
        <v>85</v>
      </c>
      <c r="AY160" s="17" t="s">
        <v>127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7" t="s">
        <v>83</v>
      </c>
      <c r="BK160" s="223">
        <f>ROUND(I160*H160,2)</f>
        <v>0</v>
      </c>
      <c r="BL160" s="17" t="s">
        <v>175</v>
      </c>
      <c r="BM160" s="222" t="s">
        <v>204</v>
      </c>
    </row>
    <row r="161" spans="1:65" s="15" customFormat="1" ht="11.25">
      <c r="B161" s="248"/>
      <c r="C161" s="249"/>
      <c r="D161" s="226" t="s">
        <v>133</v>
      </c>
      <c r="E161" s="250" t="s">
        <v>1</v>
      </c>
      <c r="F161" s="251" t="s">
        <v>205</v>
      </c>
      <c r="G161" s="249"/>
      <c r="H161" s="252">
        <v>30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AT161" s="258" t="s">
        <v>133</v>
      </c>
      <c r="AU161" s="258" t="s">
        <v>85</v>
      </c>
      <c r="AV161" s="15" t="s">
        <v>85</v>
      </c>
      <c r="AW161" s="15" t="s">
        <v>34</v>
      </c>
      <c r="AX161" s="15" t="s">
        <v>83</v>
      </c>
      <c r="AY161" s="258" t="s">
        <v>127</v>
      </c>
    </row>
    <row r="162" spans="1:65" s="2" customFormat="1" ht="16.5" customHeight="1">
      <c r="A162" s="34"/>
      <c r="B162" s="35"/>
      <c r="C162" s="259" t="s">
        <v>8</v>
      </c>
      <c r="D162" s="259" t="s">
        <v>178</v>
      </c>
      <c r="E162" s="260" t="s">
        <v>206</v>
      </c>
      <c r="F162" s="261" t="s">
        <v>207</v>
      </c>
      <c r="G162" s="262" t="s">
        <v>187</v>
      </c>
      <c r="H162" s="263">
        <v>30</v>
      </c>
      <c r="I162" s="264"/>
      <c r="J162" s="265">
        <f>ROUND(I162*H162,2)</f>
        <v>0</v>
      </c>
      <c r="K162" s="266"/>
      <c r="L162" s="267"/>
      <c r="M162" s="268" t="s">
        <v>1</v>
      </c>
      <c r="N162" s="269" t="s">
        <v>43</v>
      </c>
      <c r="O162" s="71"/>
      <c r="P162" s="220">
        <f>O162*H162</f>
        <v>0</v>
      </c>
      <c r="Q162" s="220">
        <v>4.0000000000000003E-5</v>
      </c>
      <c r="R162" s="220">
        <f>Q162*H162</f>
        <v>1.2000000000000001E-3</v>
      </c>
      <c r="S162" s="220">
        <v>0</v>
      </c>
      <c r="T162" s="221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22" t="s">
        <v>181</v>
      </c>
      <c r="AT162" s="222" t="s">
        <v>178</v>
      </c>
      <c r="AU162" s="222" t="s">
        <v>85</v>
      </c>
      <c r="AY162" s="17" t="s">
        <v>127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7" t="s">
        <v>83</v>
      </c>
      <c r="BK162" s="223">
        <f>ROUND(I162*H162,2)</f>
        <v>0</v>
      </c>
      <c r="BL162" s="17" t="s">
        <v>175</v>
      </c>
      <c r="BM162" s="222" t="s">
        <v>208</v>
      </c>
    </row>
    <row r="163" spans="1:65" s="2" customFormat="1" ht="16.5" customHeight="1">
      <c r="A163" s="34"/>
      <c r="B163" s="35"/>
      <c r="C163" s="210" t="s">
        <v>175</v>
      </c>
      <c r="D163" s="210" t="s">
        <v>128</v>
      </c>
      <c r="E163" s="211" t="s">
        <v>209</v>
      </c>
      <c r="F163" s="212" t="s">
        <v>210</v>
      </c>
      <c r="G163" s="213" t="s">
        <v>174</v>
      </c>
      <c r="H163" s="214">
        <v>190</v>
      </c>
      <c r="I163" s="215"/>
      <c r="J163" s="216">
        <f>ROUND(I163*H163,2)</f>
        <v>0</v>
      </c>
      <c r="K163" s="217"/>
      <c r="L163" s="39"/>
      <c r="M163" s="218" t="s">
        <v>1</v>
      </c>
      <c r="N163" s="219" t="s">
        <v>43</v>
      </c>
      <c r="O163" s="71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22" t="s">
        <v>175</v>
      </c>
      <c r="AT163" s="222" t="s">
        <v>128</v>
      </c>
      <c r="AU163" s="222" t="s">
        <v>85</v>
      </c>
      <c r="AY163" s="17" t="s">
        <v>127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7" t="s">
        <v>83</v>
      </c>
      <c r="BK163" s="223">
        <f>ROUND(I163*H163,2)</f>
        <v>0</v>
      </c>
      <c r="BL163" s="17" t="s">
        <v>175</v>
      </c>
      <c r="BM163" s="222" t="s">
        <v>211</v>
      </c>
    </row>
    <row r="164" spans="1:65" s="15" customFormat="1" ht="11.25">
      <c r="B164" s="248"/>
      <c r="C164" s="249"/>
      <c r="D164" s="226" t="s">
        <v>133</v>
      </c>
      <c r="E164" s="250" t="s">
        <v>1</v>
      </c>
      <c r="F164" s="251" t="s">
        <v>212</v>
      </c>
      <c r="G164" s="249"/>
      <c r="H164" s="252">
        <v>190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AT164" s="258" t="s">
        <v>133</v>
      </c>
      <c r="AU164" s="258" t="s">
        <v>85</v>
      </c>
      <c r="AV164" s="15" t="s">
        <v>85</v>
      </c>
      <c r="AW164" s="15" t="s">
        <v>34</v>
      </c>
      <c r="AX164" s="15" t="s">
        <v>83</v>
      </c>
      <c r="AY164" s="258" t="s">
        <v>127</v>
      </c>
    </row>
    <row r="165" spans="1:65" s="2" customFormat="1" ht="16.5" customHeight="1">
      <c r="A165" s="34"/>
      <c r="B165" s="35"/>
      <c r="C165" s="259" t="s">
        <v>213</v>
      </c>
      <c r="D165" s="259" t="s">
        <v>178</v>
      </c>
      <c r="E165" s="260" t="s">
        <v>214</v>
      </c>
      <c r="F165" s="261" t="s">
        <v>215</v>
      </c>
      <c r="G165" s="262" t="s">
        <v>174</v>
      </c>
      <c r="H165" s="263">
        <v>132</v>
      </c>
      <c r="I165" s="264"/>
      <c r="J165" s="265">
        <f>ROUND(I165*H165,2)</f>
        <v>0</v>
      </c>
      <c r="K165" s="266"/>
      <c r="L165" s="267"/>
      <c r="M165" s="268" t="s">
        <v>1</v>
      </c>
      <c r="N165" s="269" t="s">
        <v>43</v>
      </c>
      <c r="O165" s="71"/>
      <c r="P165" s="220">
        <f>O165*H165</f>
        <v>0</v>
      </c>
      <c r="Q165" s="220">
        <v>1.2E-4</v>
      </c>
      <c r="R165" s="220">
        <f>Q165*H165</f>
        <v>1.584E-2</v>
      </c>
      <c r="S165" s="220">
        <v>0</v>
      </c>
      <c r="T165" s="22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22" t="s">
        <v>181</v>
      </c>
      <c r="AT165" s="222" t="s">
        <v>178</v>
      </c>
      <c r="AU165" s="222" t="s">
        <v>85</v>
      </c>
      <c r="AY165" s="17" t="s">
        <v>127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7" t="s">
        <v>83</v>
      </c>
      <c r="BK165" s="223">
        <f>ROUND(I165*H165,2)</f>
        <v>0</v>
      </c>
      <c r="BL165" s="17" t="s">
        <v>175</v>
      </c>
      <c r="BM165" s="222" t="s">
        <v>216</v>
      </c>
    </row>
    <row r="166" spans="1:65" s="15" customFormat="1" ht="11.25">
      <c r="B166" s="248"/>
      <c r="C166" s="249"/>
      <c r="D166" s="226" t="s">
        <v>133</v>
      </c>
      <c r="E166" s="249"/>
      <c r="F166" s="251" t="s">
        <v>217</v>
      </c>
      <c r="G166" s="249"/>
      <c r="H166" s="252">
        <v>132</v>
      </c>
      <c r="I166" s="253"/>
      <c r="J166" s="249"/>
      <c r="K166" s="249"/>
      <c r="L166" s="254"/>
      <c r="M166" s="255"/>
      <c r="N166" s="256"/>
      <c r="O166" s="256"/>
      <c r="P166" s="256"/>
      <c r="Q166" s="256"/>
      <c r="R166" s="256"/>
      <c r="S166" s="256"/>
      <c r="T166" s="257"/>
      <c r="AT166" s="258" t="s">
        <v>133</v>
      </c>
      <c r="AU166" s="258" t="s">
        <v>85</v>
      </c>
      <c r="AV166" s="15" t="s">
        <v>85</v>
      </c>
      <c r="AW166" s="15" t="s">
        <v>4</v>
      </c>
      <c r="AX166" s="15" t="s">
        <v>83</v>
      </c>
      <c r="AY166" s="258" t="s">
        <v>127</v>
      </c>
    </row>
    <row r="167" spans="1:65" s="2" customFormat="1" ht="16.5" customHeight="1">
      <c r="A167" s="34"/>
      <c r="B167" s="35"/>
      <c r="C167" s="259" t="s">
        <v>218</v>
      </c>
      <c r="D167" s="259" t="s">
        <v>178</v>
      </c>
      <c r="E167" s="260" t="s">
        <v>219</v>
      </c>
      <c r="F167" s="261" t="s">
        <v>220</v>
      </c>
      <c r="G167" s="262" t="s">
        <v>174</v>
      </c>
      <c r="H167" s="263">
        <v>96</v>
      </c>
      <c r="I167" s="264"/>
      <c r="J167" s="265">
        <f>ROUND(I167*H167,2)</f>
        <v>0</v>
      </c>
      <c r="K167" s="266"/>
      <c r="L167" s="267"/>
      <c r="M167" s="268" t="s">
        <v>1</v>
      </c>
      <c r="N167" s="269" t="s">
        <v>43</v>
      </c>
      <c r="O167" s="71"/>
      <c r="P167" s="220">
        <f>O167*H167</f>
        <v>0</v>
      </c>
      <c r="Q167" s="220">
        <v>1.7000000000000001E-4</v>
      </c>
      <c r="R167" s="220">
        <f>Q167*H167</f>
        <v>1.6320000000000001E-2</v>
      </c>
      <c r="S167" s="220">
        <v>0</v>
      </c>
      <c r="T167" s="22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22" t="s">
        <v>181</v>
      </c>
      <c r="AT167" s="222" t="s">
        <v>178</v>
      </c>
      <c r="AU167" s="222" t="s">
        <v>85</v>
      </c>
      <c r="AY167" s="17" t="s">
        <v>127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7" t="s">
        <v>83</v>
      </c>
      <c r="BK167" s="223">
        <f>ROUND(I167*H167,2)</f>
        <v>0</v>
      </c>
      <c r="BL167" s="17" t="s">
        <v>175</v>
      </c>
      <c r="BM167" s="222" t="s">
        <v>221</v>
      </c>
    </row>
    <row r="168" spans="1:65" s="15" customFormat="1" ht="11.25">
      <c r="B168" s="248"/>
      <c r="C168" s="249"/>
      <c r="D168" s="226" t="s">
        <v>133</v>
      </c>
      <c r="E168" s="249"/>
      <c r="F168" s="251" t="s">
        <v>222</v>
      </c>
      <c r="G168" s="249"/>
      <c r="H168" s="252">
        <v>96</v>
      </c>
      <c r="I168" s="253"/>
      <c r="J168" s="249"/>
      <c r="K168" s="249"/>
      <c r="L168" s="254"/>
      <c r="M168" s="255"/>
      <c r="N168" s="256"/>
      <c r="O168" s="256"/>
      <c r="P168" s="256"/>
      <c r="Q168" s="256"/>
      <c r="R168" s="256"/>
      <c r="S168" s="256"/>
      <c r="T168" s="257"/>
      <c r="AT168" s="258" t="s">
        <v>133</v>
      </c>
      <c r="AU168" s="258" t="s">
        <v>85</v>
      </c>
      <c r="AV168" s="15" t="s">
        <v>85</v>
      </c>
      <c r="AW168" s="15" t="s">
        <v>4</v>
      </c>
      <c r="AX168" s="15" t="s">
        <v>83</v>
      </c>
      <c r="AY168" s="258" t="s">
        <v>127</v>
      </c>
    </row>
    <row r="169" spans="1:65" s="2" customFormat="1" ht="16.5" customHeight="1">
      <c r="A169" s="34"/>
      <c r="B169" s="35"/>
      <c r="C169" s="210" t="s">
        <v>223</v>
      </c>
      <c r="D169" s="210" t="s">
        <v>128</v>
      </c>
      <c r="E169" s="211" t="s">
        <v>224</v>
      </c>
      <c r="F169" s="212" t="s">
        <v>225</v>
      </c>
      <c r="G169" s="213" t="s">
        <v>187</v>
      </c>
      <c r="H169" s="214">
        <v>30</v>
      </c>
      <c r="I169" s="215"/>
      <c r="J169" s="216">
        <f>ROUND(I169*H169,2)</f>
        <v>0</v>
      </c>
      <c r="K169" s="217"/>
      <c r="L169" s="39"/>
      <c r="M169" s="218" t="s">
        <v>1</v>
      </c>
      <c r="N169" s="219" t="s">
        <v>43</v>
      </c>
      <c r="O169" s="71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22" t="s">
        <v>175</v>
      </c>
      <c r="AT169" s="222" t="s">
        <v>128</v>
      </c>
      <c r="AU169" s="222" t="s">
        <v>85</v>
      </c>
      <c r="AY169" s="17" t="s">
        <v>127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7" t="s">
        <v>83</v>
      </c>
      <c r="BK169" s="223">
        <f>ROUND(I169*H169,2)</f>
        <v>0</v>
      </c>
      <c r="BL169" s="17" t="s">
        <v>175</v>
      </c>
      <c r="BM169" s="222" t="s">
        <v>226</v>
      </c>
    </row>
    <row r="170" spans="1:65" s="15" customFormat="1" ht="11.25">
      <c r="B170" s="248"/>
      <c r="C170" s="249"/>
      <c r="D170" s="226" t="s">
        <v>133</v>
      </c>
      <c r="E170" s="250" t="s">
        <v>1</v>
      </c>
      <c r="F170" s="251" t="s">
        <v>205</v>
      </c>
      <c r="G170" s="249"/>
      <c r="H170" s="252">
        <v>30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AT170" s="258" t="s">
        <v>133</v>
      </c>
      <c r="AU170" s="258" t="s">
        <v>85</v>
      </c>
      <c r="AV170" s="15" t="s">
        <v>85</v>
      </c>
      <c r="AW170" s="15" t="s">
        <v>34</v>
      </c>
      <c r="AX170" s="15" t="s">
        <v>83</v>
      </c>
      <c r="AY170" s="258" t="s">
        <v>127</v>
      </c>
    </row>
    <row r="171" spans="1:65" s="2" customFormat="1" ht="16.5" customHeight="1">
      <c r="A171" s="34"/>
      <c r="B171" s="35"/>
      <c r="C171" s="259" t="s">
        <v>227</v>
      </c>
      <c r="D171" s="259" t="s">
        <v>178</v>
      </c>
      <c r="E171" s="260" t="s">
        <v>228</v>
      </c>
      <c r="F171" s="261" t="s">
        <v>229</v>
      </c>
      <c r="G171" s="262" t="s">
        <v>187</v>
      </c>
      <c r="H171" s="263">
        <v>30</v>
      </c>
      <c r="I171" s="264"/>
      <c r="J171" s="265">
        <f t="shared" ref="J171:J177" si="5">ROUND(I171*H171,2)</f>
        <v>0</v>
      </c>
      <c r="K171" s="266"/>
      <c r="L171" s="267"/>
      <c r="M171" s="268" t="s">
        <v>1</v>
      </c>
      <c r="N171" s="269" t="s">
        <v>43</v>
      </c>
      <c r="O171" s="71"/>
      <c r="P171" s="220">
        <f t="shared" ref="P171:P177" si="6">O171*H171</f>
        <v>0</v>
      </c>
      <c r="Q171" s="220">
        <v>5.0000000000000002E-5</v>
      </c>
      <c r="R171" s="220">
        <f t="shared" ref="R171:R177" si="7">Q171*H171</f>
        <v>1.5E-3</v>
      </c>
      <c r="S171" s="220">
        <v>0</v>
      </c>
      <c r="T171" s="221">
        <f t="shared" ref="T171:T177" si="8"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22" t="s">
        <v>181</v>
      </c>
      <c r="AT171" s="222" t="s">
        <v>178</v>
      </c>
      <c r="AU171" s="222" t="s">
        <v>85</v>
      </c>
      <c r="AY171" s="17" t="s">
        <v>127</v>
      </c>
      <c r="BE171" s="223">
        <f t="shared" ref="BE171:BE177" si="9">IF(N171="základní",J171,0)</f>
        <v>0</v>
      </c>
      <c r="BF171" s="223">
        <f t="shared" ref="BF171:BF177" si="10">IF(N171="snížená",J171,0)</f>
        <v>0</v>
      </c>
      <c r="BG171" s="223">
        <f t="shared" ref="BG171:BG177" si="11">IF(N171="zákl. přenesená",J171,0)</f>
        <v>0</v>
      </c>
      <c r="BH171" s="223">
        <f t="shared" ref="BH171:BH177" si="12">IF(N171="sníž. přenesená",J171,0)</f>
        <v>0</v>
      </c>
      <c r="BI171" s="223">
        <f t="shared" ref="BI171:BI177" si="13">IF(N171="nulová",J171,0)</f>
        <v>0</v>
      </c>
      <c r="BJ171" s="17" t="s">
        <v>83</v>
      </c>
      <c r="BK171" s="223">
        <f t="shared" ref="BK171:BK177" si="14">ROUND(I171*H171,2)</f>
        <v>0</v>
      </c>
      <c r="BL171" s="17" t="s">
        <v>175</v>
      </c>
      <c r="BM171" s="222" t="s">
        <v>230</v>
      </c>
    </row>
    <row r="172" spans="1:65" s="2" customFormat="1" ht="16.5" customHeight="1">
      <c r="A172" s="34"/>
      <c r="B172" s="35"/>
      <c r="C172" s="210" t="s">
        <v>7</v>
      </c>
      <c r="D172" s="210" t="s">
        <v>128</v>
      </c>
      <c r="E172" s="211" t="s">
        <v>231</v>
      </c>
      <c r="F172" s="212" t="s">
        <v>232</v>
      </c>
      <c r="G172" s="213" t="s">
        <v>187</v>
      </c>
      <c r="H172" s="214">
        <v>1</v>
      </c>
      <c r="I172" s="215"/>
      <c r="J172" s="216">
        <f t="shared" si="5"/>
        <v>0</v>
      </c>
      <c r="K172" s="217"/>
      <c r="L172" s="39"/>
      <c r="M172" s="218" t="s">
        <v>1</v>
      </c>
      <c r="N172" s="219" t="s">
        <v>43</v>
      </c>
      <c r="O172" s="71"/>
      <c r="P172" s="220">
        <f t="shared" si="6"/>
        <v>0</v>
      </c>
      <c r="Q172" s="220">
        <v>0</v>
      </c>
      <c r="R172" s="220">
        <f t="shared" si="7"/>
        <v>0</v>
      </c>
      <c r="S172" s="220">
        <v>0</v>
      </c>
      <c r="T172" s="221">
        <f t="shared" si="8"/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22" t="s">
        <v>175</v>
      </c>
      <c r="AT172" s="222" t="s">
        <v>128</v>
      </c>
      <c r="AU172" s="222" t="s">
        <v>85</v>
      </c>
      <c r="AY172" s="17" t="s">
        <v>127</v>
      </c>
      <c r="BE172" s="223">
        <f t="shared" si="9"/>
        <v>0</v>
      </c>
      <c r="BF172" s="223">
        <f t="shared" si="10"/>
        <v>0</v>
      </c>
      <c r="BG172" s="223">
        <f t="shared" si="11"/>
        <v>0</v>
      </c>
      <c r="BH172" s="223">
        <f t="shared" si="12"/>
        <v>0</v>
      </c>
      <c r="BI172" s="223">
        <f t="shared" si="13"/>
        <v>0</v>
      </c>
      <c r="BJ172" s="17" t="s">
        <v>83</v>
      </c>
      <c r="BK172" s="223">
        <f t="shared" si="14"/>
        <v>0</v>
      </c>
      <c r="BL172" s="17" t="s">
        <v>175</v>
      </c>
      <c r="BM172" s="222" t="s">
        <v>233</v>
      </c>
    </row>
    <row r="173" spans="1:65" s="2" customFormat="1" ht="16.5" customHeight="1">
      <c r="A173" s="34"/>
      <c r="B173" s="35"/>
      <c r="C173" s="259" t="s">
        <v>234</v>
      </c>
      <c r="D173" s="259" t="s">
        <v>178</v>
      </c>
      <c r="E173" s="260" t="s">
        <v>235</v>
      </c>
      <c r="F173" s="261" t="s">
        <v>236</v>
      </c>
      <c r="G173" s="262" t="s">
        <v>187</v>
      </c>
      <c r="H173" s="263">
        <v>1</v>
      </c>
      <c r="I173" s="264"/>
      <c r="J173" s="265">
        <f t="shared" si="5"/>
        <v>0</v>
      </c>
      <c r="K173" s="266"/>
      <c r="L173" s="267"/>
      <c r="M173" s="268" t="s">
        <v>1</v>
      </c>
      <c r="N173" s="269" t="s">
        <v>43</v>
      </c>
      <c r="O173" s="71"/>
      <c r="P173" s="220">
        <f t="shared" si="6"/>
        <v>0</v>
      </c>
      <c r="Q173" s="220">
        <v>4.0000000000000002E-4</v>
      </c>
      <c r="R173" s="220">
        <f t="shared" si="7"/>
        <v>4.0000000000000002E-4</v>
      </c>
      <c r="S173" s="220">
        <v>0</v>
      </c>
      <c r="T173" s="221">
        <f t="shared" si="8"/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22" t="s">
        <v>181</v>
      </c>
      <c r="AT173" s="222" t="s">
        <v>178</v>
      </c>
      <c r="AU173" s="222" t="s">
        <v>85</v>
      </c>
      <c r="AY173" s="17" t="s">
        <v>127</v>
      </c>
      <c r="BE173" s="223">
        <f t="shared" si="9"/>
        <v>0</v>
      </c>
      <c r="BF173" s="223">
        <f t="shared" si="10"/>
        <v>0</v>
      </c>
      <c r="BG173" s="223">
        <f t="shared" si="11"/>
        <v>0</v>
      </c>
      <c r="BH173" s="223">
        <f t="shared" si="12"/>
        <v>0</v>
      </c>
      <c r="BI173" s="223">
        <f t="shared" si="13"/>
        <v>0</v>
      </c>
      <c r="BJ173" s="17" t="s">
        <v>83</v>
      </c>
      <c r="BK173" s="223">
        <f t="shared" si="14"/>
        <v>0</v>
      </c>
      <c r="BL173" s="17" t="s">
        <v>175</v>
      </c>
      <c r="BM173" s="222" t="s">
        <v>237</v>
      </c>
    </row>
    <row r="174" spans="1:65" s="2" customFormat="1" ht="16.5" customHeight="1">
      <c r="A174" s="34"/>
      <c r="B174" s="35"/>
      <c r="C174" s="210" t="s">
        <v>238</v>
      </c>
      <c r="D174" s="210" t="s">
        <v>128</v>
      </c>
      <c r="E174" s="211" t="s">
        <v>239</v>
      </c>
      <c r="F174" s="212" t="s">
        <v>240</v>
      </c>
      <c r="G174" s="213" t="s">
        <v>187</v>
      </c>
      <c r="H174" s="214">
        <v>1</v>
      </c>
      <c r="I174" s="215"/>
      <c r="J174" s="216">
        <f t="shared" si="5"/>
        <v>0</v>
      </c>
      <c r="K174" s="217"/>
      <c r="L174" s="39"/>
      <c r="M174" s="218" t="s">
        <v>1</v>
      </c>
      <c r="N174" s="219" t="s">
        <v>43</v>
      </c>
      <c r="O174" s="71"/>
      <c r="P174" s="220">
        <f t="shared" si="6"/>
        <v>0</v>
      </c>
      <c r="Q174" s="220">
        <v>0</v>
      </c>
      <c r="R174" s="220">
        <f t="shared" si="7"/>
        <v>0</v>
      </c>
      <c r="S174" s="220">
        <v>0</v>
      </c>
      <c r="T174" s="221">
        <f t="shared" si="8"/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22" t="s">
        <v>175</v>
      </c>
      <c r="AT174" s="222" t="s">
        <v>128</v>
      </c>
      <c r="AU174" s="222" t="s">
        <v>85</v>
      </c>
      <c r="AY174" s="17" t="s">
        <v>127</v>
      </c>
      <c r="BE174" s="223">
        <f t="shared" si="9"/>
        <v>0</v>
      </c>
      <c r="BF174" s="223">
        <f t="shared" si="10"/>
        <v>0</v>
      </c>
      <c r="BG174" s="223">
        <f t="shared" si="11"/>
        <v>0</v>
      </c>
      <c r="BH174" s="223">
        <f t="shared" si="12"/>
        <v>0</v>
      </c>
      <c r="BI174" s="223">
        <f t="shared" si="13"/>
        <v>0</v>
      </c>
      <c r="BJ174" s="17" t="s">
        <v>83</v>
      </c>
      <c r="BK174" s="223">
        <f t="shared" si="14"/>
        <v>0</v>
      </c>
      <c r="BL174" s="17" t="s">
        <v>175</v>
      </c>
      <c r="BM174" s="222" t="s">
        <v>241</v>
      </c>
    </row>
    <row r="175" spans="1:65" s="2" customFormat="1" ht="16.5" customHeight="1">
      <c r="A175" s="34"/>
      <c r="B175" s="35"/>
      <c r="C175" s="210" t="s">
        <v>242</v>
      </c>
      <c r="D175" s="210" t="s">
        <v>128</v>
      </c>
      <c r="E175" s="211" t="s">
        <v>243</v>
      </c>
      <c r="F175" s="212" t="s">
        <v>244</v>
      </c>
      <c r="G175" s="213" t="s">
        <v>245</v>
      </c>
      <c r="H175" s="270"/>
      <c r="I175" s="215"/>
      <c r="J175" s="216">
        <f t="shared" si="5"/>
        <v>0</v>
      </c>
      <c r="K175" s="217"/>
      <c r="L175" s="39"/>
      <c r="M175" s="218" t="s">
        <v>1</v>
      </c>
      <c r="N175" s="219" t="s">
        <v>43</v>
      </c>
      <c r="O175" s="71"/>
      <c r="P175" s="220">
        <f t="shared" si="6"/>
        <v>0</v>
      </c>
      <c r="Q175" s="220">
        <v>0</v>
      </c>
      <c r="R175" s="220">
        <f t="shared" si="7"/>
        <v>0</v>
      </c>
      <c r="S175" s="220">
        <v>0</v>
      </c>
      <c r="T175" s="221">
        <f t="shared" si="8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22" t="s">
        <v>175</v>
      </c>
      <c r="AT175" s="222" t="s">
        <v>128</v>
      </c>
      <c r="AU175" s="222" t="s">
        <v>85</v>
      </c>
      <c r="AY175" s="17" t="s">
        <v>127</v>
      </c>
      <c r="BE175" s="223">
        <f t="shared" si="9"/>
        <v>0</v>
      </c>
      <c r="BF175" s="223">
        <f t="shared" si="10"/>
        <v>0</v>
      </c>
      <c r="BG175" s="223">
        <f t="shared" si="11"/>
        <v>0</v>
      </c>
      <c r="BH175" s="223">
        <f t="shared" si="12"/>
        <v>0</v>
      </c>
      <c r="BI175" s="223">
        <f t="shared" si="13"/>
        <v>0</v>
      </c>
      <c r="BJ175" s="17" t="s">
        <v>83</v>
      </c>
      <c r="BK175" s="223">
        <f t="shared" si="14"/>
        <v>0</v>
      </c>
      <c r="BL175" s="17" t="s">
        <v>175</v>
      </c>
      <c r="BM175" s="222" t="s">
        <v>246</v>
      </c>
    </row>
    <row r="176" spans="1:65" s="2" customFormat="1" ht="16.5" customHeight="1">
      <c r="A176" s="34"/>
      <c r="B176" s="35"/>
      <c r="C176" s="210" t="s">
        <v>247</v>
      </c>
      <c r="D176" s="210" t="s">
        <v>128</v>
      </c>
      <c r="E176" s="211" t="s">
        <v>248</v>
      </c>
      <c r="F176" s="212" t="s">
        <v>249</v>
      </c>
      <c r="G176" s="213" t="s">
        <v>250</v>
      </c>
      <c r="H176" s="214">
        <v>1</v>
      </c>
      <c r="I176" s="215"/>
      <c r="J176" s="216">
        <f t="shared" si="5"/>
        <v>0</v>
      </c>
      <c r="K176" s="217"/>
      <c r="L176" s="39"/>
      <c r="M176" s="218" t="s">
        <v>1</v>
      </c>
      <c r="N176" s="219" t="s">
        <v>43</v>
      </c>
      <c r="O176" s="71"/>
      <c r="P176" s="220">
        <f t="shared" si="6"/>
        <v>0</v>
      </c>
      <c r="Q176" s="220">
        <v>0</v>
      </c>
      <c r="R176" s="220">
        <f t="shared" si="7"/>
        <v>0</v>
      </c>
      <c r="S176" s="220">
        <v>0</v>
      </c>
      <c r="T176" s="221">
        <f t="shared" si="8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22" t="s">
        <v>175</v>
      </c>
      <c r="AT176" s="222" t="s">
        <v>128</v>
      </c>
      <c r="AU176" s="222" t="s">
        <v>85</v>
      </c>
      <c r="AY176" s="17" t="s">
        <v>127</v>
      </c>
      <c r="BE176" s="223">
        <f t="shared" si="9"/>
        <v>0</v>
      </c>
      <c r="BF176" s="223">
        <f t="shared" si="10"/>
        <v>0</v>
      </c>
      <c r="BG176" s="223">
        <f t="shared" si="11"/>
        <v>0</v>
      </c>
      <c r="BH176" s="223">
        <f t="shared" si="12"/>
        <v>0</v>
      </c>
      <c r="BI176" s="223">
        <f t="shared" si="13"/>
        <v>0</v>
      </c>
      <c r="BJ176" s="17" t="s">
        <v>83</v>
      </c>
      <c r="BK176" s="223">
        <f t="shared" si="14"/>
        <v>0</v>
      </c>
      <c r="BL176" s="17" t="s">
        <v>175</v>
      </c>
      <c r="BM176" s="222" t="s">
        <v>251</v>
      </c>
    </row>
    <row r="177" spans="1:65" s="2" customFormat="1" ht="16.5" customHeight="1">
      <c r="A177" s="34"/>
      <c r="B177" s="35"/>
      <c r="C177" s="210" t="s">
        <v>252</v>
      </c>
      <c r="D177" s="210" t="s">
        <v>128</v>
      </c>
      <c r="E177" s="211" t="s">
        <v>253</v>
      </c>
      <c r="F177" s="212" t="s">
        <v>254</v>
      </c>
      <c r="G177" s="213" t="s">
        <v>245</v>
      </c>
      <c r="H177" s="270"/>
      <c r="I177" s="215"/>
      <c r="J177" s="216">
        <f t="shared" si="5"/>
        <v>0</v>
      </c>
      <c r="K177" s="217"/>
      <c r="L177" s="39"/>
      <c r="M177" s="218" t="s">
        <v>1</v>
      </c>
      <c r="N177" s="219" t="s">
        <v>43</v>
      </c>
      <c r="O177" s="71"/>
      <c r="P177" s="220">
        <f t="shared" si="6"/>
        <v>0</v>
      </c>
      <c r="Q177" s="220">
        <v>0</v>
      </c>
      <c r="R177" s="220">
        <f t="shared" si="7"/>
        <v>0</v>
      </c>
      <c r="S177" s="220">
        <v>0</v>
      </c>
      <c r="T177" s="221">
        <f t="shared" si="8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22" t="s">
        <v>175</v>
      </c>
      <c r="AT177" s="222" t="s">
        <v>128</v>
      </c>
      <c r="AU177" s="222" t="s">
        <v>85</v>
      </c>
      <c r="AY177" s="17" t="s">
        <v>127</v>
      </c>
      <c r="BE177" s="223">
        <f t="shared" si="9"/>
        <v>0</v>
      </c>
      <c r="BF177" s="223">
        <f t="shared" si="10"/>
        <v>0</v>
      </c>
      <c r="BG177" s="223">
        <f t="shared" si="11"/>
        <v>0</v>
      </c>
      <c r="BH177" s="223">
        <f t="shared" si="12"/>
        <v>0</v>
      </c>
      <c r="BI177" s="223">
        <f t="shared" si="13"/>
        <v>0</v>
      </c>
      <c r="BJ177" s="17" t="s">
        <v>83</v>
      </c>
      <c r="BK177" s="223">
        <f t="shared" si="14"/>
        <v>0</v>
      </c>
      <c r="BL177" s="17" t="s">
        <v>175</v>
      </c>
      <c r="BM177" s="222" t="s">
        <v>255</v>
      </c>
    </row>
    <row r="178" spans="1:65" s="12" customFormat="1" ht="22.9" customHeight="1">
      <c r="B178" s="196"/>
      <c r="C178" s="197"/>
      <c r="D178" s="198" t="s">
        <v>77</v>
      </c>
      <c r="E178" s="246" t="s">
        <v>256</v>
      </c>
      <c r="F178" s="246" t="s">
        <v>257</v>
      </c>
      <c r="G178" s="197"/>
      <c r="H178" s="197"/>
      <c r="I178" s="200"/>
      <c r="J178" s="247">
        <f>BK178</f>
        <v>0</v>
      </c>
      <c r="K178" s="197"/>
      <c r="L178" s="202"/>
      <c r="M178" s="203"/>
      <c r="N178" s="204"/>
      <c r="O178" s="204"/>
      <c r="P178" s="205">
        <f>SUM(P179:P188)</f>
        <v>0</v>
      </c>
      <c r="Q178" s="204"/>
      <c r="R178" s="205">
        <f>SUM(R179:R188)</f>
        <v>0.2353169</v>
      </c>
      <c r="S178" s="204"/>
      <c r="T178" s="206">
        <f>SUM(T179:T188)</f>
        <v>0</v>
      </c>
      <c r="AR178" s="207" t="s">
        <v>85</v>
      </c>
      <c r="AT178" s="208" t="s">
        <v>77</v>
      </c>
      <c r="AU178" s="208" t="s">
        <v>83</v>
      </c>
      <c r="AY178" s="207" t="s">
        <v>127</v>
      </c>
      <c r="BK178" s="209">
        <f>SUM(BK179:BK188)</f>
        <v>0</v>
      </c>
    </row>
    <row r="179" spans="1:65" s="2" customFormat="1" ht="16.5" customHeight="1">
      <c r="A179" s="34"/>
      <c r="B179" s="35"/>
      <c r="C179" s="210" t="s">
        <v>258</v>
      </c>
      <c r="D179" s="210" t="s">
        <v>128</v>
      </c>
      <c r="E179" s="211" t="s">
        <v>259</v>
      </c>
      <c r="F179" s="212" t="s">
        <v>260</v>
      </c>
      <c r="G179" s="213" t="s">
        <v>140</v>
      </c>
      <c r="H179" s="214">
        <v>181.01300000000001</v>
      </c>
      <c r="I179" s="215"/>
      <c r="J179" s="216">
        <f>ROUND(I179*H179,2)</f>
        <v>0</v>
      </c>
      <c r="K179" s="217"/>
      <c r="L179" s="39"/>
      <c r="M179" s="218" t="s">
        <v>1</v>
      </c>
      <c r="N179" s="219" t="s">
        <v>43</v>
      </c>
      <c r="O179" s="71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22" t="s">
        <v>175</v>
      </c>
      <c r="AT179" s="222" t="s">
        <v>128</v>
      </c>
      <c r="AU179" s="222" t="s">
        <v>85</v>
      </c>
      <c r="AY179" s="17" t="s">
        <v>127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7" t="s">
        <v>83</v>
      </c>
      <c r="BK179" s="223">
        <f>ROUND(I179*H179,2)</f>
        <v>0</v>
      </c>
      <c r="BL179" s="17" t="s">
        <v>175</v>
      </c>
      <c r="BM179" s="222" t="s">
        <v>261</v>
      </c>
    </row>
    <row r="180" spans="1:65" s="13" customFormat="1" ht="11.25">
      <c r="B180" s="224"/>
      <c r="C180" s="225"/>
      <c r="D180" s="226" t="s">
        <v>133</v>
      </c>
      <c r="E180" s="227" t="s">
        <v>1</v>
      </c>
      <c r="F180" s="228" t="s">
        <v>262</v>
      </c>
      <c r="G180" s="225"/>
      <c r="H180" s="227" t="s">
        <v>1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AT180" s="234" t="s">
        <v>133</v>
      </c>
      <c r="AU180" s="234" t="s">
        <v>85</v>
      </c>
      <c r="AV180" s="13" t="s">
        <v>83</v>
      </c>
      <c r="AW180" s="13" t="s">
        <v>34</v>
      </c>
      <c r="AX180" s="13" t="s">
        <v>78</v>
      </c>
      <c r="AY180" s="234" t="s">
        <v>127</v>
      </c>
    </row>
    <row r="181" spans="1:65" s="15" customFormat="1" ht="11.25">
      <c r="B181" s="248"/>
      <c r="C181" s="249"/>
      <c r="D181" s="226" t="s">
        <v>133</v>
      </c>
      <c r="E181" s="250" t="s">
        <v>1</v>
      </c>
      <c r="F181" s="251" t="s">
        <v>263</v>
      </c>
      <c r="G181" s="249"/>
      <c r="H181" s="252">
        <v>75.599999999999994</v>
      </c>
      <c r="I181" s="253"/>
      <c r="J181" s="249"/>
      <c r="K181" s="249"/>
      <c r="L181" s="254"/>
      <c r="M181" s="255"/>
      <c r="N181" s="256"/>
      <c r="O181" s="256"/>
      <c r="P181" s="256"/>
      <c r="Q181" s="256"/>
      <c r="R181" s="256"/>
      <c r="S181" s="256"/>
      <c r="T181" s="257"/>
      <c r="AT181" s="258" t="s">
        <v>133</v>
      </c>
      <c r="AU181" s="258" t="s">
        <v>85</v>
      </c>
      <c r="AV181" s="15" t="s">
        <v>85</v>
      </c>
      <c r="AW181" s="15" t="s">
        <v>34</v>
      </c>
      <c r="AX181" s="15" t="s">
        <v>78</v>
      </c>
      <c r="AY181" s="258" t="s">
        <v>127</v>
      </c>
    </row>
    <row r="182" spans="1:65" s="15" customFormat="1" ht="11.25">
      <c r="B182" s="248"/>
      <c r="C182" s="249"/>
      <c r="D182" s="226" t="s">
        <v>133</v>
      </c>
      <c r="E182" s="250" t="s">
        <v>1</v>
      </c>
      <c r="F182" s="251" t="s">
        <v>264</v>
      </c>
      <c r="G182" s="249"/>
      <c r="H182" s="252">
        <v>81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AT182" s="258" t="s">
        <v>133</v>
      </c>
      <c r="AU182" s="258" t="s">
        <v>85</v>
      </c>
      <c r="AV182" s="15" t="s">
        <v>85</v>
      </c>
      <c r="AW182" s="15" t="s">
        <v>34</v>
      </c>
      <c r="AX182" s="15" t="s">
        <v>78</v>
      </c>
      <c r="AY182" s="258" t="s">
        <v>127</v>
      </c>
    </row>
    <row r="183" spans="1:65" s="13" customFormat="1" ht="11.25">
      <c r="B183" s="224"/>
      <c r="C183" s="225"/>
      <c r="D183" s="226" t="s">
        <v>133</v>
      </c>
      <c r="E183" s="227" t="s">
        <v>1</v>
      </c>
      <c r="F183" s="228" t="s">
        <v>265</v>
      </c>
      <c r="G183" s="225"/>
      <c r="H183" s="227" t="s">
        <v>1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AT183" s="234" t="s">
        <v>133</v>
      </c>
      <c r="AU183" s="234" t="s">
        <v>85</v>
      </c>
      <c r="AV183" s="13" t="s">
        <v>83</v>
      </c>
      <c r="AW183" s="13" t="s">
        <v>34</v>
      </c>
      <c r="AX183" s="13" t="s">
        <v>78</v>
      </c>
      <c r="AY183" s="234" t="s">
        <v>127</v>
      </c>
    </row>
    <row r="184" spans="1:65" s="15" customFormat="1" ht="11.25">
      <c r="B184" s="248"/>
      <c r="C184" s="249"/>
      <c r="D184" s="226" t="s">
        <v>133</v>
      </c>
      <c r="E184" s="250" t="s">
        <v>1</v>
      </c>
      <c r="F184" s="251" t="s">
        <v>266</v>
      </c>
      <c r="G184" s="249"/>
      <c r="H184" s="252">
        <v>5.5129999999999999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AT184" s="258" t="s">
        <v>133</v>
      </c>
      <c r="AU184" s="258" t="s">
        <v>85</v>
      </c>
      <c r="AV184" s="15" t="s">
        <v>85</v>
      </c>
      <c r="AW184" s="15" t="s">
        <v>34</v>
      </c>
      <c r="AX184" s="15" t="s">
        <v>78</v>
      </c>
      <c r="AY184" s="258" t="s">
        <v>127</v>
      </c>
    </row>
    <row r="185" spans="1:65" s="15" customFormat="1" ht="11.25">
      <c r="B185" s="248"/>
      <c r="C185" s="249"/>
      <c r="D185" s="226" t="s">
        <v>133</v>
      </c>
      <c r="E185" s="250" t="s">
        <v>1</v>
      </c>
      <c r="F185" s="251" t="s">
        <v>267</v>
      </c>
      <c r="G185" s="249"/>
      <c r="H185" s="252">
        <v>18.899999999999999</v>
      </c>
      <c r="I185" s="253"/>
      <c r="J185" s="249"/>
      <c r="K185" s="249"/>
      <c r="L185" s="254"/>
      <c r="M185" s="255"/>
      <c r="N185" s="256"/>
      <c r="O185" s="256"/>
      <c r="P185" s="256"/>
      <c r="Q185" s="256"/>
      <c r="R185" s="256"/>
      <c r="S185" s="256"/>
      <c r="T185" s="257"/>
      <c r="AT185" s="258" t="s">
        <v>133</v>
      </c>
      <c r="AU185" s="258" t="s">
        <v>85</v>
      </c>
      <c r="AV185" s="15" t="s">
        <v>85</v>
      </c>
      <c r="AW185" s="15" t="s">
        <v>34</v>
      </c>
      <c r="AX185" s="15" t="s">
        <v>78</v>
      </c>
      <c r="AY185" s="258" t="s">
        <v>127</v>
      </c>
    </row>
    <row r="186" spans="1:65" s="14" customFormat="1" ht="11.25">
      <c r="B186" s="235"/>
      <c r="C186" s="236"/>
      <c r="D186" s="226" t="s">
        <v>133</v>
      </c>
      <c r="E186" s="237" t="s">
        <v>1</v>
      </c>
      <c r="F186" s="238" t="s">
        <v>135</v>
      </c>
      <c r="G186" s="236"/>
      <c r="H186" s="239">
        <v>181.01300000000001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AT186" s="245" t="s">
        <v>133</v>
      </c>
      <c r="AU186" s="245" t="s">
        <v>85</v>
      </c>
      <c r="AV186" s="14" t="s">
        <v>131</v>
      </c>
      <c r="AW186" s="14" t="s">
        <v>34</v>
      </c>
      <c r="AX186" s="14" t="s">
        <v>83</v>
      </c>
      <c r="AY186" s="245" t="s">
        <v>127</v>
      </c>
    </row>
    <row r="187" spans="1:65" s="2" customFormat="1" ht="21.75" customHeight="1">
      <c r="A187" s="34"/>
      <c r="B187" s="35"/>
      <c r="C187" s="259" t="s">
        <v>268</v>
      </c>
      <c r="D187" s="259" t="s">
        <v>178</v>
      </c>
      <c r="E187" s="260" t="s">
        <v>269</v>
      </c>
      <c r="F187" s="261" t="s">
        <v>270</v>
      </c>
      <c r="G187" s="262" t="s">
        <v>140</v>
      </c>
      <c r="H187" s="263">
        <v>181.01300000000001</v>
      </c>
      <c r="I187" s="264"/>
      <c r="J187" s="265">
        <f>ROUND(I187*H187,2)</f>
        <v>0</v>
      </c>
      <c r="K187" s="266"/>
      <c r="L187" s="267"/>
      <c r="M187" s="268" t="s">
        <v>1</v>
      </c>
      <c r="N187" s="269" t="s">
        <v>43</v>
      </c>
      <c r="O187" s="71"/>
      <c r="P187" s="220">
        <f>O187*H187</f>
        <v>0</v>
      </c>
      <c r="Q187" s="220">
        <v>1.2999999999999999E-3</v>
      </c>
      <c r="R187" s="220">
        <f>Q187*H187</f>
        <v>0.2353169</v>
      </c>
      <c r="S187" s="220">
        <v>0</v>
      </c>
      <c r="T187" s="221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22" t="s">
        <v>181</v>
      </c>
      <c r="AT187" s="222" t="s">
        <v>178</v>
      </c>
      <c r="AU187" s="222" t="s">
        <v>85</v>
      </c>
      <c r="AY187" s="17" t="s">
        <v>127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7" t="s">
        <v>83</v>
      </c>
      <c r="BK187" s="223">
        <f>ROUND(I187*H187,2)</f>
        <v>0</v>
      </c>
      <c r="BL187" s="17" t="s">
        <v>175</v>
      </c>
      <c r="BM187" s="222" t="s">
        <v>271</v>
      </c>
    </row>
    <row r="188" spans="1:65" s="2" customFormat="1" ht="16.5" customHeight="1">
      <c r="A188" s="34"/>
      <c r="B188" s="35"/>
      <c r="C188" s="210" t="s">
        <v>272</v>
      </c>
      <c r="D188" s="210" t="s">
        <v>128</v>
      </c>
      <c r="E188" s="211" t="s">
        <v>273</v>
      </c>
      <c r="F188" s="212" t="s">
        <v>274</v>
      </c>
      <c r="G188" s="213" t="s">
        <v>245</v>
      </c>
      <c r="H188" s="270"/>
      <c r="I188" s="215"/>
      <c r="J188" s="216">
        <f>ROUND(I188*H188,2)</f>
        <v>0</v>
      </c>
      <c r="K188" s="217"/>
      <c r="L188" s="39"/>
      <c r="M188" s="218" t="s">
        <v>1</v>
      </c>
      <c r="N188" s="219" t="s">
        <v>43</v>
      </c>
      <c r="O188" s="71"/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22" t="s">
        <v>175</v>
      </c>
      <c r="AT188" s="222" t="s">
        <v>128</v>
      </c>
      <c r="AU188" s="222" t="s">
        <v>85</v>
      </c>
      <c r="AY188" s="17" t="s">
        <v>127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7" t="s">
        <v>83</v>
      </c>
      <c r="BK188" s="223">
        <f>ROUND(I188*H188,2)</f>
        <v>0</v>
      </c>
      <c r="BL188" s="17" t="s">
        <v>175</v>
      </c>
      <c r="BM188" s="222" t="s">
        <v>275</v>
      </c>
    </row>
    <row r="189" spans="1:65" s="12" customFormat="1" ht="25.9" customHeight="1">
      <c r="B189" s="196"/>
      <c r="C189" s="197"/>
      <c r="D189" s="198" t="s">
        <v>77</v>
      </c>
      <c r="E189" s="199" t="s">
        <v>104</v>
      </c>
      <c r="F189" s="199" t="s">
        <v>276</v>
      </c>
      <c r="G189" s="197"/>
      <c r="H189" s="197"/>
      <c r="I189" s="200"/>
      <c r="J189" s="201">
        <f>BK189</f>
        <v>0</v>
      </c>
      <c r="K189" s="197"/>
      <c r="L189" s="202"/>
      <c r="M189" s="203"/>
      <c r="N189" s="204"/>
      <c r="O189" s="204"/>
      <c r="P189" s="205">
        <f>P190+P192</f>
        <v>0</v>
      </c>
      <c r="Q189" s="204"/>
      <c r="R189" s="205">
        <f>R190+R192</f>
        <v>0</v>
      </c>
      <c r="S189" s="204"/>
      <c r="T189" s="206">
        <f>T190+T192</f>
        <v>0</v>
      </c>
      <c r="AR189" s="207" t="s">
        <v>151</v>
      </c>
      <c r="AT189" s="208" t="s">
        <v>77</v>
      </c>
      <c r="AU189" s="208" t="s">
        <v>78</v>
      </c>
      <c r="AY189" s="207" t="s">
        <v>127</v>
      </c>
      <c r="BK189" s="209">
        <f>BK190+BK192</f>
        <v>0</v>
      </c>
    </row>
    <row r="190" spans="1:65" s="12" customFormat="1" ht="22.9" customHeight="1">
      <c r="B190" s="196"/>
      <c r="C190" s="197"/>
      <c r="D190" s="198" t="s">
        <v>77</v>
      </c>
      <c r="E190" s="246" t="s">
        <v>277</v>
      </c>
      <c r="F190" s="246" t="s">
        <v>103</v>
      </c>
      <c r="G190" s="197"/>
      <c r="H190" s="197"/>
      <c r="I190" s="200"/>
      <c r="J190" s="247">
        <f>BK190</f>
        <v>0</v>
      </c>
      <c r="K190" s="197"/>
      <c r="L190" s="202"/>
      <c r="M190" s="203"/>
      <c r="N190" s="204"/>
      <c r="O190" s="204"/>
      <c r="P190" s="205">
        <f>P191</f>
        <v>0</v>
      </c>
      <c r="Q190" s="204"/>
      <c r="R190" s="205">
        <f>R191</f>
        <v>0</v>
      </c>
      <c r="S190" s="204"/>
      <c r="T190" s="206">
        <f>T191</f>
        <v>0</v>
      </c>
      <c r="AR190" s="207" t="s">
        <v>151</v>
      </c>
      <c r="AT190" s="208" t="s">
        <v>77</v>
      </c>
      <c r="AU190" s="208" t="s">
        <v>83</v>
      </c>
      <c r="AY190" s="207" t="s">
        <v>127</v>
      </c>
      <c r="BK190" s="209">
        <f>BK191</f>
        <v>0</v>
      </c>
    </row>
    <row r="191" spans="1:65" s="2" customFormat="1" ht="16.5" customHeight="1">
      <c r="A191" s="34"/>
      <c r="B191" s="35"/>
      <c r="C191" s="210" t="s">
        <v>278</v>
      </c>
      <c r="D191" s="210" t="s">
        <v>128</v>
      </c>
      <c r="E191" s="211" t="s">
        <v>279</v>
      </c>
      <c r="F191" s="212" t="s">
        <v>103</v>
      </c>
      <c r="G191" s="213" t="s">
        <v>280</v>
      </c>
      <c r="H191" s="214">
        <v>3</v>
      </c>
      <c r="I191" s="215"/>
      <c r="J191" s="216">
        <f>ROUND(I191*H191,2)</f>
        <v>0</v>
      </c>
      <c r="K191" s="217"/>
      <c r="L191" s="39"/>
      <c r="M191" s="218" t="s">
        <v>1</v>
      </c>
      <c r="N191" s="219" t="s">
        <v>43</v>
      </c>
      <c r="O191" s="71"/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22" t="s">
        <v>281</v>
      </c>
      <c r="AT191" s="222" t="s">
        <v>128</v>
      </c>
      <c r="AU191" s="222" t="s">
        <v>85</v>
      </c>
      <c r="AY191" s="17" t="s">
        <v>127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7" t="s">
        <v>83</v>
      </c>
      <c r="BK191" s="223">
        <f>ROUND(I191*H191,2)</f>
        <v>0</v>
      </c>
      <c r="BL191" s="17" t="s">
        <v>281</v>
      </c>
      <c r="BM191" s="222" t="s">
        <v>282</v>
      </c>
    </row>
    <row r="192" spans="1:65" s="12" customFormat="1" ht="22.9" customHeight="1">
      <c r="B192" s="196"/>
      <c r="C192" s="197"/>
      <c r="D192" s="198" t="s">
        <v>77</v>
      </c>
      <c r="E192" s="246" t="s">
        <v>283</v>
      </c>
      <c r="F192" s="246" t="s">
        <v>107</v>
      </c>
      <c r="G192" s="197"/>
      <c r="H192" s="197"/>
      <c r="I192" s="200"/>
      <c r="J192" s="247">
        <f>BK192</f>
        <v>0</v>
      </c>
      <c r="K192" s="197"/>
      <c r="L192" s="202"/>
      <c r="M192" s="203"/>
      <c r="N192" s="204"/>
      <c r="O192" s="204"/>
      <c r="P192" s="205">
        <f>P193</f>
        <v>0</v>
      </c>
      <c r="Q192" s="204"/>
      <c r="R192" s="205">
        <f>R193</f>
        <v>0</v>
      </c>
      <c r="S192" s="204"/>
      <c r="T192" s="206">
        <f>T193</f>
        <v>0</v>
      </c>
      <c r="AR192" s="207" t="s">
        <v>151</v>
      </c>
      <c r="AT192" s="208" t="s">
        <v>77</v>
      </c>
      <c r="AU192" s="208" t="s">
        <v>83</v>
      </c>
      <c r="AY192" s="207" t="s">
        <v>127</v>
      </c>
      <c r="BK192" s="209">
        <f>BK193</f>
        <v>0</v>
      </c>
    </row>
    <row r="193" spans="1:65" s="2" customFormat="1" ht="16.5" customHeight="1">
      <c r="A193" s="34"/>
      <c r="B193" s="35"/>
      <c r="C193" s="210" t="s">
        <v>284</v>
      </c>
      <c r="D193" s="210" t="s">
        <v>128</v>
      </c>
      <c r="E193" s="211" t="s">
        <v>285</v>
      </c>
      <c r="F193" s="212" t="s">
        <v>107</v>
      </c>
      <c r="G193" s="213" t="s">
        <v>280</v>
      </c>
      <c r="H193" s="214">
        <v>3</v>
      </c>
      <c r="I193" s="215"/>
      <c r="J193" s="216">
        <f>ROUND(I193*H193,2)</f>
        <v>0</v>
      </c>
      <c r="K193" s="217"/>
      <c r="L193" s="39"/>
      <c r="M193" s="271" t="s">
        <v>1</v>
      </c>
      <c r="N193" s="272" t="s">
        <v>43</v>
      </c>
      <c r="O193" s="273"/>
      <c r="P193" s="274">
        <f>O193*H193</f>
        <v>0</v>
      </c>
      <c r="Q193" s="274">
        <v>0</v>
      </c>
      <c r="R193" s="274">
        <f>Q193*H193</f>
        <v>0</v>
      </c>
      <c r="S193" s="274">
        <v>0</v>
      </c>
      <c r="T193" s="275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22" t="s">
        <v>281</v>
      </c>
      <c r="AT193" s="222" t="s">
        <v>128</v>
      </c>
      <c r="AU193" s="222" t="s">
        <v>85</v>
      </c>
      <c r="AY193" s="17" t="s">
        <v>127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7" t="s">
        <v>83</v>
      </c>
      <c r="BK193" s="223">
        <f>ROUND(I193*H193,2)</f>
        <v>0</v>
      </c>
      <c r="BL193" s="17" t="s">
        <v>281</v>
      </c>
      <c r="BM193" s="222" t="s">
        <v>286</v>
      </c>
    </row>
    <row r="194" spans="1:65" s="2" customFormat="1" ht="6.95" customHeight="1">
      <c r="A194" s="34"/>
      <c r="B194" s="54"/>
      <c r="C194" s="55"/>
      <c r="D194" s="55"/>
      <c r="E194" s="55"/>
      <c r="F194" s="55"/>
      <c r="G194" s="55"/>
      <c r="H194" s="55"/>
      <c r="I194" s="149"/>
      <c r="J194" s="55"/>
      <c r="K194" s="55"/>
      <c r="L194" s="39"/>
      <c r="M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</row>
  </sheetData>
  <sheetProtection algorithmName="SHA-512" hashValue="/WHx8EnRNI3KJx/yWLqk/sIPZ45EB1BxyPNyzRaVw+wMJnBCYEKtxc2kSrAymjMjwKMA4WMiQPwPIPmUXILaOQ==" saltValue="YlAnH5FiwS8U673HL4mREShAaQfkhT7L2zxtyUEYp3l2UeY2NQitPCl9kcqFW3jl+elWNMa4PFB7vPX0+2gvFw==" spinCount="100000" sheet="1" objects="1" scenarios="1" formatColumns="0" formatRows="0" autoFilter="0"/>
  <autoFilter ref="C129:K193"/>
  <mergeCells count="11">
    <mergeCell ref="L2:V2"/>
    <mergeCell ref="D107:F107"/>
    <mergeCell ref="D108:F108"/>
    <mergeCell ref="D109:F109"/>
    <mergeCell ref="D110:F110"/>
    <mergeCell ref="E122:H122"/>
    <mergeCell ref="E7:H7"/>
    <mergeCell ref="E16:H16"/>
    <mergeCell ref="E25:H25"/>
    <mergeCell ref="E85:H85"/>
    <mergeCell ref="D106:F106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0420-01 - Venkovní žalu...</vt:lpstr>
      <vt:lpstr>'0420-01 - Venkovní žalu...'!Názvy_tisku</vt:lpstr>
      <vt:lpstr>'Rekapitulace stavby'!Názvy_tisku</vt:lpstr>
      <vt:lpstr>'0420-01 - Venkovní žalu...'!Oblast_tisku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Jukl</dc:creator>
  <cp:lastModifiedBy>Jindřich Jukl</cp:lastModifiedBy>
  <dcterms:created xsi:type="dcterms:W3CDTF">2020-04-23T09:02:54Z</dcterms:created>
  <dcterms:modified xsi:type="dcterms:W3CDTF">2020-04-23T09:07:03Z</dcterms:modified>
</cp:coreProperties>
</file>