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10" windowWidth="27495" windowHeight="12720" firstSheet="1" activeTab="1"/>
  </bookViews>
  <sheets>
    <sheet name="Rekapitulace stavby" sheetId="1" state="veryHidden" r:id="rId1"/>
    <sheet name="0420-01 - Venkovní žalu..." sheetId="2" r:id="rId2"/>
  </sheets>
  <definedNames>
    <definedName name="_xlnm._FilterDatabase" localSheetId="1" hidden="1">'0420-01 - Venkovní žalu...'!$C$129:$K$193</definedName>
    <definedName name="_xlnm.Print_Titles" localSheetId="1">'0420-01 - Venkovní žalu...'!$129:$129</definedName>
    <definedName name="_xlnm.Print_Titles" localSheetId="0">'Rekapitulace stavby'!$92:$92</definedName>
    <definedName name="_xlnm.Print_Area" localSheetId="1">'0420-01 - Venkovní žalu...'!$C$4:$J$39,'0420-01 - Venkovní žalu...'!$C$50:$J$76,'0420-01 - Venkovní žalu...'!$C$82:$J$113,'0420-01 - Venkovní žalu...'!$C$119:$K$193</definedName>
    <definedName name="_xlnm.Print_Area" localSheetId="0">'Rekapitulace stavby'!$D$4:$AO$76,'Rekapitulace stavby'!$C$82:$AQ$96</definedName>
  </definedNames>
  <calcPr calcId="145621"/>
</workbook>
</file>

<file path=xl/calcChain.xml><?xml version="1.0" encoding="utf-8"?>
<calcChain xmlns="http://schemas.openxmlformats.org/spreadsheetml/2006/main">
  <c r="J37" i="2" l="1"/>
  <c r="J36" i="2"/>
  <c r="AY95" i="1"/>
  <c r="J35" i="2"/>
  <c r="AX95" i="1"/>
  <c r="BI193" i="2"/>
  <c r="BH193" i="2"/>
  <c r="BG193" i="2"/>
  <c r="BF193" i="2"/>
  <c r="T193" i="2"/>
  <c r="T192" i="2"/>
  <c r="R193" i="2"/>
  <c r="R192" i="2"/>
  <c r="P193" i="2"/>
  <c r="P192" i="2"/>
  <c r="BI191" i="2"/>
  <c r="BH191" i="2"/>
  <c r="BG191" i="2"/>
  <c r="BF191" i="2"/>
  <c r="T191" i="2"/>
  <c r="T190" i="2"/>
  <c r="T189" i="2"/>
  <c r="R191" i="2"/>
  <c r="R190" i="2"/>
  <c r="R189" i="2"/>
  <c r="P191" i="2"/>
  <c r="P190" i="2"/>
  <c r="P189" i="2"/>
  <c r="BI188" i="2"/>
  <c r="BH188" i="2"/>
  <c r="BG188" i="2"/>
  <c r="BF188" i="2"/>
  <c r="T188" i="2"/>
  <c r="R188" i="2"/>
  <c r="P188" i="2"/>
  <c r="BI187" i="2"/>
  <c r="BH187" i="2"/>
  <c r="BG187" i="2"/>
  <c r="BF187" i="2"/>
  <c r="T187" i="2"/>
  <c r="R187" i="2"/>
  <c r="P187" i="2"/>
  <c r="BI179" i="2"/>
  <c r="BH179" i="2"/>
  <c r="BG179" i="2"/>
  <c r="BF179" i="2"/>
  <c r="T179" i="2"/>
  <c r="R179" i="2"/>
  <c r="P179" i="2"/>
  <c r="BI177" i="2"/>
  <c r="BH177" i="2"/>
  <c r="BG177" i="2"/>
  <c r="BF177" i="2"/>
  <c r="T177" i="2"/>
  <c r="R177" i="2"/>
  <c r="P177" i="2"/>
  <c r="BI176" i="2"/>
  <c r="BH176" i="2"/>
  <c r="BG176" i="2"/>
  <c r="BF176" i="2"/>
  <c r="T176" i="2"/>
  <c r="R176" i="2"/>
  <c r="P176" i="2"/>
  <c r="BI175" i="2"/>
  <c r="BH175" i="2"/>
  <c r="BG175" i="2"/>
  <c r="BF175" i="2"/>
  <c r="T175" i="2"/>
  <c r="R175" i="2"/>
  <c r="P175" i="2"/>
  <c r="BI174" i="2"/>
  <c r="BH174" i="2"/>
  <c r="BG174" i="2"/>
  <c r="BF174" i="2"/>
  <c r="T174" i="2"/>
  <c r="R174" i="2"/>
  <c r="P174" i="2"/>
  <c r="BI173" i="2"/>
  <c r="BH173" i="2"/>
  <c r="BG173" i="2"/>
  <c r="BF173" i="2"/>
  <c r="T173" i="2"/>
  <c r="R173" i="2"/>
  <c r="P173" i="2"/>
  <c r="BI172" i="2"/>
  <c r="BH172" i="2"/>
  <c r="BG172" i="2"/>
  <c r="BF172" i="2"/>
  <c r="T172" i="2"/>
  <c r="R172" i="2"/>
  <c r="P172" i="2"/>
  <c r="BI171" i="2"/>
  <c r="BH171" i="2"/>
  <c r="BG171" i="2"/>
  <c r="BF171" i="2"/>
  <c r="T171" i="2"/>
  <c r="R171" i="2"/>
  <c r="P171" i="2"/>
  <c r="BI169" i="2"/>
  <c r="BH169" i="2"/>
  <c r="BG169" i="2"/>
  <c r="BF169" i="2"/>
  <c r="T169" i="2"/>
  <c r="R169" i="2"/>
  <c r="P169" i="2"/>
  <c r="BI167" i="2"/>
  <c r="BH167" i="2"/>
  <c r="BG167" i="2"/>
  <c r="BF167" i="2"/>
  <c r="T167" i="2"/>
  <c r="R167" i="2"/>
  <c r="P167" i="2"/>
  <c r="BI165" i="2"/>
  <c r="BH165" i="2"/>
  <c r="BG165" i="2"/>
  <c r="BF165" i="2"/>
  <c r="T165" i="2"/>
  <c r="R165" i="2"/>
  <c r="P165" i="2"/>
  <c r="BI163" i="2"/>
  <c r="BH163" i="2"/>
  <c r="BG163" i="2"/>
  <c r="BF163" i="2"/>
  <c r="T163" i="2"/>
  <c r="R163" i="2"/>
  <c r="P163" i="2"/>
  <c r="BI162" i="2"/>
  <c r="BH162" i="2"/>
  <c r="BG162" i="2"/>
  <c r="BF162" i="2"/>
  <c r="T162" i="2"/>
  <c r="R162" i="2"/>
  <c r="P162" i="2"/>
  <c r="BI160" i="2"/>
  <c r="BH160" i="2"/>
  <c r="BG160" i="2"/>
  <c r="BF160" i="2"/>
  <c r="T160" i="2"/>
  <c r="R160" i="2"/>
  <c r="P160" i="2"/>
  <c r="BI159" i="2"/>
  <c r="BH159" i="2"/>
  <c r="BG159" i="2"/>
  <c r="BF159" i="2"/>
  <c r="T159" i="2"/>
  <c r="R159" i="2"/>
  <c r="P159" i="2"/>
  <c r="BI158" i="2"/>
  <c r="BH158" i="2"/>
  <c r="BG158" i="2"/>
  <c r="BF158" i="2"/>
  <c r="T158" i="2"/>
  <c r="R158" i="2"/>
  <c r="P158" i="2"/>
  <c r="BI157" i="2"/>
  <c r="BH157" i="2"/>
  <c r="BG157" i="2"/>
  <c r="BF157" i="2"/>
  <c r="T157" i="2"/>
  <c r="R157" i="2"/>
  <c r="P157" i="2"/>
  <c r="BI156" i="2"/>
  <c r="BH156" i="2"/>
  <c r="BG156" i="2"/>
  <c r="BF156" i="2"/>
  <c r="T156" i="2"/>
  <c r="R156" i="2"/>
  <c r="P156" i="2"/>
  <c r="BI154" i="2"/>
  <c r="BH154" i="2"/>
  <c r="BG154" i="2"/>
  <c r="BF154" i="2"/>
  <c r="T154" i="2"/>
  <c r="R154" i="2"/>
  <c r="P154" i="2"/>
  <c r="BI152" i="2"/>
  <c r="BH152" i="2"/>
  <c r="BG152" i="2"/>
  <c r="BF152" i="2"/>
  <c r="T152" i="2"/>
  <c r="R152" i="2"/>
  <c r="P152" i="2"/>
  <c r="BI146" i="2"/>
  <c r="BH146" i="2"/>
  <c r="BG146" i="2"/>
  <c r="BF146" i="2"/>
  <c r="T146" i="2"/>
  <c r="R146" i="2"/>
  <c r="P146" i="2"/>
  <c r="BI145" i="2"/>
  <c r="BH145" i="2"/>
  <c r="BG145" i="2"/>
  <c r="BF145" i="2"/>
  <c r="T145" i="2"/>
  <c r="R145" i="2"/>
  <c r="P145" i="2"/>
  <c r="BI142" i="2"/>
  <c r="BH142" i="2"/>
  <c r="BG142" i="2"/>
  <c r="BF142" i="2"/>
  <c r="T142" i="2"/>
  <c r="R142" i="2"/>
  <c r="P142" i="2"/>
  <c r="BI141" i="2"/>
  <c r="BH141" i="2"/>
  <c r="BG141" i="2"/>
  <c r="BF141" i="2"/>
  <c r="T141" i="2"/>
  <c r="R141" i="2"/>
  <c r="P141" i="2"/>
  <c r="BI139" i="2"/>
  <c r="BH139" i="2"/>
  <c r="BG139" i="2"/>
  <c r="BF139" i="2"/>
  <c r="T139" i="2"/>
  <c r="R139" i="2"/>
  <c r="P139" i="2"/>
  <c r="BI136" i="2"/>
  <c r="BH136" i="2"/>
  <c r="BG136" i="2"/>
  <c r="BF136" i="2"/>
  <c r="T136" i="2"/>
  <c r="R136" i="2"/>
  <c r="P136" i="2"/>
  <c r="BI132" i="2"/>
  <c r="BH132" i="2"/>
  <c r="BG132" i="2"/>
  <c r="BF132" i="2"/>
  <c r="T132" i="2"/>
  <c r="R132" i="2"/>
  <c r="P132" i="2"/>
  <c r="J127" i="2"/>
  <c r="J126" i="2"/>
  <c r="F126" i="2"/>
  <c r="F124" i="2"/>
  <c r="E122" i="2"/>
  <c r="BI111" i="2"/>
  <c r="BH111" i="2"/>
  <c r="BG111" i="2"/>
  <c r="BF111" i="2"/>
  <c r="BI110" i="2"/>
  <c r="BH110" i="2"/>
  <c r="BG110" i="2"/>
  <c r="BF110" i="2"/>
  <c r="BE110" i="2"/>
  <c r="BI109" i="2"/>
  <c r="BH109" i="2"/>
  <c r="BG109" i="2"/>
  <c r="BF109" i="2"/>
  <c r="BE109" i="2"/>
  <c r="BI108" i="2"/>
  <c r="BH108" i="2"/>
  <c r="BG108" i="2"/>
  <c r="BF108" i="2"/>
  <c r="BE108" i="2"/>
  <c r="BI107" i="2"/>
  <c r="BH107" i="2"/>
  <c r="BG107" i="2"/>
  <c r="BF107" i="2"/>
  <c r="BE107" i="2"/>
  <c r="BI106" i="2"/>
  <c r="BH106" i="2"/>
  <c r="BG106" i="2"/>
  <c r="BF106" i="2"/>
  <c r="BE106" i="2"/>
  <c r="J90" i="2"/>
  <c r="J89" i="2"/>
  <c r="F89" i="2"/>
  <c r="F87" i="2"/>
  <c r="E85" i="2"/>
  <c r="J16" i="2"/>
  <c r="E16" i="2"/>
  <c r="F127" i="2"/>
  <c r="J15" i="2"/>
  <c r="J10" i="2"/>
  <c r="J124" i="2"/>
  <c r="L90" i="1"/>
  <c r="AM90" i="1"/>
  <c r="AM89" i="1"/>
  <c r="L89" i="1"/>
  <c r="AM87" i="1"/>
  <c r="L87" i="1"/>
  <c r="L85" i="1"/>
  <c r="L84" i="1"/>
  <c r="BK193" i="2"/>
  <c r="J193" i="2"/>
  <c r="BK191" i="2"/>
  <c r="J191" i="2"/>
  <c r="BK188" i="2"/>
  <c r="J188" i="2"/>
  <c r="BK187" i="2"/>
  <c r="J187" i="2"/>
  <c r="BK179" i="2"/>
  <c r="J179" i="2"/>
  <c r="BK177" i="2"/>
  <c r="J177" i="2"/>
  <c r="BK176" i="2"/>
  <c r="J176" i="2"/>
  <c r="BK175" i="2"/>
  <c r="J175" i="2"/>
  <c r="BK174" i="2"/>
  <c r="J174" i="2"/>
  <c r="BK173" i="2"/>
  <c r="J173" i="2"/>
  <c r="BK172" i="2"/>
  <c r="J172" i="2"/>
  <c r="BK171" i="2"/>
  <c r="J171" i="2"/>
  <c r="BK169" i="2"/>
  <c r="J169" i="2"/>
  <c r="BK167" i="2"/>
  <c r="J167" i="2"/>
  <c r="BK165" i="2"/>
  <c r="J165" i="2"/>
  <c r="BK163" i="2"/>
  <c r="J163" i="2"/>
  <c r="BK162" i="2"/>
  <c r="J162" i="2"/>
  <c r="BK160" i="2"/>
  <c r="J160" i="2"/>
  <c r="BK159" i="2"/>
  <c r="J159" i="2"/>
  <c r="BK158" i="2"/>
  <c r="J158" i="2"/>
  <c r="BK157" i="2"/>
  <c r="J157" i="2"/>
  <c r="BK156" i="2"/>
  <c r="J156" i="2"/>
  <c r="BK154" i="2"/>
  <c r="J154" i="2"/>
  <c r="BK152" i="2"/>
  <c r="J152" i="2"/>
  <c r="BK146" i="2"/>
  <c r="J146" i="2"/>
  <c r="BK145" i="2"/>
  <c r="J145" i="2"/>
  <c r="BK142" i="2"/>
  <c r="J142" i="2"/>
  <c r="BK141" i="2"/>
  <c r="J141" i="2"/>
  <c r="BK139" i="2"/>
  <c r="J139" i="2"/>
  <c r="BK136" i="2"/>
  <c r="J136" i="2"/>
  <c r="BK132" i="2"/>
  <c r="J132" i="2"/>
  <c r="AS94" i="1"/>
  <c r="BK135" i="2" l="1"/>
  <c r="J135" i="2"/>
  <c r="J96" i="2"/>
  <c r="P135" i="2"/>
  <c r="P131" i="2"/>
  <c r="R135" i="2"/>
  <c r="R131" i="2"/>
  <c r="T135" i="2"/>
  <c r="T131" i="2"/>
  <c r="BK151" i="2"/>
  <c r="J151" i="2"/>
  <c r="J98" i="2"/>
  <c r="P151" i="2"/>
  <c r="R151" i="2"/>
  <c r="T151" i="2"/>
  <c r="BK178" i="2"/>
  <c r="J178" i="2"/>
  <c r="J99" i="2"/>
  <c r="P178" i="2"/>
  <c r="R178" i="2"/>
  <c r="T178" i="2"/>
  <c r="J87" i="2"/>
  <c r="F90" i="2"/>
  <c r="BE132" i="2"/>
  <c r="BE136" i="2"/>
  <c r="BE139" i="2"/>
  <c r="BE141" i="2"/>
  <c r="BE142" i="2"/>
  <c r="BE145" i="2"/>
  <c r="BE146" i="2"/>
  <c r="BE152" i="2"/>
  <c r="BE154" i="2"/>
  <c r="BE156" i="2"/>
  <c r="BE157" i="2"/>
  <c r="BE158" i="2"/>
  <c r="BE159" i="2"/>
  <c r="BE160" i="2"/>
  <c r="BE162" i="2"/>
  <c r="BE163" i="2"/>
  <c r="BE165" i="2"/>
  <c r="BE167" i="2"/>
  <c r="BE169" i="2"/>
  <c r="BE171" i="2"/>
  <c r="BE172" i="2"/>
  <c r="BE173" i="2"/>
  <c r="BE174" i="2"/>
  <c r="BE175" i="2"/>
  <c r="BE176" i="2"/>
  <c r="BE177" i="2"/>
  <c r="BE179" i="2"/>
  <c r="BE187" i="2"/>
  <c r="BE188" i="2"/>
  <c r="BE191" i="2"/>
  <c r="BE193" i="2"/>
  <c r="BK131" i="2"/>
  <c r="J131" i="2"/>
  <c r="J95" i="2"/>
  <c r="BK190" i="2"/>
  <c r="J190" i="2"/>
  <c r="J101" i="2"/>
  <c r="BK192" i="2"/>
  <c r="J192" i="2"/>
  <c r="J102" i="2"/>
  <c r="F34" i="2"/>
  <c r="BA95" i="1"/>
  <c r="BA94" i="1"/>
  <c r="W30" i="1"/>
  <c r="J34" i="2"/>
  <c r="AW95" i="1"/>
  <c r="F35" i="2"/>
  <c r="BB95" i="1"/>
  <c r="BB94" i="1"/>
  <c r="W31" i="1"/>
  <c r="F36" i="2"/>
  <c r="BC95" i="1"/>
  <c r="BC94" i="1"/>
  <c r="W32" i="1"/>
  <c r="F37" i="2"/>
  <c r="BD95" i="1"/>
  <c r="BD94" i="1"/>
  <c r="W33" i="1"/>
  <c r="T150" i="2" l="1"/>
  <c r="T130" i="2"/>
  <c r="R150" i="2"/>
  <c r="R130" i="2"/>
  <c r="P150" i="2"/>
  <c r="P130" i="2"/>
  <c r="AU95" i="1"/>
  <c r="BK150" i="2"/>
  <c r="J150" i="2"/>
  <c r="J97" i="2"/>
  <c r="BK189" i="2"/>
  <c r="J189" i="2"/>
  <c r="J100" i="2"/>
  <c r="AW94" i="1"/>
  <c r="AK30" i="1"/>
  <c r="AX94" i="1"/>
  <c r="AY94" i="1"/>
  <c r="AU94" i="1"/>
  <c r="BK130" i="2" l="1"/>
  <c r="J130" i="2"/>
  <c r="J94" i="2"/>
  <c r="J28" i="2" l="1"/>
  <c r="J111" i="2" l="1"/>
  <c r="J105" i="2"/>
  <c r="J29" i="2"/>
  <c r="J30" i="2"/>
  <c r="AG95" i="1"/>
  <c r="AG94" i="1"/>
  <c r="AK26" i="1"/>
  <c r="BE111" i="2" l="1"/>
  <c r="J113" i="2"/>
  <c r="J33" i="2"/>
  <c r="AV95" i="1"/>
  <c r="AT95" i="1"/>
  <c r="AN95" i="1"/>
  <c r="J39" i="2" l="1"/>
  <c r="F33" i="2"/>
  <c r="AZ95" i="1"/>
  <c r="AZ94" i="1"/>
  <c r="W29" i="1"/>
  <c r="AV94" i="1" l="1"/>
  <c r="AK29" i="1"/>
  <c r="AK35" i="1"/>
  <c r="AT94" i="1" l="1"/>
  <c r="AN94" i="1"/>
</calcChain>
</file>

<file path=xl/sharedStrings.xml><?xml version="1.0" encoding="utf-8"?>
<sst xmlns="http://schemas.openxmlformats.org/spreadsheetml/2006/main" count="985" uniqueCount="287">
  <si>
    <t>Export Komplet</t>
  </si>
  <si>
    <t/>
  </si>
  <si>
    <t>2.0</t>
  </si>
  <si>
    <t>ZAMOK</t>
  </si>
  <si>
    <t>False</t>
  </si>
  <si>
    <t>{f38e7b34-5110-46ed-9c3a-3f45d26b411e}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</si>
  <si>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</si>
  <si>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</si>
  <si>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</si>
  <si>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</si>
  <si>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</si>
  <si>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</si>
  <si>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</si>
  <si>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</si>
  <si>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VL0420-01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</si>
  <si>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</si>
  <si>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</si>
  <si>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Venkovní žaluzie 1. stupeň a ředitelství ZŠ Svobodná Písek, p.č. st. 1033, k.ú. Písek</t>
  </si>
  <si>
    <t>KSO:</t>
  </si>
  <si>
    <t>CC-CZ:</t>
  </si>
  <si>
    <t>Místo:</t>
  </si>
  <si>
    <t>Písek</t>
  </si>
  <si>
    <t>Datum:</t>
  </si>
  <si>
    <t>22. 4. 2020</t>
  </si>
  <si>
    <t>Zadavatel:</t>
  </si>
  <si>
    <t>IČ:</t>
  </si>
  <si>
    <t>Základní škola Svobodná a Mateřská škola Písek, Šo</t>
  </si>
  <si>
    <t>DIČ:</t>
  </si>
  <si>
    <t>Uchazeč:</t>
  </si>
  <si>
    <t>Vyplň údaj</t>
  </si>
  <si>
    <t>Projektant:</t>
  </si>
  <si>
    <t xml:space="preserve">60078936_x000D_
</t>
  </si>
  <si>
    <t>VL projekt</t>
  </si>
  <si>
    <t xml:space="preserve">CZ60078936_x000D_
</t>
  </si>
  <si>
    <t>True</t>
  </si>
  <si>
    <t>Zpracovatel:</t>
  </si>
  <si>
    <t>Jindřich  J u k l  tel.: 602558222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</si>
  <si>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</si>
  <si>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</si>
  <si>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</si>
  <si>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</si>
  <si>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</si>
  <si>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</si>
  <si>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</si>
  <si>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</si>
  <si>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</si>
  <si>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</si>
  <si>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</si>
  <si>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</si>
  <si>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</si>
  <si>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</si>
  <si>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</si>
  <si>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</si>
  <si>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</si>
  <si>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</si>
  <si>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</si>
  <si>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</si>
  <si>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</si>
  <si>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</si>
  <si>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</si>
  <si>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</si>
  <si>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</si>
  <si>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</si>
  <si>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</si>
  <si>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</si>
  <si>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</si>
  <si>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</si>
  <si>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</si>
  <si>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</si>
  <si>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</si>
  <si>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</si>
  <si>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</si>
  <si>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</si>
  <si>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</si>
  <si>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</si>
  <si>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</si>
  <si>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</si>
  <si>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</si>
  <si>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</si>
  <si>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</si>
  <si>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</si>
  <si>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</si>
  <si>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</si>
  <si>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</si>
  <si>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</si>
  <si>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</si>
  <si>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</si>
  <si>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Náklady z rozpočtu</t>
  </si>
  <si>
    <t>Ostatní náklady</t>
  </si>
  <si>
    <t>REKAPITULACE ČLENĚNÍ SOUPISU PRACÍ</t>
  </si>
  <si>
    <t>Kód dílu - Popis</t>
  </si>
  <si>
    <t>Cena celkem [CZK]</t>
  </si>
  <si>
    <t>1) Náklady ze soupisu prací</t>
  </si>
  <si>
    <t>-1</t>
  </si>
  <si>
    <t>HSV - Práce a dodávky HSV</t>
  </si>
  <si>
    <t xml:space="preserve">    9 - Ostatní konstrukce a práce, bourání</t>
  </si>
  <si>
    <t>PSV - Práce a dodávky PSV</t>
  </si>
  <si>
    <t xml:space="preserve">    741 - Elektroinstalace - silnoproud</t>
  </si>
  <si>
    <t xml:space="preserve">    786 - Dokončovací práce - čalounické úpravy</t>
  </si>
  <si>
    <t>VRN - Vedlejší rozpočtové náklady</t>
  </si>
  <si>
    <t xml:space="preserve">    VRN3 - Zařízení staveniště</t>
  </si>
  <si>
    <t xml:space="preserve">    VRN7 - Provozní vlivy</t>
  </si>
  <si>
    <t>2) Ostatní náklady</t>
  </si>
  <si>
    <t>Zařízení staveniště</t>
  </si>
  <si>
    <t>VRN</t>
  </si>
  <si>
    <t>Projektové práce</t>
  </si>
  <si>
    <t>Územní vlivy</t>
  </si>
  <si>
    <t>Provozní vlivy</t>
  </si>
  <si>
    <t>Jiné VRN</t>
  </si>
  <si>
    <t>Kompletační činnost</t>
  </si>
  <si>
    <t>KOMPLETACNA</t>
  </si>
  <si>
    <t>Celkové náklady za stavbu 1) + 2)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</si>
  <si>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</si>
  <si>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</si>
  <si>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</si>
  <si>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</si>
  <si>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</si>
  <si>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</si>
  <si>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</si>
  <si>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</si>
  <si>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</si>
  <si>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</si>
  <si>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</si>
  <si>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</si>
  <si>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</si>
  <si>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</si>
  <si>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</si>
  <si>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</si>
  <si>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K</t>
  </si>
  <si>
    <t>000000001</t>
  </si>
  <si>
    <t>Poznámky a upozornění</t>
  </si>
  <si>
    <t>4</t>
  </si>
  <si>
    <t>1896822770</t>
  </si>
  <si>
    <t>VV</t>
  </si>
  <si>
    <t>"- rozpočet je zpracován v cenové databázi ÚRS Praha 2020/1 - dle stupně PD_DPS 03.2020"</t>
  </si>
  <si>
    <t>Součet</t>
  </si>
  <si>
    <t>9</t>
  </si>
  <si>
    <t>Ostatní konstrukce a práce, bourání</t>
  </si>
  <si>
    <t>941211111</t>
  </si>
  <si>
    <t>Montáž lešení řadového rámového lehkého zatížení do 200 kg/m2 š do 0,9 m v do 10 m</t>
  </si>
  <si>
    <t>m2</t>
  </si>
  <si>
    <t>-291260224</t>
  </si>
  <si>
    <t>6,00*7,00*9</t>
  </si>
  <si>
    <t>3</t>
  </si>
  <si>
    <t>941211211</t>
  </si>
  <si>
    <t>Příplatek k lešení řadovému rámovému lehkému š 0,9 m v do 25 m za první a ZKD den použití</t>
  </si>
  <si>
    <t>242669706</t>
  </si>
  <si>
    <t>378*30 'Přepočtené koeficientem množství</t>
  </si>
  <si>
    <t>941211811</t>
  </si>
  <si>
    <t>Demontáž lešení řadového rámového lehkého zatížení do 200 kg/m2 š do 0,9 m v do 10 m</t>
  </si>
  <si>
    <t>148146155</t>
  </si>
  <si>
    <t>5</t>
  </si>
  <si>
    <t>949009101</t>
  </si>
  <si>
    <t>Přesun hmot samostatně budovaných lešení do 50 m</t>
  </si>
  <si>
    <t>t</t>
  </si>
  <si>
    <t>-947395051</t>
  </si>
  <si>
    <t>378,00*2*0,005</t>
  </si>
  <si>
    <t>6</t>
  </si>
  <si>
    <t>949009194</t>
  </si>
  <si>
    <t>Příplatek k přesunu hmot samostatně budovaných lešení za zvětšený přesun do 1000 m</t>
  </si>
  <si>
    <t>1194440526</t>
  </si>
  <si>
    <t>7</t>
  </si>
  <si>
    <t>949101111</t>
  </si>
  <si>
    <t>Lešení pomocné pro objekty pozemních staveb s lešeňovou podlahou v do 1,9 m zatížení do 150 kg/m2</t>
  </si>
  <si>
    <t>717433801</t>
  </si>
  <si>
    <t>"ředitelství"</t>
  </si>
  <si>
    <t>(1,25*3+1,55*8)*1,20</t>
  </si>
  <si>
    <t>PSV</t>
  </si>
  <si>
    <t>Práce a dodávky PSV</t>
  </si>
  <si>
    <t>741</t>
  </si>
  <si>
    <t>Elektroinstalace - silnoproud</t>
  </si>
  <si>
    <t>8</t>
  </si>
  <si>
    <t>741110511</t>
  </si>
  <si>
    <t>Montáž lišta a kanálek vkládací šířky do 60 mm s víčkem</t>
  </si>
  <si>
    <t>m</t>
  </si>
  <si>
    <t>16</t>
  </si>
  <si>
    <t>-236273426</t>
  </si>
  <si>
    <t>20,00+20,00</t>
  </si>
  <si>
    <t>M</t>
  </si>
  <si>
    <t>34571003</t>
  </si>
  <si>
    <t>lišta elektroinstalační hranatá bílá 17x17</t>
  </si>
  <si>
    <t>32</t>
  </si>
  <si>
    <t>391376576</t>
  </si>
  <si>
    <t>40*1,05 'Přepočtené koeficientem množství</t>
  </si>
  <si>
    <t>10</t>
  </si>
  <si>
    <t>741112061</t>
  </si>
  <si>
    <t>Montáž krabice přístrojová zapuštěná plastová kruhová</t>
  </si>
  <si>
    <t>kus</t>
  </si>
  <si>
    <t>-1033576304</t>
  </si>
  <si>
    <t>11</t>
  </si>
  <si>
    <t>34571563</t>
  </si>
  <si>
    <t>rozvodka krabicová z PH s víčkem a svorkovnicí krabicovou šroubovací s vodiči 20x4mm2, D 103mmx50mm</t>
  </si>
  <si>
    <t>-838210252</t>
  </si>
  <si>
    <t>12</t>
  </si>
  <si>
    <t>741112063</t>
  </si>
  <si>
    <t>Montáž krabice přístrojová zapuštěná plastová čtyřhranná</t>
  </si>
  <si>
    <t>-676025552</t>
  </si>
  <si>
    <t>13</t>
  </si>
  <si>
    <t>34571524</t>
  </si>
  <si>
    <t>krabice přístrojová odbočná s víčkem z PH, 132x132mm, hloubka 72mm</t>
  </si>
  <si>
    <t>-1757024652</t>
  </si>
  <si>
    <t>14</t>
  </si>
  <si>
    <t>741112101</t>
  </si>
  <si>
    <t>Montáž rozvodka zapuštěná plastová kruhová</t>
  </si>
  <si>
    <t>242144409</t>
  </si>
  <si>
    <t>25+5</t>
  </si>
  <si>
    <t>34562690</t>
  </si>
  <si>
    <t>svorkovnice krabicová šroubovací s vodiči 12x4mm2, 400V</t>
  </si>
  <si>
    <t>-2015462183</t>
  </si>
  <si>
    <t>741122122</t>
  </si>
  <si>
    <t>Montáž kabel Cu plný kulatý žíla 3x1,5 až 6 mm2 zatažený v trubkách (CYKY)</t>
  </si>
  <si>
    <t>-1083223118</t>
  </si>
  <si>
    <t>70,00+40,00+80,00</t>
  </si>
  <si>
    <t>17</t>
  </si>
  <si>
    <t>34111030</t>
  </si>
  <si>
    <t>kabel silový s Cu jádrem 1kV 3x1,5mm2</t>
  </si>
  <si>
    <t>-1150416006</t>
  </si>
  <si>
    <t>110*1,2 'Přepočtené koeficientem množství</t>
  </si>
  <si>
    <t>18</t>
  </si>
  <si>
    <t>34111036</t>
  </si>
  <si>
    <t>kabel silový s Cu jádrem 1kV 3x2,5mm2</t>
  </si>
  <si>
    <t>313530480</t>
  </si>
  <si>
    <t>80*1,2 'Přepočtené koeficientem množství</t>
  </si>
  <si>
    <t>19</t>
  </si>
  <si>
    <t>741310221</t>
  </si>
  <si>
    <t>Montáž spínač (polo)zapuštěný šroubové připojení řazení 2-pro žaluzie</t>
  </si>
  <si>
    <t>2100668680</t>
  </si>
  <si>
    <t>20</t>
  </si>
  <si>
    <t>34535515</t>
  </si>
  <si>
    <t>spínač jednopólový 10A bílý, slonová kost</t>
  </si>
  <si>
    <t>384443407</t>
  </si>
  <si>
    <t>741320105</t>
  </si>
  <si>
    <t>Montáž jistič jednopólový nn do 25 A ve skříni</t>
  </si>
  <si>
    <t>-1035169346</t>
  </si>
  <si>
    <t>22</t>
  </si>
  <si>
    <t>35822111</t>
  </si>
  <si>
    <t>jistič 1pólový-charakteristika B 16A</t>
  </si>
  <si>
    <t>603511725</t>
  </si>
  <si>
    <t>23</t>
  </si>
  <si>
    <t>741810001</t>
  </si>
  <si>
    <t>Celková prohlídka elektrického rozvodu a zařízení do 100 000,- Kč</t>
  </si>
  <si>
    <t>1631389820</t>
  </si>
  <si>
    <t>24</t>
  </si>
  <si>
    <t>7418100011</t>
  </si>
  <si>
    <t>Stavební přípomoce 4%</t>
  </si>
  <si>
    <t>%</t>
  </si>
  <si>
    <t>-1911233341</t>
  </si>
  <si>
    <t>25</t>
  </si>
  <si>
    <t>7418100012</t>
  </si>
  <si>
    <t>Ověření zapojení připravené elektroinstalace</t>
  </si>
  <si>
    <t>kpl</t>
  </si>
  <si>
    <t>-131007099</t>
  </si>
  <si>
    <t>26</t>
  </si>
  <si>
    <t>998741202</t>
  </si>
  <si>
    <t>Přesun hmot procentní pro silnoproud v objektech v do 12 m</t>
  </si>
  <si>
    <t>-126812390</t>
  </si>
  <si>
    <t>786</t>
  </si>
  <si>
    <t>Dokončovací práce - čalounické úpravy</t>
  </si>
  <si>
    <t>27</t>
  </si>
  <si>
    <t>786627121</t>
  </si>
  <si>
    <t>Montáž lamelové žaluzie venkovní pro okna kovová</t>
  </si>
  <si>
    <t>-1941176468</t>
  </si>
  <si>
    <t>"1. stupeň"</t>
  </si>
  <si>
    <t>1,05*2,00*(18+18)</t>
  </si>
  <si>
    <t>1,35*2,00*(12+18)</t>
  </si>
  <si>
    <t>"ředitelna, sborovna"</t>
  </si>
  <si>
    <t>1,05*1,75*3</t>
  </si>
  <si>
    <t>1,35*1,75*8</t>
  </si>
  <si>
    <t>28</t>
  </si>
  <si>
    <t>553462001</t>
  </si>
  <si>
    <t>žaluzie exteriérová s elektrickým pohonem z lamel Z-90 barva šedá, viditelné vodící lišty na konzolách uchycených do okenních rámů</t>
  </si>
  <si>
    <t>2019780425</t>
  </si>
  <si>
    <t>29</t>
  </si>
  <si>
    <t>998786202</t>
  </si>
  <si>
    <t>Přesun hmot procentní pro čalounické úpravy v objektech v do 12 m</t>
  </si>
  <si>
    <t>-359648188</t>
  </si>
  <si>
    <t>Vedlejší rozpočtové náklady</t>
  </si>
  <si>
    <t>VRN3</t>
  </si>
  <si>
    <t>30</t>
  </si>
  <si>
    <t>030001000</t>
  </si>
  <si>
    <t>…</t>
  </si>
  <si>
    <t>1024</t>
  </si>
  <si>
    <t>310409770</t>
  </si>
  <si>
    <t>VRN7</t>
  </si>
  <si>
    <t>31</t>
  </si>
  <si>
    <t>070001000</t>
  </si>
  <si>
    <t>-22155268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</si>
</sst>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FF0000"/>
      <name val="Arial CE"/>
    </font>
    <font>
      <sz val="8"/>
      <color rgb="FF50505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sz val="10"/>
      <color rgb="FF46464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325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>
      <protection locked="0"/>
    </xf>
    <xf numFmtId="0" fontId="0" fillId="0" borderId="1" xfId="0" applyBorder="1"/>
    <xf numFmtId="0" fontId="0" fillId="0" borderId="2" xfId="0" applyBorder="1"/>
    <xf numFmtId="0" fontId="0" fillId="0" borderId="2" xfId="0" applyBorder="1" applyProtection="1">
      <protection locked="0"/>
    </xf>
    <xf numFmtId="0" fontId="13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0" xfId="0" applyFont="1" applyAlignment="1" applyProtection="1">
      <alignment vertical="center" wrapText="1"/>
      <protection locked="0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0" fillId="0" borderId="12" xfId="0" applyFont="1" applyBorder="1" applyAlignment="1" applyProtection="1">
      <alignment vertical="center"/>
      <protection locked="0"/>
    </xf>
    <xf numFmtId="4" fontId="2" fillId="0" borderId="0" xfId="0" applyNumberFormat="1" applyFont="1" applyAlignment="1">
      <alignment vertical="center"/>
    </xf>
    <xf numFmtId="0" fontId="30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right" vertical="center"/>
      <protection locked="0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0" fontId="0" fillId="4" borderId="7" xfId="0" applyFont="1" applyFill="1" applyBorder="1" applyAlignment="1" applyProtection="1">
      <alignment vertical="center"/>
      <protection locked="0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4" xfId="0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 applyProtection="1">
      <alignment vertical="center"/>
      <protection locked="0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0" fillId="4" borderId="0" xfId="0" applyFont="1" applyFill="1" applyAlignment="1" applyProtection="1">
      <alignment vertical="center"/>
      <protection locked="0"/>
    </xf>
    <xf numFmtId="0" fontId="22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0" fontId="6" fillId="0" borderId="20" xfId="0" applyFont="1" applyBorder="1" applyAlignment="1" applyProtection="1">
      <alignment vertical="center"/>
      <protection locked="0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  <protection locked="0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4" fontId="31" fillId="0" borderId="0" xfId="0" applyNumberFormat="1" applyFont="1" applyAlignment="1" applyProtection="1">
      <alignment vertical="center"/>
    </xf>
    <xf numFmtId="0" fontId="23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left" vertical="center"/>
    </xf>
    <xf numFmtId="4" fontId="7" fillId="2" borderId="0" xfId="0" applyNumberFormat="1" applyFont="1" applyFill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24" fillId="4" borderId="0" xfId="0" applyFont="1" applyFill="1" applyAlignment="1" applyProtection="1">
      <alignment horizontal="left" vertical="center"/>
    </xf>
    <xf numFmtId="4" fontId="24" fillId="4" borderId="0" xfId="0" applyNumberFormat="1" applyFont="1" applyFill="1" applyAlignment="1" applyProtection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  <protection locked="0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2" fillId="0" borderId="12" xfId="0" applyNumberFormat="1" applyFont="1" applyBorder="1" applyAlignment="1" applyProtection="1"/>
    <xf numFmtId="166" fontId="32" fillId="0" borderId="13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4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5" fillId="0" borderId="22" xfId="0" applyFont="1" applyBorder="1" applyAlignment="1" applyProtection="1">
      <alignment horizontal="center" vertical="center"/>
    </xf>
    <xf numFmtId="49" fontId="35" fillId="0" borderId="22" xfId="0" applyNumberFormat="1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center" vertical="center" wrapText="1"/>
    </xf>
    <xf numFmtId="167" fontId="35" fillId="0" borderId="22" xfId="0" applyNumberFormat="1" applyFont="1" applyBorder="1" applyAlignment="1" applyProtection="1">
      <alignment vertical="center"/>
    </xf>
    <xf numFmtId="4" fontId="35" fillId="2" borderId="22" xfId="0" applyNumberFormat="1" applyFont="1" applyFill="1" applyBorder="1" applyAlignment="1" applyProtection="1">
      <alignment vertical="center"/>
      <protection locked="0"/>
    </xf>
    <xf numFmtId="4" fontId="35" fillId="0" borderId="22" xfId="0" applyNumberFormat="1" applyFont="1" applyBorder="1" applyAlignment="1" applyProtection="1">
      <alignment vertical="center"/>
    </xf>
    <xf numFmtId="0" fontId="36" fillId="0" borderId="22" xfId="0" applyFont="1" applyBorder="1" applyAlignment="1" applyProtection="1">
      <alignment vertical="center"/>
    </xf>
    <xf numFmtId="0" fontId="36" fillId="0" borderId="3" xfId="0" applyFont="1" applyBorder="1" applyAlignment="1">
      <alignment vertical="center"/>
    </xf>
    <xf numFmtId="0" fontId="35" fillId="2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 applyProtection="1">
      <alignment horizontal="center" vertical="center"/>
    </xf>
    <xf numFmtId="167" fontId="22" fillId="2" borderId="22" xfId="0" applyNumberFormat="1" applyFont="1" applyFill="1" applyBorder="1" applyAlignment="1" applyProtection="1">
      <alignment vertical="center"/>
      <protection locked="0"/>
    </xf>
    <xf numFmtId="0" fontId="23" fillId="2" borderId="19" xfId="0" applyFont="1" applyFill="1" applyBorder="1" applyAlignment="1" applyProtection="1">
      <alignment horizontal="left" vertical="center"/>
      <protection locked="0"/>
    </xf>
    <xf numFmtId="0" fontId="23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3" fillId="0" borderId="20" xfId="0" applyNumberFormat="1" applyFont="1" applyBorder="1" applyAlignment="1" applyProtection="1">
      <alignment vertical="center"/>
    </xf>
    <xf numFmtId="166" fontId="23" fillId="0" borderId="21" xfId="0" applyNumberFormat="1" applyFont="1" applyBorder="1" applyAlignment="1" applyProtection="1">
      <alignment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4" fontId="17" fillId="0" borderId="5" xfId="0" applyNumberFormat="1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4" fontId="18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4" fontId="27" fillId="0" borderId="0" xfId="0" applyNumberFormat="1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0" fillId="0" borderId="0" xfId="0"/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 applyProtection="1">
      <alignment vertical="center"/>
    </xf>
    <xf numFmtId="0" fontId="7" fillId="2" borderId="0" xfId="0" applyFont="1" applyFill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pans="1:74" s="1" customFormat="1" ht="36.950000000000003" customHeight="1">
      <c r="AR2" s="316"/>
      <c r="AS2" s="316"/>
      <c r="AT2" s="316"/>
      <c r="AU2" s="316"/>
      <c r="AV2" s="316"/>
      <c r="AW2" s="316"/>
      <c r="AX2" s="316"/>
      <c r="AY2" s="316"/>
      <c r="AZ2" s="316"/>
      <c r="BA2" s="316"/>
      <c r="BB2" s="316"/>
      <c r="BC2" s="316"/>
      <c r="BD2" s="316"/>
      <c r="BE2" s="316"/>
      <c r="BS2" s="17" t="s">
        <v>6</v>
      </c>
      <c r="BT2" s="17" t="s">
        <v>7</v>
      </c>
    </row>
    <row r="3" spans="1:74" s="1" customFormat="1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s="1" customFormat="1" ht="24.95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pans="1:74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9" t="s">
        <v>14</v>
      </c>
      <c r="L5" s="280"/>
      <c r="M5" s="280"/>
      <c r="N5" s="280"/>
      <c r="O5" s="280"/>
      <c r="P5" s="280"/>
      <c r="Q5" s="280"/>
      <c r="R5" s="280"/>
      <c r="S5" s="280"/>
      <c r="T5" s="280"/>
      <c r="U5" s="280"/>
      <c r="V5" s="280"/>
      <c r="W5" s="280"/>
      <c r="X5" s="280"/>
      <c r="Y5" s="280"/>
      <c r="Z5" s="280"/>
      <c r="AA5" s="280"/>
      <c r="AB5" s="280"/>
      <c r="AC5" s="280"/>
      <c r="AD5" s="280"/>
      <c r="AE5" s="280"/>
      <c r="AF5" s="280"/>
      <c r="AG5" s="280"/>
      <c r="AH5" s="280"/>
      <c r="AI5" s="280"/>
      <c r="AJ5" s="280"/>
      <c r="AK5" s="280"/>
      <c r="AL5" s="280"/>
      <c r="AM5" s="280"/>
      <c r="AN5" s="280"/>
      <c r="AO5" s="280"/>
      <c r="AP5" s="22"/>
      <c r="AQ5" s="22"/>
      <c r="AR5" s="20"/>
      <c r="BE5" s="276" t="s">
        <v>15</v>
      </c>
      <c r="BS5" s="17" t="s">
        <v>6</v>
      </c>
    </row>
    <row r="6" spans="1:74" s="1" customFormat="1" ht="36.950000000000003" customHeight="1">
      <c r="B6" s="21"/>
      <c r="C6" s="22"/>
      <c r="D6" s="28" t="s">
        <v>16</v>
      </c>
      <c r="E6" s="22"/>
      <c r="F6" s="22"/>
      <c r="G6" s="22"/>
      <c r="H6" s="22"/>
      <c r="I6" s="22"/>
      <c r="J6" s="22"/>
      <c r="K6" s="281" t="s">
        <v>17</v>
      </c>
      <c r="L6" s="280"/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0"/>
      <c r="Y6" s="280"/>
      <c r="Z6" s="280"/>
      <c r="AA6" s="280"/>
      <c r="AB6" s="280"/>
      <c r="AC6" s="280"/>
      <c r="AD6" s="280"/>
      <c r="AE6" s="280"/>
      <c r="AF6" s="280"/>
      <c r="AG6" s="280"/>
      <c r="AH6" s="280"/>
      <c r="AI6" s="280"/>
      <c r="AJ6" s="280"/>
      <c r="AK6" s="280"/>
      <c r="AL6" s="280"/>
      <c r="AM6" s="280"/>
      <c r="AN6" s="280"/>
      <c r="AO6" s="280"/>
      <c r="AP6" s="22"/>
      <c r="AQ6" s="22"/>
      <c r="AR6" s="20"/>
      <c r="BE6" s="277"/>
      <c r="BS6" s="17" t="s">
        <v>6</v>
      </c>
    </row>
    <row r="7" spans="1:74" s="1" customFormat="1" ht="12" customHeight="1">
      <c r="B7" s="21"/>
      <c r="C7" s="22"/>
      <c r="D7" s="29" t="s">
        <v>18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9" t="s">
        <v>19</v>
      </c>
      <c r="AL7" s="22"/>
      <c r="AM7" s="22"/>
      <c r="AN7" s="27" t="s">
        <v>1</v>
      </c>
      <c r="AO7" s="22"/>
      <c r="AP7" s="22"/>
      <c r="AQ7" s="22"/>
      <c r="AR7" s="20"/>
      <c r="BE7" s="277"/>
      <c r="BS7" s="17" t="s">
        <v>6</v>
      </c>
    </row>
    <row r="8" spans="1:74" s="1" customFormat="1" ht="12" customHeight="1">
      <c r="B8" s="21"/>
      <c r="C8" s="22"/>
      <c r="D8" s="29" t="s">
        <v>20</v>
      </c>
      <c r="E8" s="22"/>
      <c r="F8" s="22"/>
      <c r="G8" s="22"/>
      <c r="H8" s="22"/>
      <c r="I8" s="22"/>
      <c r="J8" s="22"/>
      <c r="K8" s="27" t="s">
        <v>21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9" t="s">
        <v>22</v>
      </c>
      <c r="AL8" s="22"/>
      <c r="AM8" s="22"/>
      <c r="AN8" s="30" t="s">
        <v>23</v>
      </c>
      <c r="AO8" s="22"/>
      <c r="AP8" s="22"/>
      <c r="AQ8" s="22"/>
      <c r="AR8" s="20"/>
      <c r="BE8" s="277"/>
      <c r="BS8" s="17" t="s">
        <v>6</v>
      </c>
    </row>
    <row r="9" spans="1:74" s="1" customFormat="1" ht="14.45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277"/>
      <c r="BS9" s="17" t="s">
        <v>6</v>
      </c>
    </row>
    <row r="10" spans="1:74" s="1" customFormat="1" ht="12" customHeight="1">
      <c r="B10" s="21"/>
      <c r="C10" s="22"/>
      <c r="D10" s="29" t="s">
        <v>24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9" t="s">
        <v>25</v>
      </c>
      <c r="AL10" s="22"/>
      <c r="AM10" s="22"/>
      <c r="AN10" s="27" t="s">
        <v>1</v>
      </c>
      <c r="AO10" s="22"/>
      <c r="AP10" s="22"/>
      <c r="AQ10" s="22"/>
      <c r="AR10" s="20"/>
      <c r="BE10" s="277"/>
      <c r="BS10" s="17" t="s">
        <v>6</v>
      </c>
    </row>
    <row r="11" spans="1:74" s="1" customFormat="1" ht="18.399999999999999" customHeight="1">
      <c r="B11" s="21"/>
      <c r="C11" s="22"/>
      <c r="D11" s="22"/>
      <c r="E11" s="27" t="s">
        <v>26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9" t="s">
        <v>27</v>
      </c>
      <c r="AL11" s="22"/>
      <c r="AM11" s="22"/>
      <c r="AN11" s="27" t="s">
        <v>1</v>
      </c>
      <c r="AO11" s="22"/>
      <c r="AP11" s="22"/>
      <c r="AQ11" s="22"/>
      <c r="AR11" s="20"/>
      <c r="BE11" s="277"/>
      <c r="BS11" s="17" t="s">
        <v>6</v>
      </c>
    </row>
    <row r="12" spans="1:74" s="1" customFormat="1" ht="6.95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277"/>
      <c r="BS12" s="17" t="s">
        <v>6</v>
      </c>
    </row>
    <row r="13" spans="1:74" s="1" customFormat="1" ht="12" customHeight="1">
      <c r="B13" s="21"/>
      <c r="C13" s="22"/>
      <c r="D13" s="29" t="s">
        <v>28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9" t="s">
        <v>25</v>
      </c>
      <c r="AL13" s="22"/>
      <c r="AM13" s="22"/>
      <c r="AN13" s="31" t="s">
        <v>29</v>
      </c>
      <c r="AO13" s="22"/>
      <c r="AP13" s="22"/>
      <c r="AQ13" s="22"/>
      <c r="AR13" s="20"/>
      <c r="BE13" s="277"/>
      <c r="BS13" s="17" t="s">
        <v>6</v>
      </c>
    </row>
    <row r="14" spans="1:74" ht="12.75">
      <c r="B14" s="21"/>
      <c r="C14" s="22"/>
      <c r="D14" s="22"/>
      <c r="E14" s="282" t="s">
        <v>29</v>
      </c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283"/>
      <c r="Z14" s="283"/>
      <c r="AA14" s="283"/>
      <c r="AB14" s="283"/>
      <c r="AC14" s="283"/>
      <c r="AD14" s="283"/>
      <c r="AE14" s="283"/>
      <c r="AF14" s="283"/>
      <c r="AG14" s="283"/>
      <c r="AH14" s="283"/>
      <c r="AI14" s="283"/>
      <c r="AJ14" s="283"/>
      <c r="AK14" s="29" t="s">
        <v>27</v>
      </c>
      <c r="AL14" s="22"/>
      <c r="AM14" s="22"/>
      <c r="AN14" s="31" t="s">
        <v>29</v>
      </c>
      <c r="AO14" s="22"/>
      <c r="AP14" s="22"/>
      <c r="AQ14" s="22"/>
      <c r="AR14" s="20"/>
      <c r="BE14" s="277"/>
      <c r="BS14" s="17" t="s">
        <v>6</v>
      </c>
    </row>
    <row r="15" spans="1:74" s="1" customFormat="1" ht="6.95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277"/>
      <c r="BS15" s="17" t="s">
        <v>4</v>
      </c>
    </row>
    <row r="16" spans="1:74" s="1" customFormat="1" ht="12" customHeight="1">
      <c r="B16" s="21"/>
      <c r="C16" s="22"/>
      <c r="D16" s="29" t="s">
        <v>30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9" t="s">
        <v>25</v>
      </c>
      <c r="AL16" s="22"/>
      <c r="AM16" s="22"/>
      <c r="AN16" s="27" t="s">
        <v>31</v>
      </c>
      <c r="AO16" s="22"/>
      <c r="AP16" s="22"/>
      <c r="AQ16" s="22"/>
      <c r="AR16" s="20"/>
      <c r="BE16" s="277"/>
      <c r="BS16" s="17" t="s">
        <v>4</v>
      </c>
    </row>
    <row r="17" spans="1:71" s="1" customFormat="1" ht="18.399999999999999" customHeight="1">
      <c r="B17" s="21"/>
      <c r="C17" s="22"/>
      <c r="D17" s="22"/>
      <c r="E17" s="27" t="s">
        <v>32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9" t="s">
        <v>27</v>
      </c>
      <c r="AL17" s="22"/>
      <c r="AM17" s="22"/>
      <c r="AN17" s="27" t="s">
        <v>33</v>
      </c>
      <c r="AO17" s="22"/>
      <c r="AP17" s="22"/>
      <c r="AQ17" s="22"/>
      <c r="AR17" s="20"/>
      <c r="BE17" s="277"/>
      <c r="BS17" s="17" t="s">
        <v>34</v>
      </c>
    </row>
    <row r="18" spans="1:71" s="1" customFormat="1" ht="6.95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277"/>
      <c r="BS18" s="17" t="s">
        <v>6</v>
      </c>
    </row>
    <row r="19" spans="1:71" s="1" customFormat="1" ht="12" customHeight="1">
      <c r="B19" s="21"/>
      <c r="C19" s="22"/>
      <c r="D19" s="29" t="s">
        <v>35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9" t="s">
        <v>25</v>
      </c>
      <c r="AL19" s="22"/>
      <c r="AM19" s="22"/>
      <c r="AN19" s="27" t="s">
        <v>1</v>
      </c>
      <c r="AO19" s="22"/>
      <c r="AP19" s="22"/>
      <c r="AQ19" s="22"/>
      <c r="AR19" s="20"/>
      <c r="BE19" s="277"/>
      <c r="BS19" s="17" t="s">
        <v>6</v>
      </c>
    </row>
    <row r="20" spans="1:71" s="1" customFormat="1" ht="18.399999999999999" customHeight="1">
      <c r="B20" s="21"/>
      <c r="C20" s="22"/>
      <c r="D20" s="22"/>
      <c r="E20" s="27" t="s">
        <v>36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9" t="s">
        <v>27</v>
      </c>
      <c r="AL20" s="22"/>
      <c r="AM20" s="22"/>
      <c r="AN20" s="27" t="s">
        <v>1</v>
      </c>
      <c r="AO20" s="22"/>
      <c r="AP20" s="22"/>
      <c r="AQ20" s="22"/>
      <c r="AR20" s="20"/>
      <c r="BE20" s="277"/>
      <c r="BS20" s="17" t="s">
        <v>34</v>
      </c>
    </row>
    <row r="21" spans="1:71" s="1" customFormat="1" ht="6.95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277"/>
    </row>
    <row r="22" spans="1:71" s="1" customFormat="1" ht="12" customHeight="1">
      <c r="B22" s="21"/>
      <c r="C22" s="22"/>
      <c r="D22" s="29" t="s">
        <v>37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277"/>
    </row>
    <row r="23" spans="1:71" s="1" customFormat="1" ht="16.5" customHeight="1">
      <c r="B23" s="21"/>
      <c r="C23" s="22"/>
      <c r="D23" s="22"/>
      <c r="E23" s="284" t="s">
        <v>1</v>
      </c>
      <c r="F23" s="284"/>
      <c r="G23" s="284"/>
      <c r="H23" s="284"/>
      <c r="I23" s="284"/>
      <c r="J23" s="284"/>
      <c r="K23" s="284"/>
      <c r="L23" s="284"/>
      <c r="M23" s="284"/>
      <c r="N23" s="284"/>
      <c r="O23" s="284"/>
      <c r="P23" s="284"/>
      <c r="Q23" s="284"/>
      <c r="R23" s="284"/>
      <c r="S23" s="284"/>
      <c r="T23" s="284"/>
      <c r="U23" s="284"/>
      <c r="V23" s="284"/>
      <c r="W23" s="284"/>
      <c r="X23" s="284"/>
      <c r="Y23" s="284"/>
      <c r="Z23" s="284"/>
      <c r="AA23" s="284"/>
      <c r="AB23" s="284"/>
      <c r="AC23" s="284"/>
      <c r="AD23" s="284"/>
      <c r="AE23" s="284"/>
      <c r="AF23" s="284"/>
      <c r="AG23" s="284"/>
      <c r="AH23" s="284"/>
      <c r="AI23" s="284"/>
      <c r="AJ23" s="284"/>
      <c r="AK23" s="284"/>
      <c r="AL23" s="284"/>
      <c r="AM23" s="284"/>
      <c r="AN23" s="284"/>
      <c r="AO23" s="22"/>
      <c r="AP23" s="22"/>
      <c r="AQ23" s="22"/>
      <c r="AR23" s="20"/>
      <c r="BE23" s="277"/>
    </row>
    <row r="24" spans="1:71" s="1" customFormat="1" ht="6.95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277"/>
    </row>
    <row r="25" spans="1:71" s="1" customFormat="1" ht="6.95" customHeight="1">
      <c r="B25" s="21"/>
      <c r="C25" s="22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22"/>
      <c r="AQ25" s="22"/>
      <c r="AR25" s="20"/>
      <c r="BE25" s="277"/>
    </row>
    <row r="26" spans="1:71" s="2" customFormat="1" ht="25.9" customHeight="1">
      <c r="A26" s="34"/>
      <c r="B26" s="35"/>
      <c r="C26" s="36"/>
      <c r="D26" s="37" t="s">
        <v>38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285">
        <f>ROUND(AG94,2)</f>
        <v>0</v>
      </c>
      <c r="AL26" s="286"/>
      <c r="AM26" s="286"/>
      <c r="AN26" s="286"/>
      <c r="AO26" s="286"/>
      <c r="AP26" s="36"/>
      <c r="AQ26" s="36"/>
      <c r="AR26" s="39"/>
      <c r="BE26" s="277"/>
    </row>
    <row r="27" spans="1:71" s="2" customFormat="1" ht="6.95" customHeight="1">
      <c r="A27" s="34"/>
      <c r="B27" s="35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9"/>
      <c r="BE27" s="277"/>
    </row>
    <row r="28" spans="1:71" s="2" customFormat="1" ht="12.75">
      <c r="A28" s="34"/>
      <c r="B28" s="35"/>
      <c r="C28" s="36"/>
      <c r="D28" s="36"/>
      <c r="E28" s="36"/>
      <c r="F28" s="36"/>
      <c r="G28" s="36"/>
      <c r="H28" s="36"/>
      <c r="I28" s="36"/>
      <c r="J28" s="36"/>
      <c r="K28" s="36"/>
      <c r="L28" s="287" t="s">
        <v>39</v>
      </c>
      <c r="M28" s="287"/>
      <c r="N28" s="287"/>
      <c r="O28" s="287"/>
      <c r="P28" s="287"/>
      <c r="Q28" s="36"/>
      <c r="R28" s="36"/>
      <c r="S28" s="36"/>
      <c r="T28" s="36"/>
      <c r="U28" s="36"/>
      <c r="V28" s="36"/>
      <c r="W28" s="287" t="s">
        <v>40</v>
      </c>
      <c r="X28" s="287"/>
      <c r="Y28" s="287"/>
      <c r="Z28" s="287"/>
      <c r="AA28" s="287"/>
      <c r="AB28" s="287"/>
      <c r="AC28" s="287"/>
      <c r="AD28" s="287"/>
      <c r="AE28" s="287"/>
      <c r="AF28" s="36"/>
      <c r="AG28" s="36"/>
      <c r="AH28" s="36"/>
      <c r="AI28" s="36"/>
      <c r="AJ28" s="36"/>
      <c r="AK28" s="287" t="s">
        <v>41</v>
      </c>
      <c r="AL28" s="287"/>
      <c r="AM28" s="287"/>
      <c r="AN28" s="287"/>
      <c r="AO28" s="287"/>
      <c r="AP28" s="36"/>
      <c r="AQ28" s="36"/>
      <c r="AR28" s="39"/>
      <c r="BE28" s="277"/>
    </row>
    <row r="29" spans="1:71" s="3" customFormat="1" ht="14.45" customHeight="1">
      <c r="B29" s="40"/>
      <c r="C29" s="41"/>
      <c r="D29" s="29" t="s">
        <v>42</v>
      </c>
      <c r="E29" s="41"/>
      <c r="F29" s="29" t="s">
        <v>43</v>
      </c>
      <c r="G29" s="41"/>
      <c r="H29" s="41"/>
      <c r="I29" s="41"/>
      <c r="J29" s="41"/>
      <c r="K29" s="41"/>
      <c r="L29" s="290">
        <v>0.21</v>
      </c>
      <c r="M29" s="289"/>
      <c r="N29" s="289"/>
      <c r="O29" s="289"/>
      <c r="P29" s="289"/>
      <c r="Q29" s="41"/>
      <c r="R29" s="41"/>
      <c r="S29" s="41"/>
      <c r="T29" s="41"/>
      <c r="U29" s="41"/>
      <c r="V29" s="41"/>
      <c r="W29" s="288">
        <f>ROUND(AZ94, 2)</f>
        <v>0</v>
      </c>
      <c r="X29" s="289"/>
      <c r="Y29" s="289"/>
      <c r="Z29" s="289"/>
      <c r="AA29" s="289"/>
      <c r="AB29" s="289"/>
      <c r="AC29" s="289"/>
      <c r="AD29" s="289"/>
      <c r="AE29" s="289"/>
      <c r="AF29" s="41"/>
      <c r="AG29" s="41"/>
      <c r="AH29" s="41"/>
      <c r="AI29" s="41"/>
      <c r="AJ29" s="41"/>
      <c r="AK29" s="288">
        <f>ROUND(AV94, 2)</f>
        <v>0</v>
      </c>
      <c r="AL29" s="289"/>
      <c r="AM29" s="289"/>
      <c r="AN29" s="289"/>
      <c r="AO29" s="289"/>
      <c r="AP29" s="41"/>
      <c r="AQ29" s="41"/>
      <c r="AR29" s="42"/>
      <c r="BE29" s="278"/>
    </row>
    <row r="30" spans="1:71" s="3" customFormat="1" ht="14.45" customHeight="1">
      <c r="B30" s="40"/>
      <c r="C30" s="41"/>
      <c r="D30" s="41"/>
      <c r="E30" s="41"/>
      <c r="F30" s="29" t="s">
        <v>44</v>
      </c>
      <c r="G30" s="41"/>
      <c r="H30" s="41"/>
      <c r="I30" s="41"/>
      <c r="J30" s="41"/>
      <c r="K30" s="41"/>
      <c r="L30" s="290">
        <v>0.15</v>
      </c>
      <c r="M30" s="289"/>
      <c r="N30" s="289"/>
      <c r="O30" s="289"/>
      <c r="P30" s="289"/>
      <c r="Q30" s="41"/>
      <c r="R30" s="41"/>
      <c r="S30" s="41"/>
      <c r="T30" s="41"/>
      <c r="U30" s="41"/>
      <c r="V30" s="41"/>
      <c r="W30" s="288">
        <f>ROUND(BA94, 2)</f>
        <v>0</v>
      </c>
      <c r="X30" s="289"/>
      <c r="Y30" s="289"/>
      <c r="Z30" s="289"/>
      <c r="AA30" s="289"/>
      <c r="AB30" s="289"/>
      <c r="AC30" s="289"/>
      <c r="AD30" s="289"/>
      <c r="AE30" s="289"/>
      <c r="AF30" s="41"/>
      <c r="AG30" s="41"/>
      <c r="AH30" s="41"/>
      <c r="AI30" s="41"/>
      <c r="AJ30" s="41"/>
      <c r="AK30" s="288">
        <f>ROUND(AW94, 2)</f>
        <v>0</v>
      </c>
      <c r="AL30" s="289"/>
      <c r="AM30" s="289"/>
      <c r="AN30" s="289"/>
      <c r="AO30" s="289"/>
      <c r="AP30" s="41"/>
      <c r="AQ30" s="41"/>
      <c r="AR30" s="42"/>
      <c r="BE30" s="278"/>
    </row>
    <row r="31" spans="1:71" s="3" customFormat="1" ht="14.45" hidden="1" customHeight="1">
      <c r="B31" s="40"/>
      <c r="C31" s="41"/>
      <c r="D31" s="41"/>
      <c r="E31" s="41"/>
      <c r="F31" s="29" t="s">
        <v>45</v>
      </c>
      <c r="G31" s="41"/>
      <c r="H31" s="41"/>
      <c r="I31" s="41"/>
      <c r="J31" s="41"/>
      <c r="K31" s="41"/>
      <c r="L31" s="290">
        <v>0.21</v>
      </c>
      <c r="M31" s="289"/>
      <c r="N31" s="289"/>
      <c r="O31" s="289"/>
      <c r="P31" s="289"/>
      <c r="Q31" s="41"/>
      <c r="R31" s="41"/>
      <c r="S31" s="41"/>
      <c r="T31" s="41"/>
      <c r="U31" s="41"/>
      <c r="V31" s="41"/>
      <c r="W31" s="288">
        <f>ROUND(BB94, 2)</f>
        <v>0</v>
      </c>
      <c r="X31" s="289"/>
      <c r="Y31" s="289"/>
      <c r="Z31" s="289"/>
      <c r="AA31" s="289"/>
      <c r="AB31" s="289"/>
      <c r="AC31" s="289"/>
      <c r="AD31" s="289"/>
      <c r="AE31" s="289"/>
      <c r="AF31" s="41"/>
      <c r="AG31" s="41"/>
      <c r="AH31" s="41"/>
      <c r="AI31" s="41"/>
      <c r="AJ31" s="41"/>
      <c r="AK31" s="288">
        <v>0</v>
      </c>
      <c r="AL31" s="289"/>
      <c r="AM31" s="289"/>
      <c r="AN31" s="289"/>
      <c r="AO31" s="289"/>
      <c r="AP31" s="41"/>
      <c r="AQ31" s="41"/>
      <c r="AR31" s="42"/>
      <c r="BE31" s="278"/>
    </row>
    <row r="32" spans="1:71" s="3" customFormat="1" ht="14.45" hidden="1" customHeight="1">
      <c r="B32" s="40"/>
      <c r="C32" s="41"/>
      <c r="D32" s="41"/>
      <c r="E32" s="41"/>
      <c r="F32" s="29" t="s">
        <v>46</v>
      </c>
      <c r="G32" s="41"/>
      <c r="H32" s="41"/>
      <c r="I32" s="41"/>
      <c r="J32" s="41"/>
      <c r="K32" s="41"/>
      <c r="L32" s="290">
        <v>0.15</v>
      </c>
      <c r="M32" s="289"/>
      <c r="N32" s="289"/>
      <c r="O32" s="289"/>
      <c r="P32" s="289"/>
      <c r="Q32" s="41"/>
      <c r="R32" s="41"/>
      <c r="S32" s="41"/>
      <c r="T32" s="41"/>
      <c r="U32" s="41"/>
      <c r="V32" s="41"/>
      <c r="W32" s="288">
        <f>ROUND(BC94, 2)</f>
        <v>0</v>
      </c>
      <c r="X32" s="289"/>
      <c r="Y32" s="289"/>
      <c r="Z32" s="289"/>
      <c r="AA32" s="289"/>
      <c r="AB32" s="289"/>
      <c r="AC32" s="289"/>
      <c r="AD32" s="289"/>
      <c r="AE32" s="289"/>
      <c r="AF32" s="41"/>
      <c r="AG32" s="41"/>
      <c r="AH32" s="41"/>
      <c r="AI32" s="41"/>
      <c r="AJ32" s="41"/>
      <c r="AK32" s="288">
        <v>0</v>
      </c>
      <c r="AL32" s="289"/>
      <c r="AM32" s="289"/>
      <c r="AN32" s="289"/>
      <c r="AO32" s="289"/>
      <c r="AP32" s="41"/>
      <c r="AQ32" s="41"/>
      <c r="AR32" s="42"/>
      <c r="BE32" s="278"/>
    </row>
    <row r="33" spans="1:57" s="3" customFormat="1" ht="14.45" hidden="1" customHeight="1">
      <c r="B33" s="40"/>
      <c r="C33" s="41"/>
      <c r="D33" s="41"/>
      <c r="E33" s="41"/>
      <c r="F33" s="29" t="s">
        <v>47</v>
      </c>
      <c r="G33" s="41"/>
      <c r="H33" s="41"/>
      <c r="I33" s="41"/>
      <c r="J33" s="41"/>
      <c r="K33" s="41"/>
      <c r="L33" s="290">
        <v>0</v>
      </c>
      <c r="M33" s="289"/>
      <c r="N33" s="289"/>
      <c r="O33" s="289"/>
      <c r="P33" s="289"/>
      <c r="Q33" s="41"/>
      <c r="R33" s="41"/>
      <c r="S33" s="41"/>
      <c r="T33" s="41"/>
      <c r="U33" s="41"/>
      <c r="V33" s="41"/>
      <c r="W33" s="288">
        <f>ROUND(BD94, 2)</f>
        <v>0</v>
      </c>
      <c r="X33" s="289"/>
      <c r="Y33" s="289"/>
      <c r="Z33" s="289"/>
      <c r="AA33" s="289"/>
      <c r="AB33" s="289"/>
      <c r="AC33" s="289"/>
      <c r="AD33" s="289"/>
      <c r="AE33" s="289"/>
      <c r="AF33" s="41"/>
      <c r="AG33" s="41"/>
      <c r="AH33" s="41"/>
      <c r="AI33" s="41"/>
      <c r="AJ33" s="41"/>
      <c r="AK33" s="288">
        <v>0</v>
      </c>
      <c r="AL33" s="289"/>
      <c r="AM33" s="289"/>
      <c r="AN33" s="289"/>
      <c r="AO33" s="289"/>
      <c r="AP33" s="41"/>
      <c r="AQ33" s="41"/>
      <c r="AR33" s="42"/>
      <c r="BE33" s="278"/>
    </row>
    <row r="34" spans="1:57" s="2" customFormat="1" ht="6.95" customHeight="1">
      <c r="A34" s="34"/>
      <c r="B34" s="35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9"/>
      <c r="BE34" s="277"/>
    </row>
    <row r="35" spans="1:57" s="2" customFormat="1" ht="25.9" customHeight="1">
      <c r="A35" s="34"/>
      <c r="B35" s="35"/>
      <c r="C35" s="43"/>
      <c r="D35" s="44" t="s">
        <v>48</v>
      </c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6" t="s">
        <v>49</v>
      </c>
      <c r="U35" s="45"/>
      <c r="V35" s="45"/>
      <c r="W35" s="45"/>
      <c r="X35" s="291" t="s">
        <v>50</v>
      </c>
      <c r="Y35" s="292"/>
      <c r="Z35" s="292"/>
      <c r="AA35" s="292"/>
      <c r="AB35" s="292"/>
      <c r="AC35" s="45"/>
      <c r="AD35" s="45"/>
      <c r="AE35" s="45"/>
      <c r="AF35" s="45"/>
      <c r="AG35" s="45"/>
      <c r="AH35" s="45"/>
      <c r="AI35" s="45"/>
      <c r="AJ35" s="45"/>
      <c r="AK35" s="293">
        <f>SUM(AK26:AK33)</f>
        <v>0</v>
      </c>
      <c r="AL35" s="292"/>
      <c r="AM35" s="292"/>
      <c r="AN35" s="292"/>
      <c r="AO35" s="294"/>
      <c r="AP35" s="43"/>
      <c r="AQ35" s="43"/>
      <c r="AR35" s="39"/>
      <c r="BE35" s="34"/>
    </row>
    <row r="36" spans="1:57" s="2" customFormat="1" ht="6.95" customHeight="1">
      <c r="A36" s="34"/>
      <c r="B36" s="35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9"/>
      <c r="BE36" s="34"/>
    </row>
    <row r="37" spans="1:57" s="2" customFormat="1" ht="14.45" customHeight="1">
      <c r="A37" s="34"/>
      <c r="B37" s="35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9"/>
      <c r="BE37" s="34"/>
    </row>
    <row r="38" spans="1:57" s="1" customFormat="1" ht="14.45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pans="1:57" s="1" customFormat="1" ht="14.45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pans="1:57" s="1" customFormat="1" ht="14.45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pans="1:57" s="1" customFormat="1" ht="14.45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pans="1:57" s="1" customFormat="1" ht="14.45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pans="1:57" s="1" customFormat="1" ht="14.45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pans="1:57" s="1" customFormat="1" ht="14.45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pans="1:57" s="1" customFormat="1" ht="14.45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pans="1:57" s="1" customFormat="1" ht="14.45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pans="1:57" s="1" customFormat="1" ht="14.45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pans="1:57" s="1" customFormat="1" ht="14.45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pans="1:57" s="2" customFormat="1" ht="14.45" customHeight="1">
      <c r="B49" s="47"/>
      <c r="C49" s="48"/>
      <c r="D49" s="49" t="s">
        <v>51</v>
      </c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49" t="s">
        <v>52</v>
      </c>
      <c r="AI49" s="50"/>
      <c r="AJ49" s="50"/>
      <c r="AK49" s="50"/>
      <c r="AL49" s="50"/>
      <c r="AM49" s="50"/>
      <c r="AN49" s="50"/>
      <c r="AO49" s="50"/>
      <c r="AP49" s="48"/>
      <c r="AQ49" s="48"/>
      <c r="AR49" s="51"/>
    </row>
    <row r="50" spans="1:57" ht="11.25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 spans="1:57" ht="11.25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 spans="1:57" ht="11.25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 spans="1:57" ht="11.25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 spans="1:57" ht="11.25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 spans="1:57" ht="11.2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 spans="1:57" ht="11.25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 spans="1:57" ht="11.25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 spans="1:57" ht="11.25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 spans="1:57" ht="11.25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pans="1:57" s="2" customFormat="1" ht="12.75">
      <c r="A60" s="34"/>
      <c r="B60" s="35"/>
      <c r="C60" s="36"/>
      <c r="D60" s="52" t="s">
        <v>53</v>
      </c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52" t="s">
        <v>54</v>
      </c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52" t="s">
        <v>53</v>
      </c>
      <c r="AI60" s="38"/>
      <c r="AJ60" s="38"/>
      <c r="AK60" s="38"/>
      <c r="AL60" s="38"/>
      <c r="AM60" s="52" t="s">
        <v>54</v>
      </c>
      <c r="AN60" s="38"/>
      <c r="AO60" s="38"/>
      <c r="AP60" s="36"/>
      <c r="AQ60" s="36"/>
      <c r="AR60" s="39"/>
      <c r="BE60" s="34"/>
    </row>
    <row r="61" spans="1:57" ht="11.25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 spans="1:57" ht="11.25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 spans="1:57" ht="11.25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pans="1:57" s="2" customFormat="1" ht="12.75">
      <c r="A64" s="34"/>
      <c r="B64" s="35"/>
      <c r="C64" s="36"/>
      <c r="D64" s="49" t="s">
        <v>55</v>
      </c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49" t="s">
        <v>56</v>
      </c>
      <c r="AI64" s="53"/>
      <c r="AJ64" s="53"/>
      <c r="AK64" s="53"/>
      <c r="AL64" s="53"/>
      <c r="AM64" s="53"/>
      <c r="AN64" s="53"/>
      <c r="AO64" s="53"/>
      <c r="AP64" s="36"/>
      <c r="AQ64" s="36"/>
      <c r="AR64" s="39"/>
      <c r="BE64" s="34"/>
    </row>
    <row r="65" spans="1:57" ht="11.2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 spans="1:57" ht="11.25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 spans="1:57" ht="11.25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 spans="1:57" ht="11.25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 spans="1:57" ht="11.25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 spans="1:57" ht="11.25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 spans="1:57" ht="11.25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 spans="1:57" ht="11.25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 spans="1:57" ht="11.25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 spans="1:57" ht="11.25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pans="1:57" s="2" customFormat="1" ht="12.75">
      <c r="A75" s="34"/>
      <c r="B75" s="35"/>
      <c r="C75" s="36"/>
      <c r="D75" s="52" t="s">
        <v>53</v>
      </c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52" t="s">
        <v>54</v>
      </c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52" t="s">
        <v>53</v>
      </c>
      <c r="AI75" s="38"/>
      <c r="AJ75" s="38"/>
      <c r="AK75" s="38"/>
      <c r="AL75" s="38"/>
      <c r="AM75" s="52" t="s">
        <v>54</v>
      </c>
      <c r="AN75" s="38"/>
      <c r="AO75" s="38"/>
      <c r="AP75" s="36"/>
      <c r="AQ75" s="36"/>
      <c r="AR75" s="39"/>
      <c r="BE75" s="34"/>
    </row>
    <row r="76" spans="1:57" s="2" customFormat="1" ht="11.25">
      <c r="A76" s="34"/>
      <c r="B76" s="35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9"/>
      <c r="BE76" s="34"/>
    </row>
    <row r="77" spans="1:57" s="2" customFormat="1" ht="6.95" customHeight="1">
      <c r="A77" s="34"/>
      <c r="B77" s="54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39"/>
      <c r="BE77" s="34"/>
    </row>
    <row r="81" spans="1:90" s="2" customFormat="1" ht="6.95" customHeight="1">
      <c r="A81" s="34"/>
      <c r="B81" s="56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39"/>
      <c r="BE81" s="34"/>
    </row>
    <row r="82" spans="1:90" s="2" customFormat="1" ht="24.95" customHeight="1">
      <c r="A82" s="34"/>
      <c r="B82" s="35"/>
      <c r="C82" s="23" t="s">
        <v>57</v>
      </c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9"/>
      <c r="BE82" s="34"/>
    </row>
    <row r="83" spans="1:90" s="2" customFormat="1" ht="6.95" customHeight="1">
      <c r="A83" s="34"/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9"/>
      <c r="BE83" s="34"/>
    </row>
    <row r="84" spans="1:90" s="4" customFormat="1" ht="12" customHeight="1">
      <c r="B84" s="58"/>
      <c r="C84" s="29" t="s">
        <v>13</v>
      </c>
      <c r="D84" s="59"/>
      <c r="E84" s="59"/>
      <c r="F84" s="59"/>
      <c r="G84" s="59"/>
      <c r="H84" s="59"/>
      <c r="I84" s="59"/>
      <c r="J84" s="59"/>
      <c r="K84" s="59"/>
      <c r="L84" s="59" t="str">
        <f>K5</f>
        <v>VL0420-01</v>
      </c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60"/>
    </row>
    <row r="85" spans="1:90" s="5" customFormat="1" ht="36.950000000000003" customHeight="1">
      <c r="B85" s="61"/>
      <c r="C85" s="62" t="s">
        <v>16</v>
      </c>
      <c r="D85" s="63"/>
      <c r="E85" s="63"/>
      <c r="F85" s="63"/>
      <c r="G85" s="63"/>
      <c r="H85" s="63"/>
      <c r="I85" s="63"/>
      <c r="J85" s="63"/>
      <c r="K85" s="63"/>
      <c r="L85" s="295" t="str">
        <f>K6</f>
        <v>Venkovní žaluzie 1. stupeň a ředitelství ZŠ Svobodná Písek, p.č. st. 1033, k.ú. Písek</v>
      </c>
      <c r="M85" s="296"/>
      <c r="N85" s="296"/>
      <c r="O85" s="296"/>
      <c r="P85" s="296"/>
      <c r="Q85" s="296"/>
      <c r="R85" s="296"/>
      <c r="S85" s="296"/>
      <c r="T85" s="296"/>
      <c r="U85" s="296"/>
      <c r="V85" s="296"/>
      <c r="W85" s="296"/>
      <c r="X85" s="296"/>
      <c r="Y85" s="296"/>
      <c r="Z85" s="296"/>
      <c r="AA85" s="296"/>
      <c r="AB85" s="296"/>
      <c r="AC85" s="296"/>
      <c r="AD85" s="296"/>
      <c r="AE85" s="296"/>
      <c r="AF85" s="296"/>
      <c r="AG85" s="296"/>
      <c r="AH85" s="296"/>
      <c r="AI85" s="296"/>
      <c r="AJ85" s="296"/>
      <c r="AK85" s="296"/>
      <c r="AL85" s="296"/>
      <c r="AM85" s="296"/>
      <c r="AN85" s="296"/>
      <c r="AO85" s="296"/>
      <c r="AP85" s="63"/>
      <c r="AQ85" s="63"/>
      <c r="AR85" s="64"/>
    </row>
    <row r="86" spans="1:90" s="2" customFormat="1" ht="6.95" customHeight="1">
      <c r="A86" s="34"/>
      <c r="B86" s="35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9"/>
      <c r="BE86" s="34"/>
    </row>
    <row r="87" spans="1:90" s="2" customFormat="1" ht="12" customHeight="1">
      <c r="A87" s="34"/>
      <c r="B87" s="35"/>
      <c r="C87" s="29" t="s">
        <v>20</v>
      </c>
      <c r="D87" s="36"/>
      <c r="E87" s="36"/>
      <c r="F87" s="36"/>
      <c r="G87" s="36"/>
      <c r="H87" s="36"/>
      <c r="I87" s="36"/>
      <c r="J87" s="36"/>
      <c r="K87" s="36"/>
      <c r="L87" s="65" t="str">
        <f>IF(K8="","",K8)</f>
        <v>Písek</v>
      </c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29" t="s">
        <v>22</v>
      </c>
      <c r="AJ87" s="36"/>
      <c r="AK87" s="36"/>
      <c r="AL87" s="36"/>
      <c r="AM87" s="297" t="str">
        <f>IF(AN8= "","",AN8)</f>
        <v>22. 4. 2020</v>
      </c>
      <c r="AN87" s="297"/>
      <c r="AO87" s="36"/>
      <c r="AP87" s="36"/>
      <c r="AQ87" s="36"/>
      <c r="AR87" s="39"/>
      <c r="BE87" s="34"/>
    </row>
    <row r="88" spans="1:90" s="2" customFormat="1" ht="6.95" customHeight="1">
      <c r="A88" s="34"/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9"/>
      <c r="BE88" s="34"/>
    </row>
    <row r="89" spans="1:90" s="2" customFormat="1" ht="15.2" customHeight="1">
      <c r="A89" s="34"/>
      <c r="B89" s="35"/>
      <c r="C89" s="29" t="s">
        <v>24</v>
      </c>
      <c r="D89" s="36"/>
      <c r="E89" s="36"/>
      <c r="F89" s="36"/>
      <c r="G89" s="36"/>
      <c r="H89" s="36"/>
      <c r="I89" s="36"/>
      <c r="J89" s="36"/>
      <c r="K89" s="36"/>
      <c r="L89" s="59" t="str">
        <f>IF(E11= "","",E11)</f>
        <v>Základní škola Svobodná a Mateřská škola Písek, Šo</v>
      </c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29" t="s">
        <v>30</v>
      </c>
      <c r="AJ89" s="36"/>
      <c r="AK89" s="36"/>
      <c r="AL89" s="36"/>
      <c r="AM89" s="298" t="str">
        <f>IF(E17="","",E17)</f>
        <v>VL projekt</v>
      </c>
      <c r="AN89" s="299"/>
      <c r="AO89" s="299"/>
      <c r="AP89" s="299"/>
      <c r="AQ89" s="36"/>
      <c r="AR89" s="39"/>
      <c r="AS89" s="300" t="s">
        <v>58</v>
      </c>
      <c r="AT89" s="301"/>
      <c r="AU89" s="67"/>
      <c r="AV89" s="67"/>
      <c r="AW89" s="67"/>
      <c r="AX89" s="67"/>
      <c r="AY89" s="67"/>
      <c r="AZ89" s="67"/>
      <c r="BA89" s="67"/>
      <c r="BB89" s="67"/>
      <c r="BC89" s="67"/>
      <c r="BD89" s="68"/>
      <c r="BE89" s="34"/>
    </row>
    <row r="90" spans="1:90" s="2" customFormat="1" ht="25.7" customHeight="1">
      <c r="A90" s="34"/>
      <c r="B90" s="35"/>
      <c r="C90" s="29" t="s">
        <v>28</v>
      </c>
      <c r="D90" s="36"/>
      <c r="E90" s="36"/>
      <c r="F90" s="36"/>
      <c r="G90" s="36"/>
      <c r="H90" s="36"/>
      <c r="I90" s="36"/>
      <c r="J90" s="36"/>
      <c r="K90" s="36"/>
      <c r="L90" s="59" t="str">
        <f>IF(E14= "Vyplň údaj","",E14)</f>
        <v/>
      </c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29" t="s">
        <v>35</v>
      </c>
      <c r="AJ90" s="36"/>
      <c r="AK90" s="36"/>
      <c r="AL90" s="36"/>
      <c r="AM90" s="298" t="str">
        <f>IF(E20="","",E20)</f>
        <v>Jindřich  J u k l  tel.: 602558222</v>
      </c>
      <c r="AN90" s="299"/>
      <c r="AO90" s="299"/>
      <c r="AP90" s="299"/>
      <c r="AQ90" s="36"/>
      <c r="AR90" s="39"/>
      <c r="AS90" s="302"/>
      <c r="AT90" s="303"/>
      <c r="AU90" s="69"/>
      <c r="AV90" s="69"/>
      <c r="AW90" s="69"/>
      <c r="AX90" s="69"/>
      <c r="AY90" s="69"/>
      <c r="AZ90" s="69"/>
      <c r="BA90" s="69"/>
      <c r="BB90" s="69"/>
      <c r="BC90" s="69"/>
      <c r="BD90" s="70"/>
      <c r="BE90" s="34"/>
    </row>
    <row r="91" spans="1:90" s="2" customFormat="1" ht="10.9" customHeight="1">
      <c r="A91" s="34"/>
      <c r="B91" s="35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9"/>
      <c r="AS91" s="304"/>
      <c r="AT91" s="305"/>
      <c r="AU91" s="71"/>
      <c r="AV91" s="71"/>
      <c r="AW91" s="71"/>
      <c r="AX91" s="71"/>
      <c r="AY91" s="71"/>
      <c r="AZ91" s="71"/>
      <c r="BA91" s="71"/>
      <c r="BB91" s="71"/>
      <c r="BC91" s="71"/>
      <c r="BD91" s="72"/>
      <c r="BE91" s="34"/>
    </row>
    <row r="92" spans="1:90" s="2" customFormat="1" ht="29.25" customHeight="1">
      <c r="A92" s="34"/>
      <c r="B92" s="35"/>
      <c r="C92" s="306" t="s">
        <v>59</v>
      </c>
      <c r="D92" s="307"/>
      <c r="E92" s="307"/>
      <c r="F92" s="307"/>
      <c r="G92" s="307"/>
      <c r="H92" s="73"/>
      <c r="I92" s="308" t="s">
        <v>60</v>
      </c>
      <c r="J92" s="307"/>
      <c r="K92" s="307"/>
      <c r="L92" s="307"/>
      <c r="M92" s="307"/>
      <c r="N92" s="307"/>
      <c r="O92" s="307"/>
      <c r="P92" s="307"/>
      <c r="Q92" s="307"/>
      <c r="R92" s="307"/>
      <c r="S92" s="307"/>
      <c r="T92" s="307"/>
      <c r="U92" s="307"/>
      <c r="V92" s="307"/>
      <c r="W92" s="307"/>
      <c r="X92" s="307"/>
      <c r="Y92" s="307"/>
      <c r="Z92" s="307"/>
      <c r="AA92" s="307"/>
      <c r="AB92" s="307"/>
      <c r="AC92" s="307"/>
      <c r="AD92" s="307"/>
      <c r="AE92" s="307"/>
      <c r="AF92" s="307"/>
      <c r="AG92" s="309" t="s">
        <v>61</v>
      </c>
      <c r="AH92" s="307"/>
      <c r="AI92" s="307"/>
      <c r="AJ92" s="307"/>
      <c r="AK92" s="307"/>
      <c r="AL92" s="307"/>
      <c r="AM92" s="307"/>
      <c r="AN92" s="308" t="s">
        <v>62</v>
      </c>
      <c r="AO92" s="307"/>
      <c r="AP92" s="310"/>
      <c r="AQ92" s="74" t="s">
        <v>63</v>
      </c>
      <c r="AR92" s="39"/>
      <c r="AS92" s="75" t="s">
        <v>64</v>
      </c>
      <c r="AT92" s="76" t="s">
        <v>65</v>
      </c>
      <c r="AU92" s="76" t="s">
        <v>66</v>
      </c>
      <c r="AV92" s="76" t="s">
        <v>67</v>
      </c>
      <c r="AW92" s="76" t="s">
        <v>68</v>
      </c>
      <c r="AX92" s="76" t="s">
        <v>69</v>
      </c>
      <c r="AY92" s="76" t="s">
        <v>70</v>
      </c>
      <c r="AZ92" s="76" t="s">
        <v>71</v>
      </c>
      <c r="BA92" s="76" t="s">
        <v>72</v>
      </c>
      <c r="BB92" s="76" t="s">
        <v>73</v>
      </c>
      <c r="BC92" s="76" t="s">
        <v>74</v>
      </c>
      <c r="BD92" s="77" t="s">
        <v>75</v>
      </c>
      <c r="BE92" s="34"/>
    </row>
    <row r="93" spans="1:90" s="2" customFormat="1" ht="10.9" customHeight="1">
      <c r="A93" s="34"/>
      <c r="B93" s="35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9"/>
      <c r="AS93" s="78"/>
      <c r="AT93" s="79"/>
      <c r="AU93" s="79"/>
      <c r="AV93" s="79"/>
      <c r="AW93" s="79"/>
      <c r="AX93" s="79"/>
      <c r="AY93" s="79"/>
      <c r="AZ93" s="79"/>
      <c r="BA93" s="79"/>
      <c r="BB93" s="79"/>
      <c r="BC93" s="79"/>
      <c r="BD93" s="80"/>
      <c r="BE93" s="34"/>
    </row>
    <row r="94" spans="1:90" s="6" customFormat="1" ht="32.450000000000003" customHeight="1">
      <c r="B94" s="81"/>
      <c r="C94" s="82" t="s">
        <v>76</v>
      </c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314">
        <f>ROUND(AG95,2)</f>
        <v>0</v>
      </c>
      <c r="AH94" s="314"/>
      <c r="AI94" s="314"/>
      <c r="AJ94" s="314"/>
      <c r="AK94" s="314"/>
      <c r="AL94" s="314"/>
      <c r="AM94" s="314"/>
      <c r="AN94" s="315">
        <f>SUM(AG94,AT94)</f>
        <v>0</v>
      </c>
      <c r="AO94" s="315"/>
      <c r="AP94" s="315"/>
      <c r="AQ94" s="85" t="s">
        <v>1</v>
      </c>
      <c r="AR94" s="86"/>
      <c r="AS94" s="87">
        <f>ROUND(AS95,2)</f>
        <v>0</v>
      </c>
      <c r="AT94" s="88">
        <f>ROUND(SUM(AV94:AW94),2)</f>
        <v>0</v>
      </c>
      <c r="AU94" s="89">
        <f>ROUND(AU95,5)</f>
        <v>0</v>
      </c>
      <c r="AV94" s="88">
        <f>ROUND(AZ94*L29,2)</f>
        <v>0</v>
      </c>
      <c r="AW94" s="88">
        <f>ROUND(BA94*L30,2)</f>
        <v>0</v>
      </c>
      <c r="AX94" s="88">
        <f>ROUND(BB94*L29,2)</f>
        <v>0</v>
      </c>
      <c r="AY94" s="88">
        <f>ROUND(BC94*L30,2)</f>
        <v>0</v>
      </c>
      <c r="AZ94" s="88">
        <f>ROUND(AZ95,2)</f>
        <v>0</v>
      </c>
      <c r="BA94" s="88">
        <f>ROUND(BA95,2)</f>
        <v>0</v>
      </c>
      <c r="BB94" s="88">
        <f>ROUND(BB95,2)</f>
        <v>0</v>
      </c>
      <c r="BC94" s="88">
        <f>ROUND(BC95,2)</f>
        <v>0</v>
      </c>
      <c r="BD94" s="90">
        <f>ROUND(BD95,2)</f>
        <v>0</v>
      </c>
      <c r="BS94" s="91" t="s">
        <v>77</v>
      </c>
      <c r="BT94" s="91" t="s">
        <v>78</v>
      </c>
      <c r="BV94" s="91" t="s">
        <v>79</v>
      </c>
      <c r="BW94" s="91" t="s">
        <v>5</v>
      </c>
      <c r="BX94" s="91" t="s">
        <v>80</v>
      </c>
      <c r="CL94" s="91" t="s">
        <v>1</v>
      </c>
    </row>
    <row r="95" spans="1:90" s="7" customFormat="1" ht="37.5" customHeight="1">
      <c r="A95" s="92" t="s">
        <v>81</v>
      </c>
      <c r="B95" s="93"/>
      <c r="C95" s="94"/>
      <c r="D95" s="313" t="s">
        <v>14</v>
      </c>
      <c r="E95" s="313"/>
      <c r="F95" s="313"/>
      <c r="G95" s="313"/>
      <c r="H95" s="313"/>
      <c r="I95" s="95"/>
      <c r="J95" s="313" t="s">
        <v>17</v>
      </c>
      <c r="K95" s="313"/>
      <c r="L95" s="313"/>
      <c r="M95" s="313"/>
      <c r="N95" s="313"/>
      <c r="O95" s="313"/>
      <c r="P95" s="313"/>
      <c r="Q95" s="313"/>
      <c r="R95" s="313"/>
      <c r="S95" s="313"/>
      <c r="T95" s="313"/>
      <c r="U95" s="313"/>
      <c r="V95" s="313"/>
      <c r="W95" s="313"/>
      <c r="X95" s="313"/>
      <c r="Y95" s="313"/>
      <c r="Z95" s="313"/>
      <c r="AA95" s="313"/>
      <c r="AB95" s="313"/>
      <c r="AC95" s="313"/>
      <c r="AD95" s="313"/>
      <c r="AE95" s="313"/>
      <c r="AF95" s="313"/>
      <c r="AG95" s="311">
        <f>'0420-01 - Venkovní žalu...'!J30</f>
        <v>0</v>
      </c>
      <c r="AH95" s="312"/>
      <c r="AI95" s="312"/>
      <c r="AJ95" s="312"/>
      <c r="AK95" s="312"/>
      <c r="AL95" s="312"/>
      <c r="AM95" s="312"/>
      <c r="AN95" s="311">
        <f>SUM(AG95,AT95)</f>
        <v>0</v>
      </c>
      <c r="AO95" s="312"/>
      <c r="AP95" s="312"/>
      <c r="AQ95" s="96" t="s">
        <v>82</v>
      </c>
      <c r="AR95" s="97"/>
      <c r="AS95" s="98">
        <v>0</v>
      </c>
      <c r="AT95" s="99">
        <f>ROUND(SUM(AV95:AW95),2)</f>
        <v>0</v>
      </c>
      <c r="AU95" s="100">
        <f>'0420-01 - Venkovní žalu...'!P130</f>
        <v>0</v>
      </c>
      <c r="AV95" s="99">
        <f>'0420-01 - Venkovní žalu...'!J33</f>
        <v>0</v>
      </c>
      <c r="AW95" s="99">
        <f>'0420-01 - Venkovní žalu...'!J34</f>
        <v>0</v>
      </c>
      <c r="AX95" s="99">
        <f>'0420-01 - Venkovní žalu...'!J35</f>
        <v>0</v>
      </c>
      <c r="AY95" s="99">
        <f>'0420-01 - Venkovní žalu...'!J36</f>
        <v>0</v>
      </c>
      <c r="AZ95" s="99">
        <f>'0420-01 - Venkovní žalu...'!F33</f>
        <v>0</v>
      </c>
      <c r="BA95" s="99">
        <f>'0420-01 - Venkovní žalu...'!F34</f>
        <v>0</v>
      </c>
      <c r="BB95" s="99">
        <f>'0420-01 - Venkovní žalu...'!F35</f>
        <v>0</v>
      </c>
      <c r="BC95" s="99">
        <f>'0420-01 - Venkovní žalu...'!F36</f>
        <v>0</v>
      </c>
      <c r="BD95" s="101">
        <f>'0420-01 - Venkovní žalu...'!F37</f>
        <v>0</v>
      </c>
      <c r="BT95" s="102" t="s">
        <v>83</v>
      </c>
      <c r="BU95" s="102" t="s">
        <v>84</v>
      </c>
      <c r="BV95" s="102" t="s">
        <v>79</v>
      </c>
      <c r="BW95" s="102" t="s">
        <v>5</v>
      </c>
      <c r="BX95" s="102" t="s">
        <v>80</v>
      </c>
      <c r="CL95" s="102" t="s">
        <v>1</v>
      </c>
    </row>
    <row r="96" spans="1:90" s="2" customFormat="1" ht="30" customHeight="1">
      <c r="A96" s="34"/>
      <c r="B96" s="35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9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s="2" customFormat="1" ht="6.95" customHeight="1">
      <c r="A97" s="34"/>
      <c r="B97" s="54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39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</sheetData>
  <sheetProtection algorithmName="SHA-512" hashValue="HulZ4ZsTCVNJjeun98/89be5Xv4CYpaeohkiAeIxOH0zl+HF9NDpEYo9BqX+4KQyD3vQ5ncm6IqubPPnOA/RPA==" saltValue="Jk3tNi2mj+gfbfix3ZtXDGAxtHvumr8xexCsZ8PrV1evLIlsg3ofcjpewu+DzgGF61/oFLEnrgszYHPNGzmpQg==" spinCount="100000" sheet="1" objects="1" scenarios="1" formatColumns="0" formatRows="0"/>
  <mergeCells count="42">
    <mergeCell ref="AR2:BE2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VL0420-01 - Venkovní žalu...'!C2" display="/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94"/>
  <sheetViews>
    <sheetView showGridLines="0" tabSelected="1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" style="1" customWidth="1"/>
    <col min="8" max="8" width="11.5" style="1" customWidth="1"/>
    <col min="9" max="9" width="20.1640625" style="103" customWidth="1"/>
    <col min="10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I2" s="103"/>
      <c r="L2" s="316"/>
      <c r="M2" s="316"/>
      <c r="N2" s="316"/>
      <c r="O2" s="316"/>
      <c r="P2" s="316"/>
      <c r="Q2" s="316"/>
      <c r="R2" s="316"/>
      <c r="S2" s="316"/>
      <c r="T2" s="316"/>
      <c r="U2" s="316"/>
      <c r="V2" s="316"/>
      <c r="AT2" s="17" t="s">
        <v>5</v>
      </c>
    </row>
    <row r="3" spans="1:46" s="1" customFormat="1" ht="6.95" customHeight="1">
      <c r="B3" s="104"/>
      <c r="C3" s="105"/>
      <c r="D3" s="105"/>
      <c r="E3" s="105"/>
      <c r="F3" s="105"/>
      <c r="G3" s="105"/>
      <c r="H3" s="105"/>
      <c r="I3" s="106"/>
      <c r="J3" s="105"/>
      <c r="K3" s="105"/>
      <c r="L3" s="20"/>
      <c r="AT3" s="17" t="s">
        <v>85</v>
      </c>
    </row>
    <row r="4" spans="1:46" s="1" customFormat="1" ht="24.95" customHeight="1">
      <c r="B4" s="20"/>
      <c r="D4" s="107" t="s">
        <v>86</v>
      </c>
      <c r="I4" s="103"/>
      <c r="L4" s="20"/>
      <c r="M4" s="108" t="s">
        <v>10</v>
      </c>
      <c r="AT4" s="17" t="s">
        <v>4</v>
      </c>
    </row>
    <row r="5" spans="1:46" s="1" customFormat="1" ht="6.95" customHeight="1">
      <c r="B5" s="20"/>
      <c r="I5" s="103"/>
      <c r="L5" s="20"/>
    </row>
    <row r="6" spans="1:46" s="2" customFormat="1" ht="12" customHeight="1">
      <c r="A6" s="34"/>
      <c r="B6" s="39"/>
      <c r="C6" s="34"/>
      <c r="D6" s="109" t="s">
        <v>16</v>
      </c>
      <c r="E6" s="34"/>
      <c r="F6" s="34"/>
      <c r="G6" s="34"/>
      <c r="H6" s="34"/>
      <c r="I6" s="110"/>
      <c r="J6" s="34"/>
      <c r="K6" s="34"/>
      <c r="L6" s="51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</row>
    <row r="7" spans="1:46" s="2" customFormat="1" ht="16.5" customHeight="1">
      <c r="A7" s="34"/>
      <c r="B7" s="39"/>
      <c r="C7" s="34"/>
      <c r="D7" s="34"/>
      <c r="E7" s="317" t="s">
        <v>17</v>
      </c>
      <c r="F7" s="318"/>
      <c r="G7" s="318"/>
      <c r="H7" s="318"/>
      <c r="I7" s="110"/>
      <c r="J7" s="34"/>
      <c r="K7" s="34"/>
      <c r="L7" s="51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</row>
    <row r="8" spans="1:46" s="2" customFormat="1" ht="11.25">
      <c r="A8" s="34"/>
      <c r="B8" s="39"/>
      <c r="C8" s="34"/>
      <c r="D8" s="34"/>
      <c r="E8" s="34"/>
      <c r="F8" s="34"/>
      <c r="G8" s="34"/>
      <c r="H8" s="34"/>
      <c r="I8" s="110"/>
      <c r="J8" s="34"/>
      <c r="K8" s="34"/>
      <c r="L8" s="51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</row>
    <row r="9" spans="1:46" s="2" customFormat="1" ht="12" customHeight="1">
      <c r="A9" s="34"/>
      <c r="B9" s="39"/>
      <c r="C9" s="34"/>
      <c r="D9" s="109" t="s">
        <v>18</v>
      </c>
      <c r="E9" s="34"/>
      <c r="F9" s="111" t="s">
        <v>1</v>
      </c>
      <c r="G9" s="34"/>
      <c r="H9" s="34"/>
      <c r="I9" s="112" t="s">
        <v>19</v>
      </c>
      <c r="J9" s="111" t="s">
        <v>1</v>
      </c>
      <c r="K9" s="34"/>
      <c r="L9" s="51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</row>
    <row r="10" spans="1:46" s="2" customFormat="1" ht="12" customHeight="1">
      <c r="A10" s="34"/>
      <c r="B10" s="39"/>
      <c r="C10" s="34"/>
      <c r="D10" s="109" t="s">
        <v>20</v>
      </c>
      <c r="E10" s="34"/>
      <c r="F10" s="111" t="s">
        <v>21</v>
      </c>
      <c r="G10" s="34"/>
      <c r="H10" s="34"/>
      <c r="I10" s="112" t="s">
        <v>22</v>
      </c>
      <c r="J10" s="113" t="str">
        <f>'Rekapitulace stavby'!AN8</f>
        <v>22. 4. 2020</v>
      </c>
      <c r="K10" s="34"/>
      <c r="L10" s="51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</row>
    <row r="11" spans="1:46" s="2" customFormat="1" ht="10.9" customHeight="1">
      <c r="A11" s="34"/>
      <c r="B11" s="39"/>
      <c r="C11" s="34"/>
      <c r="D11" s="34"/>
      <c r="E11" s="34"/>
      <c r="F11" s="34"/>
      <c r="G11" s="34"/>
      <c r="H11" s="34"/>
      <c r="I11" s="110"/>
      <c r="J11" s="34"/>
      <c r="K11" s="34"/>
      <c r="L11" s="51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</row>
    <row r="12" spans="1:46" s="2" customFormat="1" ht="12" customHeight="1">
      <c r="A12" s="34"/>
      <c r="B12" s="39"/>
      <c r="C12" s="34"/>
      <c r="D12" s="109" t="s">
        <v>24</v>
      </c>
      <c r="E12" s="34"/>
      <c r="F12" s="34"/>
      <c r="G12" s="34"/>
      <c r="H12" s="34"/>
      <c r="I12" s="112" t="s">
        <v>25</v>
      </c>
      <c r="J12" s="111" t="s">
        <v>1</v>
      </c>
      <c r="K12" s="34"/>
      <c r="L12" s="51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</row>
    <row r="13" spans="1:46" s="2" customFormat="1" ht="18" customHeight="1">
      <c r="A13" s="34"/>
      <c r="B13" s="39"/>
      <c r="C13" s="34"/>
      <c r="D13" s="34"/>
      <c r="E13" s="111" t="s">
        <v>26</v>
      </c>
      <c r="F13" s="34"/>
      <c r="G13" s="34"/>
      <c r="H13" s="34"/>
      <c r="I13" s="112" t="s">
        <v>27</v>
      </c>
      <c r="J13" s="111" t="s">
        <v>1</v>
      </c>
      <c r="K13" s="34"/>
      <c r="L13" s="51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</row>
    <row r="14" spans="1:46" s="2" customFormat="1" ht="6.95" customHeight="1">
      <c r="A14" s="34"/>
      <c r="B14" s="39"/>
      <c r="C14" s="34"/>
      <c r="D14" s="34"/>
      <c r="E14" s="34"/>
      <c r="F14" s="34"/>
      <c r="G14" s="34"/>
      <c r="H14" s="34"/>
      <c r="I14" s="110"/>
      <c r="J14" s="34"/>
      <c r="K14" s="34"/>
      <c r="L14" s="51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46" s="2" customFormat="1" ht="12" customHeight="1">
      <c r="A15" s="34"/>
      <c r="B15" s="39"/>
      <c r="C15" s="34"/>
      <c r="D15" s="109" t="s">
        <v>28</v>
      </c>
      <c r="E15" s="34"/>
      <c r="F15" s="34"/>
      <c r="G15" s="34"/>
      <c r="H15" s="34"/>
      <c r="I15" s="112" t="s">
        <v>25</v>
      </c>
      <c r="J15" s="30" t="str">
        <f>'Rekapitulace stavby'!AN13</f>
        <v>Vyplň údaj</v>
      </c>
      <c r="K15" s="34"/>
      <c r="L15" s="51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46" s="2" customFormat="1" ht="18" customHeight="1">
      <c r="A16" s="34"/>
      <c r="B16" s="39"/>
      <c r="C16" s="34"/>
      <c r="D16" s="34"/>
      <c r="E16" s="319" t="str">
        <f>'Rekapitulace stavby'!E14</f>
        <v>Vyplň údaj</v>
      </c>
      <c r="F16" s="320"/>
      <c r="G16" s="320"/>
      <c r="H16" s="320"/>
      <c r="I16" s="112" t="s">
        <v>27</v>
      </c>
      <c r="J16" s="30" t="str">
        <f>'Rekapitulace stavby'!AN14</f>
        <v>Vyplň údaj</v>
      </c>
      <c r="K16" s="34"/>
      <c r="L16" s="51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2" customFormat="1" ht="6.95" customHeight="1">
      <c r="A17" s="34"/>
      <c r="B17" s="39"/>
      <c r="C17" s="34"/>
      <c r="D17" s="34"/>
      <c r="E17" s="34"/>
      <c r="F17" s="34"/>
      <c r="G17" s="34"/>
      <c r="H17" s="34"/>
      <c r="I17" s="110"/>
      <c r="J17" s="34"/>
      <c r="K17" s="34"/>
      <c r="L17" s="51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2" customFormat="1" ht="12" customHeight="1">
      <c r="A18" s="34"/>
      <c r="B18" s="39"/>
      <c r="C18" s="34"/>
      <c r="D18" s="109" t="s">
        <v>30</v>
      </c>
      <c r="E18" s="34"/>
      <c r="F18" s="34"/>
      <c r="G18" s="34"/>
      <c r="H18" s="34"/>
      <c r="I18" s="112" t="s">
        <v>25</v>
      </c>
      <c r="J18" s="111" t="s">
        <v>31</v>
      </c>
      <c r="K18" s="34"/>
      <c r="L18" s="51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2" customFormat="1" ht="18" customHeight="1">
      <c r="A19" s="34"/>
      <c r="B19" s="39"/>
      <c r="C19" s="34"/>
      <c r="D19" s="34"/>
      <c r="E19" s="111" t="s">
        <v>32</v>
      </c>
      <c r="F19" s="34"/>
      <c r="G19" s="34"/>
      <c r="H19" s="34"/>
      <c r="I19" s="112" t="s">
        <v>27</v>
      </c>
      <c r="J19" s="111" t="s">
        <v>33</v>
      </c>
      <c r="K19" s="34"/>
      <c r="L19" s="51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s="2" customFormat="1" ht="6.95" customHeight="1">
      <c r="A20" s="34"/>
      <c r="B20" s="39"/>
      <c r="C20" s="34"/>
      <c r="D20" s="34"/>
      <c r="E20" s="34"/>
      <c r="F20" s="34"/>
      <c r="G20" s="34"/>
      <c r="H20" s="34"/>
      <c r="I20" s="110"/>
      <c r="J20" s="34"/>
      <c r="K20" s="34"/>
      <c r="L20" s="51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s="2" customFormat="1" ht="12" customHeight="1">
      <c r="A21" s="34"/>
      <c r="B21" s="39"/>
      <c r="C21" s="34"/>
      <c r="D21" s="109" t="s">
        <v>35</v>
      </c>
      <c r="E21" s="34"/>
      <c r="F21" s="34"/>
      <c r="G21" s="34"/>
      <c r="H21" s="34"/>
      <c r="I21" s="112" t="s">
        <v>25</v>
      </c>
      <c r="J21" s="111" t="s">
        <v>1</v>
      </c>
      <c r="K21" s="34"/>
      <c r="L21" s="51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s="2" customFormat="1" ht="18" customHeight="1">
      <c r="A22" s="34"/>
      <c r="B22" s="39"/>
      <c r="C22" s="34"/>
      <c r="D22" s="34"/>
      <c r="E22" s="111" t="s">
        <v>36</v>
      </c>
      <c r="F22" s="34"/>
      <c r="G22" s="34"/>
      <c r="H22" s="34"/>
      <c r="I22" s="112" t="s">
        <v>27</v>
      </c>
      <c r="J22" s="111" t="s">
        <v>1</v>
      </c>
      <c r="K22" s="34"/>
      <c r="L22" s="51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s="2" customFormat="1" ht="6.95" customHeight="1">
      <c r="A23" s="34"/>
      <c r="B23" s="39"/>
      <c r="C23" s="34"/>
      <c r="D23" s="34"/>
      <c r="E23" s="34"/>
      <c r="F23" s="34"/>
      <c r="G23" s="34"/>
      <c r="H23" s="34"/>
      <c r="I23" s="110"/>
      <c r="J23" s="34"/>
      <c r="K23" s="34"/>
      <c r="L23" s="51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s="2" customFormat="1" ht="12" customHeight="1">
      <c r="A24" s="34"/>
      <c r="B24" s="39"/>
      <c r="C24" s="34"/>
      <c r="D24" s="109" t="s">
        <v>37</v>
      </c>
      <c r="E24" s="34"/>
      <c r="F24" s="34"/>
      <c r="G24" s="34"/>
      <c r="H24" s="34"/>
      <c r="I24" s="110"/>
      <c r="J24" s="34"/>
      <c r="K24" s="34"/>
      <c r="L24" s="51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s="8" customFormat="1" ht="16.5" customHeight="1">
      <c r="A25" s="114"/>
      <c r="B25" s="115"/>
      <c r="C25" s="114"/>
      <c r="D25" s="114"/>
      <c r="E25" s="321" t="s">
        <v>1</v>
      </c>
      <c r="F25" s="321"/>
      <c r="G25" s="321"/>
      <c r="H25" s="321"/>
      <c r="I25" s="116"/>
      <c r="J25" s="114"/>
      <c r="K25" s="114"/>
      <c r="L25" s="117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</row>
    <row r="26" spans="1:31" s="2" customFormat="1" ht="6.95" customHeight="1">
      <c r="A26" s="34"/>
      <c r="B26" s="39"/>
      <c r="C26" s="34"/>
      <c r="D26" s="34"/>
      <c r="E26" s="34"/>
      <c r="F26" s="34"/>
      <c r="G26" s="34"/>
      <c r="H26" s="34"/>
      <c r="I26" s="110"/>
      <c r="J26" s="34"/>
      <c r="K26" s="34"/>
      <c r="L26" s="51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s="2" customFormat="1" ht="6.95" customHeight="1">
      <c r="A27" s="34"/>
      <c r="B27" s="39"/>
      <c r="C27" s="34"/>
      <c r="D27" s="118"/>
      <c r="E27" s="118"/>
      <c r="F27" s="118"/>
      <c r="G27" s="118"/>
      <c r="H27" s="118"/>
      <c r="I27" s="119"/>
      <c r="J27" s="118"/>
      <c r="K27" s="118"/>
      <c r="L27" s="51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</row>
    <row r="28" spans="1:31" s="2" customFormat="1" ht="14.45" customHeight="1">
      <c r="A28" s="34"/>
      <c r="B28" s="39"/>
      <c r="C28" s="34"/>
      <c r="D28" s="111" t="s">
        <v>87</v>
      </c>
      <c r="E28" s="34"/>
      <c r="F28" s="34"/>
      <c r="G28" s="34"/>
      <c r="H28" s="34"/>
      <c r="I28" s="110"/>
      <c r="J28" s="120">
        <f>J94</f>
        <v>0</v>
      </c>
      <c r="K28" s="34"/>
      <c r="L28" s="51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s="2" customFormat="1" ht="14.45" customHeight="1">
      <c r="A29" s="34"/>
      <c r="B29" s="39"/>
      <c r="C29" s="34"/>
      <c r="D29" s="121" t="s">
        <v>88</v>
      </c>
      <c r="E29" s="34"/>
      <c r="F29" s="34"/>
      <c r="G29" s="34"/>
      <c r="H29" s="34"/>
      <c r="I29" s="110"/>
      <c r="J29" s="120">
        <f>J105</f>
        <v>0</v>
      </c>
      <c r="K29" s="34"/>
      <c r="L29" s="51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</row>
    <row r="30" spans="1:31" s="2" customFormat="1" ht="25.35" customHeight="1">
      <c r="A30" s="34"/>
      <c r="B30" s="39"/>
      <c r="C30" s="34"/>
      <c r="D30" s="122" t="s">
        <v>38</v>
      </c>
      <c r="E30" s="34"/>
      <c r="F30" s="34"/>
      <c r="G30" s="34"/>
      <c r="H30" s="34"/>
      <c r="I30" s="110"/>
      <c r="J30" s="123">
        <f>ROUND(J28 + J29, 2)</f>
        <v>0</v>
      </c>
      <c r="K30" s="34"/>
      <c r="L30" s="51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s="2" customFormat="1" ht="6.95" customHeight="1">
      <c r="A31" s="34"/>
      <c r="B31" s="39"/>
      <c r="C31" s="34"/>
      <c r="D31" s="118"/>
      <c r="E31" s="118"/>
      <c r="F31" s="118"/>
      <c r="G31" s="118"/>
      <c r="H31" s="118"/>
      <c r="I31" s="119"/>
      <c r="J31" s="118"/>
      <c r="K31" s="118"/>
      <c r="L31" s="51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s="2" customFormat="1" ht="14.45" customHeight="1">
      <c r="A32" s="34"/>
      <c r="B32" s="39"/>
      <c r="C32" s="34"/>
      <c r="D32" s="34"/>
      <c r="E32" s="34"/>
      <c r="F32" s="124" t="s">
        <v>40</v>
      </c>
      <c r="G32" s="34"/>
      <c r="H32" s="34"/>
      <c r="I32" s="125" t="s">
        <v>39</v>
      </c>
      <c r="J32" s="124" t="s">
        <v>41</v>
      </c>
      <c r="K32" s="34"/>
      <c r="L32" s="51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14.45" customHeight="1">
      <c r="A33" s="34"/>
      <c r="B33" s="39"/>
      <c r="C33" s="34"/>
      <c r="D33" s="126" t="s">
        <v>42</v>
      </c>
      <c r="E33" s="109" t="s">
        <v>43</v>
      </c>
      <c r="F33" s="127">
        <f>ROUND((SUM(BE105:BE112) + SUM(BE130:BE193)),  2)</f>
        <v>0</v>
      </c>
      <c r="G33" s="34"/>
      <c r="H33" s="34"/>
      <c r="I33" s="128">
        <v>0.21</v>
      </c>
      <c r="J33" s="127">
        <f>ROUND(((SUM(BE105:BE112) + SUM(BE130:BE193))*I33),  2)</f>
        <v>0</v>
      </c>
      <c r="K33" s="34"/>
      <c r="L33" s="51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5" customHeight="1">
      <c r="A34" s="34"/>
      <c r="B34" s="39"/>
      <c r="C34" s="34"/>
      <c r="D34" s="34"/>
      <c r="E34" s="109" t="s">
        <v>44</v>
      </c>
      <c r="F34" s="127">
        <f>ROUND((SUM(BF105:BF112) + SUM(BF130:BF193)),  2)</f>
        <v>0</v>
      </c>
      <c r="G34" s="34"/>
      <c r="H34" s="34"/>
      <c r="I34" s="128">
        <v>0.15</v>
      </c>
      <c r="J34" s="127">
        <f>ROUND(((SUM(BF105:BF112) + SUM(BF130:BF193))*I34),  2)</f>
        <v>0</v>
      </c>
      <c r="K34" s="34"/>
      <c r="L34" s="51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5" hidden="1" customHeight="1">
      <c r="A35" s="34"/>
      <c r="B35" s="39"/>
      <c r="C35" s="34"/>
      <c r="D35" s="34"/>
      <c r="E35" s="109" t="s">
        <v>45</v>
      </c>
      <c r="F35" s="127">
        <f>ROUND((SUM(BG105:BG112) + SUM(BG130:BG193)),  2)</f>
        <v>0</v>
      </c>
      <c r="G35" s="34"/>
      <c r="H35" s="34"/>
      <c r="I35" s="128">
        <v>0.21</v>
      </c>
      <c r="J35" s="127">
        <f>0</f>
        <v>0</v>
      </c>
      <c r="K35" s="34"/>
      <c r="L35" s="51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14.45" hidden="1" customHeight="1">
      <c r="A36" s="34"/>
      <c r="B36" s="39"/>
      <c r="C36" s="34"/>
      <c r="D36" s="34"/>
      <c r="E36" s="109" t="s">
        <v>46</v>
      </c>
      <c r="F36" s="127">
        <f>ROUND((SUM(BH105:BH112) + SUM(BH130:BH193)),  2)</f>
        <v>0</v>
      </c>
      <c r="G36" s="34"/>
      <c r="H36" s="34"/>
      <c r="I36" s="128">
        <v>0.15</v>
      </c>
      <c r="J36" s="127">
        <f>0</f>
        <v>0</v>
      </c>
      <c r="K36" s="34"/>
      <c r="L36" s="51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14.45" hidden="1" customHeight="1">
      <c r="A37" s="34"/>
      <c r="B37" s="39"/>
      <c r="C37" s="34"/>
      <c r="D37" s="34"/>
      <c r="E37" s="109" t="s">
        <v>47</v>
      </c>
      <c r="F37" s="127">
        <f>ROUND((SUM(BI105:BI112) + SUM(BI130:BI193)),  2)</f>
        <v>0</v>
      </c>
      <c r="G37" s="34"/>
      <c r="H37" s="34"/>
      <c r="I37" s="128">
        <v>0</v>
      </c>
      <c r="J37" s="127">
        <f>0</f>
        <v>0</v>
      </c>
      <c r="K37" s="34"/>
      <c r="L37" s="51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6.95" customHeight="1">
      <c r="A38" s="34"/>
      <c r="B38" s="39"/>
      <c r="C38" s="34"/>
      <c r="D38" s="34"/>
      <c r="E38" s="34"/>
      <c r="F38" s="34"/>
      <c r="G38" s="34"/>
      <c r="H38" s="34"/>
      <c r="I38" s="110"/>
      <c r="J38" s="34"/>
      <c r="K38" s="34"/>
      <c r="L38" s="51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2" customFormat="1" ht="25.35" customHeight="1">
      <c r="A39" s="34"/>
      <c r="B39" s="39"/>
      <c r="C39" s="129"/>
      <c r="D39" s="130" t="s">
        <v>48</v>
      </c>
      <c r="E39" s="131"/>
      <c r="F39" s="131"/>
      <c r="G39" s="132" t="s">
        <v>49</v>
      </c>
      <c r="H39" s="133" t="s">
        <v>50</v>
      </c>
      <c r="I39" s="134"/>
      <c r="J39" s="135">
        <f>SUM(J30:J37)</f>
        <v>0</v>
      </c>
      <c r="K39" s="136"/>
      <c r="L39" s="51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pans="1:31" s="2" customFormat="1" ht="14.45" customHeight="1">
      <c r="A40" s="34"/>
      <c r="B40" s="39"/>
      <c r="C40" s="34"/>
      <c r="D40" s="34"/>
      <c r="E40" s="34"/>
      <c r="F40" s="34"/>
      <c r="G40" s="34"/>
      <c r="H40" s="34"/>
      <c r="I40" s="110"/>
      <c r="J40" s="34"/>
      <c r="K40" s="34"/>
      <c r="L40" s="51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1" spans="1:31" s="1" customFormat="1" ht="14.45" customHeight="1">
      <c r="B41" s="20"/>
      <c r="I41" s="103"/>
      <c r="L41" s="20"/>
    </row>
    <row r="42" spans="1:31" s="1" customFormat="1" ht="14.45" customHeight="1">
      <c r="B42" s="20"/>
      <c r="I42" s="103"/>
      <c r="L42" s="20"/>
    </row>
    <row r="43" spans="1:31" s="1" customFormat="1" ht="14.45" customHeight="1">
      <c r="B43" s="20"/>
      <c r="I43" s="103"/>
      <c r="L43" s="20"/>
    </row>
    <row r="44" spans="1:31" s="1" customFormat="1" ht="14.45" customHeight="1">
      <c r="B44" s="20"/>
      <c r="I44" s="103"/>
      <c r="L44" s="20"/>
    </row>
    <row r="45" spans="1:31" s="1" customFormat="1" ht="14.45" customHeight="1">
      <c r="B45" s="20"/>
      <c r="I45" s="103"/>
      <c r="L45" s="20"/>
    </row>
    <row r="46" spans="1:31" s="1" customFormat="1" ht="14.45" customHeight="1">
      <c r="B46" s="20"/>
      <c r="I46" s="103"/>
      <c r="L46" s="20"/>
    </row>
    <row r="47" spans="1:31" s="1" customFormat="1" ht="14.45" customHeight="1">
      <c r="B47" s="20"/>
      <c r="I47" s="103"/>
      <c r="L47" s="20"/>
    </row>
    <row r="48" spans="1:31" s="1" customFormat="1" ht="14.45" customHeight="1">
      <c r="B48" s="20"/>
      <c r="I48" s="103"/>
      <c r="L48" s="20"/>
    </row>
    <row r="49" spans="1:31" s="1" customFormat="1" ht="14.45" customHeight="1">
      <c r="B49" s="20"/>
      <c r="I49" s="103"/>
      <c r="L49" s="20"/>
    </row>
    <row r="50" spans="1:31" s="2" customFormat="1" ht="14.45" customHeight="1">
      <c r="B50" s="51"/>
      <c r="D50" s="137" t="s">
        <v>51</v>
      </c>
      <c r="E50" s="138"/>
      <c r="F50" s="138"/>
      <c r="G50" s="137" t="s">
        <v>52</v>
      </c>
      <c r="H50" s="138"/>
      <c r="I50" s="139"/>
      <c r="J50" s="138"/>
      <c r="K50" s="138"/>
      <c r="L50" s="51"/>
    </row>
    <row r="51" spans="1:31" ht="11.25">
      <c r="B51" s="20"/>
      <c r="L51" s="20"/>
    </row>
    <row r="52" spans="1:31" ht="11.25">
      <c r="B52" s="20"/>
      <c r="L52" s="20"/>
    </row>
    <row r="53" spans="1:31" ht="11.25">
      <c r="B53" s="20"/>
      <c r="L53" s="20"/>
    </row>
    <row r="54" spans="1:31" ht="11.25">
      <c r="B54" s="20"/>
      <c r="L54" s="20"/>
    </row>
    <row r="55" spans="1:31" ht="11.25">
      <c r="B55" s="20"/>
      <c r="L55" s="20"/>
    </row>
    <row r="56" spans="1:31" ht="11.25">
      <c r="B56" s="20"/>
      <c r="L56" s="20"/>
    </row>
    <row r="57" spans="1:31" ht="11.25">
      <c r="B57" s="20"/>
      <c r="L57" s="20"/>
    </row>
    <row r="58" spans="1:31" ht="11.25">
      <c r="B58" s="20"/>
      <c r="L58" s="20"/>
    </row>
    <row r="59" spans="1:31" ht="11.25">
      <c r="B59" s="20"/>
      <c r="L59" s="20"/>
    </row>
    <row r="60" spans="1:31" ht="11.25">
      <c r="B60" s="20"/>
      <c r="L60" s="20"/>
    </row>
    <row r="61" spans="1:31" s="2" customFormat="1" ht="12.75">
      <c r="A61" s="34"/>
      <c r="B61" s="39"/>
      <c r="C61" s="34"/>
      <c r="D61" s="140" t="s">
        <v>53</v>
      </c>
      <c r="E61" s="141"/>
      <c r="F61" s="142" t="s">
        <v>54</v>
      </c>
      <c r="G61" s="140" t="s">
        <v>53</v>
      </c>
      <c r="H61" s="141"/>
      <c r="I61" s="143"/>
      <c r="J61" s="144" t="s">
        <v>54</v>
      </c>
      <c r="K61" s="141"/>
      <c r="L61" s="51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31" ht="11.25">
      <c r="B62" s="20"/>
      <c r="L62" s="20"/>
    </row>
    <row r="63" spans="1:31" ht="11.25">
      <c r="B63" s="20"/>
      <c r="L63" s="20"/>
    </row>
    <row r="64" spans="1:31" ht="11.25">
      <c r="B64" s="20"/>
      <c r="L64" s="20"/>
    </row>
    <row r="65" spans="1:31" s="2" customFormat="1" ht="12.75">
      <c r="A65" s="34"/>
      <c r="B65" s="39"/>
      <c r="C65" s="34"/>
      <c r="D65" s="137" t="s">
        <v>55</v>
      </c>
      <c r="E65" s="145"/>
      <c r="F65" s="145"/>
      <c r="G65" s="137" t="s">
        <v>56</v>
      </c>
      <c r="H65" s="145"/>
      <c r="I65" s="146"/>
      <c r="J65" s="145"/>
      <c r="K65" s="145"/>
      <c r="L65" s="51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1.25">
      <c r="B66" s="20"/>
      <c r="L66" s="20"/>
    </row>
    <row r="67" spans="1:31" ht="11.25">
      <c r="B67" s="20"/>
      <c r="L67" s="20"/>
    </row>
    <row r="68" spans="1:31" ht="11.25">
      <c r="B68" s="20"/>
      <c r="L68" s="20"/>
    </row>
    <row r="69" spans="1:31" ht="11.25">
      <c r="B69" s="20"/>
      <c r="L69" s="20"/>
    </row>
    <row r="70" spans="1:31" ht="11.25">
      <c r="B70" s="20"/>
      <c r="L70" s="20"/>
    </row>
    <row r="71" spans="1:31" ht="11.25">
      <c r="B71" s="20"/>
      <c r="L71" s="20"/>
    </row>
    <row r="72" spans="1:31" ht="11.25">
      <c r="B72" s="20"/>
      <c r="L72" s="20"/>
    </row>
    <row r="73" spans="1:31" ht="11.25">
      <c r="B73" s="20"/>
      <c r="L73" s="20"/>
    </row>
    <row r="74" spans="1:31" ht="11.25">
      <c r="B74" s="20"/>
      <c r="L74" s="20"/>
    </row>
    <row r="75" spans="1:31" ht="11.25">
      <c r="B75" s="20"/>
      <c r="L75" s="20"/>
    </row>
    <row r="76" spans="1:31" s="2" customFormat="1" ht="12.75">
      <c r="A76" s="34"/>
      <c r="B76" s="39"/>
      <c r="C76" s="34"/>
      <c r="D76" s="140" t="s">
        <v>53</v>
      </c>
      <c r="E76" s="141"/>
      <c r="F76" s="142" t="s">
        <v>54</v>
      </c>
      <c r="G76" s="140" t="s">
        <v>53</v>
      </c>
      <c r="H76" s="141"/>
      <c r="I76" s="143"/>
      <c r="J76" s="144" t="s">
        <v>54</v>
      </c>
      <c r="K76" s="141"/>
      <c r="L76" s="51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spans="1:31" s="2" customFormat="1" ht="14.45" customHeight="1">
      <c r="A77" s="34"/>
      <c r="B77" s="147"/>
      <c r="C77" s="148"/>
      <c r="D77" s="148"/>
      <c r="E77" s="148"/>
      <c r="F77" s="148"/>
      <c r="G77" s="148"/>
      <c r="H77" s="148"/>
      <c r="I77" s="149"/>
      <c r="J77" s="148"/>
      <c r="K77" s="148"/>
      <c r="L77" s="51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81" spans="1:47" s="2" customFormat="1" ht="6.95" customHeight="1">
      <c r="A81" s="34"/>
      <c r="B81" s="150"/>
      <c r="C81" s="151"/>
      <c r="D81" s="151"/>
      <c r="E81" s="151"/>
      <c r="F81" s="151"/>
      <c r="G81" s="151"/>
      <c r="H81" s="151"/>
      <c r="I81" s="152"/>
      <c r="J81" s="151"/>
      <c r="K81" s="151"/>
      <c r="L81" s="51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</row>
    <row r="82" spans="1:47" s="2" customFormat="1" ht="24.95" customHeight="1">
      <c r="A82" s="34"/>
      <c r="B82" s="35"/>
      <c r="C82" s="23" t="s">
        <v>89</v>
      </c>
      <c r="D82" s="36"/>
      <c r="E82" s="36"/>
      <c r="F82" s="36"/>
      <c r="G82" s="36"/>
      <c r="H82" s="36"/>
      <c r="I82" s="110"/>
      <c r="J82" s="36"/>
      <c r="K82" s="36"/>
      <c r="L82" s="51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pans="1:47" s="2" customFormat="1" ht="6.95" customHeight="1">
      <c r="A83" s="34"/>
      <c r="B83" s="35"/>
      <c r="C83" s="36"/>
      <c r="D83" s="36"/>
      <c r="E83" s="36"/>
      <c r="F83" s="36"/>
      <c r="G83" s="36"/>
      <c r="H83" s="36"/>
      <c r="I83" s="110"/>
      <c r="J83" s="36"/>
      <c r="K83" s="36"/>
      <c r="L83" s="51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pans="1:47" s="2" customFormat="1" ht="12" customHeight="1">
      <c r="A84" s="34"/>
      <c r="B84" s="35"/>
      <c r="C84" s="29" t="s">
        <v>16</v>
      </c>
      <c r="D84" s="36"/>
      <c r="E84" s="36"/>
      <c r="F84" s="36"/>
      <c r="G84" s="36"/>
      <c r="H84" s="36"/>
      <c r="I84" s="110"/>
      <c r="J84" s="36"/>
      <c r="K84" s="36"/>
      <c r="L84" s="51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pans="1:47" s="2" customFormat="1" ht="16.5" customHeight="1">
      <c r="A85" s="34"/>
      <c r="B85" s="35"/>
      <c r="C85" s="36"/>
      <c r="D85" s="36"/>
      <c r="E85" s="295" t="str">
        <f>E7</f>
        <v>Venkovní žaluzie 1. stupeň a ředitelství ZŠ Svobodná Písek, p.č. st. 1033, k.ú. Písek</v>
      </c>
      <c r="F85" s="322"/>
      <c r="G85" s="322"/>
      <c r="H85" s="322"/>
      <c r="I85" s="110"/>
      <c r="J85" s="36"/>
      <c r="K85" s="36"/>
      <c r="L85" s="51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pans="1:47" s="2" customFormat="1" ht="6.95" customHeight="1">
      <c r="A86" s="34"/>
      <c r="B86" s="35"/>
      <c r="C86" s="36"/>
      <c r="D86" s="36"/>
      <c r="E86" s="36"/>
      <c r="F86" s="36"/>
      <c r="G86" s="36"/>
      <c r="H86" s="36"/>
      <c r="I86" s="110"/>
      <c r="J86" s="36"/>
      <c r="K86" s="36"/>
      <c r="L86" s="51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spans="1:47" s="2" customFormat="1" ht="12" customHeight="1">
      <c r="A87" s="34"/>
      <c r="B87" s="35"/>
      <c r="C87" s="29" t="s">
        <v>20</v>
      </c>
      <c r="D87" s="36"/>
      <c r="E87" s="36"/>
      <c r="F87" s="27" t="str">
        <f>F10</f>
        <v>Písek</v>
      </c>
      <c r="G87" s="36"/>
      <c r="H87" s="36"/>
      <c r="I87" s="112" t="s">
        <v>22</v>
      </c>
      <c r="J87" s="66" t="str">
        <f>IF(J10="","",J10)</f>
        <v>22. 4. 2020</v>
      </c>
      <c r="K87" s="36"/>
      <c r="L87" s="51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pans="1:47" s="2" customFormat="1" ht="6.95" customHeight="1">
      <c r="A88" s="34"/>
      <c r="B88" s="35"/>
      <c r="C88" s="36"/>
      <c r="D88" s="36"/>
      <c r="E88" s="36"/>
      <c r="F88" s="36"/>
      <c r="G88" s="36"/>
      <c r="H88" s="36"/>
      <c r="I88" s="110"/>
      <c r="J88" s="36"/>
      <c r="K88" s="36"/>
      <c r="L88" s="51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spans="1:47" s="2" customFormat="1" ht="15.2" customHeight="1">
      <c r="A89" s="34"/>
      <c r="B89" s="35"/>
      <c r="C89" s="29" t="s">
        <v>24</v>
      </c>
      <c r="D89" s="36"/>
      <c r="E89" s="36"/>
      <c r="F89" s="27" t="str">
        <f>E13</f>
        <v>Základní škola Svobodná a Mateřská škola Písek, Šo</v>
      </c>
      <c r="G89" s="36"/>
      <c r="H89" s="36"/>
      <c r="I89" s="112" t="s">
        <v>30</v>
      </c>
      <c r="J89" s="32" t="str">
        <f>E19</f>
        <v>VL projekt</v>
      </c>
      <c r="K89" s="36"/>
      <c r="L89" s="51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spans="1:47" s="2" customFormat="1" ht="25.7" customHeight="1">
      <c r="A90" s="34"/>
      <c r="B90" s="35"/>
      <c r="C90" s="29" t="s">
        <v>28</v>
      </c>
      <c r="D90" s="36"/>
      <c r="E90" s="36"/>
      <c r="F90" s="27" t="str">
        <f>IF(E16="","",E16)</f>
        <v>Vyplň údaj</v>
      </c>
      <c r="G90" s="36"/>
      <c r="H90" s="36"/>
      <c r="I90" s="112" t="s">
        <v>35</v>
      </c>
      <c r="J90" s="32" t="str">
        <f>E22</f>
        <v>Jindřich  J u k l  tel.: 602558222</v>
      </c>
      <c r="K90" s="36"/>
      <c r="L90" s="51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spans="1:47" s="2" customFormat="1" ht="10.35" customHeight="1">
      <c r="A91" s="34"/>
      <c r="B91" s="35"/>
      <c r="C91" s="36"/>
      <c r="D91" s="36"/>
      <c r="E91" s="36"/>
      <c r="F91" s="36"/>
      <c r="G91" s="36"/>
      <c r="H91" s="36"/>
      <c r="I91" s="110"/>
      <c r="J91" s="36"/>
      <c r="K91" s="36"/>
      <c r="L91" s="51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</row>
    <row r="92" spans="1:47" s="2" customFormat="1" ht="29.25" customHeight="1">
      <c r="A92" s="34"/>
      <c r="B92" s="35"/>
      <c r="C92" s="153" t="s">
        <v>90</v>
      </c>
      <c r="D92" s="154"/>
      <c r="E92" s="154"/>
      <c r="F92" s="154"/>
      <c r="G92" s="154"/>
      <c r="H92" s="154"/>
      <c r="I92" s="155"/>
      <c r="J92" s="156" t="s">
        <v>91</v>
      </c>
      <c r="K92" s="154"/>
      <c r="L92" s="51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</row>
    <row r="93" spans="1:47" s="2" customFormat="1" ht="10.35" customHeight="1">
      <c r="A93" s="34"/>
      <c r="B93" s="35"/>
      <c r="C93" s="36"/>
      <c r="D93" s="36"/>
      <c r="E93" s="36"/>
      <c r="F93" s="36"/>
      <c r="G93" s="36"/>
      <c r="H93" s="36"/>
      <c r="I93" s="110"/>
      <c r="J93" s="36"/>
      <c r="K93" s="36"/>
      <c r="L93" s="51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</row>
    <row r="94" spans="1:47" s="2" customFormat="1" ht="22.9" customHeight="1">
      <c r="A94" s="34"/>
      <c r="B94" s="35"/>
      <c r="C94" s="157" t="s">
        <v>92</v>
      </c>
      <c r="D94" s="36"/>
      <c r="E94" s="36"/>
      <c r="F94" s="36"/>
      <c r="G94" s="36"/>
      <c r="H94" s="36"/>
      <c r="I94" s="110"/>
      <c r="J94" s="84">
        <f>J130</f>
        <v>0</v>
      </c>
      <c r="K94" s="36"/>
      <c r="L94" s="51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U94" s="17" t="s">
        <v>93</v>
      </c>
    </row>
    <row r="95" spans="1:47" s="9" customFormat="1" ht="24.95" customHeight="1">
      <c r="B95" s="158"/>
      <c r="C95" s="159"/>
      <c r="D95" s="160" t="s">
        <v>94</v>
      </c>
      <c r="E95" s="161"/>
      <c r="F95" s="161"/>
      <c r="G95" s="161"/>
      <c r="H95" s="161"/>
      <c r="I95" s="162"/>
      <c r="J95" s="163">
        <f>J131</f>
        <v>0</v>
      </c>
      <c r="K95" s="159"/>
      <c r="L95" s="164"/>
    </row>
    <row r="96" spans="1:47" s="10" customFormat="1" ht="19.899999999999999" customHeight="1">
      <c r="B96" s="165"/>
      <c r="C96" s="166"/>
      <c r="D96" s="167" t="s">
        <v>95</v>
      </c>
      <c r="E96" s="168"/>
      <c r="F96" s="168"/>
      <c r="G96" s="168"/>
      <c r="H96" s="168"/>
      <c r="I96" s="169"/>
      <c r="J96" s="170">
        <f>J135</f>
        <v>0</v>
      </c>
      <c r="K96" s="166"/>
      <c r="L96" s="171"/>
    </row>
    <row r="97" spans="1:65" s="9" customFormat="1" ht="24.95" customHeight="1">
      <c r="B97" s="158"/>
      <c r="C97" s="159"/>
      <c r="D97" s="160" t="s">
        <v>96</v>
      </c>
      <c r="E97" s="161"/>
      <c r="F97" s="161"/>
      <c r="G97" s="161"/>
      <c r="H97" s="161"/>
      <c r="I97" s="162"/>
      <c r="J97" s="163">
        <f>J150</f>
        <v>0</v>
      </c>
      <c r="K97" s="159"/>
      <c r="L97" s="164"/>
    </row>
    <row r="98" spans="1:65" s="10" customFormat="1" ht="19.899999999999999" customHeight="1">
      <c r="B98" s="165"/>
      <c r="C98" s="166"/>
      <c r="D98" s="167" t="s">
        <v>97</v>
      </c>
      <c r="E98" s="168"/>
      <c r="F98" s="168"/>
      <c r="G98" s="168"/>
      <c r="H98" s="168"/>
      <c r="I98" s="169"/>
      <c r="J98" s="170">
        <f>J151</f>
        <v>0</v>
      </c>
      <c r="K98" s="166"/>
      <c r="L98" s="171"/>
    </row>
    <row r="99" spans="1:65" s="10" customFormat="1" ht="19.899999999999999" customHeight="1">
      <c r="B99" s="165"/>
      <c r="C99" s="166"/>
      <c r="D99" s="167" t="s">
        <v>98</v>
      </c>
      <c r="E99" s="168"/>
      <c r="F99" s="168"/>
      <c r="G99" s="168"/>
      <c r="H99" s="168"/>
      <c r="I99" s="169"/>
      <c r="J99" s="170">
        <f>J178</f>
        <v>0</v>
      </c>
      <c r="K99" s="166"/>
      <c r="L99" s="171"/>
    </row>
    <row r="100" spans="1:65" s="9" customFormat="1" ht="24.95" customHeight="1">
      <c r="B100" s="158"/>
      <c r="C100" s="159"/>
      <c r="D100" s="160" t="s">
        <v>99</v>
      </c>
      <c r="E100" s="161"/>
      <c r="F100" s="161"/>
      <c r="G100" s="161"/>
      <c r="H100" s="161"/>
      <c r="I100" s="162"/>
      <c r="J100" s="163">
        <f>J189</f>
        <v>0</v>
      </c>
      <c r="K100" s="159"/>
      <c r="L100" s="164"/>
    </row>
    <row r="101" spans="1:65" s="10" customFormat="1" ht="19.899999999999999" customHeight="1">
      <c r="B101" s="165"/>
      <c r="C101" s="166"/>
      <c r="D101" s="167" t="s">
        <v>100</v>
      </c>
      <c r="E101" s="168"/>
      <c r="F101" s="168"/>
      <c r="G101" s="168"/>
      <c r="H101" s="168"/>
      <c r="I101" s="169"/>
      <c r="J101" s="170">
        <f>J190</f>
        <v>0</v>
      </c>
      <c r="K101" s="166"/>
      <c r="L101" s="171"/>
    </row>
    <row r="102" spans="1:65" s="10" customFormat="1" ht="19.899999999999999" customHeight="1">
      <c r="B102" s="165"/>
      <c r="C102" s="166"/>
      <c r="D102" s="167" t="s">
        <v>101</v>
      </c>
      <c r="E102" s="168"/>
      <c r="F102" s="168"/>
      <c r="G102" s="168"/>
      <c r="H102" s="168"/>
      <c r="I102" s="169"/>
      <c r="J102" s="170">
        <f>J192</f>
        <v>0</v>
      </c>
      <c r="K102" s="166"/>
      <c r="L102" s="171"/>
    </row>
    <row r="103" spans="1:65" s="2" customFormat="1" ht="21.75" customHeight="1">
      <c r="A103" s="34"/>
      <c r="B103" s="35"/>
      <c r="C103" s="36"/>
      <c r="D103" s="36"/>
      <c r="E103" s="36"/>
      <c r="F103" s="36"/>
      <c r="G103" s="36"/>
      <c r="H103" s="36"/>
      <c r="I103" s="110"/>
      <c r="J103" s="36"/>
      <c r="K103" s="36"/>
      <c r="L103" s="51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</row>
    <row r="104" spans="1:65" s="2" customFormat="1" ht="6.95" customHeight="1">
      <c r="A104" s="34"/>
      <c r="B104" s="35"/>
      <c r="C104" s="36"/>
      <c r="D104" s="36"/>
      <c r="E104" s="36"/>
      <c r="F104" s="36"/>
      <c r="G104" s="36"/>
      <c r="H104" s="36"/>
      <c r="I104" s="110"/>
      <c r="J104" s="36"/>
      <c r="K104" s="36"/>
      <c r="L104" s="51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</row>
    <row r="105" spans="1:65" s="2" customFormat="1" ht="29.25" customHeight="1">
      <c r="A105" s="34"/>
      <c r="B105" s="35"/>
      <c r="C105" s="157" t="s">
        <v>102</v>
      </c>
      <c r="D105" s="36"/>
      <c r="E105" s="36"/>
      <c r="F105" s="36"/>
      <c r="G105" s="36"/>
      <c r="H105" s="36"/>
      <c r="I105" s="110"/>
      <c r="J105" s="172">
        <f>ROUND(J106 + J107 + J108 + J109 + J110 + J111,2)</f>
        <v>0</v>
      </c>
      <c r="K105" s="36"/>
      <c r="L105" s="51"/>
      <c r="N105" s="173" t="s">
        <v>42</v>
      </c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</row>
    <row r="106" spans="1:65" s="2" customFormat="1" ht="18" customHeight="1">
      <c r="A106" s="34"/>
      <c r="B106" s="35"/>
      <c r="C106" s="36"/>
      <c r="D106" s="323" t="s">
        <v>103</v>
      </c>
      <c r="E106" s="324"/>
      <c r="F106" s="324"/>
      <c r="G106" s="36"/>
      <c r="H106" s="36"/>
      <c r="I106" s="110"/>
      <c r="J106" s="175">
        <v>0</v>
      </c>
      <c r="K106" s="36"/>
      <c r="L106" s="176"/>
      <c r="M106" s="177"/>
      <c r="N106" s="178" t="s">
        <v>43</v>
      </c>
      <c r="O106" s="177"/>
      <c r="P106" s="177"/>
      <c r="Q106" s="177"/>
      <c r="R106" s="177"/>
      <c r="S106" s="110"/>
      <c r="T106" s="110"/>
      <c r="U106" s="110"/>
      <c r="V106" s="110"/>
      <c r="W106" s="110"/>
      <c r="X106" s="110"/>
      <c r="Y106" s="110"/>
      <c r="Z106" s="110"/>
      <c r="AA106" s="110"/>
      <c r="AB106" s="110"/>
      <c r="AC106" s="110"/>
      <c r="AD106" s="110"/>
      <c r="AE106" s="110"/>
      <c r="AF106" s="177"/>
      <c r="AG106" s="177"/>
      <c r="AH106" s="177"/>
      <c r="AI106" s="177"/>
      <c r="AJ106" s="177"/>
      <c r="AK106" s="177"/>
      <c r="AL106" s="177"/>
      <c r="AM106" s="177"/>
      <c r="AN106" s="177"/>
      <c r="AO106" s="177"/>
      <c r="AP106" s="177"/>
      <c r="AQ106" s="177"/>
      <c r="AR106" s="177"/>
      <c r="AS106" s="177"/>
      <c r="AT106" s="177"/>
      <c r="AU106" s="177"/>
      <c r="AV106" s="177"/>
      <c r="AW106" s="177"/>
      <c r="AX106" s="177"/>
      <c r="AY106" s="179" t="s">
        <v>104</v>
      </c>
      <c r="AZ106" s="177"/>
      <c r="BA106" s="177"/>
      <c r="BB106" s="177"/>
      <c r="BC106" s="177"/>
      <c r="BD106" s="177"/>
      <c r="BE106" s="180">
        <f t="shared" ref="BE106:BE111" si="0">IF(N106="základní",J106,0)</f>
        <v>0</v>
      </c>
      <c r="BF106" s="180">
        <f t="shared" ref="BF106:BF111" si="1">IF(N106="snížená",J106,0)</f>
        <v>0</v>
      </c>
      <c r="BG106" s="180">
        <f t="shared" ref="BG106:BG111" si="2">IF(N106="zákl. přenesená",J106,0)</f>
        <v>0</v>
      </c>
      <c r="BH106" s="180">
        <f t="shared" ref="BH106:BH111" si="3">IF(N106="sníž. přenesená",J106,0)</f>
        <v>0</v>
      </c>
      <c r="BI106" s="180">
        <f t="shared" ref="BI106:BI111" si="4">IF(N106="nulová",J106,0)</f>
        <v>0</v>
      </c>
      <c r="BJ106" s="179" t="s">
        <v>83</v>
      </c>
      <c r="BK106" s="177"/>
      <c r="BL106" s="177"/>
      <c r="BM106" s="177"/>
    </row>
    <row r="107" spans="1:65" s="2" customFormat="1" ht="18" customHeight="1">
      <c r="A107" s="34"/>
      <c r="B107" s="35"/>
      <c r="C107" s="36"/>
      <c r="D107" s="323" t="s">
        <v>105</v>
      </c>
      <c r="E107" s="324"/>
      <c r="F107" s="324"/>
      <c r="G107" s="36"/>
      <c r="H107" s="36"/>
      <c r="I107" s="110"/>
      <c r="J107" s="175">
        <v>0</v>
      </c>
      <c r="K107" s="36"/>
      <c r="L107" s="176"/>
      <c r="M107" s="177"/>
      <c r="N107" s="178" t="s">
        <v>43</v>
      </c>
      <c r="O107" s="177"/>
      <c r="P107" s="177"/>
      <c r="Q107" s="177"/>
      <c r="R107" s="177"/>
      <c r="S107" s="110"/>
      <c r="T107" s="110"/>
      <c r="U107" s="110"/>
      <c r="V107" s="110"/>
      <c r="W107" s="110"/>
      <c r="X107" s="110"/>
      <c r="Y107" s="110"/>
      <c r="Z107" s="110"/>
      <c r="AA107" s="110"/>
      <c r="AB107" s="110"/>
      <c r="AC107" s="110"/>
      <c r="AD107" s="110"/>
      <c r="AE107" s="110"/>
      <c r="AF107" s="177"/>
      <c r="AG107" s="177"/>
      <c r="AH107" s="177"/>
      <c r="AI107" s="177"/>
      <c r="AJ107" s="177"/>
      <c r="AK107" s="177"/>
      <c r="AL107" s="177"/>
      <c r="AM107" s="177"/>
      <c r="AN107" s="177"/>
      <c r="AO107" s="177"/>
      <c r="AP107" s="177"/>
      <c r="AQ107" s="177"/>
      <c r="AR107" s="177"/>
      <c r="AS107" s="177"/>
      <c r="AT107" s="177"/>
      <c r="AU107" s="177"/>
      <c r="AV107" s="177"/>
      <c r="AW107" s="177"/>
      <c r="AX107" s="177"/>
      <c r="AY107" s="179" t="s">
        <v>104</v>
      </c>
      <c r="AZ107" s="177"/>
      <c r="BA107" s="177"/>
      <c r="BB107" s="177"/>
      <c r="BC107" s="177"/>
      <c r="BD107" s="177"/>
      <c r="BE107" s="180">
        <f t="shared" si="0"/>
        <v>0</v>
      </c>
      <c r="BF107" s="180">
        <f t="shared" si="1"/>
        <v>0</v>
      </c>
      <c r="BG107" s="180">
        <f t="shared" si="2"/>
        <v>0</v>
      </c>
      <c r="BH107" s="180">
        <f t="shared" si="3"/>
        <v>0</v>
      </c>
      <c r="BI107" s="180">
        <f t="shared" si="4"/>
        <v>0</v>
      </c>
      <c r="BJ107" s="179" t="s">
        <v>83</v>
      </c>
      <c r="BK107" s="177"/>
      <c r="BL107" s="177"/>
      <c r="BM107" s="177"/>
    </row>
    <row r="108" spans="1:65" s="2" customFormat="1" ht="18" customHeight="1">
      <c r="A108" s="34"/>
      <c r="B108" s="35"/>
      <c r="C108" s="36"/>
      <c r="D108" s="323" t="s">
        <v>106</v>
      </c>
      <c r="E108" s="324"/>
      <c r="F108" s="324"/>
      <c r="G108" s="36"/>
      <c r="H108" s="36"/>
      <c r="I108" s="110"/>
      <c r="J108" s="175">
        <v>0</v>
      </c>
      <c r="K108" s="36"/>
      <c r="L108" s="176"/>
      <c r="M108" s="177"/>
      <c r="N108" s="178" t="s">
        <v>43</v>
      </c>
      <c r="O108" s="177"/>
      <c r="P108" s="177"/>
      <c r="Q108" s="177"/>
      <c r="R108" s="177"/>
      <c r="S108" s="110"/>
      <c r="T108" s="110"/>
      <c r="U108" s="110"/>
      <c r="V108" s="110"/>
      <c r="W108" s="110"/>
      <c r="X108" s="110"/>
      <c r="Y108" s="110"/>
      <c r="Z108" s="110"/>
      <c r="AA108" s="110"/>
      <c r="AB108" s="110"/>
      <c r="AC108" s="110"/>
      <c r="AD108" s="110"/>
      <c r="AE108" s="110"/>
      <c r="AF108" s="177"/>
      <c r="AG108" s="177"/>
      <c r="AH108" s="177"/>
      <c r="AI108" s="177"/>
      <c r="AJ108" s="177"/>
      <c r="AK108" s="177"/>
      <c r="AL108" s="177"/>
      <c r="AM108" s="177"/>
      <c r="AN108" s="177"/>
      <c r="AO108" s="177"/>
      <c r="AP108" s="177"/>
      <c r="AQ108" s="177"/>
      <c r="AR108" s="177"/>
      <c r="AS108" s="177"/>
      <c r="AT108" s="177"/>
      <c r="AU108" s="177"/>
      <c r="AV108" s="177"/>
      <c r="AW108" s="177"/>
      <c r="AX108" s="177"/>
      <c r="AY108" s="179" t="s">
        <v>104</v>
      </c>
      <c r="AZ108" s="177"/>
      <c r="BA108" s="177"/>
      <c r="BB108" s="177"/>
      <c r="BC108" s="177"/>
      <c r="BD108" s="177"/>
      <c r="BE108" s="180">
        <f t="shared" si="0"/>
        <v>0</v>
      </c>
      <c r="BF108" s="180">
        <f t="shared" si="1"/>
        <v>0</v>
      </c>
      <c r="BG108" s="180">
        <f t="shared" si="2"/>
        <v>0</v>
      </c>
      <c r="BH108" s="180">
        <f t="shared" si="3"/>
        <v>0</v>
      </c>
      <c r="BI108" s="180">
        <f t="shared" si="4"/>
        <v>0</v>
      </c>
      <c r="BJ108" s="179" t="s">
        <v>83</v>
      </c>
      <c r="BK108" s="177"/>
      <c r="BL108" s="177"/>
      <c r="BM108" s="177"/>
    </row>
    <row r="109" spans="1:65" s="2" customFormat="1" ht="18" customHeight="1">
      <c r="A109" s="34"/>
      <c r="B109" s="35"/>
      <c r="C109" s="36"/>
      <c r="D109" s="323" t="s">
        <v>107</v>
      </c>
      <c r="E109" s="324"/>
      <c r="F109" s="324"/>
      <c r="G109" s="36"/>
      <c r="H109" s="36"/>
      <c r="I109" s="110"/>
      <c r="J109" s="175">
        <v>0</v>
      </c>
      <c r="K109" s="36"/>
      <c r="L109" s="176"/>
      <c r="M109" s="177"/>
      <c r="N109" s="178" t="s">
        <v>43</v>
      </c>
      <c r="O109" s="177"/>
      <c r="P109" s="177"/>
      <c r="Q109" s="177"/>
      <c r="R109" s="177"/>
      <c r="S109" s="110"/>
      <c r="T109" s="110"/>
      <c r="U109" s="110"/>
      <c r="V109" s="110"/>
      <c r="W109" s="110"/>
      <c r="X109" s="110"/>
      <c r="Y109" s="110"/>
      <c r="Z109" s="110"/>
      <c r="AA109" s="110"/>
      <c r="AB109" s="110"/>
      <c r="AC109" s="110"/>
      <c r="AD109" s="110"/>
      <c r="AE109" s="110"/>
      <c r="AF109" s="177"/>
      <c r="AG109" s="177"/>
      <c r="AH109" s="177"/>
      <c r="AI109" s="177"/>
      <c r="AJ109" s="177"/>
      <c r="AK109" s="177"/>
      <c r="AL109" s="177"/>
      <c r="AM109" s="177"/>
      <c r="AN109" s="177"/>
      <c r="AO109" s="177"/>
      <c r="AP109" s="177"/>
      <c r="AQ109" s="177"/>
      <c r="AR109" s="177"/>
      <c r="AS109" s="177"/>
      <c r="AT109" s="177"/>
      <c r="AU109" s="177"/>
      <c r="AV109" s="177"/>
      <c r="AW109" s="177"/>
      <c r="AX109" s="177"/>
      <c r="AY109" s="179" t="s">
        <v>104</v>
      </c>
      <c r="AZ109" s="177"/>
      <c r="BA109" s="177"/>
      <c r="BB109" s="177"/>
      <c r="BC109" s="177"/>
      <c r="BD109" s="177"/>
      <c r="BE109" s="180">
        <f t="shared" si="0"/>
        <v>0</v>
      </c>
      <c r="BF109" s="180">
        <f t="shared" si="1"/>
        <v>0</v>
      </c>
      <c r="BG109" s="180">
        <f t="shared" si="2"/>
        <v>0</v>
      </c>
      <c r="BH109" s="180">
        <f t="shared" si="3"/>
        <v>0</v>
      </c>
      <c r="BI109" s="180">
        <f t="shared" si="4"/>
        <v>0</v>
      </c>
      <c r="BJ109" s="179" t="s">
        <v>83</v>
      </c>
      <c r="BK109" s="177"/>
      <c r="BL109" s="177"/>
      <c r="BM109" s="177"/>
    </row>
    <row r="110" spans="1:65" s="2" customFormat="1" ht="18" customHeight="1">
      <c r="A110" s="34"/>
      <c r="B110" s="35"/>
      <c r="C110" s="36"/>
      <c r="D110" s="323" t="s">
        <v>108</v>
      </c>
      <c r="E110" s="324"/>
      <c r="F110" s="324"/>
      <c r="G110" s="36"/>
      <c r="H110" s="36"/>
      <c r="I110" s="110"/>
      <c r="J110" s="175">
        <v>0</v>
      </c>
      <c r="K110" s="36"/>
      <c r="L110" s="176"/>
      <c r="M110" s="177"/>
      <c r="N110" s="178" t="s">
        <v>43</v>
      </c>
      <c r="O110" s="177"/>
      <c r="P110" s="177"/>
      <c r="Q110" s="177"/>
      <c r="R110" s="177"/>
      <c r="S110" s="110"/>
      <c r="T110" s="110"/>
      <c r="U110" s="110"/>
      <c r="V110" s="110"/>
      <c r="W110" s="110"/>
      <c r="X110" s="110"/>
      <c r="Y110" s="110"/>
      <c r="Z110" s="110"/>
      <c r="AA110" s="110"/>
      <c r="AB110" s="110"/>
      <c r="AC110" s="110"/>
      <c r="AD110" s="110"/>
      <c r="AE110" s="110"/>
      <c r="AF110" s="177"/>
      <c r="AG110" s="177"/>
      <c r="AH110" s="177"/>
      <c r="AI110" s="177"/>
      <c r="AJ110" s="177"/>
      <c r="AK110" s="177"/>
      <c r="AL110" s="177"/>
      <c r="AM110" s="177"/>
      <c r="AN110" s="177"/>
      <c r="AO110" s="177"/>
      <c r="AP110" s="177"/>
      <c r="AQ110" s="177"/>
      <c r="AR110" s="177"/>
      <c r="AS110" s="177"/>
      <c r="AT110" s="177"/>
      <c r="AU110" s="177"/>
      <c r="AV110" s="177"/>
      <c r="AW110" s="177"/>
      <c r="AX110" s="177"/>
      <c r="AY110" s="179" t="s">
        <v>104</v>
      </c>
      <c r="AZ110" s="177"/>
      <c r="BA110" s="177"/>
      <c r="BB110" s="177"/>
      <c r="BC110" s="177"/>
      <c r="BD110" s="177"/>
      <c r="BE110" s="180">
        <f t="shared" si="0"/>
        <v>0</v>
      </c>
      <c r="BF110" s="180">
        <f t="shared" si="1"/>
        <v>0</v>
      </c>
      <c r="BG110" s="180">
        <f t="shared" si="2"/>
        <v>0</v>
      </c>
      <c r="BH110" s="180">
        <f t="shared" si="3"/>
        <v>0</v>
      </c>
      <c r="BI110" s="180">
        <f t="shared" si="4"/>
        <v>0</v>
      </c>
      <c r="BJ110" s="179" t="s">
        <v>83</v>
      </c>
      <c r="BK110" s="177"/>
      <c r="BL110" s="177"/>
      <c r="BM110" s="177"/>
    </row>
    <row r="111" spans="1:65" s="2" customFormat="1" ht="18" customHeight="1">
      <c r="A111" s="34"/>
      <c r="B111" s="35"/>
      <c r="C111" s="36"/>
      <c r="D111" s="174" t="s">
        <v>109</v>
      </c>
      <c r="E111" s="36"/>
      <c r="F111" s="36"/>
      <c r="G111" s="36"/>
      <c r="H111" s="36"/>
      <c r="I111" s="110"/>
      <c r="J111" s="175">
        <f>ROUND(J28*T111,2)</f>
        <v>0</v>
      </c>
      <c r="K111" s="36"/>
      <c r="L111" s="176"/>
      <c r="M111" s="177"/>
      <c r="N111" s="178" t="s">
        <v>43</v>
      </c>
      <c r="O111" s="177"/>
      <c r="P111" s="177"/>
      <c r="Q111" s="177"/>
      <c r="R111" s="177"/>
      <c r="S111" s="110"/>
      <c r="T111" s="110"/>
      <c r="U111" s="110"/>
      <c r="V111" s="110"/>
      <c r="W111" s="110"/>
      <c r="X111" s="110"/>
      <c r="Y111" s="110"/>
      <c r="Z111" s="110"/>
      <c r="AA111" s="110"/>
      <c r="AB111" s="110"/>
      <c r="AC111" s="110"/>
      <c r="AD111" s="110"/>
      <c r="AE111" s="110"/>
      <c r="AF111" s="177"/>
      <c r="AG111" s="177"/>
      <c r="AH111" s="177"/>
      <c r="AI111" s="177"/>
      <c r="AJ111" s="177"/>
      <c r="AK111" s="177"/>
      <c r="AL111" s="177"/>
      <c r="AM111" s="177"/>
      <c r="AN111" s="177"/>
      <c r="AO111" s="177"/>
      <c r="AP111" s="177"/>
      <c r="AQ111" s="177"/>
      <c r="AR111" s="177"/>
      <c r="AS111" s="177"/>
      <c r="AT111" s="177"/>
      <c r="AU111" s="177"/>
      <c r="AV111" s="177"/>
      <c r="AW111" s="177"/>
      <c r="AX111" s="177"/>
      <c r="AY111" s="179" t="s">
        <v>110</v>
      </c>
      <c r="AZ111" s="177"/>
      <c r="BA111" s="177"/>
      <c r="BB111" s="177"/>
      <c r="BC111" s="177"/>
      <c r="BD111" s="177"/>
      <c r="BE111" s="180">
        <f t="shared" si="0"/>
        <v>0</v>
      </c>
      <c r="BF111" s="180">
        <f t="shared" si="1"/>
        <v>0</v>
      </c>
      <c r="BG111" s="180">
        <f t="shared" si="2"/>
        <v>0</v>
      </c>
      <c r="BH111" s="180">
        <f t="shared" si="3"/>
        <v>0</v>
      </c>
      <c r="BI111" s="180">
        <f t="shared" si="4"/>
        <v>0</v>
      </c>
      <c r="BJ111" s="179" t="s">
        <v>83</v>
      </c>
      <c r="BK111" s="177"/>
      <c r="BL111" s="177"/>
      <c r="BM111" s="177"/>
    </row>
    <row r="112" spans="1:65" s="2" customFormat="1" ht="11.25">
      <c r="A112" s="34"/>
      <c r="B112" s="35"/>
      <c r="C112" s="36"/>
      <c r="D112" s="36"/>
      <c r="E112" s="36"/>
      <c r="F112" s="36"/>
      <c r="G112" s="36"/>
      <c r="H112" s="36"/>
      <c r="I112" s="110"/>
      <c r="J112" s="36"/>
      <c r="K112" s="36"/>
      <c r="L112" s="51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</row>
    <row r="113" spans="1:31" s="2" customFormat="1" ht="29.25" customHeight="1">
      <c r="A113" s="34"/>
      <c r="B113" s="35"/>
      <c r="C113" s="181" t="s">
        <v>111</v>
      </c>
      <c r="D113" s="154"/>
      <c r="E113" s="154"/>
      <c r="F113" s="154"/>
      <c r="G113" s="154"/>
      <c r="H113" s="154"/>
      <c r="I113" s="155"/>
      <c r="J113" s="182">
        <f>ROUND(J94+J105,2)</f>
        <v>0</v>
      </c>
      <c r="K113" s="154"/>
      <c r="L113" s="51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</row>
    <row r="114" spans="1:31" s="2" customFormat="1" ht="6.95" customHeight="1">
      <c r="A114" s="34"/>
      <c r="B114" s="54"/>
      <c r="C114" s="55"/>
      <c r="D114" s="55"/>
      <c r="E114" s="55"/>
      <c r="F114" s="55"/>
      <c r="G114" s="55"/>
      <c r="H114" s="55"/>
      <c r="I114" s="149"/>
      <c r="J114" s="55"/>
      <c r="K114" s="55"/>
      <c r="L114" s="51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</row>
    <row r="118" spans="1:31" s="2" customFormat="1" ht="6.95" customHeight="1">
      <c r="A118" s="34"/>
      <c r="B118" s="56"/>
      <c r="C118" s="57"/>
      <c r="D118" s="57"/>
      <c r="E118" s="57"/>
      <c r="F118" s="57"/>
      <c r="G118" s="57"/>
      <c r="H118" s="57"/>
      <c r="I118" s="152"/>
      <c r="J118" s="57"/>
      <c r="K118" s="57"/>
      <c r="L118" s="51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</row>
    <row r="119" spans="1:31" s="2" customFormat="1" ht="24.95" customHeight="1">
      <c r="A119" s="34"/>
      <c r="B119" s="35"/>
      <c r="C119" s="23" t="s">
        <v>112</v>
      </c>
      <c r="D119" s="36"/>
      <c r="E119" s="36"/>
      <c r="F119" s="36"/>
      <c r="G119" s="36"/>
      <c r="H119" s="36"/>
      <c r="I119" s="110"/>
      <c r="J119" s="36"/>
      <c r="K119" s="36"/>
      <c r="L119" s="51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</row>
    <row r="120" spans="1:31" s="2" customFormat="1" ht="6.95" customHeight="1">
      <c r="A120" s="34"/>
      <c r="B120" s="35"/>
      <c r="C120" s="36"/>
      <c r="D120" s="36"/>
      <c r="E120" s="36"/>
      <c r="F120" s="36"/>
      <c r="G120" s="36"/>
      <c r="H120" s="36"/>
      <c r="I120" s="110"/>
      <c r="J120" s="36"/>
      <c r="K120" s="36"/>
      <c r="L120" s="51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</row>
    <row r="121" spans="1:31" s="2" customFormat="1" ht="12" customHeight="1">
      <c r="A121" s="34"/>
      <c r="B121" s="35"/>
      <c r="C121" s="29" t="s">
        <v>16</v>
      </c>
      <c r="D121" s="36"/>
      <c r="E121" s="36"/>
      <c r="F121" s="36"/>
      <c r="G121" s="36"/>
      <c r="H121" s="36"/>
      <c r="I121" s="110"/>
      <c r="J121" s="36"/>
      <c r="K121" s="36"/>
      <c r="L121" s="51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</row>
    <row r="122" spans="1:31" s="2" customFormat="1" ht="16.5" customHeight="1">
      <c r="A122" s="34"/>
      <c r="B122" s="35"/>
      <c r="C122" s="36"/>
      <c r="D122" s="36"/>
      <c r="E122" s="295" t="str">
        <f>E7</f>
        <v>Venkovní žaluzie 1. stupeň a ředitelství ZŠ Svobodná Písek, p.č. st. 1033, k.ú. Písek</v>
      </c>
      <c r="F122" s="322"/>
      <c r="G122" s="322"/>
      <c r="H122" s="322"/>
      <c r="I122" s="110"/>
      <c r="J122" s="36"/>
      <c r="K122" s="36"/>
      <c r="L122" s="51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</row>
    <row r="123" spans="1:31" s="2" customFormat="1" ht="6.95" customHeight="1">
      <c r="A123" s="34"/>
      <c r="B123" s="35"/>
      <c r="C123" s="36"/>
      <c r="D123" s="36"/>
      <c r="E123" s="36"/>
      <c r="F123" s="36"/>
      <c r="G123" s="36"/>
      <c r="H123" s="36"/>
      <c r="I123" s="110"/>
      <c r="J123" s="36"/>
      <c r="K123" s="36"/>
      <c r="L123" s="51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</row>
    <row r="124" spans="1:31" s="2" customFormat="1" ht="12" customHeight="1">
      <c r="A124" s="34"/>
      <c r="B124" s="35"/>
      <c r="C124" s="29" t="s">
        <v>20</v>
      </c>
      <c r="D124" s="36"/>
      <c r="E124" s="36"/>
      <c r="F124" s="27" t="str">
        <f>F10</f>
        <v>Písek</v>
      </c>
      <c r="G124" s="36"/>
      <c r="H124" s="36"/>
      <c r="I124" s="112" t="s">
        <v>22</v>
      </c>
      <c r="J124" s="66" t="str">
        <f>IF(J10="","",J10)</f>
        <v>22. 4. 2020</v>
      </c>
      <c r="K124" s="36"/>
      <c r="L124" s="51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</row>
    <row r="125" spans="1:31" s="2" customFormat="1" ht="6.95" customHeight="1">
      <c r="A125" s="34"/>
      <c r="B125" s="35"/>
      <c r="C125" s="36"/>
      <c r="D125" s="36"/>
      <c r="E125" s="36"/>
      <c r="F125" s="36"/>
      <c r="G125" s="36"/>
      <c r="H125" s="36"/>
      <c r="I125" s="110"/>
      <c r="J125" s="36"/>
      <c r="K125" s="36"/>
      <c r="L125" s="51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</row>
    <row r="126" spans="1:31" s="2" customFormat="1" ht="15.2" customHeight="1">
      <c r="A126" s="34"/>
      <c r="B126" s="35"/>
      <c r="C126" s="29" t="s">
        <v>24</v>
      </c>
      <c r="D126" s="36"/>
      <c r="E126" s="36"/>
      <c r="F126" s="27" t="str">
        <f>E13</f>
        <v>Základní škola Svobodná a Mateřská škola Písek, Šo</v>
      </c>
      <c r="G126" s="36"/>
      <c r="H126" s="36"/>
      <c r="I126" s="112" t="s">
        <v>30</v>
      </c>
      <c r="J126" s="32" t="str">
        <f>E19</f>
        <v>VL projekt</v>
      </c>
      <c r="K126" s="36"/>
      <c r="L126" s="51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</row>
    <row r="127" spans="1:31" s="2" customFormat="1" ht="25.7" customHeight="1">
      <c r="A127" s="34"/>
      <c r="B127" s="35"/>
      <c r="C127" s="29" t="s">
        <v>28</v>
      </c>
      <c r="D127" s="36"/>
      <c r="E127" s="36"/>
      <c r="F127" s="27" t="str">
        <f>IF(E16="","",E16)</f>
        <v>Vyplň údaj</v>
      </c>
      <c r="G127" s="36"/>
      <c r="H127" s="36"/>
      <c r="I127" s="112" t="s">
        <v>35</v>
      </c>
      <c r="J127" s="32" t="str">
        <f>E22</f>
        <v>Jindřich  J u k l  tel.: 602558222</v>
      </c>
      <c r="K127" s="36"/>
      <c r="L127" s="51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</row>
    <row r="128" spans="1:31" s="2" customFormat="1" ht="10.35" customHeight="1">
      <c r="A128" s="34"/>
      <c r="B128" s="35"/>
      <c r="C128" s="36"/>
      <c r="D128" s="36"/>
      <c r="E128" s="36"/>
      <c r="F128" s="36"/>
      <c r="G128" s="36"/>
      <c r="H128" s="36"/>
      <c r="I128" s="110"/>
      <c r="J128" s="36"/>
      <c r="K128" s="36"/>
      <c r="L128" s="51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</row>
    <row r="129" spans="1:65" s="11" customFormat="1" ht="29.25" customHeight="1">
      <c r="A129" s="183"/>
      <c r="B129" s="184"/>
      <c r="C129" s="185" t="s">
        <v>113</v>
      </c>
      <c r="D129" s="186" t="s">
        <v>63</v>
      </c>
      <c r="E129" s="186" t="s">
        <v>59</v>
      </c>
      <c r="F129" s="186" t="s">
        <v>60</v>
      </c>
      <c r="G129" s="186" t="s">
        <v>114</v>
      </c>
      <c r="H129" s="186" t="s">
        <v>115</v>
      </c>
      <c r="I129" s="187" t="s">
        <v>116</v>
      </c>
      <c r="J129" s="188" t="s">
        <v>91</v>
      </c>
      <c r="K129" s="189" t="s">
        <v>117</v>
      </c>
      <c r="L129" s="190"/>
      <c r="M129" s="75" t="s">
        <v>1</v>
      </c>
      <c r="N129" s="76" t="s">
        <v>42</v>
      </c>
      <c r="O129" s="76" t="s">
        <v>118</v>
      </c>
      <c r="P129" s="76" t="s">
        <v>119</v>
      </c>
      <c r="Q129" s="76" t="s">
        <v>120</v>
      </c>
      <c r="R129" s="76" t="s">
        <v>121</v>
      </c>
      <c r="S129" s="76" t="s">
        <v>122</v>
      </c>
      <c r="T129" s="77" t="s">
        <v>123</v>
      </c>
      <c r="U129" s="183"/>
      <c r="V129" s="183"/>
      <c r="W129" s="183"/>
      <c r="X129" s="183"/>
      <c r="Y129" s="183"/>
      <c r="Z129" s="183"/>
      <c r="AA129" s="183"/>
      <c r="AB129" s="183"/>
      <c r="AC129" s="183"/>
      <c r="AD129" s="183"/>
      <c r="AE129" s="183"/>
    </row>
    <row r="130" spans="1:65" s="2" customFormat="1" ht="22.9" customHeight="1">
      <c r="A130" s="34"/>
      <c r="B130" s="35"/>
      <c r="C130" s="82" t="s">
        <v>124</v>
      </c>
      <c r="D130" s="36"/>
      <c r="E130" s="36"/>
      <c r="F130" s="36"/>
      <c r="G130" s="36"/>
      <c r="H130" s="36"/>
      <c r="I130" s="110"/>
      <c r="J130" s="191">
        <f>BK130</f>
        <v>0</v>
      </c>
      <c r="K130" s="36"/>
      <c r="L130" s="39"/>
      <c r="M130" s="78"/>
      <c r="N130" s="192"/>
      <c r="O130" s="79"/>
      <c r="P130" s="193">
        <f>P131+P150+P189</f>
        <v>0</v>
      </c>
      <c r="Q130" s="79"/>
      <c r="R130" s="193">
        <f>R131+R150+R189</f>
        <v>0.28095629999999999</v>
      </c>
      <c r="S130" s="79"/>
      <c r="T130" s="194">
        <f>T131+T150+T189</f>
        <v>0</v>
      </c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T130" s="17" t="s">
        <v>77</v>
      </c>
      <c r="AU130" s="17" t="s">
        <v>93</v>
      </c>
      <c r="BK130" s="195">
        <f>BK131+BK150+BK189</f>
        <v>0</v>
      </c>
    </row>
    <row r="131" spans="1:65" s="12" customFormat="1" ht="25.9" customHeight="1">
      <c r="B131" s="196"/>
      <c r="C131" s="197"/>
      <c r="D131" s="198" t="s">
        <v>77</v>
      </c>
      <c r="E131" s="199" t="s">
        <v>125</v>
      </c>
      <c r="F131" s="199" t="s">
        <v>126</v>
      </c>
      <c r="G131" s="197"/>
      <c r="H131" s="197"/>
      <c r="I131" s="200"/>
      <c r="J131" s="201">
        <f>BK131</f>
        <v>0</v>
      </c>
      <c r="K131" s="197"/>
      <c r="L131" s="202"/>
      <c r="M131" s="203"/>
      <c r="N131" s="204"/>
      <c r="O131" s="204"/>
      <c r="P131" s="205">
        <f>P132+SUM(P133:P135)</f>
        <v>0</v>
      </c>
      <c r="Q131" s="204"/>
      <c r="R131" s="205">
        <f>R132+SUM(R133:R135)</f>
        <v>2.5193999999999998E-3</v>
      </c>
      <c r="S131" s="204"/>
      <c r="T131" s="206">
        <f>T132+SUM(T133:T135)</f>
        <v>0</v>
      </c>
      <c r="AR131" s="207" t="s">
        <v>83</v>
      </c>
      <c r="AT131" s="208" t="s">
        <v>77</v>
      </c>
      <c r="AU131" s="208" t="s">
        <v>78</v>
      </c>
      <c r="AY131" s="207" t="s">
        <v>127</v>
      </c>
      <c r="BK131" s="209">
        <f>BK132+SUM(BK133:BK135)</f>
        <v>0</v>
      </c>
    </row>
    <row r="132" spans="1:65" s="2" customFormat="1" ht="16.5" customHeight="1">
      <c r="A132" s="34"/>
      <c r="B132" s="35"/>
      <c r="C132" s="210" t="s">
        <v>83</v>
      </c>
      <c r="D132" s="210" t="s">
        <v>128</v>
      </c>
      <c r="E132" s="211" t="s">
        <v>129</v>
      </c>
      <c r="F132" s="212" t="s">
        <v>130</v>
      </c>
      <c r="G132" s="213" t="s">
        <v>1</v>
      </c>
      <c r="H132" s="214">
        <v>0</v>
      </c>
      <c r="I132" s="215"/>
      <c r="J132" s="216">
        <f>ROUND(I132*H132,2)</f>
        <v>0</v>
      </c>
      <c r="K132" s="217"/>
      <c r="L132" s="39"/>
      <c r="M132" s="218" t="s">
        <v>1</v>
      </c>
      <c r="N132" s="219" t="s">
        <v>43</v>
      </c>
      <c r="O132" s="71"/>
      <c r="P132" s="220">
        <f>O132*H132</f>
        <v>0</v>
      </c>
      <c r="Q132" s="220">
        <v>0</v>
      </c>
      <c r="R132" s="220">
        <f>Q132*H132</f>
        <v>0</v>
      </c>
      <c r="S132" s="220">
        <v>0</v>
      </c>
      <c r="T132" s="221">
        <f>S132*H132</f>
        <v>0</v>
      </c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R132" s="222" t="s">
        <v>131</v>
      </c>
      <c r="AT132" s="222" t="s">
        <v>128</v>
      </c>
      <c r="AU132" s="222" t="s">
        <v>83</v>
      </c>
      <c r="AY132" s="17" t="s">
        <v>127</v>
      </c>
      <c r="BE132" s="223">
        <f>IF(N132="základní",J132,0)</f>
        <v>0</v>
      </c>
      <c r="BF132" s="223">
        <f>IF(N132="snížená",J132,0)</f>
        <v>0</v>
      </c>
      <c r="BG132" s="223">
        <f>IF(N132="zákl. přenesená",J132,0)</f>
        <v>0</v>
      </c>
      <c r="BH132" s="223">
        <f>IF(N132="sníž. přenesená",J132,0)</f>
        <v>0</v>
      </c>
      <c r="BI132" s="223">
        <f>IF(N132="nulová",J132,0)</f>
        <v>0</v>
      </c>
      <c r="BJ132" s="17" t="s">
        <v>83</v>
      </c>
      <c r="BK132" s="223">
        <f>ROUND(I132*H132,2)</f>
        <v>0</v>
      </c>
      <c r="BL132" s="17" t="s">
        <v>131</v>
      </c>
      <c r="BM132" s="222" t="s">
        <v>132</v>
      </c>
    </row>
    <row r="133" spans="1:65" s="13" customFormat="1" ht="11.25">
      <c r="B133" s="224"/>
      <c r="C133" s="225"/>
      <c r="D133" s="226" t="s">
        <v>133</v>
      </c>
      <c r="E133" s="227" t="s">
        <v>1</v>
      </c>
      <c r="F133" s="228" t="s">
        <v>134</v>
      </c>
      <c r="G133" s="225"/>
      <c r="H133" s="227" t="s">
        <v>1</v>
      </c>
      <c r="I133" s="229"/>
      <c r="J133" s="225"/>
      <c r="K133" s="225"/>
      <c r="L133" s="230"/>
      <c r="M133" s="231"/>
      <c r="N133" s="232"/>
      <c r="O133" s="232"/>
      <c r="P133" s="232"/>
      <c r="Q133" s="232"/>
      <c r="R133" s="232"/>
      <c r="S133" s="232"/>
      <c r="T133" s="233"/>
      <c r="AT133" s="234" t="s">
        <v>133</v>
      </c>
      <c r="AU133" s="234" t="s">
        <v>83</v>
      </c>
      <c r="AV133" s="13" t="s">
        <v>83</v>
      </c>
      <c r="AW133" s="13" t="s">
        <v>34</v>
      </c>
      <c r="AX133" s="13" t="s">
        <v>78</v>
      </c>
      <c r="AY133" s="234" t="s">
        <v>127</v>
      </c>
    </row>
    <row r="134" spans="1:65" s="14" customFormat="1" ht="11.25">
      <c r="B134" s="235"/>
      <c r="C134" s="236"/>
      <c r="D134" s="226" t="s">
        <v>133</v>
      </c>
      <c r="E134" s="237" t="s">
        <v>1</v>
      </c>
      <c r="F134" s="238" t="s">
        <v>135</v>
      </c>
      <c r="G134" s="236"/>
      <c r="H134" s="239">
        <v>0</v>
      </c>
      <c r="I134" s="240"/>
      <c r="J134" s="236"/>
      <c r="K134" s="236"/>
      <c r="L134" s="241"/>
      <c r="M134" s="242"/>
      <c r="N134" s="243"/>
      <c r="O134" s="243"/>
      <c r="P134" s="243"/>
      <c r="Q134" s="243"/>
      <c r="R134" s="243"/>
      <c r="S134" s="243"/>
      <c r="T134" s="244"/>
      <c r="AT134" s="245" t="s">
        <v>133</v>
      </c>
      <c r="AU134" s="245" t="s">
        <v>83</v>
      </c>
      <c r="AV134" s="14" t="s">
        <v>131</v>
      </c>
      <c r="AW134" s="14" t="s">
        <v>34</v>
      </c>
      <c r="AX134" s="14" t="s">
        <v>83</v>
      </c>
      <c r="AY134" s="245" t="s">
        <v>127</v>
      </c>
    </row>
    <row r="135" spans="1:65" s="12" customFormat="1" ht="22.9" customHeight="1">
      <c r="B135" s="196"/>
      <c r="C135" s="197"/>
      <c r="D135" s="198" t="s">
        <v>77</v>
      </c>
      <c r="E135" s="246" t="s">
        <v>136</v>
      </c>
      <c r="F135" s="246" t="s">
        <v>137</v>
      </c>
      <c r="G135" s="197"/>
      <c r="H135" s="197"/>
      <c r="I135" s="200"/>
      <c r="J135" s="247">
        <f>BK135</f>
        <v>0</v>
      </c>
      <c r="K135" s="197"/>
      <c r="L135" s="202"/>
      <c r="M135" s="203"/>
      <c r="N135" s="204"/>
      <c r="O135" s="204"/>
      <c r="P135" s="205">
        <f>SUM(P136:P149)</f>
        <v>0</v>
      </c>
      <c r="Q135" s="204"/>
      <c r="R135" s="205">
        <f>SUM(R136:R149)</f>
        <v>2.5193999999999998E-3</v>
      </c>
      <c r="S135" s="204"/>
      <c r="T135" s="206">
        <f>SUM(T136:T149)</f>
        <v>0</v>
      </c>
      <c r="AR135" s="207" t="s">
        <v>83</v>
      </c>
      <c r="AT135" s="208" t="s">
        <v>77</v>
      </c>
      <c r="AU135" s="208" t="s">
        <v>83</v>
      </c>
      <c r="AY135" s="207" t="s">
        <v>127</v>
      </c>
      <c r="BK135" s="209">
        <f>SUM(BK136:BK149)</f>
        <v>0</v>
      </c>
    </row>
    <row r="136" spans="1:65" s="2" customFormat="1" ht="16.5" customHeight="1">
      <c r="A136" s="34"/>
      <c r="B136" s="35"/>
      <c r="C136" s="210" t="s">
        <v>85</v>
      </c>
      <c r="D136" s="210" t="s">
        <v>128</v>
      </c>
      <c r="E136" s="211" t="s">
        <v>138</v>
      </c>
      <c r="F136" s="212" t="s">
        <v>139</v>
      </c>
      <c r="G136" s="213" t="s">
        <v>140</v>
      </c>
      <c r="H136" s="214">
        <v>378</v>
      </c>
      <c r="I136" s="215"/>
      <c r="J136" s="216">
        <f>ROUND(I136*H136,2)</f>
        <v>0</v>
      </c>
      <c r="K136" s="217"/>
      <c r="L136" s="39"/>
      <c r="M136" s="218" t="s">
        <v>1</v>
      </c>
      <c r="N136" s="219" t="s">
        <v>43</v>
      </c>
      <c r="O136" s="71"/>
      <c r="P136" s="220">
        <f>O136*H136</f>
        <v>0</v>
      </c>
      <c r="Q136" s="220">
        <v>0</v>
      </c>
      <c r="R136" s="220">
        <f>Q136*H136</f>
        <v>0</v>
      </c>
      <c r="S136" s="220">
        <v>0</v>
      </c>
      <c r="T136" s="221">
        <f>S136*H136</f>
        <v>0</v>
      </c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R136" s="222" t="s">
        <v>131</v>
      </c>
      <c r="AT136" s="222" t="s">
        <v>128</v>
      </c>
      <c r="AU136" s="222" t="s">
        <v>85</v>
      </c>
      <c r="AY136" s="17" t="s">
        <v>127</v>
      </c>
      <c r="BE136" s="223">
        <f>IF(N136="základní",J136,0)</f>
        <v>0</v>
      </c>
      <c r="BF136" s="223">
        <f>IF(N136="snížená",J136,0)</f>
        <v>0</v>
      </c>
      <c r="BG136" s="223">
        <f>IF(N136="zákl. přenesená",J136,0)</f>
        <v>0</v>
      </c>
      <c r="BH136" s="223">
        <f>IF(N136="sníž. přenesená",J136,0)</f>
        <v>0</v>
      </c>
      <c r="BI136" s="223">
        <f>IF(N136="nulová",J136,0)</f>
        <v>0</v>
      </c>
      <c r="BJ136" s="17" t="s">
        <v>83</v>
      </c>
      <c r="BK136" s="223">
        <f>ROUND(I136*H136,2)</f>
        <v>0</v>
      </c>
      <c r="BL136" s="17" t="s">
        <v>131</v>
      </c>
      <c r="BM136" s="222" t="s">
        <v>141</v>
      </c>
    </row>
    <row r="137" spans="1:65" s="15" customFormat="1" ht="11.25">
      <c r="B137" s="248"/>
      <c r="C137" s="249"/>
      <c r="D137" s="226" t="s">
        <v>133</v>
      </c>
      <c r="E137" s="250" t="s">
        <v>1</v>
      </c>
      <c r="F137" s="251" t="s">
        <v>142</v>
      </c>
      <c r="G137" s="249"/>
      <c r="H137" s="252">
        <v>378</v>
      </c>
      <c r="I137" s="253"/>
      <c r="J137" s="249"/>
      <c r="K137" s="249"/>
      <c r="L137" s="254"/>
      <c r="M137" s="255"/>
      <c r="N137" s="256"/>
      <c r="O137" s="256"/>
      <c r="P137" s="256"/>
      <c r="Q137" s="256"/>
      <c r="R137" s="256"/>
      <c r="S137" s="256"/>
      <c r="T137" s="257"/>
      <c r="AT137" s="258" t="s">
        <v>133</v>
      </c>
      <c r="AU137" s="258" t="s">
        <v>85</v>
      </c>
      <c r="AV137" s="15" t="s">
        <v>85</v>
      </c>
      <c r="AW137" s="15" t="s">
        <v>34</v>
      </c>
      <c r="AX137" s="15" t="s">
        <v>78</v>
      </c>
      <c r="AY137" s="258" t="s">
        <v>127</v>
      </c>
    </row>
    <row r="138" spans="1:65" s="14" customFormat="1" ht="11.25">
      <c r="B138" s="235"/>
      <c r="C138" s="236"/>
      <c r="D138" s="226" t="s">
        <v>133</v>
      </c>
      <c r="E138" s="237" t="s">
        <v>1</v>
      </c>
      <c r="F138" s="238" t="s">
        <v>135</v>
      </c>
      <c r="G138" s="236"/>
      <c r="H138" s="239">
        <v>378</v>
      </c>
      <c r="I138" s="240"/>
      <c r="J138" s="236"/>
      <c r="K138" s="236"/>
      <c r="L138" s="241"/>
      <c r="M138" s="242"/>
      <c r="N138" s="243"/>
      <c r="O138" s="243"/>
      <c r="P138" s="243"/>
      <c r="Q138" s="243"/>
      <c r="R138" s="243"/>
      <c r="S138" s="243"/>
      <c r="T138" s="244"/>
      <c r="AT138" s="245" t="s">
        <v>133</v>
      </c>
      <c r="AU138" s="245" t="s">
        <v>85</v>
      </c>
      <c r="AV138" s="14" t="s">
        <v>131</v>
      </c>
      <c r="AW138" s="14" t="s">
        <v>34</v>
      </c>
      <c r="AX138" s="14" t="s">
        <v>83</v>
      </c>
      <c r="AY138" s="245" t="s">
        <v>127</v>
      </c>
    </row>
    <row r="139" spans="1:65" s="2" customFormat="1" ht="16.5" customHeight="1">
      <c r="A139" s="34"/>
      <c r="B139" s="35"/>
      <c r="C139" s="210" t="s">
        <v>143</v>
      </c>
      <c r="D139" s="210" t="s">
        <v>128</v>
      </c>
      <c r="E139" s="211" t="s">
        <v>144</v>
      </c>
      <c r="F139" s="212" t="s">
        <v>145</v>
      </c>
      <c r="G139" s="213" t="s">
        <v>140</v>
      </c>
      <c r="H139" s="214">
        <v>11340</v>
      </c>
      <c r="I139" s="215"/>
      <c r="J139" s="216">
        <f>ROUND(I139*H139,2)</f>
        <v>0</v>
      </c>
      <c r="K139" s="217"/>
      <c r="L139" s="39"/>
      <c r="M139" s="218" t="s">
        <v>1</v>
      </c>
      <c r="N139" s="219" t="s">
        <v>43</v>
      </c>
      <c r="O139" s="71"/>
      <c r="P139" s="220">
        <f>O139*H139</f>
        <v>0</v>
      </c>
      <c r="Q139" s="220">
        <v>0</v>
      </c>
      <c r="R139" s="220">
        <f>Q139*H139</f>
        <v>0</v>
      </c>
      <c r="S139" s="220">
        <v>0</v>
      </c>
      <c r="T139" s="221">
        <f>S139*H139</f>
        <v>0</v>
      </c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R139" s="222" t="s">
        <v>131</v>
      </c>
      <c r="AT139" s="222" t="s">
        <v>128</v>
      </c>
      <c r="AU139" s="222" t="s">
        <v>85</v>
      </c>
      <c r="AY139" s="17" t="s">
        <v>127</v>
      </c>
      <c r="BE139" s="223">
        <f>IF(N139="základní",J139,0)</f>
        <v>0</v>
      </c>
      <c r="BF139" s="223">
        <f>IF(N139="snížená",J139,0)</f>
        <v>0</v>
      </c>
      <c r="BG139" s="223">
        <f>IF(N139="zákl. přenesená",J139,0)</f>
        <v>0</v>
      </c>
      <c r="BH139" s="223">
        <f>IF(N139="sníž. přenesená",J139,0)</f>
        <v>0</v>
      </c>
      <c r="BI139" s="223">
        <f>IF(N139="nulová",J139,0)</f>
        <v>0</v>
      </c>
      <c r="BJ139" s="17" t="s">
        <v>83</v>
      </c>
      <c r="BK139" s="223">
        <f>ROUND(I139*H139,2)</f>
        <v>0</v>
      </c>
      <c r="BL139" s="17" t="s">
        <v>131</v>
      </c>
      <c r="BM139" s="222" t="s">
        <v>146</v>
      </c>
    </row>
    <row r="140" spans="1:65" s="15" customFormat="1" ht="11.25">
      <c r="B140" s="248"/>
      <c r="C140" s="249"/>
      <c r="D140" s="226" t="s">
        <v>133</v>
      </c>
      <c r="E140" s="249"/>
      <c r="F140" s="251" t="s">
        <v>147</v>
      </c>
      <c r="G140" s="249"/>
      <c r="H140" s="252">
        <v>11340</v>
      </c>
      <c r="I140" s="253"/>
      <c r="J140" s="249"/>
      <c r="K140" s="249"/>
      <c r="L140" s="254"/>
      <c r="M140" s="255"/>
      <c r="N140" s="256"/>
      <c r="O140" s="256"/>
      <c r="P140" s="256"/>
      <c r="Q140" s="256"/>
      <c r="R140" s="256"/>
      <c r="S140" s="256"/>
      <c r="T140" s="257"/>
      <c r="AT140" s="258" t="s">
        <v>133</v>
      </c>
      <c r="AU140" s="258" t="s">
        <v>85</v>
      </c>
      <c r="AV140" s="15" t="s">
        <v>85</v>
      </c>
      <c r="AW140" s="15" t="s">
        <v>4</v>
      </c>
      <c r="AX140" s="15" t="s">
        <v>83</v>
      </c>
      <c r="AY140" s="258" t="s">
        <v>127</v>
      </c>
    </row>
    <row r="141" spans="1:65" s="2" customFormat="1" ht="16.5" customHeight="1">
      <c r="A141" s="34"/>
      <c r="B141" s="35"/>
      <c r="C141" s="210" t="s">
        <v>131</v>
      </c>
      <c r="D141" s="210" t="s">
        <v>128</v>
      </c>
      <c r="E141" s="211" t="s">
        <v>148</v>
      </c>
      <c r="F141" s="212" t="s">
        <v>149</v>
      </c>
      <c r="G141" s="213" t="s">
        <v>140</v>
      </c>
      <c r="H141" s="214">
        <v>378</v>
      </c>
      <c r="I141" s="215"/>
      <c r="J141" s="216">
        <f>ROUND(I141*H141,2)</f>
        <v>0</v>
      </c>
      <c r="K141" s="217"/>
      <c r="L141" s="39"/>
      <c r="M141" s="218" t="s">
        <v>1</v>
      </c>
      <c r="N141" s="219" t="s">
        <v>43</v>
      </c>
      <c r="O141" s="71"/>
      <c r="P141" s="220">
        <f>O141*H141</f>
        <v>0</v>
      </c>
      <c r="Q141" s="220">
        <v>0</v>
      </c>
      <c r="R141" s="220">
        <f>Q141*H141</f>
        <v>0</v>
      </c>
      <c r="S141" s="220">
        <v>0</v>
      </c>
      <c r="T141" s="221">
        <f>S141*H141</f>
        <v>0</v>
      </c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R141" s="222" t="s">
        <v>131</v>
      </c>
      <c r="AT141" s="222" t="s">
        <v>128</v>
      </c>
      <c r="AU141" s="222" t="s">
        <v>85</v>
      </c>
      <c r="AY141" s="17" t="s">
        <v>127</v>
      </c>
      <c r="BE141" s="223">
        <f>IF(N141="základní",J141,0)</f>
        <v>0</v>
      </c>
      <c r="BF141" s="223">
        <f>IF(N141="snížená",J141,0)</f>
        <v>0</v>
      </c>
      <c r="BG141" s="223">
        <f>IF(N141="zákl. přenesená",J141,0)</f>
        <v>0</v>
      </c>
      <c r="BH141" s="223">
        <f>IF(N141="sníž. přenesená",J141,0)</f>
        <v>0</v>
      </c>
      <c r="BI141" s="223">
        <f>IF(N141="nulová",J141,0)</f>
        <v>0</v>
      </c>
      <c r="BJ141" s="17" t="s">
        <v>83</v>
      </c>
      <c r="BK141" s="223">
        <f>ROUND(I141*H141,2)</f>
        <v>0</v>
      </c>
      <c r="BL141" s="17" t="s">
        <v>131</v>
      </c>
      <c r="BM141" s="222" t="s">
        <v>150</v>
      </c>
    </row>
    <row r="142" spans="1:65" s="2" customFormat="1" ht="16.5" customHeight="1">
      <c r="A142" s="34"/>
      <c r="B142" s="35"/>
      <c r="C142" s="210" t="s">
        <v>151</v>
      </c>
      <c r="D142" s="210" t="s">
        <v>128</v>
      </c>
      <c r="E142" s="211" t="s">
        <v>152</v>
      </c>
      <c r="F142" s="212" t="s">
        <v>153</v>
      </c>
      <c r="G142" s="213" t="s">
        <v>154</v>
      </c>
      <c r="H142" s="214">
        <v>3.78</v>
      </c>
      <c r="I142" s="215"/>
      <c r="J142" s="216">
        <f>ROUND(I142*H142,2)</f>
        <v>0</v>
      </c>
      <c r="K142" s="217"/>
      <c r="L142" s="39"/>
      <c r="M142" s="218" t="s">
        <v>1</v>
      </c>
      <c r="N142" s="219" t="s">
        <v>43</v>
      </c>
      <c r="O142" s="71"/>
      <c r="P142" s="220">
        <f>O142*H142</f>
        <v>0</v>
      </c>
      <c r="Q142" s="220">
        <v>0</v>
      </c>
      <c r="R142" s="220">
        <f>Q142*H142</f>
        <v>0</v>
      </c>
      <c r="S142" s="220">
        <v>0</v>
      </c>
      <c r="T142" s="221">
        <f>S142*H142</f>
        <v>0</v>
      </c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R142" s="222" t="s">
        <v>131</v>
      </c>
      <c r="AT142" s="222" t="s">
        <v>128</v>
      </c>
      <c r="AU142" s="222" t="s">
        <v>85</v>
      </c>
      <c r="AY142" s="17" t="s">
        <v>127</v>
      </c>
      <c r="BE142" s="223">
        <f>IF(N142="základní",J142,0)</f>
        <v>0</v>
      </c>
      <c r="BF142" s="223">
        <f>IF(N142="snížená",J142,0)</f>
        <v>0</v>
      </c>
      <c r="BG142" s="223">
        <f>IF(N142="zákl. přenesená",J142,0)</f>
        <v>0</v>
      </c>
      <c r="BH142" s="223">
        <f>IF(N142="sníž. přenesená",J142,0)</f>
        <v>0</v>
      </c>
      <c r="BI142" s="223">
        <f>IF(N142="nulová",J142,0)</f>
        <v>0</v>
      </c>
      <c r="BJ142" s="17" t="s">
        <v>83</v>
      </c>
      <c r="BK142" s="223">
        <f>ROUND(I142*H142,2)</f>
        <v>0</v>
      </c>
      <c r="BL142" s="17" t="s">
        <v>131</v>
      </c>
      <c r="BM142" s="222" t="s">
        <v>155</v>
      </c>
    </row>
    <row r="143" spans="1:65" s="15" customFormat="1" ht="11.25">
      <c r="B143" s="248"/>
      <c r="C143" s="249"/>
      <c r="D143" s="226" t="s">
        <v>133</v>
      </c>
      <c r="E143" s="250" t="s">
        <v>1</v>
      </c>
      <c r="F143" s="251" t="s">
        <v>156</v>
      </c>
      <c r="G143" s="249"/>
      <c r="H143" s="252">
        <v>3.78</v>
      </c>
      <c r="I143" s="253"/>
      <c r="J143" s="249"/>
      <c r="K143" s="249"/>
      <c r="L143" s="254"/>
      <c r="M143" s="255"/>
      <c r="N143" s="256"/>
      <c r="O143" s="256"/>
      <c r="P143" s="256"/>
      <c r="Q143" s="256"/>
      <c r="R143" s="256"/>
      <c r="S143" s="256"/>
      <c r="T143" s="257"/>
      <c r="AT143" s="258" t="s">
        <v>133</v>
      </c>
      <c r="AU143" s="258" t="s">
        <v>85</v>
      </c>
      <c r="AV143" s="15" t="s">
        <v>85</v>
      </c>
      <c r="AW143" s="15" t="s">
        <v>34</v>
      </c>
      <c r="AX143" s="15" t="s">
        <v>78</v>
      </c>
      <c r="AY143" s="258" t="s">
        <v>127</v>
      </c>
    </row>
    <row r="144" spans="1:65" s="14" customFormat="1" ht="11.25">
      <c r="B144" s="235"/>
      <c r="C144" s="236"/>
      <c r="D144" s="226" t="s">
        <v>133</v>
      </c>
      <c r="E144" s="237" t="s">
        <v>1</v>
      </c>
      <c r="F144" s="238" t="s">
        <v>135</v>
      </c>
      <c r="G144" s="236"/>
      <c r="H144" s="239">
        <v>3.78</v>
      </c>
      <c r="I144" s="240"/>
      <c r="J144" s="236"/>
      <c r="K144" s="236"/>
      <c r="L144" s="241"/>
      <c r="M144" s="242"/>
      <c r="N144" s="243"/>
      <c r="O144" s="243"/>
      <c r="P144" s="243"/>
      <c r="Q144" s="243"/>
      <c r="R144" s="243"/>
      <c r="S144" s="243"/>
      <c r="T144" s="244"/>
      <c r="AT144" s="245" t="s">
        <v>133</v>
      </c>
      <c r="AU144" s="245" t="s">
        <v>85</v>
      </c>
      <c r="AV144" s="14" t="s">
        <v>131</v>
      </c>
      <c r="AW144" s="14" t="s">
        <v>34</v>
      </c>
      <c r="AX144" s="14" t="s">
        <v>83</v>
      </c>
      <c r="AY144" s="245" t="s">
        <v>127</v>
      </c>
    </row>
    <row r="145" spans="1:65" s="2" customFormat="1" ht="16.5" customHeight="1">
      <c r="A145" s="34"/>
      <c r="B145" s="35"/>
      <c r="C145" s="210" t="s">
        <v>157</v>
      </c>
      <c r="D145" s="210" t="s">
        <v>128</v>
      </c>
      <c r="E145" s="211" t="s">
        <v>158</v>
      </c>
      <c r="F145" s="212" t="s">
        <v>159</v>
      </c>
      <c r="G145" s="213" t="s">
        <v>154</v>
      </c>
      <c r="H145" s="214">
        <v>3.78</v>
      </c>
      <c r="I145" s="215"/>
      <c r="J145" s="216">
        <f>ROUND(I145*H145,2)</f>
        <v>0</v>
      </c>
      <c r="K145" s="217"/>
      <c r="L145" s="39"/>
      <c r="M145" s="218" t="s">
        <v>1</v>
      </c>
      <c r="N145" s="219" t="s">
        <v>43</v>
      </c>
      <c r="O145" s="71"/>
      <c r="P145" s="220">
        <f>O145*H145</f>
        <v>0</v>
      </c>
      <c r="Q145" s="220">
        <v>0</v>
      </c>
      <c r="R145" s="220">
        <f>Q145*H145</f>
        <v>0</v>
      </c>
      <c r="S145" s="220">
        <v>0</v>
      </c>
      <c r="T145" s="221">
        <f>S145*H145</f>
        <v>0</v>
      </c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R145" s="222" t="s">
        <v>131</v>
      </c>
      <c r="AT145" s="222" t="s">
        <v>128</v>
      </c>
      <c r="AU145" s="222" t="s">
        <v>85</v>
      </c>
      <c r="AY145" s="17" t="s">
        <v>127</v>
      </c>
      <c r="BE145" s="223">
        <f>IF(N145="základní",J145,0)</f>
        <v>0</v>
      </c>
      <c r="BF145" s="223">
        <f>IF(N145="snížená",J145,0)</f>
        <v>0</v>
      </c>
      <c r="BG145" s="223">
        <f>IF(N145="zákl. přenesená",J145,0)</f>
        <v>0</v>
      </c>
      <c r="BH145" s="223">
        <f>IF(N145="sníž. přenesená",J145,0)</f>
        <v>0</v>
      </c>
      <c r="BI145" s="223">
        <f>IF(N145="nulová",J145,0)</f>
        <v>0</v>
      </c>
      <c r="BJ145" s="17" t="s">
        <v>83</v>
      </c>
      <c r="BK145" s="223">
        <f>ROUND(I145*H145,2)</f>
        <v>0</v>
      </c>
      <c r="BL145" s="17" t="s">
        <v>131</v>
      </c>
      <c r="BM145" s="222" t="s">
        <v>160</v>
      </c>
    </row>
    <row r="146" spans="1:65" s="2" customFormat="1" ht="16.5" customHeight="1">
      <c r="A146" s="34"/>
      <c r="B146" s="35"/>
      <c r="C146" s="210" t="s">
        <v>161</v>
      </c>
      <c r="D146" s="210" t="s">
        <v>128</v>
      </c>
      <c r="E146" s="211" t="s">
        <v>162</v>
      </c>
      <c r="F146" s="212" t="s">
        <v>163</v>
      </c>
      <c r="G146" s="213" t="s">
        <v>140</v>
      </c>
      <c r="H146" s="214">
        <v>19.38</v>
      </c>
      <c r="I146" s="215"/>
      <c r="J146" s="216">
        <f>ROUND(I146*H146,2)</f>
        <v>0</v>
      </c>
      <c r="K146" s="217"/>
      <c r="L146" s="39"/>
      <c r="M146" s="218" t="s">
        <v>1</v>
      </c>
      <c r="N146" s="219" t="s">
        <v>43</v>
      </c>
      <c r="O146" s="71"/>
      <c r="P146" s="220">
        <f>O146*H146</f>
        <v>0</v>
      </c>
      <c r="Q146" s="220">
        <v>1.2999999999999999E-4</v>
      </c>
      <c r="R146" s="220">
        <f>Q146*H146</f>
        <v>2.5193999999999998E-3</v>
      </c>
      <c r="S146" s="220">
        <v>0</v>
      </c>
      <c r="T146" s="221">
        <f>S146*H146</f>
        <v>0</v>
      </c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R146" s="222" t="s">
        <v>131</v>
      </c>
      <c r="AT146" s="222" t="s">
        <v>128</v>
      </c>
      <c r="AU146" s="222" t="s">
        <v>85</v>
      </c>
      <c r="AY146" s="17" t="s">
        <v>127</v>
      </c>
      <c r="BE146" s="223">
        <f>IF(N146="základní",J146,0)</f>
        <v>0</v>
      </c>
      <c r="BF146" s="223">
        <f>IF(N146="snížená",J146,0)</f>
        <v>0</v>
      </c>
      <c r="BG146" s="223">
        <f>IF(N146="zákl. přenesená",J146,0)</f>
        <v>0</v>
      </c>
      <c r="BH146" s="223">
        <f>IF(N146="sníž. přenesená",J146,0)</f>
        <v>0</v>
      </c>
      <c r="BI146" s="223">
        <f>IF(N146="nulová",J146,0)</f>
        <v>0</v>
      </c>
      <c r="BJ146" s="17" t="s">
        <v>83</v>
      </c>
      <c r="BK146" s="223">
        <f>ROUND(I146*H146,2)</f>
        <v>0</v>
      </c>
      <c r="BL146" s="17" t="s">
        <v>131</v>
      </c>
      <c r="BM146" s="222" t="s">
        <v>164</v>
      </c>
    </row>
    <row r="147" spans="1:65" s="13" customFormat="1" ht="11.25">
      <c r="B147" s="224"/>
      <c r="C147" s="225"/>
      <c r="D147" s="226" t="s">
        <v>133</v>
      </c>
      <c r="E147" s="227" t="s">
        <v>1</v>
      </c>
      <c r="F147" s="228" t="s">
        <v>165</v>
      </c>
      <c r="G147" s="225"/>
      <c r="H147" s="227" t="s">
        <v>1</v>
      </c>
      <c r="I147" s="229"/>
      <c r="J147" s="225"/>
      <c r="K147" s="225"/>
      <c r="L147" s="230"/>
      <c r="M147" s="231"/>
      <c r="N147" s="232"/>
      <c r="O147" s="232"/>
      <c r="P147" s="232"/>
      <c r="Q147" s="232"/>
      <c r="R147" s="232"/>
      <c r="S147" s="232"/>
      <c r="T147" s="233"/>
      <c r="AT147" s="234" t="s">
        <v>133</v>
      </c>
      <c r="AU147" s="234" t="s">
        <v>85</v>
      </c>
      <c r="AV147" s="13" t="s">
        <v>83</v>
      </c>
      <c r="AW147" s="13" t="s">
        <v>34</v>
      </c>
      <c r="AX147" s="13" t="s">
        <v>78</v>
      </c>
      <c r="AY147" s="234" t="s">
        <v>127</v>
      </c>
    </row>
    <row r="148" spans="1:65" s="15" customFormat="1" ht="11.25">
      <c r="B148" s="248"/>
      <c r="C148" s="249"/>
      <c r="D148" s="226" t="s">
        <v>133</v>
      </c>
      <c r="E148" s="250" t="s">
        <v>1</v>
      </c>
      <c r="F148" s="251" t="s">
        <v>166</v>
      </c>
      <c r="G148" s="249"/>
      <c r="H148" s="252">
        <v>19.38</v>
      </c>
      <c r="I148" s="253"/>
      <c r="J148" s="249"/>
      <c r="K148" s="249"/>
      <c r="L148" s="254"/>
      <c r="M148" s="255"/>
      <c r="N148" s="256"/>
      <c r="O148" s="256"/>
      <c r="P148" s="256"/>
      <c r="Q148" s="256"/>
      <c r="R148" s="256"/>
      <c r="S148" s="256"/>
      <c r="T148" s="257"/>
      <c r="AT148" s="258" t="s">
        <v>133</v>
      </c>
      <c r="AU148" s="258" t="s">
        <v>85</v>
      </c>
      <c r="AV148" s="15" t="s">
        <v>85</v>
      </c>
      <c r="AW148" s="15" t="s">
        <v>34</v>
      </c>
      <c r="AX148" s="15" t="s">
        <v>78</v>
      </c>
      <c r="AY148" s="258" t="s">
        <v>127</v>
      </c>
    </row>
    <row r="149" spans="1:65" s="14" customFormat="1" ht="11.25">
      <c r="B149" s="235"/>
      <c r="C149" s="236"/>
      <c r="D149" s="226" t="s">
        <v>133</v>
      </c>
      <c r="E149" s="237" t="s">
        <v>1</v>
      </c>
      <c r="F149" s="238" t="s">
        <v>135</v>
      </c>
      <c r="G149" s="236"/>
      <c r="H149" s="239">
        <v>19.38</v>
      </c>
      <c r="I149" s="240"/>
      <c r="J149" s="236"/>
      <c r="K149" s="236"/>
      <c r="L149" s="241"/>
      <c r="M149" s="242"/>
      <c r="N149" s="243"/>
      <c r="O149" s="243"/>
      <c r="P149" s="243"/>
      <c r="Q149" s="243"/>
      <c r="R149" s="243"/>
      <c r="S149" s="243"/>
      <c r="T149" s="244"/>
      <c r="AT149" s="245" t="s">
        <v>133</v>
      </c>
      <c r="AU149" s="245" t="s">
        <v>85</v>
      </c>
      <c r="AV149" s="14" t="s">
        <v>131</v>
      </c>
      <c r="AW149" s="14" t="s">
        <v>34</v>
      </c>
      <c r="AX149" s="14" t="s">
        <v>83</v>
      </c>
      <c r="AY149" s="245" t="s">
        <v>127</v>
      </c>
    </row>
    <row r="150" spans="1:65" s="12" customFormat="1" ht="25.9" customHeight="1">
      <c r="B150" s="196"/>
      <c r="C150" s="197"/>
      <c r="D150" s="198" t="s">
        <v>77</v>
      </c>
      <c r="E150" s="199" t="s">
        <v>167</v>
      </c>
      <c r="F150" s="199" t="s">
        <v>168</v>
      </c>
      <c r="G150" s="197"/>
      <c r="H150" s="197"/>
      <c r="I150" s="200"/>
      <c r="J150" s="201">
        <f>BK150</f>
        <v>0</v>
      </c>
      <c r="K150" s="197"/>
      <c r="L150" s="202"/>
      <c r="M150" s="203"/>
      <c r="N150" s="204"/>
      <c r="O150" s="204"/>
      <c r="P150" s="205">
        <f>P151+P178</f>
        <v>0</v>
      </c>
      <c r="Q150" s="204"/>
      <c r="R150" s="205">
        <f>R151+R178</f>
        <v>0.27843689999999999</v>
      </c>
      <c r="S150" s="204"/>
      <c r="T150" s="206">
        <f>T151+T178</f>
        <v>0</v>
      </c>
      <c r="AR150" s="207" t="s">
        <v>85</v>
      </c>
      <c r="AT150" s="208" t="s">
        <v>77</v>
      </c>
      <c r="AU150" s="208" t="s">
        <v>78</v>
      </c>
      <c r="AY150" s="207" t="s">
        <v>127</v>
      </c>
      <c r="BK150" s="209">
        <f>BK151+BK178</f>
        <v>0</v>
      </c>
    </row>
    <row r="151" spans="1:65" s="12" customFormat="1" ht="22.9" customHeight="1">
      <c r="B151" s="196"/>
      <c r="C151" s="197"/>
      <c r="D151" s="198" t="s">
        <v>77</v>
      </c>
      <c r="E151" s="246" t="s">
        <v>169</v>
      </c>
      <c r="F151" s="246" t="s">
        <v>170</v>
      </c>
      <c r="G151" s="197"/>
      <c r="H151" s="197"/>
      <c r="I151" s="200"/>
      <c r="J151" s="247">
        <f>BK151</f>
        <v>0</v>
      </c>
      <c r="K151" s="197"/>
      <c r="L151" s="202"/>
      <c r="M151" s="203"/>
      <c r="N151" s="204"/>
      <c r="O151" s="204"/>
      <c r="P151" s="205">
        <f>SUM(P152:P177)</f>
        <v>0</v>
      </c>
      <c r="Q151" s="204"/>
      <c r="R151" s="205">
        <f>SUM(R152:R177)</f>
        <v>4.3119999999999999E-2</v>
      </c>
      <c r="S151" s="204"/>
      <c r="T151" s="206">
        <f>SUM(T152:T177)</f>
        <v>0</v>
      </c>
      <c r="AR151" s="207" t="s">
        <v>85</v>
      </c>
      <c r="AT151" s="208" t="s">
        <v>77</v>
      </c>
      <c r="AU151" s="208" t="s">
        <v>83</v>
      </c>
      <c r="AY151" s="207" t="s">
        <v>127</v>
      </c>
      <c r="BK151" s="209">
        <f>SUM(BK152:BK177)</f>
        <v>0</v>
      </c>
    </row>
    <row r="152" spans="1:65" s="2" customFormat="1" ht="16.5" customHeight="1">
      <c r="A152" s="34"/>
      <c r="B152" s="35"/>
      <c r="C152" s="210" t="s">
        <v>171</v>
      </c>
      <c r="D152" s="210" t="s">
        <v>128</v>
      </c>
      <c r="E152" s="211" t="s">
        <v>172</v>
      </c>
      <c r="F152" s="212" t="s">
        <v>173</v>
      </c>
      <c r="G152" s="213" t="s">
        <v>174</v>
      </c>
      <c r="H152" s="214">
        <v>40</v>
      </c>
      <c r="I152" s="215"/>
      <c r="J152" s="216">
        <f>ROUND(I152*H152,2)</f>
        <v>0</v>
      </c>
      <c r="K152" s="217"/>
      <c r="L152" s="39"/>
      <c r="M152" s="218" t="s">
        <v>1</v>
      </c>
      <c r="N152" s="219" t="s">
        <v>43</v>
      </c>
      <c r="O152" s="71"/>
      <c r="P152" s="220">
        <f>O152*H152</f>
        <v>0</v>
      </c>
      <c r="Q152" s="220">
        <v>0</v>
      </c>
      <c r="R152" s="220">
        <f>Q152*H152</f>
        <v>0</v>
      </c>
      <c r="S152" s="220">
        <v>0</v>
      </c>
      <c r="T152" s="221">
        <f>S152*H152</f>
        <v>0</v>
      </c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R152" s="222" t="s">
        <v>175</v>
      </c>
      <c r="AT152" s="222" t="s">
        <v>128</v>
      </c>
      <c r="AU152" s="222" t="s">
        <v>85</v>
      </c>
      <c r="AY152" s="17" t="s">
        <v>127</v>
      </c>
      <c r="BE152" s="223">
        <f>IF(N152="základní",J152,0)</f>
        <v>0</v>
      </c>
      <c r="BF152" s="223">
        <f>IF(N152="snížená",J152,0)</f>
        <v>0</v>
      </c>
      <c r="BG152" s="223">
        <f>IF(N152="zákl. přenesená",J152,0)</f>
        <v>0</v>
      </c>
      <c r="BH152" s="223">
        <f>IF(N152="sníž. přenesená",J152,0)</f>
        <v>0</v>
      </c>
      <c r="BI152" s="223">
        <f>IF(N152="nulová",J152,0)</f>
        <v>0</v>
      </c>
      <c r="BJ152" s="17" t="s">
        <v>83</v>
      </c>
      <c r="BK152" s="223">
        <f>ROUND(I152*H152,2)</f>
        <v>0</v>
      </c>
      <c r="BL152" s="17" t="s">
        <v>175</v>
      </c>
      <c r="BM152" s="222" t="s">
        <v>176</v>
      </c>
    </row>
    <row r="153" spans="1:65" s="15" customFormat="1" ht="11.25">
      <c r="B153" s="248"/>
      <c r="C153" s="249"/>
      <c r="D153" s="226" t="s">
        <v>133</v>
      </c>
      <c r="E153" s="250" t="s">
        <v>1</v>
      </c>
      <c r="F153" s="251" t="s">
        <v>177</v>
      </c>
      <c r="G153" s="249"/>
      <c r="H153" s="252">
        <v>40</v>
      </c>
      <c r="I153" s="253"/>
      <c r="J153" s="249"/>
      <c r="K153" s="249"/>
      <c r="L153" s="254"/>
      <c r="M153" s="255"/>
      <c r="N153" s="256"/>
      <c r="O153" s="256"/>
      <c r="P153" s="256"/>
      <c r="Q153" s="256"/>
      <c r="R153" s="256"/>
      <c r="S153" s="256"/>
      <c r="T153" s="257"/>
      <c r="AT153" s="258" t="s">
        <v>133</v>
      </c>
      <c r="AU153" s="258" t="s">
        <v>85</v>
      </c>
      <c r="AV153" s="15" t="s">
        <v>85</v>
      </c>
      <c r="AW153" s="15" t="s">
        <v>34</v>
      </c>
      <c r="AX153" s="15" t="s">
        <v>83</v>
      </c>
      <c r="AY153" s="258" t="s">
        <v>127</v>
      </c>
    </row>
    <row r="154" spans="1:65" s="2" customFormat="1" ht="16.5" customHeight="1">
      <c r="A154" s="34"/>
      <c r="B154" s="35"/>
      <c r="C154" s="259" t="s">
        <v>136</v>
      </c>
      <c r="D154" s="259" t="s">
        <v>178</v>
      </c>
      <c r="E154" s="260" t="s">
        <v>179</v>
      </c>
      <c r="F154" s="261" t="s">
        <v>180</v>
      </c>
      <c r="G154" s="262" t="s">
        <v>174</v>
      </c>
      <c r="H154" s="263">
        <v>42</v>
      </c>
      <c r="I154" s="264"/>
      <c r="J154" s="265">
        <f>ROUND(I154*H154,2)</f>
        <v>0</v>
      </c>
      <c r="K154" s="266"/>
      <c r="L154" s="267"/>
      <c r="M154" s="268" t="s">
        <v>1</v>
      </c>
      <c r="N154" s="269" t="s">
        <v>43</v>
      </c>
      <c r="O154" s="71"/>
      <c r="P154" s="220">
        <f>O154*H154</f>
        <v>0</v>
      </c>
      <c r="Q154" s="220">
        <v>1.1E-4</v>
      </c>
      <c r="R154" s="220">
        <f>Q154*H154</f>
        <v>4.62E-3</v>
      </c>
      <c r="S154" s="220">
        <v>0</v>
      </c>
      <c r="T154" s="221">
        <f>S154*H154</f>
        <v>0</v>
      </c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R154" s="222" t="s">
        <v>181</v>
      </c>
      <c r="AT154" s="222" t="s">
        <v>178</v>
      </c>
      <c r="AU154" s="222" t="s">
        <v>85</v>
      </c>
      <c r="AY154" s="17" t="s">
        <v>127</v>
      </c>
      <c r="BE154" s="223">
        <f>IF(N154="základní",J154,0)</f>
        <v>0</v>
      </c>
      <c r="BF154" s="223">
        <f>IF(N154="snížená",J154,0)</f>
        <v>0</v>
      </c>
      <c r="BG154" s="223">
        <f>IF(N154="zákl. přenesená",J154,0)</f>
        <v>0</v>
      </c>
      <c r="BH154" s="223">
        <f>IF(N154="sníž. přenesená",J154,0)</f>
        <v>0</v>
      </c>
      <c r="BI154" s="223">
        <f>IF(N154="nulová",J154,0)</f>
        <v>0</v>
      </c>
      <c r="BJ154" s="17" t="s">
        <v>83</v>
      </c>
      <c r="BK154" s="223">
        <f>ROUND(I154*H154,2)</f>
        <v>0</v>
      </c>
      <c r="BL154" s="17" t="s">
        <v>175</v>
      </c>
      <c r="BM154" s="222" t="s">
        <v>182</v>
      </c>
    </row>
    <row r="155" spans="1:65" s="15" customFormat="1" ht="11.25">
      <c r="B155" s="248"/>
      <c r="C155" s="249"/>
      <c r="D155" s="226" t="s">
        <v>133</v>
      </c>
      <c r="E155" s="249"/>
      <c r="F155" s="251" t="s">
        <v>183</v>
      </c>
      <c r="G155" s="249"/>
      <c r="H155" s="252">
        <v>42</v>
      </c>
      <c r="I155" s="253"/>
      <c r="J155" s="249"/>
      <c r="K155" s="249"/>
      <c r="L155" s="254"/>
      <c r="M155" s="255"/>
      <c r="N155" s="256"/>
      <c r="O155" s="256"/>
      <c r="P155" s="256"/>
      <c r="Q155" s="256"/>
      <c r="R155" s="256"/>
      <c r="S155" s="256"/>
      <c r="T155" s="257"/>
      <c r="AT155" s="258" t="s">
        <v>133</v>
      </c>
      <c r="AU155" s="258" t="s">
        <v>85</v>
      </c>
      <c r="AV155" s="15" t="s">
        <v>85</v>
      </c>
      <c r="AW155" s="15" t="s">
        <v>4</v>
      </c>
      <c r="AX155" s="15" t="s">
        <v>83</v>
      </c>
      <c r="AY155" s="258" t="s">
        <v>127</v>
      </c>
    </row>
    <row r="156" spans="1:65" s="2" customFormat="1" ht="16.5" customHeight="1">
      <c r="A156" s="34"/>
      <c r="B156" s="35"/>
      <c r="C156" s="210" t="s">
        <v>184</v>
      </c>
      <c r="D156" s="210" t="s">
        <v>128</v>
      </c>
      <c r="E156" s="211" t="s">
        <v>185</v>
      </c>
      <c r="F156" s="212" t="s">
        <v>186</v>
      </c>
      <c r="G156" s="213" t="s">
        <v>187</v>
      </c>
      <c r="H156" s="214">
        <v>11</v>
      </c>
      <c r="I156" s="215"/>
      <c r="J156" s="216">
        <f>ROUND(I156*H156,2)</f>
        <v>0</v>
      </c>
      <c r="K156" s="217"/>
      <c r="L156" s="39"/>
      <c r="M156" s="218" t="s">
        <v>1</v>
      </c>
      <c r="N156" s="219" t="s">
        <v>43</v>
      </c>
      <c r="O156" s="71"/>
      <c r="P156" s="220">
        <f>O156*H156</f>
        <v>0</v>
      </c>
      <c r="Q156" s="220">
        <v>0</v>
      </c>
      <c r="R156" s="220">
        <f>Q156*H156</f>
        <v>0</v>
      </c>
      <c r="S156" s="220">
        <v>0</v>
      </c>
      <c r="T156" s="221">
        <f>S156*H156</f>
        <v>0</v>
      </c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R156" s="222" t="s">
        <v>175</v>
      </c>
      <c r="AT156" s="222" t="s">
        <v>128</v>
      </c>
      <c r="AU156" s="222" t="s">
        <v>85</v>
      </c>
      <c r="AY156" s="17" t="s">
        <v>127</v>
      </c>
      <c r="BE156" s="223">
        <f>IF(N156="základní",J156,0)</f>
        <v>0</v>
      </c>
      <c r="BF156" s="223">
        <f>IF(N156="snížená",J156,0)</f>
        <v>0</v>
      </c>
      <c r="BG156" s="223">
        <f>IF(N156="zákl. přenesená",J156,0)</f>
        <v>0</v>
      </c>
      <c r="BH156" s="223">
        <f>IF(N156="sníž. přenesená",J156,0)</f>
        <v>0</v>
      </c>
      <c r="BI156" s="223">
        <f>IF(N156="nulová",J156,0)</f>
        <v>0</v>
      </c>
      <c r="BJ156" s="17" t="s">
        <v>83</v>
      </c>
      <c r="BK156" s="223">
        <f>ROUND(I156*H156,2)</f>
        <v>0</v>
      </c>
      <c r="BL156" s="17" t="s">
        <v>175</v>
      </c>
      <c r="BM156" s="222" t="s">
        <v>188</v>
      </c>
    </row>
    <row r="157" spans="1:65" s="2" customFormat="1" ht="16.5" customHeight="1">
      <c r="A157" s="34"/>
      <c r="B157" s="35"/>
      <c r="C157" s="259" t="s">
        <v>189</v>
      </c>
      <c r="D157" s="259" t="s">
        <v>178</v>
      </c>
      <c r="E157" s="260" t="s">
        <v>190</v>
      </c>
      <c r="F157" s="261" t="s">
        <v>191</v>
      </c>
      <c r="G157" s="262" t="s">
        <v>187</v>
      </c>
      <c r="H157" s="263">
        <v>11</v>
      </c>
      <c r="I157" s="264"/>
      <c r="J157" s="265">
        <f>ROUND(I157*H157,2)</f>
        <v>0</v>
      </c>
      <c r="K157" s="266"/>
      <c r="L157" s="267"/>
      <c r="M157" s="268" t="s">
        <v>1</v>
      </c>
      <c r="N157" s="269" t="s">
        <v>43</v>
      </c>
      <c r="O157" s="71"/>
      <c r="P157" s="220">
        <f>O157*H157</f>
        <v>0</v>
      </c>
      <c r="Q157" s="220">
        <v>1.9000000000000001E-4</v>
      </c>
      <c r="R157" s="220">
        <f>Q157*H157</f>
        <v>2.0900000000000003E-3</v>
      </c>
      <c r="S157" s="220">
        <v>0</v>
      </c>
      <c r="T157" s="221">
        <f>S157*H157</f>
        <v>0</v>
      </c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R157" s="222" t="s">
        <v>181</v>
      </c>
      <c r="AT157" s="222" t="s">
        <v>178</v>
      </c>
      <c r="AU157" s="222" t="s">
        <v>85</v>
      </c>
      <c r="AY157" s="17" t="s">
        <v>127</v>
      </c>
      <c r="BE157" s="223">
        <f>IF(N157="základní",J157,0)</f>
        <v>0</v>
      </c>
      <c r="BF157" s="223">
        <f>IF(N157="snížená",J157,0)</f>
        <v>0</v>
      </c>
      <c r="BG157" s="223">
        <f>IF(N157="zákl. přenesená",J157,0)</f>
        <v>0</v>
      </c>
      <c r="BH157" s="223">
        <f>IF(N157="sníž. přenesená",J157,0)</f>
        <v>0</v>
      </c>
      <c r="BI157" s="223">
        <f>IF(N157="nulová",J157,0)</f>
        <v>0</v>
      </c>
      <c r="BJ157" s="17" t="s">
        <v>83</v>
      </c>
      <c r="BK157" s="223">
        <f>ROUND(I157*H157,2)</f>
        <v>0</v>
      </c>
      <c r="BL157" s="17" t="s">
        <v>175</v>
      </c>
      <c r="BM157" s="222" t="s">
        <v>192</v>
      </c>
    </row>
    <row r="158" spans="1:65" s="2" customFormat="1" ht="16.5" customHeight="1">
      <c r="A158" s="34"/>
      <c r="B158" s="35"/>
      <c r="C158" s="210" t="s">
        <v>193</v>
      </c>
      <c r="D158" s="210" t="s">
        <v>128</v>
      </c>
      <c r="E158" s="211" t="s">
        <v>194</v>
      </c>
      <c r="F158" s="212" t="s">
        <v>195</v>
      </c>
      <c r="G158" s="213" t="s">
        <v>187</v>
      </c>
      <c r="H158" s="214">
        <v>5</v>
      </c>
      <c r="I158" s="215"/>
      <c r="J158" s="216">
        <f>ROUND(I158*H158,2)</f>
        <v>0</v>
      </c>
      <c r="K158" s="217"/>
      <c r="L158" s="39"/>
      <c r="M158" s="218" t="s">
        <v>1</v>
      </c>
      <c r="N158" s="219" t="s">
        <v>43</v>
      </c>
      <c r="O158" s="71"/>
      <c r="P158" s="220">
        <f>O158*H158</f>
        <v>0</v>
      </c>
      <c r="Q158" s="220">
        <v>0</v>
      </c>
      <c r="R158" s="220">
        <f>Q158*H158</f>
        <v>0</v>
      </c>
      <c r="S158" s="220">
        <v>0</v>
      </c>
      <c r="T158" s="221">
        <f>S158*H158</f>
        <v>0</v>
      </c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R158" s="222" t="s">
        <v>175</v>
      </c>
      <c r="AT158" s="222" t="s">
        <v>128</v>
      </c>
      <c r="AU158" s="222" t="s">
        <v>85</v>
      </c>
      <c r="AY158" s="17" t="s">
        <v>127</v>
      </c>
      <c r="BE158" s="223">
        <f>IF(N158="základní",J158,0)</f>
        <v>0</v>
      </c>
      <c r="BF158" s="223">
        <f>IF(N158="snížená",J158,0)</f>
        <v>0</v>
      </c>
      <c r="BG158" s="223">
        <f>IF(N158="zákl. přenesená",J158,0)</f>
        <v>0</v>
      </c>
      <c r="BH158" s="223">
        <f>IF(N158="sníž. přenesená",J158,0)</f>
        <v>0</v>
      </c>
      <c r="BI158" s="223">
        <f>IF(N158="nulová",J158,0)</f>
        <v>0</v>
      </c>
      <c r="BJ158" s="17" t="s">
        <v>83</v>
      </c>
      <c r="BK158" s="223">
        <f>ROUND(I158*H158,2)</f>
        <v>0</v>
      </c>
      <c r="BL158" s="17" t="s">
        <v>175</v>
      </c>
      <c r="BM158" s="222" t="s">
        <v>196</v>
      </c>
    </row>
    <row r="159" spans="1:65" s="2" customFormat="1" ht="16.5" customHeight="1">
      <c r="A159" s="34"/>
      <c r="B159" s="35"/>
      <c r="C159" s="259" t="s">
        <v>197</v>
      </c>
      <c r="D159" s="259" t="s">
        <v>178</v>
      </c>
      <c r="E159" s="260" t="s">
        <v>198</v>
      </c>
      <c r="F159" s="261" t="s">
        <v>199</v>
      </c>
      <c r="G159" s="262" t="s">
        <v>187</v>
      </c>
      <c r="H159" s="263">
        <v>5</v>
      </c>
      <c r="I159" s="264"/>
      <c r="J159" s="265">
        <f>ROUND(I159*H159,2)</f>
        <v>0</v>
      </c>
      <c r="K159" s="266"/>
      <c r="L159" s="267"/>
      <c r="M159" s="268" t="s">
        <v>1</v>
      </c>
      <c r="N159" s="269" t="s">
        <v>43</v>
      </c>
      <c r="O159" s="71"/>
      <c r="P159" s="220">
        <f>O159*H159</f>
        <v>0</v>
      </c>
      <c r="Q159" s="220">
        <v>2.3000000000000001E-4</v>
      </c>
      <c r="R159" s="220">
        <f>Q159*H159</f>
        <v>1.15E-3</v>
      </c>
      <c r="S159" s="220">
        <v>0</v>
      </c>
      <c r="T159" s="221">
        <f>S159*H159</f>
        <v>0</v>
      </c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R159" s="222" t="s">
        <v>181</v>
      </c>
      <c r="AT159" s="222" t="s">
        <v>178</v>
      </c>
      <c r="AU159" s="222" t="s">
        <v>85</v>
      </c>
      <c r="AY159" s="17" t="s">
        <v>127</v>
      </c>
      <c r="BE159" s="223">
        <f>IF(N159="základní",J159,0)</f>
        <v>0</v>
      </c>
      <c r="BF159" s="223">
        <f>IF(N159="snížená",J159,0)</f>
        <v>0</v>
      </c>
      <c r="BG159" s="223">
        <f>IF(N159="zákl. přenesená",J159,0)</f>
        <v>0</v>
      </c>
      <c r="BH159" s="223">
        <f>IF(N159="sníž. přenesená",J159,0)</f>
        <v>0</v>
      </c>
      <c r="BI159" s="223">
        <f>IF(N159="nulová",J159,0)</f>
        <v>0</v>
      </c>
      <c r="BJ159" s="17" t="s">
        <v>83</v>
      </c>
      <c r="BK159" s="223">
        <f>ROUND(I159*H159,2)</f>
        <v>0</v>
      </c>
      <c r="BL159" s="17" t="s">
        <v>175</v>
      </c>
      <c r="BM159" s="222" t="s">
        <v>200</v>
      </c>
    </row>
    <row r="160" spans="1:65" s="2" customFormat="1" ht="16.5" customHeight="1">
      <c r="A160" s="34"/>
      <c r="B160" s="35"/>
      <c r="C160" s="210" t="s">
        <v>201</v>
      </c>
      <c r="D160" s="210" t="s">
        <v>128</v>
      </c>
      <c r="E160" s="211" t="s">
        <v>202</v>
      </c>
      <c r="F160" s="212" t="s">
        <v>203</v>
      </c>
      <c r="G160" s="213" t="s">
        <v>187</v>
      </c>
      <c r="H160" s="214">
        <v>30</v>
      </c>
      <c r="I160" s="215"/>
      <c r="J160" s="216">
        <f>ROUND(I160*H160,2)</f>
        <v>0</v>
      </c>
      <c r="K160" s="217"/>
      <c r="L160" s="39"/>
      <c r="M160" s="218" t="s">
        <v>1</v>
      </c>
      <c r="N160" s="219" t="s">
        <v>43</v>
      </c>
      <c r="O160" s="71"/>
      <c r="P160" s="220">
        <f>O160*H160</f>
        <v>0</v>
      </c>
      <c r="Q160" s="220">
        <v>0</v>
      </c>
      <c r="R160" s="220">
        <f>Q160*H160</f>
        <v>0</v>
      </c>
      <c r="S160" s="220">
        <v>0</v>
      </c>
      <c r="T160" s="221">
        <f>S160*H160</f>
        <v>0</v>
      </c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R160" s="222" t="s">
        <v>175</v>
      </c>
      <c r="AT160" s="222" t="s">
        <v>128</v>
      </c>
      <c r="AU160" s="222" t="s">
        <v>85</v>
      </c>
      <c r="AY160" s="17" t="s">
        <v>127</v>
      </c>
      <c r="BE160" s="223">
        <f>IF(N160="základní",J160,0)</f>
        <v>0</v>
      </c>
      <c r="BF160" s="223">
        <f>IF(N160="snížená",J160,0)</f>
        <v>0</v>
      </c>
      <c r="BG160" s="223">
        <f>IF(N160="zákl. přenesená",J160,0)</f>
        <v>0</v>
      </c>
      <c r="BH160" s="223">
        <f>IF(N160="sníž. přenesená",J160,0)</f>
        <v>0</v>
      </c>
      <c r="BI160" s="223">
        <f>IF(N160="nulová",J160,0)</f>
        <v>0</v>
      </c>
      <c r="BJ160" s="17" t="s">
        <v>83</v>
      </c>
      <c r="BK160" s="223">
        <f>ROUND(I160*H160,2)</f>
        <v>0</v>
      </c>
      <c r="BL160" s="17" t="s">
        <v>175</v>
      </c>
      <c r="BM160" s="222" t="s">
        <v>204</v>
      </c>
    </row>
    <row r="161" spans="1:65" s="15" customFormat="1" ht="11.25">
      <c r="B161" s="248"/>
      <c r="C161" s="249"/>
      <c r="D161" s="226" t="s">
        <v>133</v>
      </c>
      <c r="E161" s="250" t="s">
        <v>1</v>
      </c>
      <c r="F161" s="251" t="s">
        <v>205</v>
      </c>
      <c r="G161" s="249"/>
      <c r="H161" s="252">
        <v>30</v>
      </c>
      <c r="I161" s="253"/>
      <c r="J161" s="249"/>
      <c r="K161" s="249"/>
      <c r="L161" s="254"/>
      <c r="M161" s="255"/>
      <c r="N161" s="256"/>
      <c r="O161" s="256"/>
      <c r="P161" s="256"/>
      <c r="Q161" s="256"/>
      <c r="R161" s="256"/>
      <c r="S161" s="256"/>
      <c r="T161" s="257"/>
      <c r="AT161" s="258" t="s">
        <v>133</v>
      </c>
      <c r="AU161" s="258" t="s">
        <v>85</v>
      </c>
      <c r="AV161" s="15" t="s">
        <v>85</v>
      </c>
      <c r="AW161" s="15" t="s">
        <v>34</v>
      </c>
      <c r="AX161" s="15" t="s">
        <v>83</v>
      </c>
      <c r="AY161" s="258" t="s">
        <v>127</v>
      </c>
    </row>
    <row r="162" spans="1:65" s="2" customFormat="1" ht="16.5" customHeight="1">
      <c r="A162" s="34"/>
      <c r="B162" s="35"/>
      <c r="C162" s="259" t="s">
        <v>8</v>
      </c>
      <c r="D162" s="259" t="s">
        <v>178</v>
      </c>
      <c r="E162" s="260" t="s">
        <v>206</v>
      </c>
      <c r="F162" s="261" t="s">
        <v>207</v>
      </c>
      <c r="G162" s="262" t="s">
        <v>187</v>
      </c>
      <c r="H162" s="263">
        <v>30</v>
      </c>
      <c r="I162" s="264"/>
      <c r="J162" s="265">
        <f>ROUND(I162*H162,2)</f>
        <v>0</v>
      </c>
      <c r="K162" s="266"/>
      <c r="L162" s="267"/>
      <c r="M162" s="268" t="s">
        <v>1</v>
      </c>
      <c r="N162" s="269" t="s">
        <v>43</v>
      </c>
      <c r="O162" s="71"/>
      <c r="P162" s="220">
        <f>O162*H162</f>
        <v>0</v>
      </c>
      <c r="Q162" s="220">
        <v>4.0000000000000003E-5</v>
      </c>
      <c r="R162" s="220">
        <f>Q162*H162</f>
        <v>1.2000000000000001E-3</v>
      </c>
      <c r="S162" s="220">
        <v>0</v>
      </c>
      <c r="T162" s="221">
        <f>S162*H162</f>
        <v>0</v>
      </c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R162" s="222" t="s">
        <v>181</v>
      </c>
      <c r="AT162" s="222" t="s">
        <v>178</v>
      </c>
      <c r="AU162" s="222" t="s">
        <v>85</v>
      </c>
      <c r="AY162" s="17" t="s">
        <v>127</v>
      </c>
      <c r="BE162" s="223">
        <f>IF(N162="základní",J162,0)</f>
        <v>0</v>
      </c>
      <c r="BF162" s="223">
        <f>IF(N162="snížená",J162,0)</f>
        <v>0</v>
      </c>
      <c r="BG162" s="223">
        <f>IF(N162="zákl. přenesená",J162,0)</f>
        <v>0</v>
      </c>
      <c r="BH162" s="223">
        <f>IF(N162="sníž. přenesená",J162,0)</f>
        <v>0</v>
      </c>
      <c r="BI162" s="223">
        <f>IF(N162="nulová",J162,0)</f>
        <v>0</v>
      </c>
      <c r="BJ162" s="17" t="s">
        <v>83</v>
      </c>
      <c r="BK162" s="223">
        <f>ROUND(I162*H162,2)</f>
        <v>0</v>
      </c>
      <c r="BL162" s="17" t="s">
        <v>175</v>
      </c>
      <c r="BM162" s="222" t="s">
        <v>208</v>
      </c>
    </row>
    <row r="163" spans="1:65" s="2" customFormat="1" ht="16.5" customHeight="1">
      <c r="A163" s="34"/>
      <c r="B163" s="35"/>
      <c r="C163" s="210" t="s">
        <v>175</v>
      </c>
      <c r="D163" s="210" t="s">
        <v>128</v>
      </c>
      <c r="E163" s="211" t="s">
        <v>209</v>
      </c>
      <c r="F163" s="212" t="s">
        <v>210</v>
      </c>
      <c r="G163" s="213" t="s">
        <v>174</v>
      </c>
      <c r="H163" s="214">
        <v>190</v>
      </c>
      <c r="I163" s="215"/>
      <c r="J163" s="216">
        <f>ROUND(I163*H163,2)</f>
        <v>0</v>
      </c>
      <c r="K163" s="217"/>
      <c r="L163" s="39"/>
      <c r="M163" s="218" t="s">
        <v>1</v>
      </c>
      <c r="N163" s="219" t="s">
        <v>43</v>
      </c>
      <c r="O163" s="71"/>
      <c r="P163" s="220">
        <f>O163*H163</f>
        <v>0</v>
      </c>
      <c r="Q163" s="220">
        <v>0</v>
      </c>
      <c r="R163" s="220">
        <f>Q163*H163</f>
        <v>0</v>
      </c>
      <c r="S163" s="220">
        <v>0</v>
      </c>
      <c r="T163" s="221">
        <f>S163*H163</f>
        <v>0</v>
      </c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R163" s="222" t="s">
        <v>175</v>
      </c>
      <c r="AT163" s="222" t="s">
        <v>128</v>
      </c>
      <c r="AU163" s="222" t="s">
        <v>85</v>
      </c>
      <c r="AY163" s="17" t="s">
        <v>127</v>
      </c>
      <c r="BE163" s="223">
        <f>IF(N163="základní",J163,0)</f>
        <v>0</v>
      </c>
      <c r="BF163" s="223">
        <f>IF(N163="snížená",J163,0)</f>
        <v>0</v>
      </c>
      <c r="BG163" s="223">
        <f>IF(N163="zákl. přenesená",J163,0)</f>
        <v>0</v>
      </c>
      <c r="BH163" s="223">
        <f>IF(N163="sníž. přenesená",J163,0)</f>
        <v>0</v>
      </c>
      <c r="BI163" s="223">
        <f>IF(N163="nulová",J163,0)</f>
        <v>0</v>
      </c>
      <c r="BJ163" s="17" t="s">
        <v>83</v>
      </c>
      <c r="BK163" s="223">
        <f>ROUND(I163*H163,2)</f>
        <v>0</v>
      </c>
      <c r="BL163" s="17" t="s">
        <v>175</v>
      </c>
      <c r="BM163" s="222" t="s">
        <v>211</v>
      </c>
    </row>
    <row r="164" spans="1:65" s="15" customFormat="1" ht="11.25">
      <c r="B164" s="248"/>
      <c r="C164" s="249"/>
      <c r="D164" s="226" t="s">
        <v>133</v>
      </c>
      <c r="E164" s="250" t="s">
        <v>1</v>
      </c>
      <c r="F164" s="251" t="s">
        <v>212</v>
      </c>
      <c r="G164" s="249"/>
      <c r="H164" s="252">
        <v>190</v>
      </c>
      <c r="I164" s="253"/>
      <c r="J164" s="249"/>
      <c r="K164" s="249"/>
      <c r="L164" s="254"/>
      <c r="M164" s="255"/>
      <c r="N164" s="256"/>
      <c r="O164" s="256"/>
      <c r="P164" s="256"/>
      <c r="Q164" s="256"/>
      <c r="R164" s="256"/>
      <c r="S164" s="256"/>
      <c r="T164" s="257"/>
      <c r="AT164" s="258" t="s">
        <v>133</v>
      </c>
      <c r="AU164" s="258" t="s">
        <v>85</v>
      </c>
      <c r="AV164" s="15" t="s">
        <v>85</v>
      </c>
      <c r="AW164" s="15" t="s">
        <v>34</v>
      </c>
      <c r="AX164" s="15" t="s">
        <v>83</v>
      </c>
      <c r="AY164" s="258" t="s">
        <v>127</v>
      </c>
    </row>
    <row r="165" spans="1:65" s="2" customFormat="1" ht="16.5" customHeight="1">
      <c r="A165" s="34"/>
      <c r="B165" s="35"/>
      <c r="C165" s="259" t="s">
        <v>213</v>
      </c>
      <c r="D165" s="259" t="s">
        <v>178</v>
      </c>
      <c r="E165" s="260" t="s">
        <v>214</v>
      </c>
      <c r="F165" s="261" t="s">
        <v>215</v>
      </c>
      <c r="G165" s="262" t="s">
        <v>174</v>
      </c>
      <c r="H165" s="263">
        <v>132</v>
      </c>
      <c r="I165" s="264"/>
      <c r="J165" s="265">
        <f>ROUND(I165*H165,2)</f>
        <v>0</v>
      </c>
      <c r="K165" s="266"/>
      <c r="L165" s="267"/>
      <c r="M165" s="268" t="s">
        <v>1</v>
      </c>
      <c r="N165" s="269" t="s">
        <v>43</v>
      </c>
      <c r="O165" s="71"/>
      <c r="P165" s="220">
        <f>O165*H165</f>
        <v>0</v>
      </c>
      <c r="Q165" s="220">
        <v>1.2E-4</v>
      </c>
      <c r="R165" s="220">
        <f>Q165*H165</f>
        <v>1.584E-2</v>
      </c>
      <c r="S165" s="220">
        <v>0</v>
      </c>
      <c r="T165" s="221">
        <f>S165*H165</f>
        <v>0</v>
      </c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R165" s="222" t="s">
        <v>181</v>
      </c>
      <c r="AT165" s="222" t="s">
        <v>178</v>
      </c>
      <c r="AU165" s="222" t="s">
        <v>85</v>
      </c>
      <c r="AY165" s="17" t="s">
        <v>127</v>
      </c>
      <c r="BE165" s="223">
        <f>IF(N165="základní",J165,0)</f>
        <v>0</v>
      </c>
      <c r="BF165" s="223">
        <f>IF(N165="snížená",J165,0)</f>
        <v>0</v>
      </c>
      <c r="BG165" s="223">
        <f>IF(N165="zákl. přenesená",J165,0)</f>
        <v>0</v>
      </c>
      <c r="BH165" s="223">
        <f>IF(N165="sníž. přenesená",J165,0)</f>
        <v>0</v>
      </c>
      <c r="BI165" s="223">
        <f>IF(N165="nulová",J165,0)</f>
        <v>0</v>
      </c>
      <c r="BJ165" s="17" t="s">
        <v>83</v>
      </c>
      <c r="BK165" s="223">
        <f>ROUND(I165*H165,2)</f>
        <v>0</v>
      </c>
      <c r="BL165" s="17" t="s">
        <v>175</v>
      </c>
      <c r="BM165" s="222" t="s">
        <v>216</v>
      </c>
    </row>
    <row r="166" spans="1:65" s="15" customFormat="1" ht="11.25">
      <c r="B166" s="248"/>
      <c r="C166" s="249"/>
      <c r="D166" s="226" t="s">
        <v>133</v>
      </c>
      <c r="E166" s="249"/>
      <c r="F166" s="251" t="s">
        <v>217</v>
      </c>
      <c r="G166" s="249"/>
      <c r="H166" s="252">
        <v>132</v>
      </c>
      <c r="I166" s="253"/>
      <c r="J166" s="249"/>
      <c r="K166" s="249"/>
      <c r="L166" s="254"/>
      <c r="M166" s="255"/>
      <c r="N166" s="256"/>
      <c r="O166" s="256"/>
      <c r="P166" s="256"/>
      <c r="Q166" s="256"/>
      <c r="R166" s="256"/>
      <c r="S166" s="256"/>
      <c r="T166" s="257"/>
      <c r="AT166" s="258" t="s">
        <v>133</v>
      </c>
      <c r="AU166" s="258" t="s">
        <v>85</v>
      </c>
      <c r="AV166" s="15" t="s">
        <v>85</v>
      </c>
      <c r="AW166" s="15" t="s">
        <v>4</v>
      </c>
      <c r="AX166" s="15" t="s">
        <v>83</v>
      </c>
      <c r="AY166" s="258" t="s">
        <v>127</v>
      </c>
    </row>
    <row r="167" spans="1:65" s="2" customFormat="1" ht="16.5" customHeight="1">
      <c r="A167" s="34"/>
      <c r="B167" s="35"/>
      <c r="C167" s="259" t="s">
        <v>218</v>
      </c>
      <c r="D167" s="259" t="s">
        <v>178</v>
      </c>
      <c r="E167" s="260" t="s">
        <v>219</v>
      </c>
      <c r="F167" s="261" t="s">
        <v>220</v>
      </c>
      <c r="G167" s="262" t="s">
        <v>174</v>
      </c>
      <c r="H167" s="263">
        <v>96</v>
      </c>
      <c r="I167" s="264"/>
      <c r="J167" s="265">
        <f>ROUND(I167*H167,2)</f>
        <v>0</v>
      </c>
      <c r="K167" s="266"/>
      <c r="L167" s="267"/>
      <c r="M167" s="268" t="s">
        <v>1</v>
      </c>
      <c r="N167" s="269" t="s">
        <v>43</v>
      </c>
      <c r="O167" s="71"/>
      <c r="P167" s="220">
        <f>O167*H167</f>
        <v>0</v>
      </c>
      <c r="Q167" s="220">
        <v>1.7000000000000001E-4</v>
      </c>
      <c r="R167" s="220">
        <f>Q167*H167</f>
        <v>1.6320000000000001E-2</v>
      </c>
      <c r="S167" s="220">
        <v>0</v>
      </c>
      <c r="T167" s="221">
        <f>S167*H167</f>
        <v>0</v>
      </c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R167" s="222" t="s">
        <v>181</v>
      </c>
      <c r="AT167" s="222" t="s">
        <v>178</v>
      </c>
      <c r="AU167" s="222" t="s">
        <v>85</v>
      </c>
      <c r="AY167" s="17" t="s">
        <v>127</v>
      </c>
      <c r="BE167" s="223">
        <f>IF(N167="základní",J167,0)</f>
        <v>0</v>
      </c>
      <c r="BF167" s="223">
        <f>IF(N167="snížená",J167,0)</f>
        <v>0</v>
      </c>
      <c r="BG167" s="223">
        <f>IF(N167="zákl. přenesená",J167,0)</f>
        <v>0</v>
      </c>
      <c r="BH167" s="223">
        <f>IF(N167="sníž. přenesená",J167,0)</f>
        <v>0</v>
      </c>
      <c r="BI167" s="223">
        <f>IF(N167="nulová",J167,0)</f>
        <v>0</v>
      </c>
      <c r="BJ167" s="17" t="s">
        <v>83</v>
      </c>
      <c r="BK167" s="223">
        <f>ROUND(I167*H167,2)</f>
        <v>0</v>
      </c>
      <c r="BL167" s="17" t="s">
        <v>175</v>
      </c>
      <c r="BM167" s="222" t="s">
        <v>221</v>
      </c>
    </row>
    <row r="168" spans="1:65" s="15" customFormat="1" ht="11.25">
      <c r="B168" s="248"/>
      <c r="C168" s="249"/>
      <c r="D168" s="226" t="s">
        <v>133</v>
      </c>
      <c r="E168" s="249"/>
      <c r="F168" s="251" t="s">
        <v>222</v>
      </c>
      <c r="G168" s="249"/>
      <c r="H168" s="252">
        <v>96</v>
      </c>
      <c r="I168" s="253"/>
      <c r="J168" s="249"/>
      <c r="K168" s="249"/>
      <c r="L168" s="254"/>
      <c r="M168" s="255"/>
      <c r="N168" s="256"/>
      <c r="O168" s="256"/>
      <c r="P168" s="256"/>
      <c r="Q168" s="256"/>
      <c r="R168" s="256"/>
      <c r="S168" s="256"/>
      <c r="T168" s="257"/>
      <c r="AT168" s="258" t="s">
        <v>133</v>
      </c>
      <c r="AU168" s="258" t="s">
        <v>85</v>
      </c>
      <c r="AV168" s="15" t="s">
        <v>85</v>
      </c>
      <c r="AW168" s="15" t="s">
        <v>4</v>
      </c>
      <c r="AX168" s="15" t="s">
        <v>83</v>
      </c>
      <c r="AY168" s="258" t="s">
        <v>127</v>
      </c>
    </row>
    <row r="169" spans="1:65" s="2" customFormat="1" ht="16.5" customHeight="1">
      <c r="A169" s="34"/>
      <c r="B169" s="35"/>
      <c r="C169" s="210" t="s">
        <v>223</v>
      </c>
      <c r="D169" s="210" t="s">
        <v>128</v>
      </c>
      <c r="E169" s="211" t="s">
        <v>224</v>
      </c>
      <c r="F169" s="212" t="s">
        <v>225</v>
      </c>
      <c r="G169" s="213" t="s">
        <v>187</v>
      </c>
      <c r="H169" s="214">
        <v>30</v>
      </c>
      <c r="I169" s="215"/>
      <c r="J169" s="216">
        <f>ROUND(I169*H169,2)</f>
        <v>0</v>
      </c>
      <c r="K169" s="217"/>
      <c r="L169" s="39"/>
      <c r="M169" s="218" t="s">
        <v>1</v>
      </c>
      <c r="N169" s="219" t="s">
        <v>43</v>
      </c>
      <c r="O169" s="71"/>
      <c r="P169" s="220">
        <f>O169*H169</f>
        <v>0</v>
      </c>
      <c r="Q169" s="220">
        <v>0</v>
      </c>
      <c r="R169" s="220">
        <f>Q169*H169</f>
        <v>0</v>
      </c>
      <c r="S169" s="220">
        <v>0</v>
      </c>
      <c r="T169" s="221">
        <f>S169*H169</f>
        <v>0</v>
      </c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R169" s="222" t="s">
        <v>175</v>
      </c>
      <c r="AT169" s="222" t="s">
        <v>128</v>
      </c>
      <c r="AU169" s="222" t="s">
        <v>85</v>
      </c>
      <c r="AY169" s="17" t="s">
        <v>127</v>
      </c>
      <c r="BE169" s="223">
        <f>IF(N169="základní",J169,0)</f>
        <v>0</v>
      </c>
      <c r="BF169" s="223">
        <f>IF(N169="snížená",J169,0)</f>
        <v>0</v>
      </c>
      <c r="BG169" s="223">
        <f>IF(N169="zákl. přenesená",J169,0)</f>
        <v>0</v>
      </c>
      <c r="BH169" s="223">
        <f>IF(N169="sníž. přenesená",J169,0)</f>
        <v>0</v>
      </c>
      <c r="BI169" s="223">
        <f>IF(N169="nulová",J169,0)</f>
        <v>0</v>
      </c>
      <c r="BJ169" s="17" t="s">
        <v>83</v>
      </c>
      <c r="BK169" s="223">
        <f>ROUND(I169*H169,2)</f>
        <v>0</v>
      </c>
      <c r="BL169" s="17" t="s">
        <v>175</v>
      </c>
      <c r="BM169" s="222" t="s">
        <v>226</v>
      </c>
    </row>
    <row r="170" spans="1:65" s="15" customFormat="1" ht="11.25">
      <c r="B170" s="248"/>
      <c r="C170" s="249"/>
      <c r="D170" s="226" t="s">
        <v>133</v>
      </c>
      <c r="E170" s="250" t="s">
        <v>1</v>
      </c>
      <c r="F170" s="251" t="s">
        <v>205</v>
      </c>
      <c r="G170" s="249"/>
      <c r="H170" s="252">
        <v>30</v>
      </c>
      <c r="I170" s="253"/>
      <c r="J170" s="249"/>
      <c r="K170" s="249"/>
      <c r="L170" s="254"/>
      <c r="M170" s="255"/>
      <c r="N170" s="256"/>
      <c r="O170" s="256"/>
      <c r="P170" s="256"/>
      <c r="Q170" s="256"/>
      <c r="R170" s="256"/>
      <c r="S170" s="256"/>
      <c r="T170" s="257"/>
      <c r="AT170" s="258" t="s">
        <v>133</v>
      </c>
      <c r="AU170" s="258" t="s">
        <v>85</v>
      </c>
      <c r="AV170" s="15" t="s">
        <v>85</v>
      </c>
      <c r="AW170" s="15" t="s">
        <v>34</v>
      </c>
      <c r="AX170" s="15" t="s">
        <v>83</v>
      </c>
      <c r="AY170" s="258" t="s">
        <v>127</v>
      </c>
    </row>
    <row r="171" spans="1:65" s="2" customFormat="1" ht="16.5" customHeight="1">
      <c r="A171" s="34"/>
      <c r="B171" s="35"/>
      <c r="C171" s="259" t="s">
        <v>227</v>
      </c>
      <c r="D171" s="259" t="s">
        <v>178</v>
      </c>
      <c r="E171" s="260" t="s">
        <v>228</v>
      </c>
      <c r="F171" s="261" t="s">
        <v>229</v>
      </c>
      <c r="G171" s="262" t="s">
        <v>187</v>
      </c>
      <c r="H171" s="263">
        <v>30</v>
      </c>
      <c r="I171" s="264"/>
      <c r="J171" s="265">
        <f t="shared" ref="J171:J177" si="5">ROUND(I171*H171,2)</f>
        <v>0</v>
      </c>
      <c r="K171" s="266"/>
      <c r="L171" s="267"/>
      <c r="M171" s="268" t="s">
        <v>1</v>
      </c>
      <c r="N171" s="269" t="s">
        <v>43</v>
      </c>
      <c r="O171" s="71"/>
      <c r="P171" s="220">
        <f t="shared" ref="P171:P177" si="6">O171*H171</f>
        <v>0</v>
      </c>
      <c r="Q171" s="220">
        <v>5.0000000000000002E-5</v>
      </c>
      <c r="R171" s="220">
        <f t="shared" ref="R171:R177" si="7">Q171*H171</f>
        <v>1.5E-3</v>
      </c>
      <c r="S171" s="220">
        <v>0</v>
      </c>
      <c r="T171" s="221">
        <f t="shared" ref="T171:T177" si="8">S171*H171</f>
        <v>0</v>
      </c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R171" s="222" t="s">
        <v>181</v>
      </c>
      <c r="AT171" s="222" t="s">
        <v>178</v>
      </c>
      <c r="AU171" s="222" t="s">
        <v>85</v>
      </c>
      <c r="AY171" s="17" t="s">
        <v>127</v>
      </c>
      <c r="BE171" s="223">
        <f t="shared" ref="BE171:BE177" si="9">IF(N171="základní",J171,0)</f>
        <v>0</v>
      </c>
      <c r="BF171" s="223">
        <f t="shared" ref="BF171:BF177" si="10">IF(N171="snížená",J171,0)</f>
        <v>0</v>
      </c>
      <c r="BG171" s="223">
        <f t="shared" ref="BG171:BG177" si="11">IF(N171="zákl. přenesená",J171,0)</f>
        <v>0</v>
      </c>
      <c r="BH171" s="223">
        <f t="shared" ref="BH171:BH177" si="12">IF(N171="sníž. přenesená",J171,0)</f>
        <v>0</v>
      </c>
      <c r="BI171" s="223">
        <f t="shared" ref="BI171:BI177" si="13">IF(N171="nulová",J171,0)</f>
        <v>0</v>
      </c>
      <c r="BJ171" s="17" t="s">
        <v>83</v>
      </c>
      <c r="BK171" s="223">
        <f t="shared" ref="BK171:BK177" si="14">ROUND(I171*H171,2)</f>
        <v>0</v>
      </c>
      <c r="BL171" s="17" t="s">
        <v>175</v>
      </c>
      <c r="BM171" s="222" t="s">
        <v>230</v>
      </c>
    </row>
    <row r="172" spans="1:65" s="2" customFormat="1" ht="16.5" customHeight="1">
      <c r="A172" s="34"/>
      <c r="B172" s="35"/>
      <c r="C172" s="210" t="s">
        <v>7</v>
      </c>
      <c r="D172" s="210" t="s">
        <v>128</v>
      </c>
      <c r="E172" s="211" t="s">
        <v>231</v>
      </c>
      <c r="F172" s="212" t="s">
        <v>232</v>
      </c>
      <c r="G172" s="213" t="s">
        <v>187</v>
      </c>
      <c r="H172" s="214">
        <v>1</v>
      </c>
      <c r="I172" s="215"/>
      <c r="J172" s="216">
        <f t="shared" si="5"/>
        <v>0</v>
      </c>
      <c r="K172" s="217"/>
      <c r="L172" s="39"/>
      <c r="M172" s="218" t="s">
        <v>1</v>
      </c>
      <c r="N172" s="219" t="s">
        <v>43</v>
      </c>
      <c r="O172" s="71"/>
      <c r="P172" s="220">
        <f t="shared" si="6"/>
        <v>0</v>
      </c>
      <c r="Q172" s="220">
        <v>0</v>
      </c>
      <c r="R172" s="220">
        <f t="shared" si="7"/>
        <v>0</v>
      </c>
      <c r="S172" s="220">
        <v>0</v>
      </c>
      <c r="T172" s="221">
        <f t="shared" si="8"/>
        <v>0</v>
      </c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R172" s="222" t="s">
        <v>175</v>
      </c>
      <c r="AT172" s="222" t="s">
        <v>128</v>
      </c>
      <c r="AU172" s="222" t="s">
        <v>85</v>
      </c>
      <c r="AY172" s="17" t="s">
        <v>127</v>
      </c>
      <c r="BE172" s="223">
        <f t="shared" si="9"/>
        <v>0</v>
      </c>
      <c r="BF172" s="223">
        <f t="shared" si="10"/>
        <v>0</v>
      </c>
      <c r="BG172" s="223">
        <f t="shared" si="11"/>
        <v>0</v>
      </c>
      <c r="BH172" s="223">
        <f t="shared" si="12"/>
        <v>0</v>
      </c>
      <c r="BI172" s="223">
        <f t="shared" si="13"/>
        <v>0</v>
      </c>
      <c r="BJ172" s="17" t="s">
        <v>83</v>
      </c>
      <c r="BK172" s="223">
        <f t="shared" si="14"/>
        <v>0</v>
      </c>
      <c r="BL172" s="17" t="s">
        <v>175</v>
      </c>
      <c r="BM172" s="222" t="s">
        <v>233</v>
      </c>
    </row>
    <row r="173" spans="1:65" s="2" customFormat="1" ht="16.5" customHeight="1">
      <c r="A173" s="34"/>
      <c r="B173" s="35"/>
      <c r="C173" s="259" t="s">
        <v>234</v>
      </c>
      <c r="D173" s="259" t="s">
        <v>178</v>
      </c>
      <c r="E173" s="260" t="s">
        <v>235</v>
      </c>
      <c r="F173" s="261" t="s">
        <v>236</v>
      </c>
      <c r="G173" s="262" t="s">
        <v>187</v>
      </c>
      <c r="H173" s="263">
        <v>1</v>
      </c>
      <c r="I173" s="264"/>
      <c r="J173" s="265">
        <f t="shared" si="5"/>
        <v>0</v>
      </c>
      <c r="K173" s="266"/>
      <c r="L173" s="267"/>
      <c r="M173" s="268" t="s">
        <v>1</v>
      </c>
      <c r="N173" s="269" t="s">
        <v>43</v>
      </c>
      <c r="O173" s="71"/>
      <c r="P173" s="220">
        <f t="shared" si="6"/>
        <v>0</v>
      </c>
      <c r="Q173" s="220">
        <v>4.0000000000000002E-4</v>
      </c>
      <c r="R173" s="220">
        <f t="shared" si="7"/>
        <v>4.0000000000000002E-4</v>
      </c>
      <c r="S173" s="220">
        <v>0</v>
      </c>
      <c r="T173" s="221">
        <f t="shared" si="8"/>
        <v>0</v>
      </c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R173" s="222" t="s">
        <v>181</v>
      </c>
      <c r="AT173" s="222" t="s">
        <v>178</v>
      </c>
      <c r="AU173" s="222" t="s">
        <v>85</v>
      </c>
      <c r="AY173" s="17" t="s">
        <v>127</v>
      </c>
      <c r="BE173" s="223">
        <f t="shared" si="9"/>
        <v>0</v>
      </c>
      <c r="BF173" s="223">
        <f t="shared" si="10"/>
        <v>0</v>
      </c>
      <c r="BG173" s="223">
        <f t="shared" si="11"/>
        <v>0</v>
      </c>
      <c r="BH173" s="223">
        <f t="shared" si="12"/>
        <v>0</v>
      </c>
      <c r="BI173" s="223">
        <f t="shared" si="13"/>
        <v>0</v>
      </c>
      <c r="BJ173" s="17" t="s">
        <v>83</v>
      </c>
      <c r="BK173" s="223">
        <f t="shared" si="14"/>
        <v>0</v>
      </c>
      <c r="BL173" s="17" t="s">
        <v>175</v>
      </c>
      <c r="BM173" s="222" t="s">
        <v>237</v>
      </c>
    </row>
    <row r="174" spans="1:65" s="2" customFormat="1" ht="16.5" customHeight="1">
      <c r="A174" s="34"/>
      <c r="B174" s="35"/>
      <c r="C174" s="210" t="s">
        <v>238</v>
      </c>
      <c r="D174" s="210" t="s">
        <v>128</v>
      </c>
      <c r="E174" s="211" t="s">
        <v>239</v>
      </c>
      <c r="F174" s="212" t="s">
        <v>240</v>
      </c>
      <c r="G174" s="213" t="s">
        <v>187</v>
      </c>
      <c r="H174" s="214">
        <v>1</v>
      </c>
      <c r="I174" s="215"/>
      <c r="J174" s="216">
        <f t="shared" si="5"/>
        <v>0</v>
      </c>
      <c r="K174" s="217"/>
      <c r="L174" s="39"/>
      <c r="M174" s="218" t="s">
        <v>1</v>
      </c>
      <c r="N174" s="219" t="s">
        <v>43</v>
      </c>
      <c r="O174" s="71"/>
      <c r="P174" s="220">
        <f t="shared" si="6"/>
        <v>0</v>
      </c>
      <c r="Q174" s="220">
        <v>0</v>
      </c>
      <c r="R174" s="220">
        <f t="shared" si="7"/>
        <v>0</v>
      </c>
      <c r="S174" s="220">
        <v>0</v>
      </c>
      <c r="T174" s="221">
        <f t="shared" si="8"/>
        <v>0</v>
      </c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R174" s="222" t="s">
        <v>175</v>
      </c>
      <c r="AT174" s="222" t="s">
        <v>128</v>
      </c>
      <c r="AU174" s="222" t="s">
        <v>85</v>
      </c>
      <c r="AY174" s="17" t="s">
        <v>127</v>
      </c>
      <c r="BE174" s="223">
        <f t="shared" si="9"/>
        <v>0</v>
      </c>
      <c r="BF174" s="223">
        <f t="shared" si="10"/>
        <v>0</v>
      </c>
      <c r="BG174" s="223">
        <f t="shared" si="11"/>
        <v>0</v>
      </c>
      <c r="BH174" s="223">
        <f t="shared" si="12"/>
        <v>0</v>
      </c>
      <c r="BI174" s="223">
        <f t="shared" si="13"/>
        <v>0</v>
      </c>
      <c r="BJ174" s="17" t="s">
        <v>83</v>
      </c>
      <c r="BK174" s="223">
        <f t="shared" si="14"/>
        <v>0</v>
      </c>
      <c r="BL174" s="17" t="s">
        <v>175</v>
      </c>
      <c r="BM174" s="222" t="s">
        <v>241</v>
      </c>
    </row>
    <row r="175" spans="1:65" s="2" customFormat="1" ht="16.5" customHeight="1">
      <c r="A175" s="34"/>
      <c r="B175" s="35"/>
      <c r="C175" s="210" t="s">
        <v>242</v>
      </c>
      <c r="D175" s="210" t="s">
        <v>128</v>
      </c>
      <c r="E175" s="211" t="s">
        <v>243</v>
      </c>
      <c r="F175" s="212" t="s">
        <v>244</v>
      </c>
      <c r="G175" s="213" t="s">
        <v>245</v>
      </c>
      <c r="H175" s="270"/>
      <c r="I175" s="215"/>
      <c r="J175" s="216">
        <f t="shared" si="5"/>
        <v>0</v>
      </c>
      <c r="K175" s="217"/>
      <c r="L175" s="39"/>
      <c r="M175" s="218" t="s">
        <v>1</v>
      </c>
      <c r="N175" s="219" t="s">
        <v>43</v>
      </c>
      <c r="O175" s="71"/>
      <c r="P175" s="220">
        <f t="shared" si="6"/>
        <v>0</v>
      </c>
      <c r="Q175" s="220">
        <v>0</v>
      </c>
      <c r="R175" s="220">
        <f t="shared" si="7"/>
        <v>0</v>
      </c>
      <c r="S175" s="220">
        <v>0</v>
      </c>
      <c r="T175" s="221">
        <f t="shared" si="8"/>
        <v>0</v>
      </c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R175" s="222" t="s">
        <v>175</v>
      </c>
      <c r="AT175" s="222" t="s">
        <v>128</v>
      </c>
      <c r="AU175" s="222" t="s">
        <v>85</v>
      </c>
      <c r="AY175" s="17" t="s">
        <v>127</v>
      </c>
      <c r="BE175" s="223">
        <f t="shared" si="9"/>
        <v>0</v>
      </c>
      <c r="BF175" s="223">
        <f t="shared" si="10"/>
        <v>0</v>
      </c>
      <c r="BG175" s="223">
        <f t="shared" si="11"/>
        <v>0</v>
      </c>
      <c r="BH175" s="223">
        <f t="shared" si="12"/>
        <v>0</v>
      </c>
      <c r="BI175" s="223">
        <f t="shared" si="13"/>
        <v>0</v>
      </c>
      <c r="BJ175" s="17" t="s">
        <v>83</v>
      </c>
      <c r="BK175" s="223">
        <f t="shared" si="14"/>
        <v>0</v>
      </c>
      <c r="BL175" s="17" t="s">
        <v>175</v>
      </c>
      <c r="BM175" s="222" t="s">
        <v>246</v>
      </c>
    </row>
    <row r="176" spans="1:65" s="2" customFormat="1" ht="16.5" customHeight="1">
      <c r="A176" s="34"/>
      <c r="B176" s="35"/>
      <c r="C176" s="210" t="s">
        <v>247</v>
      </c>
      <c r="D176" s="210" t="s">
        <v>128</v>
      </c>
      <c r="E176" s="211" t="s">
        <v>248</v>
      </c>
      <c r="F176" s="212" t="s">
        <v>249</v>
      </c>
      <c r="G176" s="213" t="s">
        <v>250</v>
      </c>
      <c r="H176" s="214">
        <v>1</v>
      </c>
      <c r="I176" s="215"/>
      <c r="J176" s="216">
        <f t="shared" si="5"/>
        <v>0</v>
      </c>
      <c r="K176" s="217"/>
      <c r="L176" s="39"/>
      <c r="M176" s="218" t="s">
        <v>1</v>
      </c>
      <c r="N176" s="219" t="s">
        <v>43</v>
      </c>
      <c r="O176" s="71"/>
      <c r="P176" s="220">
        <f t="shared" si="6"/>
        <v>0</v>
      </c>
      <c r="Q176" s="220">
        <v>0</v>
      </c>
      <c r="R176" s="220">
        <f t="shared" si="7"/>
        <v>0</v>
      </c>
      <c r="S176" s="220">
        <v>0</v>
      </c>
      <c r="T176" s="221">
        <f t="shared" si="8"/>
        <v>0</v>
      </c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R176" s="222" t="s">
        <v>175</v>
      </c>
      <c r="AT176" s="222" t="s">
        <v>128</v>
      </c>
      <c r="AU176" s="222" t="s">
        <v>85</v>
      </c>
      <c r="AY176" s="17" t="s">
        <v>127</v>
      </c>
      <c r="BE176" s="223">
        <f t="shared" si="9"/>
        <v>0</v>
      </c>
      <c r="BF176" s="223">
        <f t="shared" si="10"/>
        <v>0</v>
      </c>
      <c r="BG176" s="223">
        <f t="shared" si="11"/>
        <v>0</v>
      </c>
      <c r="BH176" s="223">
        <f t="shared" si="12"/>
        <v>0</v>
      </c>
      <c r="BI176" s="223">
        <f t="shared" si="13"/>
        <v>0</v>
      </c>
      <c r="BJ176" s="17" t="s">
        <v>83</v>
      </c>
      <c r="BK176" s="223">
        <f t="shared" si="14"/>
        <v>0</v>
      </c>
      <c r="BL176" s="17" t="s">
        <v>175</v>
      </c>
      <c r="BM176" s="222" t="s">
        <v>251</v>
      </c>
    </row>
    <row r="177" spans="1:65" s="2" customFormat="1" ht="16.5" customHeight="1">
      <c r="A177" s="34"/>
      <c r="B177" s="35"/>
      <c r="C177" s="210" t="s">
        <v>252</v>
      </c>
      <c r="D177" s="210" t="s">
        <v>128</v>
      </c>
      <c r="E177" s="211" t="s">
        <v>253</v>
      </c>
      <c r="F177" s="212" t="s">
        <v>254</v>
      </c>
      <c r="G177" s="213" t="s">
        <v>245</v>
      </c>
      <c r="H177" s="270"/>
      <c r="I177" s="215"/>
      <c r="J177" s="216">
        <f t="shared" si="5"/>
        <v>0</v>
      </c>
      <c r="K177" s="217"/>
      <c r="L177" s="39"/>
      <c r="M177" s="218" t="s">
        <v>1</v>
      </c>
      <c r="N177" s="219" t="s">
        <v>43</v>
      </c>
      <c r="O177" s="71"/>
      <c r="P177" s="220">
        <f t="shared" si="6"/>
        <v>0</v>
      </c>
      <c r="Q177" s="220">
        <v>0</v>
      </c>
      <c r="R177" s="220">
        <f t="shared" si="7"/>
        <v>0</v>
      </c>
      <c r="S177" s="220">
        <v>0</v>
      </c>
      <c r="T177" s="221">
        <f t="shared" si="8"/>
        <v>0</v>
      </c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R177" s="222" t="s">
        <v>175</v>
      </c>
      <c r="AT177" s="222" t="s">
        <v>128</v>
      </c>
      <c r="AU177" s="222" t="s">
        <v>85</v>
      </c>
      <c r="AY177" s="17" t="s">
        <v>127</v>
      </c>
      <c r="BE177" s="223">
        <f t="shared" si="9"/>
        <v>0</v>
      </c>
      <c r="BF177" s="223">
        <f t="shared" si="10"/>
        <v>0</v>
      </c>
      <c r="BG177" s="223">
        <f t="shared" si="11"/>
        <v>0</v>
      </c>
      <c r="BH177" s="223">
        <f t="shared" si="12"/>
        <v>0</v>
      </c>
      <c r="BI177" s="223">
        <f t="shared" si="13"/>
        <v>0</v>
      </c>
      <c r="BJ177" s="17" t="s">
        <v>83</v>
      </c>
      <c r="BK177" s="223">
        <f t="shared" si="14"/>
        <v>0</v>
      </c>
      <c r="BL177" s="17" t="s">
        <v>175</v>
      </c>
      <c r="BM177" s="222" t="s">
        <v>255</v>
      </c>
    </row>
    <row r="178" spans="1:65" s="12" customFormat="1" ht="22.9" customHeight="1">
      <c r="B178" s="196"/>
      <c r="C178" s="197"/>
      <c r="D178" s="198" t="s">
        <v>77</v>
      </c>
      <c r="E178" s="246" t="s">
        <v>256</v>
      </c>
      <c r="F178" s="246" t="s">
        <v>257</v>
      </c>
      <c r="G178" s="197"/>
      <c r="H178" s="197"/>
      <c r="I178" s="200"/>
      <c r="J178" s="247">
        <f>BK178</f>
        <v>0</v>
      </c>
      <c r="K178" s="197"/>
      <c r="L178" s="202"/>
      <c r="M178" s="203"/>
      <c r="N178" s="204"/>
      <c r="O178" s="204"/>
      <c r="P178" s="205">
        <f>SUM(P179:P188)</f>
        <v>0</v>
      </c>
      <c r="Q178" s="204"/>
      <c r="R178" s="205">
        <f>SUM(R179:R188)</f>
        <v>0.2353169</v>
      </c>
      <c r="S178" s="204"/>
      <c r="T178" s="206">
        <f>SUM(T179:T188)</f>
        <v>0</v>
      </c>
      <c r="AR178" s="207" t="s">
        <v>85</v>
      </c>
      <c r="AT178" s="208" t="s">
        <v>77</v>
      </c>
      <c r="AU178" s="208" t="s">
        <v>83</v>
      </c>
      <c r="AY178" s="207" t="s">
        <v>127</v>
      </c>
      <c r="BK178" s="209">
        <f>SUM(BK179:BK188)</f>
        <v>0</v>
      </c>
    </row>
    <row r="179" spans="1:65" s="2" customFormat="1" ht="16.5" customHeight="1">
      <c r="A179" s="34"/>
      <c r="B179" s="35"/>
      <c r="C179" s="210" t="s">
        <v>258</v>
      </c>
      <c r="D179" s="210" t="s">
        <v>128</v>
      </c>
      <c r="E179" s="211" t="s">
        <v>259</v>
      </c>
      <c r="F179" s="212" t="s">
        <v>260</v>
      </c>
      <c r="G179" s="213" t="s">
        <v>140</v>
      </c>
      <c r="H179" s="214">
        <v>181.01300000000001</v>
      </c>
      <c r="I179" s="215"/>
      <c r="J179" s="216">
        <f>ROUND(I179*H179,2)</f>
        <v>0</v>
      </c>
      <c r="K179" s="217"/>
      <c r="L179" s="39"/>
      <c r="M179" s="218" t="s">
        <v>1</v>
      </c>
      <c r="N179" s="219" t="s">
        <v>43</v>
      </c>
      <c r="O179" s="71"/>
      <c r="P179" s="220">
        <f>O179*H179</f>
        <v>0</v>
      </c>
      <c r="Q179" s="220">
        <v>0</v>
      </c>
      <c r="R179" s="220">
        <f>Q179*H179</f>
        <v>0</v>
      </c>
      <c r="S179" s="220">
        <v>0</v>
      </c>
      <c r="T179" s="221">
        <f>S179*H179</f>
        <v>0</v>
      </c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R179" s="222" t="s">
        <v>175</v>
      </c>
      <c r="AT179" s="222" t="s">
        <v>128</v>
      </c>
      <c r="AU179" s="222" t="s">
        <v>85</v>
      </c>
      <c r="AY179" s="17" t="s">
        <v>127</v>
      </c>
      <c r="BE179" s="223">
        <f>IF(N179="základní",J179,0)</f>
        <v>0</v>
      </c>
      <c r="BF179" s="223">
        <f>IF(N179="snížená",J179,0)</f>
        <v>0</v>
      </c>
      <c r="BG179" s="223">
        <f>IF(N179="zákl. přenesená",J179,0)</f>
        <v>0</v>
      </c>
      <c r="BH179" s="223">
        <f>IF(N179="sníž. přenesená",J179,0)</f>
        <v>0</v>
      </c>
      <c r="BI179" s="223">
        <f>IF(N179="nulová",J179,0)</f>
        <v>0</v>
      </c>
      <c r="BJ179" s="17" t="s">
        <v>83</v>
      </c>
      <c r="BK179" s="223">
        <f>ROUND(I179*H179,2)</f>
        <v>0</v>
      </c>
      <c r="BL179" s="17" t="s">
        <v>175</v>
      </c>
      <c r="BM179" s="222" t="s">
        <v>261</v>
      </c>
    </row>
    <row r="180" spans="1:65" s="13" customFormat="1" ht="11.25">
      <c r="B180" s="224"/>
      <c r="C180" s="225"/>
      <c r="D180" s="226" t="s">
        <v>133</v>
      </c>
      <c r="E180" s="227" t="s">
        <v>1</v>
      </c>
      <c r="F180" s="228" t="s">
        <v>262</v>
      </c>
      <c r="G180" s="225"/>
      <c r="H180" s="227" t="s">
        <v>1</v>
      </c>
      <c r="I180" s="229"/>
      <c r="J180" s="225"/>
      <c r="K180" s="225"/>
      <c r="L180" s="230"/>
      <c r="M180" s="231"/>
      <c r="N180" s="232"/>
      <c r="O180" s="232"/>
      <c r="P180" s="232"/>
      <c r="Q180" s="232"/>
      <c r="R180" s="232"/>
      <c r="S180" s="232"/>
      <c r="T180" s="233"/>
      <c r="AT180" s="234" t="s">
        <v>133</v>
      </c>
      <c r="AU180" s="234" t="s">
        <v>85</v>
      </c>
      <c r="AV180" s="13" t="s">
        <v>83</v>
      </c>
      <c r="AW180" s="13" t="s">
        <v>34</v>
      </c>
      <c r="AX180" s="13" t="s">
        <v>78</v>
      </c>
      <c r="AY180" s="234" t="s">
        <v>127</v>
      </c>
    </row>
    <row r="181" spans="1:65" s="15" customFormat="1" ht="11.25">
      <c r="B181" s="248"/>
      <c r="C181" s="249"/>
      <c r="D181" s="226" t="s">
        <v>133</v>
      </c>
      <c r="E181" s="250" t="s">
        <v>1</v>
      </c>
      <c r="F181" s="251" t="s">
        <v>263</v>
      </c>
      <c r="G181" s="249"/>
      <c r="H181" s="252">
        <v>75.599999999999994</v>
      </c>
      <c r="I181" s="253"/>
      <c r="J181" s="249"/>
      <c r="K181" s="249"/>
      <c r="L181" s="254"/>
      <c r="M181" s="255"/>
      <c r="N181" s="256"/>
      <c r="O181" s="256"/>
      <c r="P181" s="256"/>
      <c r="Q181" s="256"/>
      <c r="R181" s="256"/>
      <c r="S181" s="256"/>
      <c r="T181" s="257"/>
      <c r="AT181" s="258" t="s">
        <v>133</v>
      </c>
      <c r="AU181" s="258" t="s">
        <v>85</v>
      </c>
      <c r="AV181" s="15" t="s">
        <v>85</v>
      </c>
      <c r="AW181" s="15" t="s">
        <v>34</v>
      </c>
      <c r="AX181" s="15" t="s">
        <v>78</v>
      </c>
      <c r="AY181" s="258" t="s">
        <v>127</v>
      </c>
    </row>
    <row r="182" spans="1:65" s="15" customFormat="1" ht="11.25">
      <c r="B182" s="248"/>
      <c r="C182" s="249"/>
      <c r="D182" s="226" t="s">
        <v>133</v>
      </c>
      <c r="E182" s="250" t="s">
        <v>1</v>
      </c>
      <c r="F182" s="251" t="s">
        <v>264</v>
      </c>
      <c r="G182" s="249"/>
      <c r="H182" s="252">
        <v>81</v>
      </c>
      <c r="I182" s="253"/>
      <c r="J182" s="249"/>
      <c r="K182" s="249"/>
      <c r="L182" s="254"/>
      <c r="M182" s="255"/>
      <c r="N182" s="256"/>
      <c r="O182" s="256"/>
      <c r="P182" s="256"/>
      <c r="Q182" s="256"/>
      <c r="R182" s="256"/>
      <c r="S182" s="256"/>
      <c r="T182" s="257"/>
      <c r="AT182" s="258" t="s">
        <v>133</v>
      </c>
      <c r="AU182" s="258" t="s">
        <v>85</v>
      </c>
      <c r="AV182" s="15" t="s">
        <v>85</v>
      </c>
      <c r="AW182" s="15" t="s">
        <v>34</v>
      </c>
      <c r="AX182" s="15" t="s">
        <v>78</v>
      </c>
      <c r="AY182" s="258" t="s">
        <v>127</v>
      </c>
    </row>
    <row r="183" spans="1:65" s="13" customFormat="1" ht="11.25">
      <c r="B183" s="224"/>
      <c r="C183" s="225"/>
      <c r="D183" s="226" t="s">
        <v>133</v>
      </c>
      <c r="E183" s="227" t="s">
        <v>1</v>
      </c>
      <c r="F183" s="228" t="s">
        <v>265</v>
      </c>
      <c r="G183" s="225"/>
      <c r="H183" s="227" t="s">
        <v>1</v>
      </c>
      <c r="I183" s="229"/>
      <c r="J183" s="225"/>
      <c r="K183" s="225"/>
      <c r="L183" s="230"/>
      <c r="M183" s="231"/>
      <c r="N183" s="232"/>
      <c r="O183" s="232"/>
      <c r="P183" s="232"/>
      <c r="Q183" s="232"/>
      <c r="R183" s="232"/>
      <c r="S183" s="232"/>
      <c r="T183" s="233"/>
      <c r="AT183" s="234" t="s">
        <v>133</v>
      </c>
      <c r="AU183" s="234" t="s">
        <v>85</v>
      </c>
      <c r="AV183" s="13" t="s">
        <v>83</v>
      </c>
      <c r="AW183" s="13" t="s">
        <v>34</v>
      </c>
      <c r="AX183" s="13" t="s">
        <v>78</v>
      </c>
      <c r="AY183" s="234" t="s">
        <v>127</v>
      </c>
    </row>
    <row r="184" spans="1:65" s="15" customFormat="1" ht="11.25">
      <c r="B184" s="248"/>
      <c r="C184" s="249"/>
      <c r="D184" s="226" t="s">
        <v>133</v>
      </c>
      <c r="E184" s="250" t="s">
        <v>1</v>
      </c>
      <c r="F184" s="251" t="s">
        <v>266</v>
      </c>
      <c r="G184" s="249"/>
      <c r="H184" s="252">
        <v>5.5129999999999999</v>
      </c>
      <c r="I184" s="253"/>
      <c r="J184" s="249"/>
      <c r="K184" s="249"/>
      <c r="L184" s="254"/>
      <c r="M184" s="255"/>
      <c r="N184" s="256"/>
      <c r="O184" s="256"/>
      <c r="P184" s="256"/>
      <c r="Q184" s="256"/>
      <c r="R184" s="256"/>
      <c r="S184" s="256"/>
      <c r="T184" s="257"/>
      <c r="AT184" s="258" t="s">
        <v>133</v>
      </c>
      <c r="AU184" s="258" t="s">
        <v>85</v>
      </c>
      <c r="AV184" s="15" t="s">
        <v>85</v>
      </c>
      <c r="AW184" s="15" t="s">
        <v>34</v>
      </c>
      <c r="AX184" s="15" t="s">
        <v>78</v>
      </c>
      <c r="AY184" s="258" t="s">
        <v>127</v>
      </c>
    </row>
    <row r="185" spans="1:65" s="15" customFormat="1" ht="11.25">
      <c r="B185" s="248"/>
      <c r="C185" s="249"/>
      <c r="D185" s="226" t="s">
        <v>133</v>
      </c>
      <c r="E185" s="250" t="s">
        <v>1</v>
      </c>
      <c r="F185" s="251" t="s">
        <v>267</v>
      </c>
      <c r="G185" s="249"/>
      <c r="H185" s="252">
        <v>18.899999999999999</v>
      </c>
      <c r="I185" s="253"/>
      <c r="J185" s="249"/>
      <c r="K185" s="249"/>
      <c r="L185" s="254"/>
      <c r="M185" s="255"/>
      <c r="N185" s="256"/>
      <c r="O185" s="256"/>
      <c r="P185" s="256"/>
      <c r="Q185" s="256"/>
      <c r="R185" s="256"/>
      <c r="S185" s="256"/>
      <c r="T185" s="257"/>
      <c r="AT185" s="258" t="s">
        <v>133</v>
      </c>
      <c r="AU185" s="258" t="s">
        <v>85</v>
      </c>
      <c r="AV185" s="15" t="s">
        <v>85</v>
      </c>
      <c r="AW185" s="15" t="s">
        <v>34</v>
      </c>
      <c r="AX185" s="15" t="s">
        <v>78</v>
      </c>
      <c r="AY185" s="258" t="s">
        <v>127</v>
      </c>
    </row>
    <row r="186" spans="1:65" s="14" customFormat="1" ht="11.25">
      <c r="B186" s="235"/>
      <c r="C186" s="236"/>
      <c r="D186" s="226" t="s">
        <v>133</v>
      </c>
      <c r="E186" s="237" t="s">
        <v>1</v>
      </c>
      <c r="F186" s="238" t="s">
        <v>135</v>
      </c>
      <c r="G186" s="236"/>
      <c r="H186" s="239">
        <v>181.01300000000001</v>
      </c>
      <c r="I186" s="240"/>
      <c r="J186" s="236"/>
      <c r="K186" s="236"/>
      <c r="L186" s="241"/>
      <c r="M186" s="242"/>
      <c r="N186" s="243"/>
      <c r="O186" s="243"/>
      <c r="P186" s="243"/>
      <c r="Q186" s="243"/>
      <c r="R186" s="243"/>
      <c r="S186" s="243"/>
      <c r="T186" s="244"/>
      <c r="AT186" s="245" t="s">
        <v>133</v>
      </c>
      <c r="AU186" s="245" t="s">
        <v>85</v>
      </c>
      <c r="AV186" s="14" t="s">
        <v>131</v>
      </c>
      <c r="AW186" s="14" t="s">
        <v>34</v>
      </c>
      <c r="AX186" s="14" t="s">
        <v>83</v>
      </c>
      <c r="AY186" s="245" t="s">
        <v>127</v>
      </c>
    </row>
    <row r="187" spans="1:65" s="2" customFormat="1" ht="21.75" customHeight="1">
      <c r="A187" s="34"/>
      <c r="B187" s="35"/>
      <c r="C187" s="259" t="s">
        <v>268</v>
      </c>
      <c r="D187" s="259" t="s">
        <v>178</v>
      </c>
      <c r="E187" s="260" t="s">
        <v>269</v>
      </c>
      <c r="F187" s="261" t="s">
        <v>270</v>
      </c>
      <c r="G187" s="262" t="s">
        <v>140</v>
      </c>
      <c r="H187" s="263">
        <v>181.01300000000001</v>
      </c>
      <c r="I187" s="264"/>
      <c r="J187" s="265">
        <f>ROUND(I187*H187,2)</f>
        <v>0</v>
      </c>
      <c r="K187" s="266"/>
      <c r="L187" s="267"/>
      <c r="M187" s="268" t="s">
        <v>1</v>
      </c>
      <c r="N187" s="269" t="s">
        <v>43</v>
      </c>
      <c r="O187" s="71"/>
      <c r="P187" s="220">
        <f>O187*H187</f>
        <v>0</v>
      </c>
      <c r="Q187" s="220">
        <v>1.2999999999999999E-3</v>
      </c>
      <c r="R187" s="220">
        <f>Q187*H187</f>
        <v>0.2353169</v>
      </c>
      <c r="S187" s="220">
        <v>0</v>
      </c>
      <c r="T187" s="221">
        <f>S187*H187</f>
        <v>0</v>
      </c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R187" s="222" t="s">
        <v>181</v>
      </c>
      <c r="AT187" s="222" t="s">
        <v>178</v>
      </c>
      <c r="AU187" s="222" t="s">
        <v>85</v>
      </c>
      <c r="AY187" s="17" t="s">
        <v>127</v>
      </c>
      <c r="BE187" s="223">
        <f>IF(N187="základní",J187,0)</f>
        <v>0</v>
      </c>
      <c r="BF187" s="223">
        <f>IF(N187="snížená",J187,0)</f>
        <v>0</v>
      </c>
      <c r="BG187" s="223">
        <f>IF(N187="zákl. přenesená",J187,0)</f>
        <v>0</v>
      </c>
      <c r="BH187" s="223">
        <f>IF(N187="sníž. přenesená",J187,0)</f>
        <v>0</v>
      </c>
      <c r="BI187" s="223">
        <f>IF(N187="nulová",J187,0)</f>
        <v>0</v>
      </c>
      <c r="BJ187" s="17" t="s">
        <v>83</v>
      </c>
      <c r="BK187" s="223">
        <f>ROUND(I187*H187,2)</f>
        <v>0</v>
      </c>
      <c r="BL187" s="17" t="s">
        <v>175</v>
      </c>
      <c r="BM187" s="222" t="s">
        <v>271</v>
      </c>
    </row>
    <row r="188" spans="1:65" s="2" customFormat="1" ht="16.5" customHeight="1">
      <c r="A188" s="34"/>
      <c r="B188" s="35"/>
      <c r="C188" s="210" t="s">
        <v>272</v>
      </c>
      <c r="D188" s="210" t="s">
        <v>128</v>
      </c>
      <c r="E188" s="211" t="s">
        <v>273</v>
      </c>
      <c r="F188" s="212" t="s">
        <v>274</v>
      </c>
      <c r="G188" s="213" t="s">
        <v>245</v>
      </c>
      <c r="H188" s="270"/>
      <c r="I188" s="215"/>
      <c r="J188" s="216">
        <f>ROUND(I188*H188,2)</f>
        <v>0</v>
      </c>
      <c r="K188" s="217"/>
      <c r="L188" s="39"/>
      <c r="M188" s="218" t="s">
        <v>1</v>
      </c>
      <c r="N188" s="219" t="s">
        <v>43</v>
      </c>
      <c r="O188" s="71"/>
      <c r="P188" s="220">
        <f>O188*H188</f>
        <v>0</v>
      </c>
      <c r="Q188" s="220">
        <v>0</v>
      </c>
      <c r="R188" s="220">
        <f>Q188*H188</f>
        <v>0</v>
      </c>
      <c r="S188" s="220">
        <v>0</v>
      </c>
      <c r="T188" s="221">
        <f>S188*H188</f>
        <v>0</v>
      </c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R188" s="222" t="s">
        <v>175</v>
      </c>
      <c r="AT188" s="222" t="s">
        <v>128</v>
      </c>
      <c r="AU188" s="222" t="s">
        <v>85</v>
      </c>
      <c r="AY188" s="17" t="s">
        <v>127</v>
      </c>
      <c r="BE188" s="223">
        <f>IF(N188="základní",J188,0)</f>
        <v>0</v>
      </c>
      <c r="BF188" s="223">
        <f>IF(N188="snížená",J188,0)</f>
        <v>0</v>
      </c>
      <c r="BG188" s="223">
        <f>IF(N188="zákl. přenesená",J188,0)</f>
        <v>0</v>
      </c>
      <c r="BH188" s="223">
        <f>IF(N188="sníž. přenesená",J188,0)</f>
        <v>0</v>
      </c>
      <c r="BI188" s="223">
        <f>IF(N188="nulová",J188,0)</f>
        <v>0</v>
      </c>
      <c r="BJ188" s="17" t="s">
        <v>83</v>
      </c>
      <c r="BK188" s="223">
        <f>ROUND(I188*H188,2)</f>
        <v>0</v>
      </c>
      <c r="BL188" s="17" t="s">
        <v>175</v>
      </c>
      <c r="BM188" s="222" t="s">
        <v>275</v>
      </c>
    </row>
    <row r="189" spans="1:65" s="12" customFormat="1" ht="25.9" customHeight="1">
      <c r="B189" s="196"/>
      <c r="C189" s="197"/>
      <c r="D189" s="198" t="s">
        <v>77</v>
      </c>
      <c r="E189" s="199" t="s">
        <v>104</v>
      </c>
      <c r="F189" s="199" t="s">
        <v>276</v>
      </c>
      <c r="G189" s="197"/>
      <c r="H189" s="197"/>
      <c r="I189" s="200"/>
      <c r="J189" s="201">
        <f>BK189</f>
        <v>0</v>
      </c>
      <c r="K189" s="197"/>
      <c r="L189" s="202"/>
      <c r="M189" s="203"/>
      <c r="N189" s="204"/>
      <c r="O189" s="204"/>
      <c r="P189" s="205">
        <f>P190+P192</f>
        <v>0</v>
      </c>
      <c r="Q189" s="204"/>
      <c r="R189" s="205">
        <f>R190+R192</f>
        <v>0</v>
      </c>
      <c r="S189" s="204"/>
      <c r="T189" s="206">
        <f>T190+T192</f>
        <v>0</v>
      </c>
      <c r="AR189" s="207" t="s">
        <v>151</v>
      </c>
      <c r="AT189" s="208" t="s">
        <v>77</v>
      </c>
      <c r="AU189" s="208" t="s">
        <v>78</v>
      </c>
      <c r="AY189" s="207" t="s">
        <v>127</v>
      </c>
      <c r="BK189" s="209">
        <f>BK190+BK192</f>
        <v>0</v>
      </c>
    </row>
    <row r="190" spans="1:65" s="12" customFormat="1" ht="22.9" customHeight="1">
      <c r="B190" s="196"/>
      <c r="C190" s="197"/>
      <c r="D190" s="198" t="s">
        <v>77</v>
      </c>
      <c r="E190" s="246" t="s">
        <v>277</v>
      </c>
      <c r="F190" s="246" t="s">
        <v>103</v>
      </c>
      <c r="G190" s="197"/>
      <c r="H190" s="197"/>
      <c r="I190" s="200"/>
      <c r="J190" s="247">
        <f>BK190</f>
        <v>0</v>
      </c>
      <c r="K190" s="197"/>
      <c r="L190" s="202"/>
      <c r="M190" s="203"/>
      <c r="N190" s="204"/>
      <c r="O190" s="204"/>
      <c r="P190" s="205">
        <f>P191</f>
        <v>0</v>
      </c>
      <c r="Q190" s="204"/>
      <c r="R190" s="205">
        <f>R191</f>
        <v>0</v>
      </c>
      <c r="S190" s="204"/>
      <c r="T190" s="206">
        <f>T191</f>
        <v>0</v>
      </c>
      <c r="AR190" s="207" t="s">
        <v>151</v>
      </c>
      <c r="AT190" s="208" t="s">
        <v>77</v>
      </c>
      <c r="AU190" s="208" t="s">
        <v>83</v>
      </c>
      <c r="AY190" s="207" t="s">
        <v>127</v>
      </c>
      <c r="BK190" s="209">
        <f>BK191</f>
        <v>0</v>
      </c>
    </row>
    <row r="191" spans="1:65" s="2" customFormat="1" ht="16.5" customHeight="1">
      <c r="A191" s="34"/>
      <c r="B191" s="35"/>
      <c r="C191" s="210" t="s">
        <v>278</v>
      </c>
      <c r="D191" s="210" t="s">
        <v>128</v>
      </c>
      <c r="E191" s="211" t="s">
        <v>279</v>
      </c>
      <c r="F191" s="212" t="s">
        <v>103</v>
      </c>
      <c r="G191" s="213" t="s">
        <v>280</v>
      </c>
      <c r="H191" s="214">
        <v>3</v>
      </c>
      <c r="I191" s="215"/>
      <c r="J191" s="216">
        <f>ROUND(I191*H191,2)</f>
        <v>0</v>
      </c>
      <c r="K191" s="217"/>
      <c r="L191" s="39"/>
      <c r="M191" s="218" t="s">
        <v>1</v>
      </c>
      <c r="N191" s="219" t="s">
        <v>43</v>
      </c>
      <c r="O191" s="71"/>
      <c r="P191" s="220">
        <f>O191*H191</f>
        <v>0</v>
      </c>
      <c r="Q191" s="220">
        <v>0</v>
      </c>
      <c r="R191" s="220">
        <f>Q191*H191</f>
        <v>0</v>
      </c>
      <c r="S191" s="220">
        <v>0</v>
      </c>
      <c r="T191" s="221">
        <f>S191*H191</f>
        <v>0</v>
      </c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R191" s="222" t="s">
        <v>281</v>
      </c>
      <c r="AT191" s="222" t="s">
        <v>128</v>
      </c>
      <c r="AU191" s="222" t="s">
        <v>85</v>
      </c>
      <c r="AY191" s="17" t="s">
        <v>127</v>
      </c>
      <c r="BE191" s="223">
        <f>IF(N191="základní",J191,0)</f>
        <v>0</v>
      </c>
      <c r="BF191" s="223">
        <f>IF(N191="snížená",J191,0)</f>
        <v>0</v>
      </c>
      <c r="BG191" s="223">
        <f>IF(N191="zákl. přenesená",J191,0)</f>
        <v>0</v>
      </c>
      <c r="BH191" s="223">
        <f>IF(N191="sníž. přenesená",J191,0)</f>
        <v>0</v>
      </c>
      <c r="BI191" s="223">
        <f>IF(N191="nulová",J191,0)</f>
        <v>0</v>
      </c>
      <c r="BJ191" s="17" t="s">
        <v>83</v>
      </c>
      <c r="BK191" s="223">
        <f>ROUND(I191*H191,2)</f>
        <v>0</v>
      </c>
      <c r="BL191" s="17" t="s">
        <v>281</v>
      </c>
      <c r="BM191" s="222" t="s">
        <v>282</v>
      </c>
    </row>
    <row r="192" spans="1:65" s="12" customFormat="1" ht="22.9" customHeight="1">
      <c r="B192" s="196"/>
      <c r="C192" s="197"/>
      <c r="D192" s="198" t="s">
        <v>77</v>
      </c>
      <c r="E192" s="246" t="s">
        <v>283</v>
      </c>
      <c r="F192" s="246" t="s">
        <v>107</v>
      </c>
      <c r="G192" s="197"/>
      <c r="H192" s="197"/>
      <c r="I192" s="200"/>
      <c r="J192" s="247">
        <f>BK192</f>
        <v>0</v>
      </c>
      <c r="K192" s="197"/>
      <c r="L192" s="202"/>
      <c r="M192" s="203"/>
      <c r="N192" s="204"/>
      <c r="O192" s="204"/>
      <c r="P192" s="205">
        <f>P193</f>
        <v>0</v>
      </c>
      <c r="Q192" s="204"/>
      <c r="R192" s="205">
        <f>R193</f>
        <v>0</v>
      </c>
      <c r="S192" s="204"/>
      <c r="T192" s="206">
        <f>T193</f>
        <v>0</v>
      </c>
      <c r="AR192" s="207" t="s">
        <v>151</v>
      </c>
      <c r="AT192" s="208" t="s">
        <v>77</v>
      </c>
      <c r="AU192" s="208" t="s">
        <v>83</v>
      </c>
      <c r="AY192" s="207" t="s">
        <v>127</v>
      </c>
      <c r="BK192" s="209">
        <f>BK193</f>
        <v>0</v>
      </c>
    </row>
    <row r="193" spans="1:65" s="2" customFormat="1" ht="16.5" customHeight="1">
      <c r="A193" s="34"/>
      <c r="B193" s="35"/>
      <c r="C193" s="210" t="s">
        <v>284</v>
      </c>
      <c r="D193" s="210" t="s">
        <v>128</v>
      </c>
      <c r="E193" s="211" t="s">
        <v>285</v>
      </c>
      <c r="F193" s="212" t="s">
        <v>107</v>
      </c>
      <c r="G193" s="213" t="s">
        <v>280</v>
      </c>
      <c r="H193" s="214">
        <v>3</v>
      </c>
      <c r="I193" s="215"/>
      <c r="J193" s="216">
        <f>ROUND(I193*H193,2)</f>
        <v>0</v>
      </c>
      <c r="K193" s="217"/>
      <c r="L193" s="39"/>
      <c r="M193" s="271" t="s">
        <v>1</v>
      </c>
      <c r="N193" s="272" t="s">
        <v>43</v>
      </c>
      <c r="O193" s="273"/>
      <c r="P193" s="274">
        <f>O193*H193</f>
        <v>0</v>
      </c>
      <c r="Q193" s="274">
        <v>0</v>
      </c>
      <c r="R193" s="274">
        <f>Q193*H193</f>
        <v>0</v>
      </c>
      <c r="S193" s="274">
        <v>0</v>
      </c>
      <c r="T193" s="275">
        <f>S193*H193</f>
        <v>0</v>
      </c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R193" s="222" t="s">
        <v>281</v>
      </c>
      <c r="AT193" s="222" t="s">
        <v>128</v>
      </c>
      <c r="AU193" s="222" t="s">
        <v>85</v>
      </c>
      <c r="AY193" s="17" t="s">
        <v>127</v>
      </c>
      <c r="BE193" s="223">
        <f>IF(N193="základní",J193,0)</f>
        <v>0</v>
      </c>
      <c r="BF193" s="223">
        <f>IF(N193="snížená",J193,0)</f>
        <v>0</v>
      </c>
      <c r="BG193" s="223">
        <f>IF(N193="zákl. přenesená",J193,0)</f>
        <v>0</v>
      </c>
      <c r="BH193" s="223">
        <f>IF(N193="sníž. přenesená",J193,0)</f>
        <v>0</v>
      </c>
      <c r="BI193" s="223">
        <f>IF(N193="nulová",J193,0)</f>
        <v>0</v>
      </c>
      <c r="BJ193" s="17" t="s">
        <v>83</v>
      </c>
      <c r="BK193" s="223">
        <f>ROUND(I193*H193,2)</f>
        <v>0</v>
      </c>
      <c r="BL193" s="17" t="s">
        <v>281</v>
      </c>
      <c r="BM193" s="222" t="s">
        <v>286</v>
      </c>
    </row>
    <row r="194" spans="1:65" s="2" customFormat="1" ht="6.95" customHeight="1">
      <c r="A194" s="34"/>
      <c r="B194" s="54"/>
      <c r="C194" s="55"/>
      <c r="D194" s="55"/>
      <c r="E194" s="55"/>
      <c r="F194" s="55"/>
      <c r="G194" s="55"/>
      <c r="H194" s="55"/>
      <c r="I194" s="149"/>
      <c r="J194" s="55"/>
      <c r="K194" s="55"/>
      <c r="L194" s="39"/>
      <c r="M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</row>
  </sheetData>
  <sheetProtection algorithmName="SHA-512" hashValue="/WHx8EnRNI3KJx/yWLqk/sIPZ45EB1BxyPNyzRaVw+wMJnBCYEKtxc2kSrAymjMjwKMA4WMiQPwPIPmUXILaOQ==" saltValue="YlAnH5FiwS8U673HL4mREShAaQfkhT7L2zxtyUEYp3l2UeY2NQitPCl9kcqFW3jl+elWNMa4PFB7vPX0+2gvFw==" spinCount="100000" sheet="1" objects="1" scenarios="1" formatColumns="0" formatRows="0" autoFilter="0"/>
  <autoFilter ref="C129:K193"/>
  <mergeCells count="11">
    <mergeCell ref="L2:V2"/>
    <mergeCell ref="D107:F107"/>
    <mergeCell ref="D108:F108"/>
    <mergeCell ref="D109:F109"/>
    <mergeCell ref="D110:F110"/>
    <mergeCell ref="E122:H122"/>
    <mergeCell ref="E7:H7"/>
    <mergeCell ref="E16:H16"/>
    <mergeCell ref="E25:H25"/>
    <mergeCell ref="E85:H85"/>
    <mergeCell ref="D106:F106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4</vt:i4>
      </vt:variant>
    </vt:vector>
  </HeadingPairs>
  <TitlesOfParts>
    <vt:vector size="5" baseType="lpstr">
      <vt:lpstr>0420-01 - Venkovní žalu...</vt:lpstr>
      <vt:lpstr>'0420-01 - Venkovní žalu...'!Názvy_tisku</vt:lpstr>
      <vt:lpstr>'Rekapitulace stavby'!Názvy_tisku</vt:lpstr>
      <vt:lpstr>'0420-01 - Venkovní žalu...'!Oblast_tisku</vt:lpstr>
      <vt:lpstr>'Rekapitulace stavby'!Oblast_tisku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Jindřich Jukl</dc:creator>
  <cp:lastModifiedBy>Jindřich Jukl</cp:lastModifiedBy>
  <dcterms:created xsi:type="dcterms:W3CDTF">2020-04-23T09:02:54Z</dcterms:created>
  <dcterms:modified xsi:type="dcterms:W3CDTF">2020-04-23T09:07:03Z</dcterms:modified>
</cp:coreProperties>
</file>