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292.1 - Bourání a demontá..." sheetId="2" r:id="rId2"/>
    <sheet name="292.2 - Bourání a demontá..." sheetId="3" r:id="rId3"/>
    <sheet name="292.3 - Bourání a demontá..." sheetId="4" r:id="rId4"/>
  </sheets>
  <definedNames>
    <definedName name="_xlnm.Print_Area" localSheetId="0">'Rekapitulace stavby'!$C$4:$AP$70,'Rekapitulace stavby'!$C$76:$AP$98</definedName>
    <definedName name="_xlnm.Print_Titles" localSheetId="0">'Rekapitulace stavby'!$85:$85</definedName>
    <definedName name="_xlnm.Print_Area" localSheetId="1">'292.1 - Bourání a demontá...'!$C$4:$Q$70,'292.1 - Bourání a demontá...'!$C$76:$Q$103,'292.1 - Bourání a demontá...'!$C$109:$Q$145</definedName>
    <definedName name="_xlnm.Print_Titles" localSheetId="1">'292.1 - Bourání a demontá...'!$119:$119</definedName>
    <definedName name="_xlnm.Print_Area" localSheetId="2">'292.2 - Bourání a demontá...'!$C$4:$Q$70,'292.2 - Bourání a demontá...'!$C$76:$Q$104,'292.2 - Bourání a demontá...'!$C$110:$Q$154</definedName>
    <definedName name="_xlnm.Print_Titles" localSheetId="2">'292.2 - Bourání a demontá...'!$120:$120</definedName>
    <definedName name="_xlnm.Print_Area" localSheetId="3">'292.3 - Bourání a demontá...'!$C$4:$Q$70,'292.3 - Bourání a demontá...'!$C$76:$Q$105,'292.3 - Bourání a demontá...'!$C$111:$Q$159</definedName>
    <definedName name="_xlnm.Print_Titles" localSheetId="3">'292.3 - Bourání a demontá...'!$121:$121</definedName>
  </definedNames>
  <calcPr/>
</workbook>
</file>

<file path=xl/calcChain.xml><?xml version="1.0" encoding="utf-8"?>
<calcChain xmlns="http://schemas.openxmlformats.org/spreadsheetml/2006/main">
  <c i="4" r="N159"/>
  <c i="1" r="AY90"/>
  <c r="AX90"/>
  <c i="4" r="BI157"/>
  <c r="BH157"/>
  <c r="BG157"/>
  <c r="BF157"/>
  <c r="AA157"/>
  <c r="Y157"/>
  <c r="W157"/>
  <c r="BK157"/>
  <c r="N157"/>
  <c r="BE157"/>
  <c r="BI155"/>
  <c r="BH155"/>
  <c r="BG155"/>
  <c r="BF155"/>
  <c r="AA155"/>
  <c r="Y155"/>
  <c r="W155"/>
  <c r="BK155"/>
  <c r="N155"/>
  <c r="BE155"/>
  <c r="BI153"/>
  <c r="BH153"/>
  <c r="BG153"/>
  <c r="BF153"/>
  <c r="AA153"/>
  <c r="AA152"/>
  <c r="Y153"/>
  <c r="Y152"/>
  <c r="W153"/>
  <c r="W152"/>
  <c r="BK153"/>
  <c r="BK152"/>
  <c r="N152"/>
  <c r="N153"/>
  <c r="BE153"/>
  <c r="N95"/>
  <c r="BI150"/>
  <c r="BH150"/>
  <c r="BG150"/>
  <c r="BF150"/>
  <c r="AA150"/>
  <c r="Y150"/>
  <c r="W150"/>
  <c r="BK150"/>
  <c r="N150"/>
  <c r="BE150"/>
  <c r="BI148"/>
  <c r="BH148"/>
  <c r="BG148"/>
  <c r="BF148"/>
  <c r="AA148"/>
  <c r="AA147"/>
  <c r="Y148"/>
  <c r="Y147"/>
  <c r="W148"/>
  <c r="W147"/>
  <c r="BK148"/>
  <c r="BK147"/>
  <c r="N147"/>
  <c r="N148"/>
  <c r="BE148"/>
  <c r="N94"/>
  <c r="BI145"/>
  <c r="BH145"/>
  <c r="BG145"/>
  <c r="BF145"/>
  <c r="AA145"/>
  <c r="AA144"/>
  <c r="AA143"/>
  <c r="Y145"/>
  <c r="Y144"/>
  <c r="Y143"/>
  <c r="W145"/>
  <c r="W144"/>
  <c r="W143"/>
  <c r="BK145"/>
  <c r="BK144"/>
  <c r="N144"/>
  <c r="BK143"/>
  <c r="N143"/>
  <c r="N145"/>
  <c r="BE145"/>
  <c r="N93"/>
  <c r="N92"/>
  <c r="BI142"/>
  <c r="BH142"/>
  <c r="BG142"/>
  <c r="BF142"/>
  <c r="AA142"/>
  <c r="Y142"/>
  <c r="W142"/>
  <c r="BK142"/>
  <c r="N142"/>
  <c r="BE142"/>
  <c r="BI139"/>
  <c r="BH139"/>
  <c r="BG139"/>
  <c r="BF139"/>
  <c r="AA139"/>
  <c r="Y139"/>
  <c r="W139"/>
  <c r="BK139"/>
  <c r="N139"/>
  <c r="BE139"/>
  <c r="BI136"/>
  <c r="BH136"/>
  <c r="BG136"/>
  <c r="BF136"/>
  <c r="AA136"/>
  <c r="Y136"/>
  <c r="W136"/>
  <c r="BK136"/>
  <c r="N136"/>
  <c r="BE136"/>
  <c r="BI133"/>
  <c r="BH133"/>
  <c r="BG133"/>
  <c r="BF133"/>
  <c r="AA133"/>
  <c r="Y133"/>
  <c r="W133"/>
  <c r="BK133"/>
  <c r="N133"/>
  <c r="BE133"/>
  <c r="BI131"/>
  <c r="BH131"/>
  <c r="BG131"/>
  <c r="BF131"/>
  <c r="AA131"/>
  <c r="Y131"/>
  <c r="W131"/>
  <c r="BK131"/>
  <c r="N131"/>
  <c r="BE131"/>
  <c r="BI130"/>
  <c r="BH130"/>
  <c r="BG130"/>
  <c r="BF130"/>
  <c r="AA130"/>
  <c r="AA129"/>
  <c r="Y130"/>
  <c r="Y129"/>
  <c r="W130"/>
  <c r="W129"/>
  <c r="BK130"/>
  <c r="BK129"/>
  <c r="N129"/>
  <c r="N130"/>
  <c r="BE130"/>
  <c r="N91"/>
  <c r="BI125"/>
  <c r="BH125"/>
  <c r="BG125"/>
  <c r="BF125"/>
  <c r="AA125"/>
  <c r="AA124"/>
  <c r="AA123"/>
  <c r="AA122"/>
  <c r="Y125"/>
  <c r="Y124"/>
  <c r="Y123"/>
  <c r="Y122"/>
  <c r="W125"/>
  <c r="W124"/>
  <c r="W123"/>
  <c r="W122"/>
  <c i="1" r="AU90"/>
  <c i="4" r="BK125"/>
  <c r="BK124"/>
  <c r="N124"/>
  <c r="BK123"/>
  <c r="N123"/>
  <c r="BK122"/>
  <c r="N122"/>
  <c r="N88"/>
  <c r="N125"/>
  <c r="BE125"/>
  <c r="N90"/>
  <c r="N89"/>
  <c r="M119"/>
  <c r="M118"/>
  <c r="F118"/>
  <c r="F116"/>
  <c r="F114"/>
  <c r="BI103"/>
  <c r="BH103"/>
  <c r="BG103"/>
  <c r="BF103"/>
  <c r="N103"/>
  <c r="BE103"/>
  <c r="BI102"/>
  <c r="BH102"/>
  <c r="BG102"/>
  <c r="BF102"/>
  <c r="N102"/>
  <c r="BE102"/>
  <c r="BI101"/>
  <c r="BH101"/>
  <c r="BG101"/>
  <c r="BF101"/>
  <c r="N101"/>
  <c r="BE101"/>
  <c r="BI100"/>
  <c r="BH100"/>
  <c r="BG100"/>
  <c r="BF100"/>
  <c r="N100"/>
  <c r="BE100"/>
  <c r="BI99"/>
  <c r="BH99"/>
  <c r="BG99"/>
  <c r="BF99"/>
  <c r="N99"/>
  <c r="BE99"/>
  <c r="BI98"/>
  <c r="H36"/>
  <c i="1" r="BD90"/>
  <c i="4" r="BH98"/>
  <c r="H35"/>
  <c i="1" r="BC90"/>
  <c i="4" r="BG98"/>
  <c r="H34"/>
  <c i="1" r="BB90"/>
  <c i="4" r="BF98"/>
  <c r="M33"/>
  <c i="1" r="AW90"/>
  <c i="4" r="H33"/>
  <c i="1" r="BA90"/>
  <c i="4" r="N98"/>
  <c r="N97"/>
  <c r="L105"/>
  <c r="BE98"/>
  <c r="M32"/>
  <c i="1" r="AV90"/>
  <c i="4" r="H32"/>
  <c i="1" r="AZ90"/>
  <c i="4" r="M28"/>
  <c i="1" r="AS90"/>
  <c i="4" r="M27"/>
  <c r="M84"/>
  <c r="M83"/>
  <c r="F83"/>
  <c r="F81"/>
  <c r="F79"/>
  <c r="H40"/>
  <c r="M30"/>
  <c i="1" r="AG90"/>
  <c i="4" r="N40"/>
  <c r="L38"/>
  <c r="O15"/>
  <c r="E15"/>
  <c r="F119"/>
  <c r="F84"/>
  <c r="O14"/>
  <c r="O9"/>
  <c r="M116"/>
  <c r="M81"/>
  <c r="F6"/>
  <c r="F113"/>
  <c r="F78"/>
  <c i="3" r="N154"/>
  <c i="1" r="AY89"/>
  <c r="AX89"/>
  <c i="3" r="BI152"/>
  <c r="BH152"/>
  <c r="BG152"/>
  <c r="BF152"/>
  <c r="AA152"/>
  <c r="Y152"/>
  <c r="W152"/>
  <c r="BK152"/>
  <c r="N152"/>
  <c r="BE152"/>
  <c r="BI150"/>
  <c r="BH150"/>
  <c r="BG150"/>
  <c r="BF150"/>
  <c r="AA150"/>
  <c r="Y150"/>
  <c r="W150"/>
  <c r="BK150"/>
  <c r="N150"/>
  <c r="BE150"/>
  <c r="BI148"/>
  <c r="BH148"/>
  <c r="BG148"/>
  <c r="BF148"/>
  <c r="AA148"/>
  <c r="AA147"/>
  <c r="Y148"/>
  <c r="Y147"/>
  <c r="W148"/>
  <c r="W147"/>
  <c r="BK148"/>
  <c r="BK147"/>
  <c r="N147"/>
  <c r="N148"/>
  <c r="BE148"/>
  <c r="N94"/>
  <c r="BI145"/>
  <c r="BH145"/>
  <c r="BG145"/>
  <c r="BF145"/>
  <c r="AA145"/>
  <c r="AA144"/>
  <c r="AA143"/>
  <c r="Y145"/>
  <c r="Y144"/>
  <c r="Y143"/>
  <c r="W145"/>
  <c r="W144"/>
  <c r="W143"/>
  <c r="BK145"/>
  <c r="BK144"/>
  <c r="N144"/>
  <c r="BK143"/>
  <c r="N143"/>
  <c r="N145"/>
  <c r="BE145"/>
  <c r="N93"/>
  <c r="N92"/>
  <c r="BI142"/>
  <c r="BH142"/>
  <c r="BG142"/>
  <c r="BF142"/>
  <c r="AA142"/>
  <c r="Y142"/>
  <c r="W142"/>
  <c r="BK142"/>
  <c r="N142"/>
  <c r="BE142"/>
  <c r="BI139"/>
  <c r="BH139"/>
  <c r="BG139"/>
  <c r="BF139"/>
  <c r="AA139"/>
  <c r="Y139"/>
  <c r="W139"/>
  <c r="BK139"/>
  <c r="N139"/>
  <c r="BE139"/>
  <c r="BI136"/>
  <c r="BH136"/>
  <c r="BG136"/>
  <c r="BF136"/>
  <c r="AA136"/>
  <c r="Y136"/>
  <c r="W136"/>
  <c r="BK136"/>
  <c r="N136"/>
  <c r="BE136"/>
  <c r="BI133"/>
  <c r="BH133"/>
  <c r="BG133"/>
  <c r="BF133"/>
  <c r="AA133"/>
  <c r="Y133"/>
  <c r="W133"/>
  <c r="BK133"/>
  <c r="N133"/>
  <c r="BE133"/>
  <c r="BI131"/>
  <c r="BH131"/>
  <c r="BG131"/>
  <c r="BF131"/>
  <c r="AA131"/>
  <c r="Y131"/>
  <c r="W131"/>
  <c r="BK131"/>
  <c r="N131"/>
  <c r="BE131"/>
  <c r="BI129"/>
  <c r="BH129"/>
  <c r="BG129"/>
  <c r="BF129"/>
  <c r="AA129"/>
  <c r="AA128"/>
  <c r="Y129"/>
  <c r="Y128"/>
  <c r="W129"/>
  <c r="W128"/>
  <c r="BK129"/>
  <c r="BK128"/>
  <c r="N128"/>
  <c r="N129"/>
  <c r="BE129"/>
  <c r="N91"/>
  <c r="BI124"/>
  <c r="BH124"/>
  <c r="BG124"/>
  <c r="BF124"/>
  <c r="AA124"/>
  <c r="AA123"/>
  <c r="AA122"/>
  <c r="AA121"/>
  <c r="Y124"/>
  <c r="Y123"/>
  <c r="Y122"/>
  <c r="Y121"/>
  <c r="W124"/>
  <c r="W123"/>
  <c r="W122"/>
  <c r="W121"/>
  <c i="1" r="AU89"/>
  <c i="3" r="BK124"/>
  <c r="BK123"/>
  <c r="N123"/>
  <c r="BK122"/>
  <c r="N122"/>
  <c r="BK121"/>
  <c r="N121"/>
  <c r="N88"/>
  <c r="N124"/>
  <c r="BE124"/>
  <c r="N90"/>
  <c r="N89"/>
  <c r="M118"/>
  <c r="M117"/>
  <c r="F117"/>
  <c r="F115"/>
  <c r="F113"/>
  <c r="BI102"/>
  <c r="BH102"/>
  <c r="BG102"/>
  <c r="BF102"/>
  <c r="N102"/>
  <c r="BE102"/>
  <c r="BI101"/>
  <c r="BH101"/>
  <c r="BG101"/>
  <c r="BF101"/>
  <c r="N101"/>
  <c r="BE101"/>
  <c r="BI100"/>
  <c r="BH100"/>
  <c r="BG100"/>
  <c r="BF100"/>
  <c r="N100"/>
  <c r="BE100"/>
  <c r="BI99"/>
  <c r="BH99"/>
  <c r="BG99"/>
  <c r="BF99"/>
  <c r="N99"/>
  <c r="BE99"/>
  <c r="BI98"/>
  <c r="BH98"/>
  <c r="BG98"/>
  <c r="BF98"/>
  <c r="N98"/>
  <c r="BE98"/>
  <c r="BI97"/>
  <c r="H36"/>
  <c i="1" r="BD89"/>
  <c i="3" r="BH97"/>
  <c r="H35"/>
  <c i="1" r="BC89"/>
  <c i="3" r="BG97"/>
  <c r="H34"/>
  <c i="1" r="BB89"/>
  <c i="3" r="BF97"/>
  <c r="M33"/>
  <c i="1" r="AW89"/>
  <c i="3" r="H33"/>
  <c i="1" r="BA89"/>
  <c i="3" r="N97"/>
  <c r="N96"/>
  <c r="L104"/>
  <c r="BE97"/>
  <c r="M32"/>
  <c i="1" r="AV89"/>
  <c i="3" r="H32"/>
  <c i="1" r="AZ89"/>
  <c i="3" r="M28"/>
  <c i="1" r="AS89"/>
  <c i="3" r="M27"/>
  <c r="M84"/>
  <c r="M83"/>
  <c r="F83"/>
  <c r="F81"/>
  <c r="F79"/>
  <c r="H40"/>
  <c r="M30"/>
  <c i="1" r="AG89"/>
  <c i="3" r="N40"/>
  <c r="L38"/>
  <c r="O15"/>
  <c r="E15"/>
  <c r="F118"/>
  <c r="F84"/>
  <c r="O14"/>
  <c r="O9"/>
  <c r="M115"/>
  <c r="M81"/>
  <c r="F6"/>
  <c r="F112"/>
  <c r="F78"/>
  <c i="2" r="N145"/>
  <c i="1" r="AY88"/>
  <c r="AX88"/>
  <c i="2" r="BI143"/>
  <c r="BH143"/>
  <c r="BG143"/>
  <c r="BF143"/>
  <c r="AA143"/>
  <c r="Y143"/>
  <c r="W143"/>
  <c r="BK143"/>
  <c r="N143"/>
  <c r="BE143"/>
  <c r="BI141"/>
  <c r="BH141"/>
  <c r="BG141"/>
  <c r="BF141"/>
  <c r="AA141"/>
  <c r="AA140"/>
  <c r="Y141"/>
  <c r="Y140"/>
  <c r="W141"/>
  <c r="W140"/>
  <c r="BK141"/>
  <c r="BK140"/>
  <c r="N140"/>
  <c r="N141"/>
  <c r="BE141"/>
  <c r="N93"/>
  <c r="BI138"/>
  <c r="BH138"/>
  <c r="BG138"/>
  <c r="BF138"/>
  <c r="AA138"/>
  <c r="Y138"/>
  <c r="W138"/>
  <c r="BK138"/>
  <c r="N138"/>
  <c r="BE138"/>
  <c r="BI136"/>
  <c r="BH136"/>
  <c r="BG136"/>
  <c r="BF136"/>
  <c r="AA136"/>
  <c r="Y136"/>
  <c r="W136"/>
  <c r="BK136"/>
  <c r="N136"/>
  <c r="BE136"/>
  <c r="BI134"/>
  <c r="BH134"/>
  <c r="BG134"/>
  <c r="BF134"/>
  <c r="AA134"/>
  <c r="AA133"/>
  <c r="Y134"/>
  <c r="Y133"/>
  <c r="W134"/>
  <c r="W133"/>
  <c r="BK134"/>
  <c r="BK133"/>
  <c r="N133"/>
  <c r="N134"/>
  <c r="BE134"/>
  <c r="N92"/>
  <c r="BI132"/>
  <c r="BH132"/>
  <c r="BG132"/>
  <c r="BF132"/>
  <c r="AA132"/>
  <c r="Y132"/>
  <c r="W132"/>
  <c r="BK132"/>
  <c r="N132"/>
  <c r="BE132"/>
  <c r="BI130"/>
  <c r="BH130"/>
  <c r="BG130"/>
  <c r="BF130"/>
  <c r="AA130"/>
  <c r="Y130"/>
  <c r="W130"/>
  <c r="BK130"/>
  <c r="N130"/>
  <c r="BE130"/>
  <c r="BI128"/>
  <c r="BH128"/>
  <c r="BG128"/>
  <c r="BF128"/>
  <c r="AA128"/>
  <c r="AA127"/>
  <c r="Y128"/>
  <c r="Y127"/>
  <c r="W128"/>
  <c r="W127"/>
  <c r="BK128"/>
  <c r="BK127"/>
  <c r="N127"/>
  <c r="N128"/>
  <c r="BE128"/>
  <c r="N91"/>
  <c r="BI126"/>
  <c r="BH126"/>
  <c r="BG126"/>
  <c r="BF126"/>
  <c r="AA126"/>
  <c r="Y126"/>
  <c r="W126"/>
  <c r="BK126"/>
  <c r="N126"/>
  <c r="BE126"/>
  <c r="BI125"/>
  <c r="BH125"/>
  <c r="BG125"/>
  <c r="BF125"/>
  <c r="AA125"/>
  <c r="Y125"/>
  <c r="W125"/>
  <c r="BK125"/>
  <c r="N125"/>
  <c r="BE125"/>
  <c r="BI123"/>
  <c r="BH123"/>
  <c r="BG123"/>
  <c r="BF123"/>
  <c r="AA123"/>
  <c r="AA122"/>
  <c r="AA121"/>
  <c r="AA120"/>
  <c r="Y123"/>
  <c r="Y122"/>
  <c r="Y121"/>
  <c r="Y120"/>
  <c r="W123"/>
  <c r="W122"/>
  <c r="W121"/>
  <c r="W120"/>
  <c i="1" r="AU88"/>
  <c i="2" r="BK123"/>
  <c r="BK122"/>
  <c r="N122"/>
  <c r="BK121"/>
  <c r="N121"/>
  <c r="BK120"/>
  <c r="N120"/>
  <c r="N88"/>
  <c r="N123"/>
  <c r="BE123"/>
  <c r="N90"/>
  <c r="N89"/>
  <c r="M117"/>
  <c r="M116"/>
  <c r="F116"/>
  <c r="F114"/>
  <c r="F112"/>
  <c r="BI101"/>
  <c r="BH101"/>
  <c r="BG101"/>
  <c r="BF101"/>
  <c r="N101"/>
  <c r="BE101"/>
  <c r="BI100"/>
  <c r="BH100"/>
  <c r="BG100"/>
  <c r="BF100"/>
  <c r="N100"/>
  <c r="BE100"/>
  <c r="BI99"/>
  <c r="BH99"/>
  <c r="BG99"/>
  <c r="BF99"/>
  <c r="N99"/>
  <c r="BE99"/>
  <c r="BI98"/>
  <c r="BH98"/>
  <c r="BG98"/>
  <c r="BF98"/>
  <c r="N98"/>
  <c r="BE98"/>
  <c r="BI97"/>
  <c r="BH97"/>
  <c r="BG97"/>
  <c r="BF97"/>
  <c r="N97"/>
  <c r="BE97"/>
  <c r="BI96"/>
  <c r="H36"/>
  <c i="1" r="BD88"/>
  <c i="2" r="BH96"/>
  <c r="H35"/>
  <c i="1" r="BC88"/>
  <c i="2" r="BG96"/>
  <c r="H34"/>
  <c i="1" r="BB88"/>
  <c i="2" r="BF96"/>
  <c r="M33"/>
  <c i="1" r="AW88"/>
  <c i="2" r="H33"/>
  <c i="1" r="BA88"/>
  <c i="2" r="N96"/>
  <c r="N95"/>
  <c r="L103"/>
  <c r="BE96"/>
  <c r="M32"/>
  <c i="1" r="AV88"/>
  <c i="2" r="H32"/>
  <c i="1" r="AZ88"/>
  <c i="2" r="M28"/>
  <c i="1" r="AS88"/>
  <c i="2" r="M27"/>
  <c r="M84"/>
  <c r="M83"/>
  <c r="F83"/>
  <c r="F81"/>
  <c r="F79"/>
  <c r="H40"/>
  <c r="M30"/>
  <c i="1" r="AG88"/>
  <c i="2" r="N40"/>
  <c r="L38"/>
  <c r="O15"/>
  <c r="E15"/>
  <c r="F117"/>
  <c r="F84"/>
  <c r="O14"/>
  <c r="O9"/>
  <c r="M114"/>
  <c r="M81"/>
  <c r="F6"/>
  <c r="F111"/>
  <c r="F78"/>
  <c i="1" r="CK96"/>
  <c r="CJ96"/>
  <c r="CI96"/>
  <c r="CC96"/>
  <c r="CH96"/>
  <c r="CB96"/>
  <c r="CG96"/>
  <c r="CA96"/>
  <c r="CF96"/>
  <c r="BZ96"/>
  <c r="CE96"/>
  <c r="CK95"/>
  <c r="CJ95"/>
  <c r="CI95"/>
  <c r="CC95"/>
  <c r="CH95"/>
  <c r="CB95"/>
  <c r="CG95"/>
  <c r="CA95"/>
  <c r="CF95"/>
  <c r="BZ95"/>
  <c r="CE95"/>
  <c r="CK94"/>
  <c r="CJ94"/>
  <c r="CI94"/>
  <c r="CC94"/>
  <c r="CH94"/>
  <c r="CB94"/>
  <c r="CG94"/>
  <c r="CA94"/>
  <c r="CF94"/>
  <c r="BZ94"/>
  <c r="CE94"/>
  <c r="CK93"/>
  <c r="CJ93"/>
  <c r="CI93"/>
  <c r="CH93"/>
  <c r="CG93"/>
  <c r="CF93"/>
  <c r="BZ93"/>
  <c r="CE93"/>
  <c r="BD87"/>
  <c r="W35"/>
  <c r="BC87"/>
  <c r="W34"/>
  <c r="BB87"/>
  <c r="W33"/>
  <c r="BA87"/>
  <c r="W32"/>
  <c r="AZ87"/>
  <c r="AY87"/>
  <c r="AX87"/>
  <c r="AW87"/>
  <c r="AK32"/>
  <c r="AV87"/>
  <c r="AU87"/>
  <c r="AT87"/>
  <c r="AS87"/>
  <c r="AG87"/>
  <c r="AK26"/>
  <c r="AG96"/>
  <c r="CD96"/>
  <c r="AV96"/>
  <c r="BY96"/>
  <c r="AN96"/>
  <c r="AG95"/>
  <c r="CD95"/>
  <c r="AV95"/>
  <c r="BY95"/>
  <c r="AN95"/>
  <c r="AG94"/>
  <c r="CD94"/>
  <c r="AV94"/>
  <c r="BY94"/>
  <c r="AN94"/>
  <c r="AG93"/>
  <c r="AG92"/>
  <c r="AK27"/>
  <c r="AG98"/>
  <c r="CD93"/>
  <c r="W31"/>
  <c r="AV93"/>
  <c r="BY93"/>
  <c r="AK31"/>
  <c r="AN93"/>
  <c r="AN92"/>
  <c r="AT90"/>
  <c r="AN90"/>
  <c r="AT89"/>
  <c r="AN89"/>
  <c r="AT88"/>
  <c r="AN88"/>
  <c r="AN87"/>
  <c r="AN98"/>
  <c r="AM83"/>
  <c r="L83"/>
  <c r="AM82"/>
  <c r="L82"/>
  <c r="AM80"/>
  <c r="L80"/>
  <c r="L78"/>
  <c r="L77"/>
  <c r="AK29"/>
  <c r="AK37"/>
</calcChain>
</file>

<file path=xl/sharedStrings.xml><?xml version="1.0" encoding="utf-8"?>
<sst xmlns="http://schemas.openxmlformats.org/spreadsheetml/2006/main">
  <si>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</si>
  <si>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</si>
  <si>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</si>
  <si>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</si>
  <si>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</si>
  <si>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</si>
  <si>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</si>
  <si>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</si>
  <si>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 xml:space="preserve">&gt;&gt;  skryté sloupce  &lt;&lt;</t>
  </si>
  <si>
    <t>0,01</t>
  </si>
  <si>
    <t>21</t>
  </si>
  <si>
    <t>15</t>
  </si>
  <si>
    <t>SOUHRNNÝ LIST STAVBY</t>
  </si>
  <si>
    <t xml:space="preserve">v ---  níže se nacházejí doplnkové a pomocné údaje k sestavám  --- v</t>
  </si>
  <si>
    <t>Návod na vyplnění</t>
  </si>
  <si>
    <t>0,001</t>
  </si>
  <si>
    <t>Kód:</t>
  </si>
  <si>
    <t>292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</si>
  <si>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</si>
  <si>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</si>
  <si>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Odstranění budovy technického oddělení</t>
  </si>
  <si>
    <t>JKSO:</t>
  </si>
  <si>
    <t/>
  </si>
  <si>
    <t>CC-CZ:</t>
  </si>
  <si>
    <t>Místo:</t>
  </si>
  <si>
    <t>Zoologická zahrada hl. m. Prahy</t>
  </si>
  <si>
    <t>Datum:</t>
  </si>
  <si>
    <t>9. 1. 2018</t>
  </si>
  <si>
    <t>Objednatel:</t>
  </si>
  <si>
    <t>IČ:</t>
  </si>
  <si>
    <t xml:space="preserve">Hlavní město Praha </t>
  </si>
  <si>
    <t>DIČ:</t>
  </si>
  <si>
    <t>Zhotovitel:</t>
  </si>
  <si>
    <t>Vyplň údaj</t>
  </si>
  <si>
    <t>Projektant:</t>
  </si>
  <si>
    <t>241 61 683</t>
  </si>
  <si>
    <t xml:space="preserve">ARW pb. s.r.o </t>
  </si>
  <si>
    <t>True</t>
  </si>
  <si>
    <t>Zpracovatel:</t>
  </si>
  <si>
    <t>Pavel Novotný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</si>
  <si>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</si>
  <si>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</si>
  <si>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</si>
  <si>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</si>
  <si>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</si>
  <si>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</si>
  <si>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</si>
  <si>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</si>
  <si>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</si>
  <si>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</si>
  <si>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</si>
  <si>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</si>
  <si>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</si>
  <si>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</si>
  <si>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</si>
  <si>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</si>
  <si>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</si>
  <si>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</si>
  <si>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</si>
  <si>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</si>
  <si>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</si>
  <si>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</si>
  <si>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</si>
  <si>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</si>
  <si>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</si>
  <si>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</si>
  <si>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</si>
  <si>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</si>
  <si>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</si>
  <si>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</si>
  <si>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</si>
  <si>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</si>
  <si>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</si>
  <si>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</si>
  <si>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</si>
  <si>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</si>
  <si>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</si>
  <si>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</si>
  <si>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</si>
  <si>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</si>
  <si>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</si>
  <si>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</si>
  <si>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</si>
  <si>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</si>
  <si>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{ea3af052-70a3-4520-be11-0b40cfc939d3}</t>
  </si>
  <si>
    <t>{00000000-0000-0000-0000-000000000000}</t>
  </si>
  <si>
    <t>/</t>
  </si>
  <si>
    <t>292.1</t>
  </si>
  <si>
    <t>Bourání a demontáže - oplocení</t>
  </si>
  <si>
    <t>1</t>
  </si>
  <si>
    <t>{ad7dbf63-47fd-405e-a7f3-ecc4f0ea102a}</t>
  </si>
  <si>
    <t>292.2</t>
  </si>
  <si>
    <t>Bourání a demontáže - budova</t>
  </si>
  <si>
    <t>{6aca7029-ce60-4e26-b725-5ef4886074f6}</t>
  </si>
  <si>
    <t>292.3</t>
  </si>
  <si>
    <t>Bourání a demontáže - přístavek</t>
  </si>
  <si>
    <t>{3ecb59c4-bd66-4f88-8a7f-6ea13c55df81}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</si>
  <si>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</si>
  <si>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</si>
  <si>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</si>
  <si>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</si>
  <si>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</si>
  <si>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</si>
  <si>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</si>
  <si>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</si>
  <si>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</si>
  <si>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</si>
  <si>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</si>
  <si>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</si>
  <si>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</si>
  <si>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</si>
  <si>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</si>
  <si>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</si>
  <si>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</si>
  <si>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292.1 - Bourání a demontáže - oplocení</t>
  </si>
  <si>
    <t>Náklady z rozpočtu</t>
  </si>
  <si>
    <t>MJ 1</t>
  </si>
  <si>
    <t>[m3 Op]:</t>
  </si>
  <si>
    <t>ZRN/MJ 1:</t>
  </si>
  <si>
    <t>Rozpočet/MJ 1:</t>
  </si>
  <si>
    <t>MJ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</si>
  <si>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</si>
  <si>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</si>
  <si>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</si>
  <si>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</si>
  <si>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</si>
  <si>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</si>
  <si>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</si>
  <si>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</si>
  <si>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</si>
  <si>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HZS - Hodinové zúčtovací sazby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</si>
  <si>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</si>
  <si>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</si>
  <si>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</si>
  <si>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</si>
  <si>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</si>
  <si>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</si>
  <si>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</si>
  <si>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</si>
  <si>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</si>
  <si>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</si>
  <si>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</si>
  <si>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</si>
  <si>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</si>
  <si>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</si>
  <si>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</si>
  <si>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</si>
  <si>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</si>
  <si>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</si>
  <si>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</si>
  <si>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</si>
  <si>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</si>
  <si>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</si>
  <si>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</si>
  <si>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</si>
  <si>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111212311</t>
  </si>
  <si>
    <t>Odstranění nevhodných dřevin do 100 m2 výšky nad 1m bez odstranění pařezů v rovině nebo svahu 1:5</t>
  </si>
  <si>
    <t>m2</t>
  </si>
  <si>
    <t>4</t>
  </si>
  <si>
    <t>-548624936</t>
  </si>
  <si>
    <t xml:space="preserve">"náletové dřeviny v oplocení cca"  90*0,5</t>
  </si>
  <si>
    <t>VV</t>
  </si>
  <si>
    <t>184818231</t>
  </si>
  <si>
    <t>Ochrana kmene průměru do 300 mm bedněním výšky do 2 m</t>
  </si>
  <si>
    <t>kus</t>
  </si>
  <si>
    <t>143200426</t>
  </si>
  <si>
    <t>3</t>
  </si>
  <si>
    <t>184818232</t>
  </si>
  <si>
    <t>Ochrana kmene průměru přes 300 do 500 mm bedněním výšky do 2 m</t>
  </si>
  <si>
    <t>617702973</t>
  </si>
  <si>
    <t>966071721</t>
  </si>
  <si>
    <t>Bourání sloupků a vzpěr plotových ocelových do 2,5 m odřezáním</t>
  </si>
  <si>
    <t>512937945</t>
  </si>
  <si>
    <t xml:space="preserve">"cca"  (90+5)/2,5</t>
  </si>
  <si>
    <t>5</t>
  </si>
  <si>
    <t>966072824</t>
  </si>
  <si>
    <t>Rozebrání oplocení z vlnitého nebo profilového plechu hmotnosti do 70 kg</t>
  </si>
  <si>
    <t>m</t>
  </si>
  <si>
    <t>795147449</t>
  </si>
  <si>
    <t xml:space="preserve">"ocelové oplocení"  (89+5)-(4*4)</t>
  </si>
  <si>
    <t>6</t>
  </si>
  <si>
    <t>966073812</t>
  </si>
  <si>
    <t>Rozebrání vrat a vrátek k oplocení plochy do 10 m2</t>
  </si>
  <si>
    <t>-371666967</t>
  </si>
  <si>
    <t>7</t>
  </si>
  <si>
    <t>997013111</t>
  </si>
  <si>
    <t>Vnitrostaveništní doprava suti a vybouraných hmot pro budovy v do 6 m s použitím mechanizace</t>
  </si>
  <si>
    <t>t</t>
  </si>
  <si>
    <t>-1142152060</t>
  </si>
  <si>
    <t>oocelové konstrukce</t>
  </si>
  <si>
    <t>P</t>
  </si>
  <si>
    <t>8</t>
  </si>
  <si>
    <t>997013509</t>
  </si>
  <si>
    <t>Příplatek k odvozu suti a vybouraných hmot na skládku ZKD 1 km přes 1 km</t>
  </si>
  <si>
    <t>-1692435668</t>
  </si>
  <si>
    <t>9</t>
  </si>
  <si>
    <t>997013511</t>
  </si>
  <si>
    <t>Odvoz suti a vybouraných hmot z meziskládky na skládku do 1 km s naložením a se složením</t>
  </si>
  <si>
    <t>-709015581</t>
  </si>
  <si>
    <t>11</t>
  </si>
  <si>
    <t>HZS1291</t>
  </si>
  <si>
    <t>Hodinová zúčtovací sazba pomocný stavební dělník</t>
  </si>
  <si>
    <t>hod</t>
  </si>
  <si>
    <t>512</t>
  </si>
  <si>
    <t>-652641773</t>
  </si>
  <si>
    <t xml:space="preserve">"demontáž 2 ks. reklamních panelů pro další použití, vč. uskladnění v místě objektu objednatele"  5</t>
  </si>
  <si>
    <t>10</t>
  </si>
  <si>
    <t>HZS2131</t>
  </si>
  <si>
    <t>Hodinová zúčtovací sazba zámečník</t>
  </si>
  <si>
    <t>1574708204</t>
  </si>
  <si>
    <t>VP - Vícepráce</t>
  </si>
  <si>
    <t>PN</t>
  </si>
  <si>
    <t>292.2 - Bourání a demontáže - budova</t>
  </si>
  <si>
    <t>PSV - Práce a dodávky PSV</t>
  </si>
  <si>
    <t xml:space="preserve">    767 - Konstrukce zámečnické</t>
  </si>
  <si>
    <t>981013316</t>
  </si>
  <si>
    <t>Demolice budov zděných na MVC podíl konstrukcí do 35 % těžkou mechanizací</t>
  </si>
  <si>
    <t>m3</t>
  </si>
  <si>
    <t>-1249088126</t>
  </si>
  <si>
    <t xml:space="preserve">"Op1 na k. (-0,235)/(+3,0825)"  (15,555*5,486)*(0,235+3,0825)</t>
  </si>
  <si>
    <t xml:space="preserve">"Op2 na k. (-0,150)/(+4,165)"  (48,329*12,509)*(0,15+4,165)</t>
  </si>
  <si>
    <t xml:space="preserve">"Op3 na k. (+4,165)/(+5,275)"  (49,669*13,707)*(5,275-4,165)</t>
  </si>
  <si>
    <t>997006512</t>
  </si>
  <si>
    <t>Vodorovné doprava suti s naložením a složením na skládku do 1 km</t>
  </si>
  <si>
    <t>386811266</t>
  </si>
  <si>
    <t>2370,824-2,5</t>
  </si>
  <si>
    <t>997006519</t>
  </si>
  <si>
    <t>Příplatek k vodorovnému přemístění suti na skládku ZKD 1 km přes 1 km</t>
  </si>
  <si>
    <t>-2099623787</t>
  </si>
  <si>
    <t>(2370,824-2,5)*20</t>
  </si>
  <si>
    <t>-995861204</t>
  </si>
  <si>
    <t>***ocelové konstrukce</t>
  </si>
  <si>
    <t xml:space="preserve">"VZT+ostatní_cca"  1,500+2,500</t>
  </si>
  <si>
    <t>-934858663</t>
  </si>
  <si>
    <t xml:space="preserve">"VZT+ostatní_cca"  (1,5+2,5)*20</t>
  </si>
  <si>
    <t>1545633893</t>
  </si>
  <si>
    <t xml:space="preserve">"VZT+ostatní_cca"  1,5+2,5</t>
  </si>
  <si>
    <t>997013831</t>
  </si>
  <si>
    <t>Poplatek za uložení na skládce (skládkovné) stavebního odpadu směsného kód odpadu 170 904</t>
  </si>
  <si>
    <t>182203405</t>
  </si>
  <si>
    <t>767996705</t>
  </si>
  <si>
    <t>Demontáž atypických zámečnických konstrukcí řezáním hmotnosti jednotlivých dílů přes 500 kg</t>
  </si>
  <si>
    <t>kg</t>
  </si>
  <si>
    <t>16</t>
  </si>
  <si>
    <t>-716347869</t>
  </si>
  <si>
    <t xml:space="preserve">"VZT odhad"  1500</t>
  </si>
  <si>
    <t>HZS2211</t>
  </si>
  <si>
    <t>Hodinová zúčtovací sazba instalatér</t>
  </si>
  <si>
    <t>1219325860</t>
  </si>
  <si>
    <t xml:space="preserve">"odpojení a zajištění vodovodní přípojky"  5</t>
  </si>
  <si>
    <t>HZS2221</t>
  </si>
  <si>
    <t>Hodinová zúčtovací sazba elektrikář</t>
  </si>
  <si>
    <t>-715456511</t>
  </si>
  <si>
    <t xml:space="preserve">"odpojení a zajištění silnoproudé přípojky"  3</t>
  </si>
  <si>
    <t>HZS2222</t>
  </si>
  <si>
    <t>Hodinová zúčtovací sazba elektrikář odborný</t>
  </si>
  <si>
    <t>-1465024333</t>
  </si>
  <si>
    <t xml:space="preserve">"odpojení a ukončení slaboproudé přípojky"  3</t>
  </si>
  <si>
    <t>292.3 - Bourání a demontáže - přístavek</t>
  </si>
  <si>
    <t xml:space="preserve">    712 - Povlakové krytiny</t>
  </si>
  <si>
    <t xml:space="preserve">    762 - Konstrukce tesařské</t>
  </si>
  <si>
    <t xml:space="preserve">    764 - Konstrukce klempířské</t>
  </si>
  <si>
    <t>981332111</t>
  </si>
  <si>
    <t>Demolice ocelových konstrukcí hal, technologických zařízení apod.</t>
  </si>
  <si>
    <t>1433433196</t>
  </si>
  <si>
    <t>***hala_přístavek</t>
  </si>
  <si>
    <t xml:space="preserve">"opláštění na k. (-0,385)/(+5,275)_odhad cca 45 kg/m2"  (12,238+6,125*2)*(0,385+5,275)*0,045</t>
  </si>
  <si>
    <t xml:space="preserve">"Op5 na k. (+5,275)/(+6,502)_odhad cca 40 kg/m2"  (7,59*13,651)*0,04</t>
  </si>
  <si>
    <t>3,426*20</t>
  </si>
  <si>
    <t>"konstrukce" 10,381</t>
  </si>
  <si>
    <t>"konstrukce" 10,381*20</t>
  </si>
  <si>
    <t>712300832</t>
  </si>
  <si>
    <t>Odstranění povlakové krytiny střech do 10° dvouvrstvé</t>
  </si>
  <si>
    <t>-869574673</t>
  </si>
  <si>
    <t xml:space="preserve">"přístavek haly_St2+A3"  7,562*13,651+(13)</t>
  </si>
  <si>
    <t>762132811</t>
  </si>
  <si>
    <t>Demontáž bednění svislých stěn z prken hoblovaných jednostranně</t>
  </si>
  <si>
    <t>-802709157</t>
  </si>
  <si>
    <t xml:space="preserve">"přístavek haly"  (7,562*2+13,651*2)*1</t>
  </si>
  <si>
    <t>762341811</t>
  </si>
  <si>
    <t>Demontáž bednění střech z prken</t>
  </si>
  <si>
    <t>775226321</t>
  </si>
  <si>
    <t xml:space="preserve">"přístavek haly"  (7,562*13,651)</t>
  </si>
  <si>
    <t>764002801</t>
  </si>
  <si>
    <t>Demontáž závětrné lišty do suti</t>
  </si>
  <si>
    <t>11047292</t>
  </si>
  <si>
    <t xml:space="preserve">"přístavek haly"  (7,562*2+13,651*2)</t>
  </si>
  <si>
    <t>12</t>
  </si>
  <si>
    <t>764004801</t>
  </si>
  <si>
    <t>Demontáž podokapního žlabu do suti</t>
  </si>
  <si>
    <t>-56791123</t>
  </si>
  <si>
    <t xml:space="preserve">"přístavek haly"  7,562</t>
  </si>
  <si>
    <t>13</t>
  </si>
  <si>
    <t>764004861</t>
  </si>
  <si>
    <t>Demontáž svodu do suti</t>
  </si>
  <si>
    <t>668603701</t>
  </si>
  <si>
    <t xml:space="preserve">"přístavek haly"  7,5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</si>
</sst>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6" fillId="0" borderId="0" xfId="0" applyFont="1" applyAlignment="1">
      <alignment horizontal="left" vertical="center"/>
    </xf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6" xfId="0" applyBorder="1" applyProtection="1"/>
    <xf numFmtId="0" fontId="19" fillId="0" borderId="0" xfId="0" applyFont="1" applyBorder="1" applyAlignment="1" applyProtection="1">
      <alignment horizontal="left" vertical="center"/>
    </xf>
    <xf numFmtId="4" fontId="11" fillId="0" borderId="0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4" fontId="20" fillId="0" borderId="7" xfId="0" applyNumberFormat="1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" fontId="18" fillId="0" borderId="0" xfId="0" applyNumberFormat="1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left"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1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2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0" fillId="6" borderId="9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horizontal="right" vertical="center"/>
    </xf>
    <xf numFmtId="4" fontId="25" fillId="0" borderId="0" xfId="0" applyNumberFormat="1" applyFont="1" applyBorder="1" applyAlignment="1" applyProtection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 applyProtection="1">
      <alignment vertical="center"/>
    </xf>
    <xf numFmtId="4" fontId="30" fillId="0" borderId="17" xfId="0" applyNumberFormat="1" applyFont="1" applyBorder="1" applyAlignment="1" applyProtection="1">
      <alignment vertical="center"/>
    </xf>
    <xf numFmtId="166" fontId="30" fillId="0" borderId="17" xfId="0" applyNumberFormat="1" applyFont="1" applyBorder="1" applyAlignment="1" applyProtection="1">
      <alignment vertical="center"/>
    </xf>
    <xf numFmtId="4" fontId="30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 applyProtection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 applyProtection="1">
      <alignment vertical="center"/>
    </xf>
    <xf numFmtId="0" fontId="25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4" fontId="25" fillId="6" borderId="0" xfId="0" applyNumberFormat="1" applyFont="1" applyFill="1" applyBorder="1" applyAlignment="1" applyProtection="1">
      <alignment vertical="center"/>
    </xf>
    <xf numFmtId="0" fontId="0" fillId="2" borderId="0" xfId="0" applyFill="1" applyProtection="1"/>
    <xf numFmtId="0" fontId="13" fillId="2" borderId="0" xfId="1" applyFont="1" applyFill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0" borderId="0" xfId="0" applyNumberFormat="1" applyFont="1" applyBorder="1" applyAlignment="1" applyProtection="1">
      <alignment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167" fontId="1" fillId="0" borderId="0" xfId="0" applyNumberFormat="1" applyFont="1" applyBorder="1" applyAlignment="1" applyProtection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4" fontId="31" fillId="0" borderId="0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4" fontId="25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167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0" fontId="35" fillId="0" borderId="12" xfId="0" applyFont="1" applyBorder="1" applyAlignment="1" applyProtection="1">
      <alignment vertical="center" wrapText="1"/>
    </xf>
    <xf numFmtId="4" fontId="5" fillId="0" borderId="17" xfId="0" applyNumberFormat="1" applyFont="1" applyBorder="1" applyAlignment="1" applyProtection="1"/>
    <xf numFmtId="4" fontId="5" fillId="0" borderId="17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5" customWidth="1"/>
    <col min="5" max="5" width="2.5" customWidth="1"/>
    <col min="6" max="6" width="2.5" customWidth="1"/>
    <col min="7" max="7" width="2.5" customWidth="1"/>
    <col min="8" max="8" width="2.5" customWidth="1"/>
    <col min="9" max="9" width="2.5" customWidth="1"/>
    <col min="10" max="10" width="2.5" customWidth="1"/>
    <col min="11" max="11" width="2.5" customWidth="1"/>
    <col min="12" max="12" width="2.5" customWidth="1"/>
    <col min="13" max="13" width="2.5" customWidth="1"/>
    <col min="14" max="14" width="2.5" customWidth="1"/>
    <col min="15" max="15" width="2.5" customWidth="1"/>
    <col min="16" max="16" width="2.5" customWidth="1"/>
    <col min="17" max="17" width="2.5" customWidth="1"/>
    <col min="18" max="18" width="2.5" customWidth="1"/>
    <col min="19" max="19" width="2.5" customWidth="1"/>
    <col min="20" max="20" width="2.5" customWidth="1"/>
    <col min="21" max="21" width="2.5" customWidth="1"/>
    <col min="22" max="22" width="2.5" customWidth="1"/>
    <col min="23" max="23" width="2.5" customWidth="1"/>
    <col min="24" max="24" width="2.5" customWidth="1"/>
    <col min="25" max="25" width="2.5" customWidth="1"/>
    <col min="26" max="26" width="2.5" customWidth="1"/>
    <col min="27" max="27" width="2.5" customWidth="1"/>
    <col min="28" max="28" width="2.5" customWidth="1"/>
    <col min="29" max="29" width="2.5" customWidth="1"/>
    <col min="30" max="30" width="2.5" customWidth="1"/>
    <col min="31" max="31" width="2.5" customWidth="1"/>
    <col min="32" max="32" width="2.5" customWidth="1"/>
    <col min="33" max="33" width="2.5" customWidth="1"/>
    <col min="34" max="34" width="3.33" customWidth="1"/>
    <col min="35" max="35" width="2.5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.67" customWidth="1"/>
    <col min="44" max="44" width="13.67" customWidth="1"/>
    <col min="45" max="45" width="25.83" hidden="1" customWidth="1"/>
    <col min="46" max="46" width="25.83" hidden="1" customWidth="1"/>
    <col min="47" max="47" width="25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</cols>
  <sheetData>
    <row r="1" ht="21.36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ht="36.96" customHeight="1">
      <c r="C2" s="19" t="s">
        <v>7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R2" s="21" t="s">
        <v>8</v>
      </c>
      <c r="BS2" s="22" t="s">
        <v>9</v>
      </c>
      <c r="BT2" s="22" t="s">
        <v>10</v>
      </c>
    </row>
    <row r="3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ht="36.96" customHeight="1">
      <c r="B4" s="26"/>
      <c r="C4" s="27" t="s">
        <v>12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9"/>
      <c r="AS4" s="20" t="s">
        <v>13</v>
      </c>
      <c r="BE4" s="30" t="s">
        <v>14</v>
      </c>
      <c r="BS4" s="22" t="s">
        <v>15</v>
      </c>
    </row>
    <row r="5" ht="14.4" customHeight="1">
      <c r="B5" s="26"/>
      <c r="C5" s="31"/>
      <c r="D5" s="32" t="s">
        <v>16</v>
      </c>
      <c r="E5" s="31"/>
      <c r="F5" s="31"/>
      <c r="G5" s="31"/>
      <c r="H5" s="31"/>
      <c r="I5" s="31"/>
      <c r="J5" s="31"/>
      <c r="K5" s="33" t="s">
        <v>17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29"/>
      <c r="BE5" s="34" t="s">
        <v>18</v>
      </c>
      <c r="BS5" s="22" t="s">
        <v>9</v>
      </c>
    </row>
    <row r="6" ht="36.96" customHeight="1">
      <c r="B6" s="26"/>
      <c r="C6" s="31"/>
      <c r="D6" s="35" t="s">
        <v>19</v>
      </c>
      <c r="E6" s="31"/>
      <c r="F6" s="31"/>
      <c r="G6" s="31"/>
      <c r="H6" s="31"/>
      <c r="I6" s="31"/>
      <c r="J6" s="31"/>
      <c r="K6" s="36" t="s">
        <v>20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29"/>
      <c r="BE6" s="37"/>
      <c r="BS6" s="22" t="s">
        <v>9</v>
      </c>
    </row>
    <row r="7" ht="14.4" customHeight="1">
      <c r="B7" s="26"/>
      <c r="C7" s="31"/>
      <c r="D7" s="38" t="s">
        <v>21</v>
      </c>
      <c r="E7" s="31"/>
      <c r="F7" s="31"/>
      <c r="G7" s="31"/>
      <c r="H7" s="31"/>
      <c r="I7" s="31"/>
      <c r="J7" s="31"/>
      <c r="K7" s="33" t="s">
        <v>22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8" t="s">
        <v>23</v>
      </c>
      <c r="AL7" s="31"/>
      <c r="AM7" s="31"/>
      <c r="AN7" s="33" t="s">
        <v>22</v>
      </c>
      <c r="AO7" s="31"/>
      <c r="AP7" s="31"/>
      <c r="AQ7" s="29"/>
      <c r="BE7" s="37"/>
      <c r="BS7" s="22" t="s">
        <v>9</v>
      </c>
    </row>
    <row r="8" ht="14.4" customHeight="1">
      <c r="B8" s="26"/>
      <c r="C8" s="31"/>
      <c r="D8" s="38" t="s">
        <v>24</v>
      </c>
      <c r="E8" s="31"/>
      <c r="F8" s="31"/>
      <c r="G8" s="31"/>
      <c r="H8" s="31"/>
      <c r="I8" s="31"/>
      <c r="J8" s="31"/>
      <c r="K8" s="33" t="s">
        <v>25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8" t="s">
        <v>26</v>
      </c>
      <c r="AL8" s="31"/>
      <c r="AM8" s="31"/>
      <c r="AN8" s="39" t="s">
        <v>27</v>
      </c>
      <c r="AO8" s="31"/>
      <c r="AP8" s="31"/>
      <c r="AQ8" s="29"/>
      <c r="BE8" s="37"/>
      <c r="BS8" s="22" t="s">
        <v>9</v>
      </c>
    </row>
    <row r="9" ht="14.4" customHeight="1">
      <c r="B9" s="2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29"/>
      <c r="BE9" s="37"/>
      <c r="BS9" s="22" t="s">
        <v>9</v>
      </c>
    </row>
    <row r="10" ht="14.4" customHeight="1">
      <c r="B10" s="26"/>
      <c r="C10" s="31"/>
      <c r="D10" s="38" t="s">
        <v>28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8" t="s">
        <v>29</v>
      </c>
      <c r="AL10" s="31"/>
      <c r="AM10" s="31"/>
      <c r="AN10" s="33" t="s">
        <v>22</v>
      </c>
      <c r="AO10" s="31"/>
      <c r="AP10" s="31"/>
      <c r="AQ10" s="29"/>
      <c r="BE10" s="37"/>
      <c r="BS10" s="22" t="s">
        <v>9</v>
      </c>
    </row>
    <row r="11" ht="18.48" customHeight="1">
      <c r="B11" s="26"/>
      <c r="C11" s="31"/>
      <c r="D11" s="31"/>
      <c r="E11" s="33" t="s">
        <v>30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8" t="s">
        <v>31</v>
      </c>
      <c r="AL11" s="31"/>
      <c r="AM11" s="31"/>
      <c r="AN11" s="33" t="s">
        <v>22</v>
      </c>
      <c r="AO11" s="31"/>
      <c r="AP11" s="31"/>
      <c r="AQ11" s="29"/>
      <c r="BE11" s="37"/>
      <c r="BS11" s="22" t="s">
        <v>9</v>
      </c>
    </row>
    <row r="12" ht="6.96" customHeight="1">
      <c r="B12" s="2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29"/>
      <c r="BE12" s="37"/>
      <c r="BS12" s="22" t="s">
        <v>9</v>
      </c>
    </row>
    <row r="13" ht="14.4" customHeight="1">
      <c r="B13" s="26"/>
      <c r="C13" s="31"/>
      <c r="D13" s="38" t="s">
        <v>32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8" t="s">
        <v>29</v>
      </c>
      <c r="AL13" s="31"/>
      <c r="AM13" s="31"/>
      <c r="AN13" s="40" t="s">
        <v>33</v>
      </c>
      <c r="AO13" s="31"/>
      <c r="AP13" s="31"/>
      <c r="AQ13" s="29"/>
      <c r="BE13" s="37"/>
      <c r="BS13" s="22" t="s">
        <v>9</v>
      </c>
    </row>
    <row r="14">
      <c r="B14" s="26"/>
      <c r="C14" s="31"/>
      <c r="D14" s="31"/>
      <c r="E14" s="40" t="s">
        <v>33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 t="s">
        <v>31</v>
      </c>
      <c r="AL14" s="31"/>
      <c r="AM14" s="31"/>
      <c r="AN14" s="40" t="s">
        <v>33</v>
      </c>
      <c r="AO14" s="31"/>
      <c r="AP14" s="31"/>
      <c r="AQ14" s="29"/>
      <c r="BE14" s="37"/>
      <c r="BS14" s="22" t="s">
        <v>9</v>
      </c>
    </row>
    <row r="15" ht="6.96" customHeight="1">
      <c r="B15" s="2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29"/>
      <c r="BE15" s="37"/>
      <c r="BS15" s="22" t="s">
        <v>6</v>
      </c>
    </row>
    <row r="16" ht="14.4" customHeight="1">
      <c r="B16" s="26"/>
      <c r="C16" s="31"/>
      <c r="D16" s="38" t="s">
        <v>34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8" t="s">
        <v>29</v>
      </c>
      <c r="AL16" s="31"/>
      <c r="AM16" s="31"/>
      <c r="AN16" s="33" t="s">
        <v>35</v>
      </c>
      <c r="AO16" s="31"/>
      <c r="AP16" s="31"/>
      <c r="AQ16" s="29"/>
      <c r="BE16" s="37"/>
      <c r="BS16" s="22" t="s">
        <v>6</v>
      </c>
    </row>
    <row r="17" ht="18.48" customHeight="1">
      <c r="B17" s="26"/>
      <c r="C17" s="31"/>
      <c r="D17" s="31"/>
      <c r="E17" s="33" t="s">
        <v>36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8" t="s">
        <v>31</v>
      </c>
      <c r="AL17" s="31"/>
      <c r="AM17" s="31"/>
      <c r="AN17" s="33" t="s">
        <v>22</v>
      </c>
      <c r="AO17" s="31"/>
      <c r="AP17" s="31"/>
      <c r="AQ17" s="29"/>
      <c r="BE17" s="37"/>
      <c r="BS17" s="22" t="s">
        <v>37</v>
      </c>
    </row>
    <row r="18" ht="6.96" customHeight="1">
      <c r="B18" s="26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29"/>
      <c r="BE18" s="37"/>
      <c r="BS18" s="22" t="s">
        <v>9</v>
      </c>
    </row>
    <row r="19" ht="14.4" customHeight="1">
      <c r="B19" s="26"/>
      <c r="C19" s="31"/>
      <c r="D19" s="38" t="s">
        <v>38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8" t="s">
        <v>29</v>
      </c>
      <c r="AL19" s="31"/>
      <c r="AM19" s="31"/>
      <c r="AN19" s="33" t="s">
        <v>22</v>
      </c>
      <c r="AO19" s="31"/>
      <c r="AP19" s="31"/>
      <c r="AQ19" s="29"/>
      <c r="BE19" s="37"/>
      <c r="BS19" s="22" t="s">
        <v>9</v>
      </c>
    </row>
    <row r="20" ht="18.48" customHeight="1">
      <c r="B20" s="26"/>
      <c r="C20" s="31"/>
      <c r="D20" s="31"/>
      <c r="E20" s="33" t="s">
        <v>39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8" t="s">
        <v>31</v>
      </c>
      <c r="AL20" s="31"/>
      <c r="AM20" s="31"/>
      <c r="AN20" s="33" t="s">
        <v>22</v>
      </c>
      <c r="AO20" s="31"/>
      <c r="AP20" s="31"/>
      <c r="AQ20" s="29"/>
      <c r="BE20" s="37"/>
    </row>
    <row r="21" ht="6.96" customHeight="1">
      <c r="B21" s="26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29"/>
      <c r="BE21" s="37"/>
    </row>
    <row r="22">
      <c r="B22" s="26"/>
      <c r="C22" s="31"/>
      <c r="D22" s="38" t="s">
        <v>40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29"/>
      <c r="BE22" s="37"/>
    </row>
    <row r="23" ht="71.25" customHeight="1">
      <c r="B23" s="26"/>
      <c r="C23" s="31"/>
      <c r="D23" s="31"/>
      <c r="E23" s="42" t="s">
        <v>41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31"/>
      <c r="AP23" s="31"/>
      <c r="AQ23" s="29"/>
      <c r="BE23" s="37"/>
    </row>
    <row r="24" ht="6.96" customHeight="1">
      <c r="B24" s="26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29"/>
      <c r="BE24" s="37"/>
    </row>
    <row r="25" ht="6.96" customHeight="1">
      <c r="B25" s="26"/>
      <c r="C25" s="31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31"/>
      <c r="AQ25" s="29"/>
      <c r="BE25" s="37"/>
    </row>
    <row r="26" ht="14.4" customHeight="1">
      <c r="B26" s="26"/>
      <c r="C26" s="31"/>
      <c r="D26" s="44" t="s">
        <v>42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45">
        <f>ROUND(AG87,2)</f>
        <v>0</v>
      </c>
      <c r="AL26" s="31"/>
      <c r="AM26" s="31"/>
      <c r="AN26" s="31"/>
      <c r="AO26" s="31"/>
      <c r="AP26" s="31"/>
      <c r="AQ26" s="29"/>
      <c r="BE26" s="37"/>
    </row>
    <row r="27" ht="14.4" customHeight="1">
      <c r="B27" s="26"/>
      <c r="C27" s="31"/>
      <c r="D27" s="44" t="s">
        <v>43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45">
        <f>ROUND(AG92,2)</f>
        <v>0</v>
      </c>
      <c r="AL27" s="45"/>
      <c r="AM27" s="45"/>
      <c r="AN27" s="45"/>
      <c r="AO27" s="45"/>
      <c r="AP27" s="31"/>
      <c r="AQ27" s="29"/>
      <c r="BE27" s="37"/>
    </row>
    <row r="28" s="1" customFormat="1" ht="6.96" customHeight="1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  <c r="BE28" s="37"/>
    </row>
    <row r="29" s="1" customFormat="1" ht="25.92" customHeight="1">
      <c r="B29" s="46"/>
      <c r="C29" s="47"/>
      <c r="D29" s="49" t="s">
        <v>44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ROUND(AK26+AK27,2)</f>
        <v>0</v>
      </c>
      <c r="AL29" s="50"/>
      <c r="AM29" s="50"/>
      <c r="AN29" s="50"/>
      <c r="AO29" s="50"/>
      <c r="AP29" s="47"/>
      <c r="AQ29" s="48"/>
      <c r="BE29" s="37"/>
    </row>
    <row r="30" s="1" customFormat="1" ht="6.96" customHeight="1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  <c r="BE30" s="37"/>
    </row>
    <row r="31" s="2" customFormat="1" ht="14.4" customHeight="1">
      <c r="B31" s="52"/>
      <c r="C31" s="53"/>
      <c r="D31" s="54" t="s">
        <v>45</v>
      </c>
      <c r="E31" s="53"/>
      <c r="F31" s="54" t="s">
        <v>46</v>
      </c>
      <c r="G31" s="53"/>
      <c r="H31" s="53"/>
      <c r="I31" s="53"/>
      <c r="J31" s="53"/>
      <c r="K31" s="53"/>
      <c r="L31" s="55">
        <v>0.20999999999999999</v>
      </c>
      <c r="M31" s="53"/>
      <c r="N31" s="53"/>
      <c r="O31" s="53"/>
      <c r="P31" s="53"/>
      <c r="Q31" s="53"/>
      <c r="R31" s="53"/>
      <c r="S31" s="53"/>
      <c r="T31" s="56" t="s">
        <v>47</v>
      </c>
      <c r="U31" s="53"/>
      <c r="V31" s="53"/>
      <c r="W31" s="57">
        <f>ROUND(AZ87+SUM(CD93:CD97),2)</f>
        <v>0</v>
      </c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7">
        <f>ROUND(AV87+SUM(BY93:BY97),2)</f>
        <v>0</v>
      </c>
      <c r="AL31" s="53"/>
      <c r="AM31" s="53"/>
      <c r="AN31" s="53"/>
      <c r="AO31" s="53"/>
      <c r="AP31" s="53"/>
      <c r="AQ31" s="58"/>
      <c r="BE31" s="37"/>
    </row>
    <row r="32" s="2" customFormat="1" ht="14.4" customHeight="1">
      <c r="B32" s="52"/>
      <c r="C32" s="53"/>
      <c r="D32" s="53"/>
      <c r="E32" s="53"/>
      <c r="F32" s="54" t="s">
        <v>48</v>
      </c>
      <c r="G32" s="53"/>
      <c r="H32" s="53"/>
      <c r="I32" s="53"/>
      <c r="J32" s="53"/>
      <c r="K32" s="53"/>
      <c r="L32" s="55">
        <v>0.14999999999999999</v>
      </c>
      <c r="M32" s="53"/>
      <c r="N32" s="53"/>
      <c r="O32" s="53"/>
      <c r="P32" s="53"/>
      <c r="Q32" s="53"/>
      <c r="R32" s="53"/>
      <c r="S32" s="53"/>
      <c r="T32" s="56" t="s">
        <v>47</v>
      </c>
      <c r="U32" s="53"/>
      <c r="V32" s="53"/>
      <c r="W32" s="57">
        <f>ROUND(BA87+SUM(CE93:CE97),2)</f>
        <v>0</v>
      </c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7">
        <f>ROUND(AW87+SUM(BZ93:BZ97),2)</f>
        <v>0</v>
      </c>
      <c r="AL32" s="53"/>
      <c r="AM32" s="53"/>
      <c r="AN32" s="53"/>
      <c r="AO32" s="53"/>
      <c r="AP32" s="53"/>
      <c r="AQ32" s="58"/>
      <c r="BE32" s="37"/>
    </row>
    <row r="33" hidden="1" s="2" customFormat="1" ht="14.4" customHeight="1">
      <c r="B33" s="52"/>
      <c r="C33" s="53"/>
      <c r="D33" s="53"/>
      <c r="E33" s="53"/>
      <c r="F33" s="54" t="s">
        <v>49</v>
      </c>
      <c r="G33" s="53"/>
      <c r="H33" s="53"/>
      <c r="I33" s="53"/>
      <c r="J33" s="53"/>
      <c r="K33" s="53"/>
      <c r="L33" s="55">
        <v>0.20999999999999999</v>
      </c>
      <c r="M33" s="53"/>
      <c r="N33" s="53"/>
      <c r="O33" s="53"/>
      <c r="P33" s="53"/>
      <c r="Q33" s="53"/>
      <c r="R33" s="53"/>
      <c r="S33" s="53"/>
      <c r="T33" s="56" t="s">
        <v>47</v>
      </c>
      <c r="U33" s="53"/>
      <c r="V33" s="53"/>
      <c r="W33" s="57">
        <f>ROUND(BB87+SUM(CF93:CF97),2)</f>
        <v>0</v>
      </c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7">
        <v>0</v>
      </c>
      <c r="AL33" s="53"/>
      <c r="AM33" s="53"/>
      <c r="AN33" s="53"/>
      <c r="AO33" s="53"/>
      <c r="AP33" s="53"/>
      <c r="AQ33" s="58"/>
      <c r="BE33" s="37"/>
    </row>
    <row r="34" hidden="1" s="2" customFormat="1" ht="14.4" customHeight="1">
      <c r="B34" s="52"/>
      <c r="C34" s="53"/>
      <c r="D34" s="53"/>
      <c r="E34" s="53"/>
      <c r="F34" s="54" t="s">
        <v>50</v>
      </c>
      <c r="G34" s="53"/>
      <c r="H34" s="53"/>
      <c r="I34" s="53"/>
      <c r="J34" s="53"/>
      <c r="K34" s="53"/>
      <c r="L34" s="55">
        <v>0.14999999999999999</v>
      </c>
      <c r="M34" s="53"/>
      <c r="N34" s="53"/>
      <c r="O34" s="53"/>
      <c r="P34" s="53"/>
      <c r="Q34" s="53"/>
      <c r="R34" s="53"/>
      <c r="S34" s="53"/>
      <c r="T34" s="56" t="s">
        <v>47</v>
      </c>
      <c r="U34" s="53"/>
      <c r="V34" s="53"/>
      <c r="W34" s="57">
        <f>ROUND(BC87+SUM(CG93:CG97),2)</f>
        <v>0</v>
      </c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7">
        <v>0</v>
      </c>
      <c r="AL34" s="53"/>
      <c r="AM34" s="53"/>
      <c r="AN34" s="53"/>
      <c r="AO34" s="53"/>
      <c r="AP34" s="53"/>
      <c r="AQ34" s="58"/>
      <c r="BE34" s="37"/>
    </row>
    <row r="35" hidden="1" s="2" customFormat="1" ht="14.4" customHeight="1">
      <c r="B35" s="52"/>
      <c r="C35" s="53"/>
      <c r="D35" s="53"/>
      <c r="E35" s="53"/>
      <c r="F35" s="54" t="s">
        <v>51</v>
      </c>
      <c r="G35" s="53"/>
      <c r="H35" s="53"/>
      <c r="I35" s="53"/>
      <c r="J35" s="53"/>
      <c r="K35" s="53"/>
      <c r="L35" s="55">
        <v>0</v>
      </c>
      <c r="M35" s="53"/>
      <c r="N35" s="53"/>
      <c r="O35" s="53"/>
      <c r="P35" s="53"/>
      <c r="Q35" s="53"/>
      <c r="R35" s="53"/>
      <c r="S35" s="53"/>
      <c r="T35" s="56" t="s">
        <v>47</v>
      </c>
      <c r="U35" s="53"/>
      <c r="V35" s="53"/>
      <c r="W35" s="57">
        <f>ROUND(BD87+SUM(CH93:CH97),2)</f>
        <v>0</v>
      </c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7">
        <v>0</v>
      </c>
      <c r="AL35" s="53"/>
      <c r="AM35" s="53"/>
      <c r="AN35" s="53"/>
      <c r="AO35" s="53"/>
      <c r="AP35" s="53"/>
      <c r="AQ35" s="58"/>
    </row>
    <row r="36" s="1" customFormat="1" ht="6.96" customHeight="1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="1" customFormat="1" ht="25.92" customHeight="1">
      <c r="B37" s="46"/>
      <c r="C37" s="59"/>
      <c r="D37" s="60" t="s">
        <v>52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 t="s">
        <v>53</v>
      </c>
      <c r="U37" s="61"/>
      <c r="V37" s="61"/>
      <c r="W37" s="61"/>
      <c r="X37" s="63" t="s">
        <v>54</v>
      </c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4">
        <f>SUM(AK29:AK35)</f>
        <v>0</v>
      </c>
      <c r="AL37" s="61"/>
      <c r="AM37" s="61"/>
      <c r="AN37" s="61"/>
      <c r="AO37" s="65"/>
      <c r="AP37" s="59"/>
      <c r="AQ37" s="48"/>
    </row>
    <row r="38" s="1" customFormat="1" ht="14.4" customHeight="1"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8"/>
    </row>
    <row r="39">
      <c r="B39" s="26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29"/>
    </row>
    <row r="40">
      <c r="B40" s="2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29"/>
    </row>
    <row r="41">
      <c r="B41" s="2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29"/>
    </row>
    <row r="42">
      <c r="B42" s="2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29"/>
    </row>
    <row r="43">
      <c r="B43" s="2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29"/>
    </row>
    <row r="44">
      <c r="B44" s="2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29"/>
    </row>
    <row r="45">
      <c r="B45" s="2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29"/>
    </row>
    <row r="46">
      <c r="B46" s="26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29"/>
    </row>
    <row r="47">
      <c r="B47" s="2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29"/>
    </row>
    <row r="48">
      <c r="B48" s="26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29"/>
    </row>
    <row r="49" s="1" customFormat="1">
      <c r="B49" s="46"/>
      <c r="C49" s="47"/>
      <c r="D49" s="66" t="s">
        <v>55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8"/>
      <c r="AA49" s="47"/>
      <c r="AB49" s="47"/>
      <c r="AC49" s="66" t="s">
        <v>56</v>
      </c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8"/>
      <c r="AP49" s="47"/>
      <c r="AQ49" s="48"/>
    </row>
    <row r="50">
      <c r="B50" s="26"/>
      <c r="C50" s="31"/>
      <c r="D50" s="69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70"/>
      <c r="AA50" s="31"/>
      <c r="AB50" s="31"/>
      <c r="AC50" s="69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70"/>
      <c r="AP50" s="31"/>
      <c r="AQ50" s="29"/>
    </row>
    <row r="51">
      <c r="B51" s="26"/>
      <c r="C51" s="31"/>
      <c r="D51" s="69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70"/>
      <c r="AA51" s="31"/>
      <c r="AB51" s="31"/>
      <c r="AC51" s="69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70"/>
      <c r="AP51" s="31"/>
      <c r="AQ51" s="29"/>
    </row>
    <row r="52">
      <c r="B52" s="26"/>
      <c r="C52" s="31"/>
      <c r="D52" s="69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70"/>
      <c r="AA52" s="31"/>
      <c r="AB52" s="31"/>
      <c r="AC52" s="69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70"/>
      <c r="AP52" s="31"/>
      <c r="AQ52" s="29"/>
    </row>
    <row r="53">
      <c r="B53" s="26"/>
      <c r="C53" s="31"/>
      <c r="D53" s="69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70"/>
      <c r="AA53" s="31"/>
      <c r="AB53" s="31"/>
      <c r="AC53" s="69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70"/>
      <c r="AP53" s="31"/>
      <c r="AQ53" s="29"/>
    </row>
    <row r="54">
      <c r="B54" s="26"/>
      <c r="C54" s="31"/>
      <c r="D54" s="69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70"/>
      <c r="AA54" s="31"/>
      <c r="AB54" s="31"/>
      <c r="AC54" s="69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70"/>
      <c r="AP54" s="31"/>
      <c r="AQ54" s="29"/>
    </row>
    <row r="55">
      <c r="B55" s="26"/>
      <c r="C55" s="31"/>
      <c r="D55" s="69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70"/>
      <c r="AA55" s="31"/>
      <c r="AB55" s="31"/>
      <c r="AC55" s="69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70"/>
      <c r="AP55" s="31"/>
      <c r="AQ55" s="29"/>
    </row>
    <row r="56">
      <c r="B56" s="26"/>
      <c r="C56" s="31"/>
      <c r="D56" s="69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70"/>
      <c r="AA56" s="31"/>
      <c r="AB56" s="31"/>
      <c r="AC56" s="69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70"/>
      <c r="AP56" s="31"/>
      <c r="AQ56" s="29"/>
    </row>
    <row r="57">
      <c r="B57" s="26"/>
      <c r="C57" s="31"/>
      <c r="D57" s="69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70"/>
      <c r="AA57" s="31"/>
      <c r="AB57" s="31"/>
      <c r="AC57" s="69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70"/>
      <c r="AP57" s="31"/>
      <c r="AQ57" s="29"/>
    </row>
    <row r="58" s="1" customFormat="1">
      <c r="B58" s="46"/>
      <c r="C58" s="47"/>
      <c r="D58" s="71" t="s">
        <v>57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3" t="s">
        <v>58</v>
      </c>
      <c r="S58" s="72"/>
      <c r="T58" s="72"/>
      <c r="U58" s="72"/>
      <c r="V58" s="72"/>
      <c r="W58" s="72"/>
      <c r="X58" s="72"/>
      <c r="Y58" s="72"/>
      <c r="Z58" s="74"/>
      <c r="AA58" s="47"/>
      <c r="AB58" s="47"/>
      <c r="AC58" s="71" t="s">
        <v>57</v>
      </c>
      <c r="AD58" s="72"/>
      <c r="AE58" s="72"/>
      <c r="AF58" s="72"/>
      <c r="AG58" s="72"/>
      <c r="AH58" s="72"/>
      <c r="AI58" s="72"/>
      <c r="AJ58" s="72"/>
      <c r="AK58" s="72"/>
      <c r="AL58" s="72"/>
      <c r="AM58" s="73" t="s">
        <v>58</v>
      </c>
      <c r="AN58" s="72"/>
      <c r="AO58" s="74"/>
      <c r="AP58" s="47"/>
      <c r="AQ58" s="48"/>
    </row>
    <row r="59">
      <c r="B59" s="26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29"/>
    </row>
    <row r="60" s="1" customFormat="1">
      <c r="B60" s="46"/>
      <c r="C60" s="47"/>
      <c r="D60" s="66" t="s">
        <v>59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47"/>
      <c r="AB60" s="47"/>
      <c r="AC60" s="66" t="s">
        <v>60</v>
      </c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8"/>
      <c r="AP60" s="47"/>
      <c r="AQ60" s="48"/>
    </row>
    <row r="61">
      <c r="B61" s="26"/>
      <c r="C61" s="31"/>
      <c r="D61" s="69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70"/>
      <c r="AA61" s="31"/>
      <c r="AB61" s="31"/>
      <c r="AC61" s="69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70"/>
      <c r="AP61" s="31"/>
      <c r="AQ61" s="29"/>
    </row>
    <row r="62">
      <c r="B62" s="26"/>
      <c r="C62" s="31"/>
      <c r="D62" s="69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70"/>
      <c r="AA62" s="31"/>
      <c r="AB62" s="31"/>
      <c r="AC62" s="69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70"/>
      <c r="AP62" s="31"/>
      <c r="AQ62" s="29"/>
    </row>
    <row r="63">
      <c r="B63" s="26"/>
      <c r="C63" s="31"/>
      <c r="D63" s="69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70"/>
      <c r="AA63" s="31"/>
      <c r="AB63" s="31"/>
      <c r="AC63" s="69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70"/>
      <c r="AP63" s="31"/>
      <c r="AQ63" s="29"/>
    </row>
    <row r="64">
      <c r="B64" s="26"/>
      <c r="C64" s="31"/>
      <c r="D64" s="69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70"/>
      <c r="AA64" s="31"/>
      <c r="AB64" s="31"/>
      <c r="AC64" s="69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70"/>
      <c r="AP64" s="31"/>
      <c r="AQ64" s="29"/>
    </row>
    <row r="65">
      <c r="B65" s="26"/>
      <c r="C65" s="31"/>
      <c r="D65" s="69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70"/>
      <c r="AA65" s="31"/>
      <c r="AB65" s="31"/>
      <c r="AC65" s="69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70"/>
      <c r="AP65" s="31"/>
      <c r="AQ65" s="29"/>
    </row>
    <row r="66">
      <c r="B66" s="26"/>
      <c r="C66" s="31"/>
      <c r="D66" s="69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70"/>
      <c r="AA66" s="31"/>
      <c r="AB66" s="31"/>
      <c r="AC66" s="69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70"/>
      <c r="AP66" s="31"/>
      <c r="AQ66" s="29"/>
    </row>
    <row r="67">
      <c r="B67" s="26"/>
      <c r="C67" s="31"/>
      <c r="D67" s="69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70"/>
      <c r="AA67" s="31"/>
      <c r="AB67" s="31"/>
      <c r="AC67" s="69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70"/>
      <c r="AP67" s="31"/>
      <c r="AQ67" s="29"/>
    </row>
    <row r="68">
      <c r="B68" s="26"/>
      <c r="C68" s="31"/>
      <c r="D68" s="69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70"/>
      <c r="AA68" s="31"/>
      <c r="AB68" s="31"/>
      <c r="AC68" s="69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70"/>
      <c r="AP68" s="31"/>
      <c r="AQ68" s="29"/>
    </row>
    <row r="69" s="1" customFormat="1">
      <c r="B69" s="46"/>
      <c r="C69" s="47"/>
      <c r="D69" s="71" t="s">
        <v>57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3" t="s">
        <v>58</v>
      </c>
      <c r="S69" s="72"/>
      <c r="T69" s="72"/>
      <c r="U69" s="72"/>
      <c r="V69" s="72"/>
      <c r="W69" s="72"/>
      <c r="X69" s="72"/>
      <c r="Y69" s="72"/>
      <c r="Z69" s="74"/>
      <c r="AA69" s="47"/>
      <c r="AB69" s="47"/>
      <c r="AC69" s="71" t="s">
        <v>57</v>
      </c>
      <c r="AD69" s="72"/>
      <c r="AE69" s="72"/>
      <c r="AF69" s="72"/>
      <c r="AG69" s="72"/>
      <c r="AH69" s="72"/>
      <c r="AI69" s="72"/>
      <c r="AJ69" s="72"/>
      <c r="AK69" s="72"/>
      <c r="AL69" s="72"/>
      <c r="AM69" s="73" t="s">
        <v>58</v>
      </c>
      <c r="AN69" s="72"/>
      <c r="AO69" s="74"/>
      <c r="AP69" s="47"/>
      <c r="AQ69" s="48"/>
    </row>
    <row r="70" s="1" customFormat="1" ht="6.96" customHeight="1"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8"/>
    </row>
    <row r="71" s="1" customFormat="1" ht="6.96" customHeight="1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7"/>
    </row>
    <row r="75" s="1" customFormat="1" ht="6.96" customHeight="1">
      <c r="B75" s="78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80"/>
    </row>
    <row r="76" s="1" customFormat="1" ht="36.96" customHeight="1">
      <c r="B76" s="46"/>
      <c r="C76" s="27" t="s">
        <v>61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48"/>
    </row>
    <row r="77" s="3" customFormat="1" ht="14.4" customHeight="1">
      <c r="B77" s="81"/>
      <c r="C77" s="38" t="s">
        <v>16</v>
      </c>
      <c r="D77" s="82"/>
      <c r="E77" s="82"/>
      <c r="F77" s="82"/>
      <c r="G77" s="82"/>
      <c r="H77" s="82"/>
      <c r="I77" s="82"/>
      <c r="J77" s="82"/>
      <c r="K77" s="82"/>
      <c r="L77" s="82" t="str">
        <f>K5</f>
        <v>292</v>
      </c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3"/>
    </row>
    <row r="78" s="4" customFormat="1" ht="36.96" customHeight="1">
      <c r="B78" s="84"/>
      <c r="C78" s="85" t="s">
        <v>19</v>
      </c>
      <c r="D78" s="86"/>
      <c r="E78" s="86"/>
      <c r="F78" s="86"/>
      <c r="G78" s="86"/>
      <c r="H78" s="86"/>
      <c r="I78" s="86"/>
      <c r="J78" s="86"/>
      <c r="K78" s="86"/>
      <c r="L78" s="87" t="str">
        <f>K6</f>
        <v>Odstranění budovy technického oddělení</v>
      </c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8"/>
    </row>
    <row r="79" s="1" customFormat="1" ht="6.96" customHeight="1"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8"/>
    </row>
    <row r="80" s="1" customFormat="1">
      <c r="B80" s="46"/>
      <c r="C80" s="38" t="s">
        <v>24</v>
      </c>
      <c r="D80" s="47"/>
      <c r="E80" s="47"/>
      <c r="F80" s="47"/>
      <c r="G80" s="47"/>
      <c r="H80" s="47"/>
      <c r="I80" s="47"/>
      <c r="J80" s="47"/>
      <c r="K80" s="47"/>
      <c r="L80" s="89" t="str">
        <f>IF(K8="","",K8)</f>
        <v>Zoologická zahrada hl. m. Prahy</v>
      </c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38" t="s">
        <v>26</v>
      </c>
      <c r="AJ80" s="47"/>
      <c r="AK80" s="47"/>
      <c r="AL80" s="47"/>
      <c r="AM80" s="90" t="str">
        <f> IF(AN8= "","",AN8)</f>
        <v>9. 1. 2018</v>
      </c>
      <c r="AN80" s="47"/>
      <c r="AO80" s="47"/>
      <c r="AP80" s="47"/>
      <c r="AQ80" s="48"/>
    </row>
    <row r="81" s="1" customFormat="1" ht="6.96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8"/>
    </row>
    <row r="82" s="1" customFormat="1">
      <c r="B82" s="46"/>
      <c r="C82" s="38" t="s">
        <v>28</v>
      </c>
      <c r="D82" s="47"/>
      <c r="E82" s="47"/>
      <c r="F82" s="47"/>
      <c r="G82" s="47"/>
      <c r="H82" s="47"/>
      <c r="I82" s="47"/>
      <c r="J82" s="47"/>
      <c r="K82" s="47"/>
      <c r="L82" s="82" t="str">
        <f>IF(E11= "","",E11)</f>
        <v xml:space="preserve">Hlavní město Praha </v>
      </c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38" t="s">
        <v>34</v>
      </c>
      <c r="AJ82" s="47"/>
      <c r="AK82" s="47"/>
      <c r="AL82" s="47"/>
      <c r="AM82" s="82" t="str">
        <f>IF(E17="","",E17)</f>
        <v xml:space="preserve">ARW pb. s.r.o </v>
      </c>
      <c r="AN82" s="82"/>
      <c r="AO82" s="82"/>
      <c r="AP82" s="82"/>
      <c r="AQ82" s="48"/>
      <c r="AS82" s="91" t="s">
        <v>62</v>
      </c>
      <c r="AT82" s="92"/>
      <c r="AU82" s="93"/>
      <c r="AV82" s="93"/>
      <c r="AW82" s="93"/>
      <c r="AX82" s="93"/>
      <c r="AY82" s="93"/>
      <c r="AZ82" s="93"/>
      <c r="BA82" s="93"/>
      <c r="BB82" s="93"/>
      <c r="BC82" s="93"/>
      <c r="BD82" s="94"/>
    </row>
    <row r="83" s="1" customFormat="1">
      <c r="B83" s="46"/>
      <c r="C83" s="38" t="s">
        <v>32</v>
      </c>
      <c r="D83" s="47"/>
      <c r="E83" s="47"/>
      <c r="F83" s="47"/>
      <c r="G83" s="47"/>
      <c r="H83" s="47"/>
      <c r="I83" s="47"/>
      <c r="J83" s="47"/>
      <c r="K83" s="47"/>
      <c r="L83" s="82" t="str">
        <f>IF(E14= "Vyplň údaj","",E14)</f>
        <v/>
      </c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38" t="s">
        <v>38</v>
      </c>
      <c r="AJ83" s="47"/>
      <c r="AK83" s="47"/>
      <c r="AL83" s="47"/>
      <c r="AM83" s="82" t="str">
        <f>IF(E20="","",E20)</f>
        <v>Pavel Novotný</v>
      </c>
      <c r="AN83" s="82"/>
      <c r="AO83" s="82"/>
      <c r="AP83" s="82"/>
      <c r="AQ83" s="48"/>
      <c r="AS83" s="95"/>
      <c r="AT83" s="96"/>
      <c r="AU83" s="97"/>
      <c r="AV83" s="97"/>
      <c r="AW83" s="97"/>
      <c r="AX83" s="97"/>
      <c r="AY83" s="97"/>
      <c r="AZ83" s="97"/>
      <c r="BA83" s="97"/>
      <c r="BB83" s="97"/>
      <c r="BC83" s="97"/>
      <c r="BD83" s="98"/>
    </row>
    <row r="84" s="1" customFormat="1" ht="10.8" customHeight="1"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8"/>
      <c r="AS84" s="99"/>
      <c r="AT84" s="54"/>
      <c r="AU84" s="47"/>
      <c r="AV84" s="47"/>
      <c r="AW84" s="47"/>
      <c r="AX84" s="47"/>
      <c r="AY84" s="47"/>
      <c r="AZ84" s="47"/>
      <c r="BA84" s="47"/>
      <c r="BB84" s="47"/>
      <c r="BC84" s="47"/>
      <c r="BD84" s="100"/>
    </row>
    <row r="85" s="1" customFormat="1" ht="29.28" customHeight="1">
      <c r="B85" s="46"/>
      <c r="C85" s="101" t="s">
        <v>63</v>
      </c>
      <c r="D85" s="102"/>
      <c r="E85" s="102"/>
      <c r="F85" s="102"/>
      <c r="G85" s="102"/>
      <c r="H85" s="103"/>
      <c r="I85" s="104" t="s">
        <v>64</v>
      </c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4" t="s">
        <v>65</v>
      </c>
      <c r="AH85" s="102"/>
      <c r="AI85" s="102"/>
      <c r="AJ85" s="102"/>
      <c r="AK85" s="102"/>
      <c r="AL85" s="102"/>
      <c r="AM85" s="102"/>
      <c r="AN85" s="104" t="s">
        <v>66</v>
      </c>
      <c r="AO85" s="102"/>
      <c r="AP85" s="105"/>
      <c r="AQ85" s="48"/>
      <c r="AS85" s="106" t="s">
        <v>67</v>
      </c>
      <c r="AT85" s="107" t="s">
        <v>68</v>
      </c>
      <c r="AU85" s="107" t="s">
        <v>69</v>
      </c>
      <c r="AV85" s="107" t="s">
        <v>70</v>
      </c>
      <c r="AW85" s="107" t="s">
        <v>71</v>
      </c>
      <c r="AX85" s="107" t="s">
        <v>72</v>
      </c>
      <c r="AY85" s="107" t="s">
        <v>73</v>
      </c>
      <c r="AZ85" s="107" t="s">
        <v>74</v>
      </c>
      <c r="BA85" s="107" t="s">
        <v>75</v>
      </c>
      <c r="BB85" s="107" t="s">
        <v>76</v>
      </c>
      <c r="BC85" s="107" t="s">
        <v>77</v>
      </c>
      <c r="BD85" s="108" t="s">
        <v>78</v>
      </c>
    </row>
    <row r="86" s="1" customFormat="1" ht="10.8" customHeight="1"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8"/>
      <c r="AS86" s="109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8"/>
    </row>
    <row r="87" s="4" customFormat="1" ht="32.4" customHeight="1">
      <c r="B87" s="84"/>
      <c r="C87" s="110" t="s">
        <v>79</v>
      </c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2">
        <f>ROUND(SUM(AG88:AG90),2)</f>
        <v>0</v>
      </c>
      <c r="AH87" s="112"/>
      <c r="AI87" s="112"/>
      <c r="AJ87" s="112"/>
      <c r="AK87" s="112"/>
      <c r="AL87" s="112"/>
      <c r="AM87" s="112"/>
      <c r="AN87" s="113">
        <f>SUM(AG87,AT87)</f>
        <v>0</v>
      </c>
      <c r="AO87" s="113"/>
      <c r="AP87" s="113"/>
      <c r="AQ87" s="88"/>
      <c r="AS87" s="114">
        <f>ROUND(SUM(AS88:AS90),2)</f>
        <v>0</v>
      </c>
      <c r="AT87" s="115">
        <f>ROUND(SUM(AV87:AW87),2)</f>
        <v>0</v>
      </c>
      <c r="AU87" s="116">
        <f>ROUND(SUM(AU88:AU90),5)</f>
        <v>0</v>
      </c>
      <c r="AV87" s="115">
        <f>ROUND(AZ87*L31,2)</f>
        <v>0</v>
      </c>
      <c r="AW87" s="115">
        <f>ROUND(BA87*L32,2)</f>
        <v>0</v>
      </c>
      <c r="AX87" s="115">
        <f>ROUND(BB87*L31,2)</f>
        <v>0</v>
      </c>
      <c r="AY87" s="115">
        <f>ROUND(BC87*L32,2)</f>
        <v>0</v>
      </c>
      <c r="AZ87" s="115">
        <f>ROUND(SUM(AZ88:AZ90),2)</f>
        <v>0</v>
      </c>
      <c r="BA87" s="115">
        <f>ROUND(SUM(BA88:BA90),2)</f>
        <v>0</v>
      </c>
      <c r="BB87" s="115">
        <f>ROUND(SUM(BB88:BB90),2)</f>
        <v>0</v>
      </c>
      <c r="BC87" s="115">
        <f>ROUND(SUM(BC88:BC90),2)</f>
        <v>0</v>
      </c>
      <c r="BD87" s="117">
        <f>ROUND(SUM(BD88:BD90),2)</f>
        <v>0</v>
      </c>
      <c r="BS87" s="118" t="s">
        <v>80</v>
      </c>
      <c r="BT87" s="118" t="s">
        <v>81</v>
      </c>
      <c r="BU87" s="119" t="s">
        <v>82</v>
      </c>
      <c r="BV87" s="118" t="s">
        <v>83</v>
      </c>
      <c r="BW87" s="118" t="s">
        <v>84</v>
      </c>
      <c r="BX87" s="118" t="s">
        <v>85</v>
      </c>
    </row>
    <row r="88" s="5" customFormat="1" ht="16.5" customHeight="1">
      <c r="A88" s="120" t="s">
        <v>86</v>
      </c>
      <c r="B88" s="121"/>
      <c r="C88" s="122"/>
      <c r="D88" s="123" t="s">
        <v>87</v>
      </c>
      <c r="E88" s="123"/>
      <c r="F88" s="123"/>
      <c r="G88" s="123"/>
      <c r="H88" s="123"/>
      <c r="I88" s="124"/>
      <c r="J88" s="123" t="s">
        <v>88</v>
      </c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5">
        <f>'292.1 - Bourání a demontá...'!M30</f>
        <v>0</v>
      </c>
      <c r="AH88" s="124"/>
      <c r="AI88" s="124"/>
      <c r="AJ88" s="124"/>
      <c r="AK88" s="124"/>
      <c r="AL88" s="124"/>
      <c r="AM88" s="124"/>
      <c r="AN88" s="125">
        <f>SUM(AG88,AT88)</f>
        <v>0</v>
      </c>
      <c r="AO88" s="124"/>
      <c r="AP88" s="124"/>
      <c r="AQ88" s="126"/>
      <c r="AS88" s="127">
        <f>'292.1 - Bourání a demontá...'!M28</f>
        <v>0</v>
      </c>
      <c r="AT88" s="128">
        <f>ROUND(SUM(AV88:AW88),2)</f>
        <v>0</v>
      </c>
      <c r="AU88" s="129">
        <f>'292.1 - Bourání a demontá...'!W120</f>
        <v>0</v>
      </c>
      <c r="AV88" s="128">
        <f>'292.1 - Bourání a demontá...'!M32</f>
        <v>0</v>
      </c>
      <c r="AW88" s="128">
        <f>'292.1 - Bourání a demontá...'!M33</f>
        <v>0</v>
      </c>
      <c r="AX88" s="128">
        <f>'292.1 - Bourání a demontá...'!M34</f>
        <v>0</v>
      </c>
      <c r="AY88" s="128">
        <f>'292.1 - Bourání a demontá...'!M35</f>
        <v>0</v>
      </c>
      <c r="AZ88" s="128">
        <f>'292.1 - Bourání a demontá...'!H32</f>
        <v>0</v>
      </c>
      <c r="BA88" s="128">
        <f>'292.1 - Bourání a demontá...'!H33</f>
        <v>0</v>
      </c>
      <c r="BB88" s="128">
        <f>'292.1 - Bourání a demontá...'!H34</f>
        <v>0</v>
      </c>
      <c r="BC88" s="128">
        <f>'292.1 - Bourání a demontá...'!H35</f>
        <v>0</v>
      </c>
      <c r="BD88" s="130">
        <f>'292.1 - Bourání a demontá...'!H36</f>
        <v>0</v>
      </c>
      <c r="BT88" s="131" t="s">
        <v>89</v>
      </c>
      <c r="BV88" s="131" t="s">
        <v>83</v>
      </c>
      <c r="BW88" s="131" t="s">
        <v>90</v>
      </c>
      <c r="BX88" s="131" t="s">
        <v>84</v>
      </c>
    </row>
    <row r="89" s="5" customFormat="1" ht="16.5" customHeight="1">
      <c r="A89" s="120" t="s">
        <v>86</v>
      </c>
      <c r="B89" s="121"/>
      <c r="C89" s="122"/>
      <c r="D89" s="123" t="s">
        <v>91</v>
      </c>
      <c r="E89" s="123"/>
      <c r="F89" s="123"/>
      <c r="G89" s="123"/>
      <c r="H89" s="123"/>
      <c r="I89" s="124"/>
      <c r="J89" s="123" t="s">
        <v>92</v>
      </c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5">
        <f>'292.2 - Bourání a demontá...'!M30</f>
        <v>0</v>
      </c>
      <c r="AH89" s="124"/>
      <c r="AI89" s="124"/>
      <c r="AJ89" s="124"/>
      <c r="AK89" s="124"/>
      <c r="AL89" s="124"/>
      <c r="AM89" s="124"/>
      <c r="AN89" s="125">
        <f>SUM(AG89,AT89)</f>
        <v>0</v>
      </c>
      <c r="AO89" s="124"/>
      <c r="AP89" s="124"/>
      <c r="AQ89" s="126"/>
      <c r="AS89" s="127">
        <f>'292.2 - Bourání a demontá...'!M28</f>
        <v>0</v>
      </c>
      <c r="AT89" s="128">
        <f>ROUND(SUM(AV89:AW89),2)</f>
        <v>0</v>
      </c>
      <c r="AU89" s="129">
        <f>'292.2 - Bourání a demontá...'!W121</f>
        <v>0</v>
      </c>
      <c r="AV89" s="128">
        <f>'292.2 - Bourání a demontá...'!M32</f>
        <v>0</v>
      </c>
      <c r="AW89" s="128">
        <f>'292.2 - Bourání a demontá...'!M33</f>
        <v>0</v>
      </c>
      <c r="AX89" s="128">
        <f>'292.2 - Bourání a demontá...'!M34</f>
        <v>0</v>
      </c>
      <c r="AY89" s="128">
        <f>'292.2 - Bourání a demontá...'!M35</f>
        <v>0</v>
      </c>
      <c r="AZ89" s="128">
        <f>'292.2 - Bourání a demontá...'!H32</f>
        <v>0</v>
      </c>
      <c r="BA89" s="128">
        <f>'292.2 - Bourání a demontá...'!H33</f>
        <v>0</v>
      </c>
      <c r="BB89" s="128">
        <f>'292.2 - Bourání a demontá...'!H34</f>
        <v>0</v>
      </c>
      <c r="BC89" s="128">
        <f>'292.2 - Bourání a demontá...'!H35</f>
        <v>0</v>
      </c>
      <c r="BD89" s="130">
        <f>'292.2 - Bourání a demontá...'!H36</f>
        <v>0</v>
      </c>
      <c r="BT89" s="131" t="s">
        <v>89</v>
      </c>
      <c r="BV89" s="131" t="s">
        <v>83</v>
      </c>
      <c r="BW89" s="131" t="s">
        <v>93</v>
      </c>
      <c r="BX89" s="131" t="s">
        <v>84</v>
      </c>
    </row>
    <row r="90" s="5" customFormat="1" ht="16.5" customHeight="1">
      <c r="A90" s="120" t="s">
        <v>86</v>
      </c>
      <c r="B90" s="121"/>
      <c r="C90" s="122"/>
      <c r="D90" s="123" t="s">
        <v>94</v>
      </c>
      <c r="E90" s="123"/>
      <c r="F90" s="123"/>
      <c r="G90" s="123"/>
      <c r="H90" s="123"/>
      <c r="I90" s="124"/>
      <c r="J90" s="123" t="s">
        <v>95</v>
      </c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5">
        <f>'292.3 - Bourání a demontá...'!M30</f>
        <v>0</v>
      </c>
      <c r="AH90" s="124"/>
      <c r="AI90" s="124"/>
      <c r="AJ90" s="124"/>
      <c r="AK90" s="124"/>
      <c r="AL90" s="124"/>
      <c r="AM90" s="124"/>
      <c r="AN90" s="125">
        <f>SUM(AG90,AT90)</f>
        <v>0</v>
      </c>
      <c r="AO90" s="124"/>
      <c r="AP90" s="124"/>
      <c r="AQ90" s="126"/>
      <c r="AS90" s="132">
        <f>'292.3 - Bourání a demontá...'!M28</f>
        <v>0</v>
      </c>
      <c r="AT90" s="133">
        <f>ROUND(SUM(AV90:AW90),2)</f>
        <v>0</v>
      </c>
      <c r="AU90" s="134">
        <f>'292.3 - Bourání a demontá...'!W122</f>
        <v>0</v>
      </c>
      <c r="AV90" s="133">
        <f>'292.3 - Bourání a demontá...'!M32</f>
        <v>0</v>
      </c>
      <c r="AW90" s="133">
        <f>'292.3 - Bourání a demontá...'!M33</f>
        <v>0</v>
      </c>
      <c r="AX90" s="133">
        <f>'292.3 - Bourání a demontá...'!M34</f>
        <v>0</v>
      </c>
      <c r="AY90" s="133">
        <f>'292.3 - Bourání a demontá...'!M35</f>
        <v>0</v>
      </c>
      <c r="AZ90" s="133">
        <f>'292.3 - Bourání a demontá...'!H32</f>
        <v>0</v>
      </c>
      <c r="BA90" s="133">
        <f>'292.3 - Bourání a demontá...'!H33</f>
        <v>0</v>
      </c>
      <c r="BB90" s="133">
        <f>'292.3 - Bourání a demontá...'!H34</f>
        <v>0</v>
      </c>
      <c r="BC90" s="133">
        <f>'292.3 - Bourání a demontá...'!H35</f>
        <v>0</v>
      </c>
      <c r="BD90" s="135">
        <f>'292.3 - Bourání a demontá...'!H36</f>
        <v>0</v>
      </c>
      <c r="BT90" s="131" t="s">
        <v>89</v>
      </c>
      <c r="BV90" s="131" t="s">
        <v>83</v>
      </c>
      <c r="BW90" s="131" t="s">
        <v>96</v>
      </c>
      <c r="BX90" s="131" t="s">
        <v>84</v>
      </c>
    </row>
    <row r="91">
      <c r="B91" s="26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29"/>
    </row>
    <row r="92" s="1" customFormat="1" ht="30" customHeight="1">
      <c r="B92" s="46"/>
      <c r="C92" s="110" t="s">
        <v>97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113">
        <f>ROUND(SUM(AG93:AG96),2)</f>
        <v>0</v>
      </c>
      <c r="AH92" s="113"/>
      <c r="AI92" s="113"/>
      <c r="AJ92" s="113"/>
      <c r="AK92" s="113"/>
      <c r="AL92" s="113"/>
      <c r="AM92" s="113"/>
      <c r="AN92" s="113">
        <f>ROUND(SUM(AN93:AN96),2)</f>
        <v>0</v>
      </c>
      <c r="AO92" s="113"/>
      <c r="AP92" s="113"/>
      <c r="AQ92" s="48"/>
      <c r="AS92" s="106" t="s">
        <v>98</v>
      </c>
      <c r="AT92" s="107" t="s">
        <v>99</v>
      </c>
      <c r="AU92" s="107" t="s">
        <v>45</v>
      </c>
      <c r="AV92" s="108" t="s">
        <v>68</v>
      </c>
    </row>
    <row r="93" s="1" customFormat="1" ht="19.92" customHeight="1">
      <c r="B93" s="46"/>
      <c r="C93" s="47"/>
      <c r="D93" s="136" t="s">
        <v>100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137">
        <f>ROUND(AG87*AS93,2)</f>
        <v>0</v>
      </c>
      <c r="AH93" s="138"/>
      <c r="AI93" s="138"/>
      <c r="AJ93" s="138"/>
      <c r="AK93" s="138"/>
      <c r="AL93" s="138"/>
      <c r="AM93" s="138"/>
      <c r="AN93" s="138">
        <f>ROUND(AG93+AV93,2)</f>
        <v>0</v>
      </c>
      <c r="AO93" s="138"/>
      <c r="AP93" s="138"/>
      <c r="AQ93" s="48"/>
      <c r="AS93" s="139">
        <v>0</v>
      </c>
      <c r="AT93" s="140" t="s">
        <v>101</v>
      </c>
      <c r="AU93" s="140" t="s">
        <v>46</v>
      </c>
      <c r="AV93" s="141">
        <f>ROUND(IF(AU93="základní",AG93*L31,IF(AU93="snížená",AG93*L32,0)),2)</f>
        <v>0</v>
      </c>
      <c r="BV93" s="22" t="s">
        <v>102</v>
      </c>
      <c r="BY93" s="142">
        <f>IF(AU93="základní",AV93,0)</f>
        <v>0</v>
      </c>
      <c r="BZ93" s="142">
        <f>IF(AU93="snížená",AV93,0)</f>
        <v>0</v>
      </c>
      <c r="CA93" s="142">
        <v>0</v>
      </c>
      <c r="CB93" s="142">
        <v>0</v>
      </c>
      <c r="CC93" s="142">
        <v>0</v>
      </c>
      <c r="CD93" s="142">
        <f>IF(AU93="základní",AG93,0)</f>
        <v>0</v>
      </c>
      <c r="CE93" s="142">
        <f>IF(AU93="snížená",AG93,0)</f>
        <v>0</v>
      </c>
      <c r="CF93" s="142">
        <f>IF(AU93="zákl. přenesená",AG93,0)</f>
        <v>0</v>
      </c>
      <c r="CG93" s="142">
        <f>IF(AU93="sníž. přenesená",AG93,0)</f>
        <v>0</v>
      </c>
      <c r="CH93" s="142">
        <f>IF(AU93="nulová",AG93,0)</f>
        <v>0</v>
      </c>
      <c r="CI93" s="22">
        <f>IF(AU93="základní",1,IF(AU93="snížená",2,IF(AU93="zákl. přenesená",4,IF(AU93="sníž. přenesená",5,3))))</f>
        <v>1</v>
      </c>
      <c r="CJ93" s="22">
        <f>IF(AT93="stavební čast",1,IF(8893="investiční čast",2,3))</f>
        <v>1</v>
      </c>
      <c r="CK93" s="22" t="str">
        <f>IF(D93="Vyplň vlastní","","x")</f>
        <v>x</v>
      </c>
    </row>
    <row r="94" s="1" customFormat="1" ht="19.92" customHeight="1">
      <c r="B94" s="46"/>
      <c r="C94" s="47"/>
      <c r="D94" s="143" t="s">
        <v>103</v>
      </c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47"/>
      <c r="AD94" s="47"/>
      <c r="AE94" s="47"/>
      <c r="AF94" s="47"/>
      <c r="AG94" s="137">
        <f>AG87*AS94</f>
        <v>0</v>
      </c>
      <c r="AH94" s="138"/>
      <c r="AI94" s="138"/>
      <c r="AJ94" s="138"/>
      <c r="AK94" s="138"/>
      <c r="AL94" s="138"/>
      <c r="AM94" s="138"/>
      <c r="AN94" s="138">
        <f>AG94+AV94</f>
        <v>0</v>
      </c>
      <c r="AO94" s="138"/>
      <c r="AP94" s="138"/>
      <c r="AQ94" s="48"/>
      <c r="AS94" s="144">
        <v>0</v>
      </c>
      <c r="AT94" s="145" t="s">
        <v>101</v>
      </c>
      <c r="AU94" s="145" t="s">
        <v>46</v>
      </c>
      <c r="AV94" s="146">
        <f>ROUND(IF(AU94="nulová",0,IF(OR(AU94="základní",AU94="zákl. přenesená"),AG94*L31,AG94*L32)),2)</f>
        <v>0</v>
      </c>
      <c r="BV94" s="22" t="s">
        <v>104</v>
      </c>
      <c r="BY94" s="142">
        <f>IF(AU94="základní",AV94,0)</f>
        <v>0</v>
      </c>
      <c r="BZ94" s="142">
        <f>IF(AU94="snížená",AV94,0)</f>
        <v>0</v>
      </c>
      <c r="CA94" s="142">
        <f>IF(AU94="zákl. přenesená",AV94,0)</f>
        <v>0</v>
      </c>
      <c r="CB94" s="142">
        <f>IF(AU94="sníž. přenesená",AV94,0)</f>
        <v>0</v>
      </c>
      <c r="CC94" s="142">
        <f>IF(AU94="nulová",AV94,0)</f>
        <v>0</v>
      </c>
      <c r="CD94" s="142">
        <f>IF(AU94="základní",AG94,0)</f>
        <v>0</v>
      </c>
      <c r="CE94" s="142">
        <f>IF(AU94="snížená",AG94,0)</f>
        <v>0</v>
      </c>
      <c r="CF94" s="142">
        <f>IF(AU94="zákl. přenesená",AG94,0)</f>
        <v>0</v>
      </c>
      <c r="CG94" s="142">
        <f>IF(AU94="sníž. přenesená",AG94,0)</f>
        <v>0</v>
      </c>
      <c r="CH94" s="142">
        <f>IF(AU94="nulová",AG94,0)</f>
        <v>0</v>
      </c>
      <c r="CI94" s="22">
        <f>IF(AU94="základní",1,IF(AU94="snížená",2,IF(AU94="zákl. přenesená",4,IF(AU94="sníž. přenesená",5,3))))</f>
        <v>1</v>
      </c>
      <c r="CJ94" s="22">
        <f>IF(AT94="stavební čast",1,IF(8894="investiční čast",2,3))</f>
        <v>1</v>
      </c>
      <c r="CK94" s="22" t="str">
        <f>IF(D94="Vyplň vlastní","","x")</f>
        <v/>
      </c>
    </row>
    <row r="95" s="1" customFormat="1" ht="19.92" customHeight="1">
      <c r="B95" s="46"/>
      <c r="C95" s="47"/>
      <c r="D95" s="143" t="s">
        <v>103</v>
      </c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47"/>
      <c r="AD95" s="47"/>
      <c r="AE95" s="47"/>
      <c r="AF95" s="47"/>
      <c r="AG95" s="137">
        <f>AG87*AS95</f>
        <v>0</v>
      </c>
      <c r="AH95" s="138"/>
      <c r="AI95" s="138"/>
      <c r="AJ95" s="138"/>
      <c r="AK95" s="138"/>
      <c r="AL95" s="138"/>
      <c r="AM95" s="138"/>
      <c r="AN95" s="138">
        <f>AG95+AV95</f>
        <v>0</v>
      </c>
      <c r="AO95" s="138"/>
      <c r="AP95" s="138"/>
      <c r="AQ95" s="48"/>
      <c r="AS95" s="144">
        <v>0</v>
      </c>
      <c r="AT95" s="145" t="s">
        <v>101</v>
      </c>
      <c r="AU95" s="145" t="s">
        <v>46</v>
      </c>
      <c r="AV95" s="146">
        <f>ROUND(IF(AU95="nulová",0,IF(OR(AU95="základní",AU95="zákl. přenesená"),AG95*L31,AG95*L32)),2)</f>
        <v>0</v>
      </c>
      <c r="BV95" s="22" t="s">
        <v>104</v>
      </c>
      <c r="BY95" s="142">
        <f>IF(AU95="základní",AV95,0)</f>
        <v>0</v>
      </c>
      <c r="BZ95" s="142">
        <f>IF(AU95="snížená",AV95,0)</f>
        <v>0</v>
      </c>
      <c r="CA95" s="142">
        <f>IF(AU95="zákl. přenesená",AV95,0)</f>
        <v>0</v>
      </c>
      <c r="CB95" s="142">
        <f>IF(AU95="sníž. přenesená",AV95,0)</f>
        <v>0</v>
      </c>
      <c r="CC95" s="142">
        <f>IF(AU95="nulová",AV95,0)</f>
        <v>0</v>
      </c>
      <c r="CD95" s="142">
        <f>IF(AU95="základní",AG95,0)</f>
        <v>0</v>
      </c>
      <c r="CE95" s="142">
        <f>IF(AU95="snížená",AG95,0)</f>
        <v>0</v>
      </c>
      <c r="CF95" s="142">
        <f>IF(AU95="zákl. přenesená",AG95,0)</f>
        <v>0</v>
      </c>
      <c r="CG95" s="142">
        <f>IF(AU95="sníž. přenesená",AG95,0)</f>
        <v>0</v>
      </c>
      <c r="CH95" s="142">
        <f>IF(AU95="nulová",AG95,0)</f>
        <v>0</v>
      </c>
      <c r="CI95" s="22">
        <f>IF(AU95="základní",1,IF(AU95="snížená",2,IF(AU95="zákl. přenesená",4,IF(AU95="sníž. přenesená",5,3))))</f>
        <v>1</v>
      </c>
      <c r="CJ95" s="22">
        <f>IF(AT95="stavební čast",1,IF(8895="investiční čast",2,3))</f>
        <v>1</v>
      </c>
      <c r="CK95" s="22" t="str">
        <f>IF(D95="Vyplň vlastní","","x")</f>
        <v/>
      </c>
    </row>
    <row r="96" s="1" customFormat="1" ht="19.92" customHeight="1">
      <c r="B96" s="46"/>
      <c r="C96" s="47"/>
      <c r="D96" s="143" t="s">
        <v>103</v>
      </c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47"/>
      <c r="AD96" s="47"/>
      <c r="AE96" s="47"/>
      <c r="AF96" s="47"/>
      <c r="AG96" s="137">
        <f>AG87*AS96</f>
        <v>0</v>
      </c>
      <c r="AH96" s="138"/>
      <c r="AI96" s="138"/>
      <c r="AJ96" s="138"/>
      <c r="AK96" s="138"/>
      <c r="AL96" s="138"/>
      <c r="AM96" s="138"/>
      <c r="AN96" s="138">
        <f>AG96+AV96</f>
        <v>0</v>
      </c>
      <c r="AO96" s="138"/>
      <c r="AP96" s="138"/>
      <c r="AQ96" s="48"/>
      <c r="AS96" s="147">
        <v>0</v>
      </c>
      <c r="AT96" s="148" t="s">
        <v>101</v>
      </c>
      <c r="AU96" s="148" t="s">
        <v>46</v>
      </c>
      <c r="AV96" s="149">
        <f>ROUND(IF(AU96="nulová",0,IF(OR(AU96="základní",AU96="zákl. přenesená"),AG96*L31,AG96*L32)),2)</f>
        <v>0</v>
      </c>
      <c r="BV96" s="22" t="s">
        <v>104</v>
      </c>
      <c r="BY96" s="142">
        <f>IF(AU96="základní",AV96,0)</f>
        <v>0</v>
      </c>
      <c r="BZ96" s="142">
        <f>IF(AU96="snížená",AV96,0)</f>
        <v>0</v>
      </c>
      <c r="CA96" s="142">
        <f>IF(AU96="zákl. přenesená",AV96,0)</f>
        <v>0</v>
      </c>
      <c r="CB96" s="142">
        <f>IF(AU96="sníž. přenesená",AV96,0)</f>
        <v>0</v>
      </c>
      <c r="CC96" s="142">
        <f>IF(AU96="nulová",AV96,0)</f>
        <v>0</v>
      </c>
      <c r="CD96" s="142">
        <f>IF(AU96="základní",AG96,0)</f>
        <v>0</v>
      </c>
      <c r="CE96" s="142">
        <f>IF(AU96="snížená",AG96,0)</f>
        <v>0</v>
      </c>
      <c r="CF96" s="142">
        <f>IF(AU96="zákl. přenesená",AG96,0)</f>
        <v>0</v>
      </c>
      <c r="CG96" s="142">
        <f>IF(AU96="sníž. přenesená",AG96,0)</f>
        <v>0</v>
      </c>
      <c r="CH96" s="142">
        <f>IF(AU96="nulová",AG96,0)</f>
        <v>0</v>
      </c>
      <c r="CI96" s="22">
        <f>IF(AU96="základní",1,IF(AU96="snížená",2,IF(AU96="zákl. přenesená",4,IF(AU96="sníž. přenesená",5,3))))</f>
        <v>1</v>
      </c>
      <c r="CJ96" s="22">
        <f>IF(AT96="stavební čast",1,IF(8896="investiční čast",2,3))</f>
        <v>1</v>
      </c>
      <c r="CK96" s="22" t="str">
        <f>IF(D96="Vyplň vlastní","","x")</f>
        <v/>
      </c>
    </row>
    <row r="97" s="1" customFormat="1" ht="10.8" customHeight="1"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8"/>
    </row>
    <row r="98" s="1" customFormat="1" ht="30" customHeight="1">
      <c r="B98" s="46"/>
      <c r="C98" s="150" t="s">
        <v>105</v>
      </c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2">
        <f>ROUND(AG87+AG92,2)</f>
        <v>0</v>
      </c>
      <c r="AH98" s="152"/>
      <c r="AI98" s="152"/>
      <c r="AJ98" s="152"/>
      <c r="AK98" s="152"/>
      <c r="AL98" s="152"/>
      <c r="AM98" s="152"/>
      <c r="AN98" s="152">
        <f>AN87+AN92</f>
        <v>0</v>
      </c>
      <c r="AO98" s="152"/>
      <c r="AP98" s="152"/>
      <c r="AQ98" s="48"/>
    </row>
    <row r="99" s="1" customFormat="1" ht="6.96" customHeight="1">
      <c r="B99" s="75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7"/>
    </row>
  </sheetData>
  <sheetProtection sheet="1" formatColumns="0" formatRows="0" objects="1" scenarios="1" spinCount="10" saltValue="3YvRmbMzCahpsrby1ujaivnWQtM/34nvcq2n7g4XtGKdlZ+ZP7bn9YE+funZrCOAnwMs6Hy4t7Ak8Gi5SWAKtg==" hashValue="NEfIkbfNE7/kcA6a+S44DuzMNacTuRH6CrTBHPRXCtrfkteIyubTB3FEOn5he3LQ3Wa2rptQxuEuxcWfh8E5YQ==" algorithmName="SHA-512" password="CC35"/>
  <mergeCells count="66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AG93:AM93"/>
    <mergeCell ref="AN93:AP93"/>
    <mergeCell ref="D94:AB94"/>
    <mergeCell ref="AG94:AM94"/>
    <mergeCell ref="AN94:AP94"/>
    <mergeCell ref="D95:AB95"/>
    <mergeCell ref="AG95:AM95"/>
    <mergeCell ref="AN95:AP95"/>
    <mergeCell ref="D96:AB96"/>
    <mergeCell ref="AG96:AM96"/>
    <mergeCell ref="AN96:AP96"/>
    <mergeCell ref="AG87:AM87"/>
    <mergeCell ref="AN87:AP87"/>
    <mergeCell ref="AG92:AM92"/>
    <mergeCell ref="AN92:AP92"/>
    <mergeCell ref="AG98:AM98"/>
    <mergeCell ref="AN98:AP9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3:AU97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3:AT97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292.1 - Bourání a demontá...'!C2" display="/"/>
    <hyperlink ref="A89" location="'292.2 - Bourání a demontá...'!C2" display="/"/>
    <hyperlink ref="A90" location="'292.3 - Bourání a demontá...'!C2" display="/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customWidth="1"/>
    <col min="21" max="21" width="16.33" customWidth="1"/>
    <col min="22" max="22" width="12.33" customWidth="1"/>
    <col min="23" max="23" width="16.33" customWidth="1"/>
    <col min="24" max="24" width="12.17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53"/>
      <c r="B1" s="13"/>
      <c r="C1" s="13"/>
      <c r="D1" s="14" t="s">
        <v>1</v>
      </c>
      <c r="E1" s="13"/>
      <c r="F1" s="15" t="s">
        <v>106</v>
      </c>
      <c r="G1" s="15"/>
      <c r="H1" s="154" t="s">
        <v>107</v>
      </c>
      <c r="I1" s="154"/>
      <c r="J1" s="154"/>
      <c r="K1" s="154"/>
      <c r="L1" s="15" t="s">
        <v>108</v>
      </c>
      <c r="M1" s="13"/>
      <c r="N1" s="13"/>
      <c r="O1" s="14" t="s">
        <v>109</v>
      </c>
      <c r="P1" s="13"/>
      <c r="Q1" s="13"/>
      <c r="R1" s="13"/>
      <c r="S1" s="15" t="s">
        <v>110</v>
      </c>
      <c r="T1" s="15"/>
      <c r="U1" s="153"/>
      <c r="V1" s="153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ht="36.96" customHeight="1">
      <c r="C2" s="19" t="s">
        <v>7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S2"/>
      <c r="AT2" s="22" t="s">
        <v>90</v>
      </c>
    </row>
    <row r="3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111</v>
      </c>
    </row>
    <row r="4" ht="36.96" customHeight="1">
      <c r="B4" s="26"/>
      <c r="C4" s="27" t="s">
        <v>112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T4" s="20" t="s">
        <v>13</v>
      </c>
      <c r="AT4" s="22" t="s">
        <v>6</v>
      </c>
    </row>
    <row r="5" ht="6.96" customHeight="1">
      <c r="B5" s="2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29"/>
    </row>
    <row r="6" ht="25.44" customHeight="1">
      <c r="B6" s="26"/>
      <c r="C6" s="31"/>
      <c r="D6" s="38" t="s">
        <v>19</v>
      </c>
      <c r="E6" s="31"/>
      <c r="F6" s="155" t="str">
        <f>'Rekapitulace stavby'!K6</f>
        <v>Odstranění budovy technického oddělení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1"/>
      <c r="R6" s="29"/>
    </row>
    <row r="7" s="1" customFormat="1" ht="32.88" customHeight="1">
      <c r="B7" s="46"/>
      <c r="C7" s="47"/>
      <c r="D7" s="35" t="s">
        <v>113</v>
      </c>
      <c r="E7" s="47"/>
      <c r="F7" s="36" t="s">
        <v>114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</row>
    <row r="8" s="1" customFormat="1" ht="14.4" customHeight="1">
      <c r="B8" s="46"/>
      <c r="C8" s="47"/>
      <c r="D8" s="38" t="s">
        <v>21</v>
      </c>
      <c r="E8" s="47"/>
      <c r="F8" s="33" t="s">
        <v>22</v>
      </c>
      <c r="G8" s="47"/>
      <c r="H8" s="47"/>
      <c r="I8" s="47"/>
      <c r="J8" s="47"/>
      <c r="K8" s="47"/>
      <c r="L8" s="47"/>
      <c r="M8" s="38" t="s">
        <v>23</v>
      </c>
      <c r="N8" s="47"/>
      <c r="O8" s="33" t="s">
        <v>22</v>
      </c>
      <c r="P8" s="47"/>
      <c r="Q8" s="47"/>
      <c r="R8" s="48"/>
    </row>
    <row r="9" s="1" customFormat="1" ht="14.4" customHeight="1">
      <c r="B9" s="46"/>
      <c r="C9" s="47"/>
      <c r="D9" s="38" t="s">
        <v>24</v>
      </c>
      <c r="E9" s="47"/>
      <c r="F9" s="33" t="s">
        <v>25</v>
      </c>
      <c r="G9" s="47"/>
      <c r="H9" s="47"/>
      <c r="I9" s="47"/>
      <c r="J9" s="47"/>
      <c r="K9" s="47"/>
      <c r="L9" s="47"/>
      <c r="M9" s="38" t="s">
        <v>26</v>
      </c>
      <c r="N9" s="47"/>
      <c r="O9" s="156" t="str">
        <f>'Rekapitulace stavby'!AN8</f>
        <v>9. 1. 2018</v>
      </c>
      <c r="P9" s="90"/>
      <c r="Q9" s="47"/>
      <c r="R9" s="48"/>
    </row>
    <row r="10" s="1" customFormat="1" ht="10.8" customHeight="1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</row>
    <row r="11" s="1" customFormat="1" ht="14.4" customHeight="1">
      <c r="B11" s="46"/>
      <c r="C11" s="47"/>
      <c r="D11" s="38" t="s">
        <v>28</v>
      </c>
      <c r="E11" s="47"/>
      <c r="F11" s="47"/>
      <c r="G11" s="47"/>
      <c r="H11" s="47"/>
      <c r="I11" s="47"/>
      <c r="J11" s="47"/>
      <c r="K11" s="47"/>
      <c r="L11" s="47"/>
      <c r="M11" s="38" t="s">
        <v>29</v>
      </c>
      <c r="N11" s="47"/>
      <c r="O11" s="33" t="s">
        <v>22</v>
      </c>
      <c r="P11" s="33"/>
      <c r="Q11" s="47"/>
      <c r="R11" s="48"/>
    </row>
    <row r="12" s="1" customFormat="1" ht="18" customHeight="1">
      <c r="B12" s="46"/>
      <c r="C12" s="47"/>
      <c r="D12" s="47"/>
      <c r="E12" s="33" t="s">
        <v>30</v>
      </c>
      <c r="F12" s="47"/>
      <c r="G12" s="47"/>
      <c r="H12" s="47"/>
      <c r="I12" s="47"/>
      <c r="J12" s="47"/>
      <c r="K12" s="47"/>
      <c r="L12" s="47"/>
      <c r="M12" s="38" t="s">
        <v>31</v>
      </c>
      <c r="N12" s="47"/>
      <c r="O12" s="33" t="s">
        <v>22</v>
      </c>
      <c r="P12" s="33"/>
      <c r="Q12" s="47"/>
      <c r="R12" s="48"/>
    </row>
    <row r="13" s="1" customFormat="1" ht="6.96" customHeight="1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</row>
    <row r="14" s="1" customFormat="1" ht="14.4" customHeight="1">
      <c r="B14" s="46"/>
      <c r="C14" s="47"/>
      <c r="D14" s="38" t="s">
        <v>32</v>
      </c>
      <c r="E14" s="47"/>
      <c r="F14" s="47"/>
      <c r="G14" s="47"/>
      <c r="H14" s="47"/>
      <c r="I14" s="47"/>
      <c r="J14" s="47"/>
      <c r="K14" s="47"/>
      <c r="L14" s="47"/>
      <c r="M14" s="38" t="s">
        <v>29</v>
      </c>
      <c r="N14" s="47"/>
      <c r="O14" s="39" t="str">
        <f>IF('Rekapitulace stavby'!AN13="","",'Rekapitulace stavby'!AN13)</f>
        <v>Vyplň údaj</v>
      </c>
      <c r="P14" s="33"/>
      <c r="Q14" s="47"/>
      <c r="R14" s="48"/>
    </row>
    <row r="15" s="1" customFormat="1" ht="18" customHeight="1">
      <c r="B15" s="46"/>
      <c r="C15" s="47"/>
      <c r="D15" s="47"/>
      <c r="E15" s="39" t="str">
        <f>IF('Rekapitulace stavby'!E14="","",'Rekapitulace stavby'!E14)</f>
        <v>Vyplň údaj</v>
      </c>
      <c r="F15" s="157"/>
      <c r="G15" s="157"/>
      <c r="H15" s="157"/>
      <c r="I15" s="157"/>
      <c r="J15" s="157"/>
      <c r="K15" s="157"/>
      <c r="L15" s="157"/>
      <c r="M15" s="38" t="s">
        <v>31</v>
      </c>
      <c r="N15" s="47"/>
      <c r="O15" s="39" t="str">
        <f>IF('Rekapitulace stavby'!AN14="","",'Rekapitulace stavby'!AN14)</f>
        <v>Vyplň údaj</v>
      </c>
      <c r="P15" s="33"/>
      <c r="Q15" s="47"/>
      <c r="R15" s="48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</row>
    <row r="17" s="1" customFormat="1" ht="14.4" customHeight="1">
      <c r="B17" s="46"/>
      <c r="C17" s="47"/>
      <c r="D17" s="38" t="s">
        <v>34</v>
      </c>
      <c r="E17" s="47"/>
      <c r="F17" s="47"/>
      <c r="G17" s="47"/>
      <c r="H17" s="47"/>
      <c r="I17" s="47"/>
      <c r="J17" s="47"/>
      <c r="K17" s="47"/>
      <c r="L17" s="47"/>
      <c r="M17" s="38" t="s">
        <v>29</v>
      </c>
      <c r="N17" s="47"/>
      <c r="O17" s="33" t="s">
        <v>35</v>
      </c>
      <c r="P17" s="33"/>
      <c r="Q17" s="47"/>
      <c r="R17" s="48"/>
    </row>
    <row r="18" s="1" customFormat="1" ht="18" customHeight="1">
      <c r="B18" s="46"/>
      <c r="C18" s="47"/>
      <c r="D18" s="47"/>
      <c r="E18" s="33" t="s">
        <v>36</v>
      </c>
      <c r="F18" s="47"/>
      <c r="G18" s="47"/>
      <c r="H18" s="47"/>
      <c r="I18" s="47"/>
      <c r="J18" s="47"/>
      <c r="K18" s="47"/>
      <c r="L18" s="47"/>
      <c r="M18" s="38" t="s">
        <v>31</v>
      </c>
      <c r="N18" s="47"/>
      <c r="O18" s="33" t="s">
        <v>22</v>
      </c>
      <c r="P18" s="33"/>
      <c r="Q18" s="47"/>
      <c r="R18" s="48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</row>
    <row r="20" s="1" customFormat="1" ht="14.4" customHeight="1">
      <c r="B20" s="46"/>
      <c r="C20" s="47"/>
      <c r="D20" s="38" t="s">
        <v>38</v>
      </c>
      <c r="E20" s="47"/>
      <c r="F20" s="47"/>
      <c r="G20" s="47"/>
      <c r="H20" s="47"/>
      <c r="I20" s="47"/>
      <c r="J20" s="47"/>
      <c r="K20" s="47"/>
      <c r="L20" s="47"/>
      <c r="M20" s="38" t="s">
        <v>29</v>
      </c>
      <c r="N20" s="47"/>
      <c r="O20" s="33" t="s">
        <v>22</v>
      </c>
      <c r="P20" s="33"/>
      <c r="Q20" s="47"/>
      <c r="R20" s="48"/>
    </row>
    <row r="21" s="1" customFormat="1" ht="18" customHeight="1">
      <c r="B21" s="46"/>
      <c r="C21" s="47"/>
      <c r="D21" s="47"/>
      <c r="E21" s="33" t="s">
        <v>39</v>
      </c>
      <c r="F21" s="47"/>
      <c r="G21" s="47"/>
      <c r="H21" s="47"/>
      <c r="I21" s="47"/>
      <c r="J21" s="47"/>
      <c r="K21" s="47"/>
      <c r="L21" s="47"/>
      <c r="M21" s="38" t="s">
        <v>31</v>
      </c>
      <c r="N21" s="47"/>
      <c r="O21" s="33" t="s">
        <v>22</v>
      </c>
      <c r="P21" s="33"/>
      <c r="Q21" s="47"/>
      <c r="R21" s="48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="1" customFormat="1" ht="14.4" customHeight="1">
      <c r="B23" s="46"/>
      <c r="C23" s="47"/>
      <c r="D23" s="38" t="s">
        <v>40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</row>
    <row r="24" s="1" customFormat="1" ht="16.5" customHeight="1">
      <c r="B24" s="46"/>
      <c r="C24" s="47"/>
      <c r="D24" s="47"/>
      <c r="E24" s="42" t="s">
        <v>22</v>
      </c>
      <c r="F24" s="42"/>
      <c r="G24" s="42"/>
      <c r="H24" s="42"/>
      <c r="I24" s="42"/>
      <c r="J24" s="42"/>
      <c r="K24" s="42"/>
      <c r="L24" s="42"/>
      <c r="M24" s="47"/>
      <c r="N24" s="47"/>
      <c r="O24" s="47"/>
      <c r="P24" s="47"/>
      <c r="Q24" s="47"/>
      <c r="R24" s="48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</row>
    <row r="26" s="1" customFormat="1" ht="6.96" customHeight="1">
      <c r="B26" s="46"/>
      <c r="C26" s="4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47"/>
      <c r="R26" s="48"/>
    </row>
    <row r="27" s="1" customFormat="1" ht="14.4" customHeight="1">
      <c r="B27" s="46"/>
      <c r="C27" s="47"/>
      <c r="D27" s="158" t="s">
        <v>115</v>
      </c>
      <c r="E27" s="47"/>
      <c r="F27" s="47"/>
      <c r="G27" s="47"/>
      <c r="H27" s="47"/>
      <c r="I27" s="47"/>
      <c r="J27" s="47"/>
      <c r="K27" s="47"/>
      <c r="L27" s="47"/>
      <c r="M27" s="45">
        <f>N88</f>
        <v>0</v>
      </c>
      <c r="N27" s="45"/>
      <c r="O27" s="45"/>
      <c r="P27" s="45"/>
      <c r="Q27" s="47"/>
      <c r="R27" s="48"/>
    </row>
    <row r="28" s="1" customFormat="1" ht="14.4" customHeight="1">
      <c r="B28" s="46"/>
      <c r="C28" s="47"/>
      <c r="D28" s="44" t="s">
        <v>100</v>
      </c>
      <c r="E28" s="47"/>
      <c r="F28" s="47"/>
      <c r="G28" s="47"/>
      <c r="H28" s="47"/>
      <c r="I28" s="47"/>
      <c r="J28" s="47"/>
      <c r="K28" s="47"/>
      <c r="L28" s="47"/>
      <c r="M28" s="45">
        <f>N95</f>
        <v>0</v>
      </c>
      <c r="N28" s="45"/>
      <c r="O28" s="45"/>
      <c r="P28" s="45"/>
      <c r="Q28" s="47"/>
      <c r="R28" s="48"/>
    </row>
    <row r="29" s="1" customFormat="1" ht="6.96" customHeight="1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</row>
    <row r="30" s="1" customFormat="1" ht="25.44" customHeight="1">
      <c r="B30" s="46"/>
      <c r="C30" s="47"/>
      <c r="D30" s="159" t="s">
        <v>44</v>
      </c>
      <c r="E30" s="47"/>
      <c r="F30" s="47"/>
      <c r="G30" s="47"/>
      <c r="H30" s="47"/>
      <c r="I30" s="47"/>
      <c r="J30" s="47"/>
      <c r="K30" s="47"/>
      <c r="L30" s="47"/>
      <c r="M30" s="160">
        <f>ROUND(M27+M28,2)</f>
        <v>0</v>
      </c>
      <c r="N30" s="47"/>
      <c r="O30" s="47"/>
      <c r="P30" s="47"/>
      <c r="Q30" s="47"/>
      <c r="R30" s="48"/>
    </row>
    <row r="31" s="1" customFormat="1" ht="6.96" customHeight="1">
      <c r="B31" s="46"/>
      <c r="C31" s="4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47"/>
      <c r="R31" s="48"/>
    </row>
    <row r="32" s="1" customFormat="1" ht="14.4" customHeight="1">
      <c r="B32" s="46"/>
      <c r="C32" s="47"/>
      <c r="D32" s="54" t="s">
        <v>45</v>
      </c>
      <c r="E32" s="54" t="s">
        <v>46</v>
      </c>
      <c r="F32" s="55">
        <v>0.20999999999999999</v>
      </c>
      <c r="G32" s="161" t="s">
        <v>47</v>
      </c>
      <c r="H32" s="162">
        <f>(SUM(BE95:BE102)+SUM(BE120:BE144))</f>
        <v>0</v>
      </c>
      <c r="I32" s="47"/>
      <c r="J32" s="47"/>
      <c r="K32" s="47"/>
      <c r="L32" s="47"/>
      <c r="M32" s="162">
        <f>ROUND((SUM(BE95:BE102)+SUM(BE120:BE144)), 2)*F32</f>
        <v>0</v>
      </c>
      <c r="N32" s="47"/>
      <c r="O32" s="47"/>
      <c r="P32" s="47"/>
      <c r="Q32" s="47"/>
      <c r="R32" s="48"/>
    </row>
    <row r="33" s="1" customFormat="1" ht="14.4" customHeight="1">
      <c r="B33" s="46"/>
      <c r="C33" s="47"/>
      <c r="D33" s="47"/>
      <c r="E33" s="54" t="s">
        <v>48</v>
      </c>
      <c r="F33" s="55">
        <v>0.14999999999999999</v>
      </c>
      <c r="G33" s="161" t="s">
        <v>47</v>
      </c>
      <c r="H33" s="162">
        <f>(SUM(BF95:BF102)+SUM(BF120:BF144))</f>
        <v>0</v>
      </c>
      <c r="I33" s="47"/>
      <c r="J33" s="47"/>
      <c r="K33" s="47"/>
      <c r="L33" s="47"/>
      <c r="M33" s="162">
        <f>ROUND((SUM(BF95:BF102)+SUM(BF120:BF144)), 2)*F33</f>
        <v>0</v>
      </c>
      <c r="N33" s="47"/>
      <c r="O33" s="47"/>
      <c r="P33" s="47"/>
      <c r="Q33" s="47"/>
      <c r="R33" s="48"/>
    </row>
    <row r="34" hidden="1" s="1" customFormat="1" ht="14.4" customHeight="1">
      <c r="B34" s="46"/>
      <c r="C34" s="47"/>
      <c r="D34" s="47"/>
      <c r="E34" s="54" t="s">
        <v>49</v>
      </c>
      <c r="F34" s="55">
        <v>0.20999999999999999</v>
      </c>
      <c r="G34" s="161" t="s">
        <v>47</v>
      </c>
      <c r="H34" s="162">
        <f>(SUM(BG95:BG102)+SUM(BG120:BG144))</f>
        <v>0</v>
      </c>
      <c r="I34" s="47"/>
      <c r="J34" s="47"/>
      <c r="K34" s="47"/>
      <c r="L34" s="47"/>
      <c r="M34" s="162">
        <v>0</v>
      </c>
      <c r="N34" s="47"/>
      <c r="O34" s="47"/>
      <c r="P34" s="47"/>
      <c r="Q34" s="47"/>
      <c r="R34" s="48"/>
    </row>
    <row r="35" hidden="1" s="1" customFormat="1" ht="14.4" customHeight="1">
      <c r="B35" s="46"/>
      <c r="C35" s="47"/>
      <c r="D35" s="47"/>
      <c r="E35" s="54" t="s">
        <v>50</v>
      </c>
      <c r="F35" s="55">
        <v>0.14999999999999999</v>
      </c>
      <c r="G35" s="161" t="s">
        <v>47</v>
      </c>
      <c r="H35" s="162">
        <f>(SUM(BH95:BH102)+SUM(BH120:BH144))</f>
        <v>0</v>
      </c>
      <c r="I35" s="47"/>
      <c r="J35" s="47"/>
      <c r="K35" s="47"/>
      <c r="L35" s="47"/>
      <c r="M35" s="162">
        <v>0</v>
      </c>
      <c r="N35" s="47"/>
      <c r="O35" s="47"/>
      <c r="P35" s="47"/>
      <c r="Q35" s="47"/>
      <c r="R35" s="48"/>
    </row>
    <row r="36" hidden="1" s="1" customFormat="1" ht="14.4" customHeight="1">
      <c r="B36" s="46"/>
      <c r="C36" s="47"/>
      <c r="D36" s="47"/>
      <c r="E36" s="54" t="s">
        <v>51</v>
      </c>
      <c r="F36" s="55">
        <v>0</v>
      </c>
      <c r="G36" s="161" t="s">
        <v>47</v>
      </c>
      <c r="H36" s="162">
        <f>(SUM(BI95:BI102)+SUM(BI120:BI144))</f>
        <v>0</v>
      </c>
      <c r="I36" s="47"/>
      <c r="J36" s="47"/>
      <c r="K36" s="47"/>
      <c r="L36" s="47"/>
      <c r="M36" s="162">
        <v>0</v>
      </c>
      <c r="N36" s="47"/>
      <c r="O36" s="47"/>
      <c r="P36" s="47"/>
      <c r="Q36" s="47"/>
      <c r="R36" s="48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</row>
    <row r="38" s="1" customFormat="1" ht="25.44" customHeight="1">
      <c r="B38" s="46"/>
      <c r="C38" s="151"/>
      <c r="D38" s="163" t="s">
        <v>52</v>
      </c>
      <c r="E38" s="103"/>
      <c r="F38" s="103"/>
      <c r="G38" s="164" t="s">
        <v>53</v>
      </c>
      <c r="H38" s="165" t="s">
        <v>54</v>
      </c>
      <c r="I38" s="103"/>
      <c r="J38" s="103"/>
      <c r="K38" s="103"/>
      <c r="L38" s="166">
        <f>SUM(M30:M36)</f>
        <v>0</v>
      </c>
      <c r="M38" s="166"/>
      <c r="N38" s="166"/>
      <c r="O38" s="166"/>
      <c r="P38" s="167"/>
      <c r="Q38" s="151"/>
      <c r="R38" s="48"/>
    </row>
    <row r="39" s="1" customFormat="1" ht="14.4" customHeight="1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</row>
    <row r="40" s="1" customFormat="1" ht="14.4" customHeight="1">
      <c r="B40" s="46"/>
      <c r="C40" s="47"/>
      <c r="D40" s="54" t="s">
        <v>116</v>
      </c>
      <c r="E40" s="54" t="s">
        <v>117</v>
      </c>
      <c r="F40" s="168">
        <v>4190</v>
      </c>
      <c r="G40" s="54" t="s">
        <v>118</v>
      </c>
      <c r="H40" s="162">
        <f>IF(F40&lt;&gt;0,M27/F40,0)</f>
        <v>0</v>
      </c>
      <c r="I40" s="162"/>
      <c r="J40" s="162"/>
      <c r="K40" s="47"/>
      <c r="L40" s="54" t="s">
        <v>119</v>
      </c>
      <c r="M40" s="47"/>
      <c r="N40" s="162">
        <f>IF(F40&lt;&gt;0,M30/F40,0)</f>
        <v>0</v>
      </c>
      <c r="O40" s="162"/>
      <c r="P40" s="162"/>
      <c r="Q40" s="47"/>
      <c r="R40" s="48"/>
      <c r="AY40" s="22" t="s">
        <v>120</v>
      </c>
    </row>
    <row r="41" s="1" customFormat="1" ht="14.4" customHeight="1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</row>
    <row r="42">
      <c r="B42" s="2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29"/>
    </row>
    <row r="43">
      <c r="B43" s="2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29"/>
    </row>
    <row r="44">
      <c r="B44" s="2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29"/>
    </row>
    <row r="45">
      <c r="B45" s="2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29"/>
    </row>
    <row r="46">
      <c r="B46" s="26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29"/>
    </row>
    <row r="47">
      <c r="B47" s="2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9"/>
    </row>
    <row r="48">
      <c r="B48" s="26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9"/>
    </row>
    <row r="49">
      <c r="B49" s="2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9"/>
    </row>
    <row r="50" s="1" customFormat="1">
      <c r="B50" s="46"/>
      <c r="C50" s="47"/>
      <c r="D50" s="66" t="s">
        <v>55</v>
      </c>
      <c r="E50" s="67"/>
      <c r="F50" s="67"/>
      <c r="G50" s="67"/>
      <c r="H50" s="68"/>
      <c r="I50" s="47"/>
      <c r="J50" s="66" t="s">
        <v>56</v>
      </c>
      <c r="K50" s="67"/>
      <c r="L50" s="67"/>
      <c r="M50" s="67"/>
      <c r="N50" s="67"/>
      <c r="O50" s="67"/>
      <c r="P50" s="68"/>
      <c r="Q50" s="47"/>
      <c r="R50" s="48"/>
    </row>
    <row r="51">
      <c r="B51" s="26"/>
      <c r="C51" s="31"/>
      <c r="D51" s="69"/>
      <c r="E51" s="31"/>
      <c r="F51" s="31"/>
      <c r="G51" s="31"/>
      <c r="H51" s="70"/>
      <c r="I51" s="31"/>
      <c r="J51" s="69"/>
      <c r="K51" s="31"/>
      <c r="L51" s="31"/>
      <c r="M51" s="31"/>
      <c r="N51" s="31"/>
      <c r="O51" s="31"/>
      <c r="P51" s="70"/>
      <c r="Q51" s="31"/>
      <c r="R51" s="29"/>
    </row>
    <row r="52">
      <c r="B52" s="26"/>
      <c r="C52" s="31"/>
      <c r="D52" s="69"/>
      <c r="E52" s="31"/>
      <c r="F52" s="31"/>
      <c r="G52" s="31"/>
      <c r="H52" s="70"/>
      <c r="I52" s="31"/>
      <c r="J52" s="69"/>
      <c r="K52" s="31"/>
      <c r="L52" s="31"/>
      <c r="M52" s="31"/>
      <c r="N52" s="31"/>
      <c r="O52" s="31"/>
      <c r="P52" s="70"/>
      <c r="Q52" s="31"/>
      <c r="R52" s="29"/>
    </row>
    <row r="53">
      <c r="B53" s="26"/>
      <c r="C53" s="31"/>
      <c r="D53" s="69"/>
      <c r="E53" s="31"/>
      <c r="F53" s="31"/>
      <c r="G53" s="31"/>
      <c r="H53" s="70"/>
      <c r="I53" s="31"/>
      <c r="J53" s="69"/>
      <c r="K53" s="31"/>
      <c r="L53" s="31"/>
      <c r="M53" s="31"/>
      <c r="N53" s="31"/>
      <c r="O53" s="31"/>
      <c r="P53" s="70"/>
      <c r="Q53" s="31"/>
      <c r="R53" s="29"/>
    </row>
    <row r="54">
      <c r="B54" s="26"/>
      <c r="C54" s="31"/>
      <c r="D54" s="69"/>
      <c r="E54" s="31"/>
      <c r="F54" s="31"/>
      <c r="G54" s="31"/>
      <c r="H54" s="70"/>
      <c r="I54" s="31"/>
      <c r="J54" s="69"/>
      <c r="K54" s="31"/>
      <c r="L54" s="31"/>
      <c r="M54" s="31"/>
      <c r="N54" s="31"/>
      <c r="O54" s="31"/>
      <c r="P54" s="70"/>
      <c r="Q54" s="31"/>
      <c r="R54" s="29"/>
    </row>
    <row r="55">
      <c r="B55" s="26"/>
      <c r="C55" s="31"/>
      <c r="D55" s="69"/>
      <c r="E55" s="31"/>
      <c r="F55" s="31"/>
      <c r="G55" s="31"/>
      <c r="H55" s="70"/>
      <c r="I55" s="31"/>
      <c r="J55" s="69"/>
      <c r="K55" s="31"/>
      <c r="L55" s="31"/>
      <c r="M55" s="31"/>
      <c r="N55" s="31"/>
      <c r="O55" s="31"/>
      <c r="P55" s="70"/>
      <c r="Q55" s="31"/>
      <c r="R55" s="29"/>
    </row>
    <row r="56">
      <c r="B56" s="26"/>
      <c r="C56" s="31"/>
      <c r="D56" s="69"/>
      <c r="E56" s="31"/>
      <c r="F56" s="31"/>
      <c r="G56" s="31"/>
      <c r="H56" s="70"/>
      <c r="I56" s="31"/>
      <c r="J56" s="69"/>
      <c r="K56" s="31"/>
      <c r="L56" s="31"/>
      <c r="M56" s="31"/>
      <c r="N56" s="31"/>
      <c r="O56" s="31"/>
      <c r="P56" s="70"/>
      <c r="Q56" s="31"/>
      <c r="R56" s="29"/>
    </row>
    <row r="57">
      <c r="B57" s="26"/>
      <c r="C57" s="31"/>
      <c r="D57" s="69"/>
      <c r="E57" s="31"/>
      <c r="F57" s="31"/>
      <c r="G57" s="31"/>
      <c r="H57" s="70"/>
      <c r="I57" s="31"/>
      <c r="J57" s="69"/>
      <c r="K57" s="31"/>
      <c r="L57" s="31"/>
      <c r="M57" s="31"/>
      <c r="N57" s="31"/>
      <c r="O57" s="31"/>
      <c r="P57" s="70"/>
      <c r="Q57" s="31"/>
      <c r="R57" s="29"/>
    </row>
    <row r="58">
      <c r="B58" s="26"/>
      <c r="C58" s="31"/>
      <c r="D58" s="69"/>
      <c r="E58" s="31"/>
      <c r="F58" s="31"/>
      <c r="G58" s="31"/>
      <c r="H58" s="70"/>
      <c r="I58" s="31"/>
      <c r="J58" s="69"/>
      <c r="K58" s="31"/>
      <c r="L58" s="31"/>
      <c r="M58" s="31"/>
      <c r="N58" s="31"/>
      <c r="O58" s="31"/>
      <c r="P58" s="70"/>
      <c r="Q58" s="31"/>
      <c r="R58" s="29"/>
    </row>
    <row r="59" s="1" customFormat="1">
      <c r="B59" s="46"/>
      <c r="C59" s="47"/>
      <c r="D59" s="71" t="s">
        <v>57</v>
      </c>
      <c r="E59" s="72"/>
      <c r="F59" s="72"/>
      <c r="G59" s="73" t="s">
        <v>58</v>
      </c>
      <c r="H59" s="74"/>
      <c r="I59" s="47"/>
      <c r="J59" s="71" t="s">
        <v>57</v>
      </c>
      <c r="K59" s="72"/>
      <c r="L59" s="72"/>
      <c r="M59" s="72"/>
      <c r="N59" s="73" t="s">
        <v>58</v>
      </c>
      <c r="O59" s="72"/>
      <c r="P59" s="74"/>
      <c r="Q59" s="47"/>
      <c r="R59" s="48"/>
    </row>
    <row r="60">
      <c r="B60" s="26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29"/>
    </row>
    <row r="61" s="1" customFormat="1">
      <c r="B61" s="46"/>
      <c r="C61" s="47"/>
      <c r="D61" s="66" t="s">
        <v>59</v>
      </c>
      <c r="E61" s="67"/>
      <c r="F61" s="67"/>
      <c r="G61" s="67"/>
      <c r="H61" s="68"/>
      <c r="I61" s="47"/>
      <c r="J61" s="66" t="s">
        <v>60</v>
      </c>
      <c r="K61" s="67"/>
      <c r="L61" s="67"/>
      <c r="M61" s="67"/>
      <c r="N61" s="67"/>
      <c r="O61" s="67"/>
      <c r="P61" s="68"/>
      <c r="Q61" s="47"/>
      <c r="R61" s="48"/>
    </row>
    <row r="62">
      <c r="B62" s="26"/>
      <c r="C62" s="31"/>
      <c r="D62" s="69"/>
      <c r="E62" s="31"/>
      <c r="F62" s="31"/>
      <c r="G62" s="31"/>
      <c r="H62" s="70"/>
      <c r="I62" s="31"/>
      <c r="J62" s="69"/>
      <c r="K62" s="31"/>
      <c r="L62" s="31"/>
      <c r="M62" s="31"/>
      <c r="N62" s="31"/>
      <c r="O62" s="31"/>
      <c r="P62" s="70"/>
      <c r="Q62" s="31"/>
      <c r="R62" s="29"/>
    </row>
    <row r="63">
      <c r="B63" s="26"/>
      <c r="C63" s="31"/>
      <c r="D63" s="69"/>
      <c r="E63" s="31"/>
      <c r="F63" s="31"/>
      <c r="G63" s="31"/>
      <c r="H63" s="70"/>
      <c r="I63" s="31"/>
      <c r="J63" s="69"/>
      <c r="K63" s="31"/>
      <c r="L63" s="31"/>
      <c r="M63" s="31"/>
      <c r="N63" s="31"/>
      <c r="O63" s="31"/>
      <c r="P63" s="70"/>
      <c r="Q63" s="31"/>
      <c r="R63" s="29"/>
    </row>
    <row r="64">
      <c r="B64" s="26"/>
      <c r="C64" s="31"/>
      <c r="D64" s="69"/>
      <c r="E64" s="31"/>
      <c r="F64" s="31"/>
      <c r="G64" s="31"/>
      <c r="H64" s="70"/>
      <c r="I64" s="31"/>
      <c r="J64" s="69"/>
      <c r="K64" s="31"/>
      <c r="L64" s="31"/>
      <c r="M64" s="31"/>
      <c r="N64" s="31"/>
      <c r="O64" s="31"/>
      <c r="P64" s="70"/>
      <c r="Q64" s="31"/>
      <c r="R64" s="29"/>
    </row>
    <row r="65">
      <c r="B65" s="26"/>
      <c r="C65" s="31"/>
      <c r="D65" s="69"/>
      <c r="E65" s="31"/>
      <c r="F65" s="31"/>
      <c r="G65" s="31"/>
      <c r="H65" s="70"/>
      <c r="I65" s="31"/>
      <c r="J65" s="69"/>
      <c r="K65" s="31"/>
      <c r="L65" s="31"/>
      <c r="M65" s="31"/>
      <c r="N65" s="31"/>
      <c r="O65" s="31"/>
      <c r="P65" s="70"/>
      <c r="Q65" s="31"/>
      <c r="R65" s="29"/>
    </row>
    <row r="66">
      <c r="B66" s="26"/>
      <c r="C66" s="31"/>
      <c r="D66" s="69"/>
      <c r="E66" s="31"/>
      <c r="F66" s="31"/>
      <c r="G66" s="31"/>
      <c r="H66" s="70"/>
      <c r="I66" s="31"/>
      <c r="J66" s="69"/>
      <c r="K66" s="31"/>
      <c r="L66" s="31"/>
      <c r="M66" s="31"/>
      <c r="N66" s="31"/>
      <c r="O66" s="31"/>
      <c r="P66" s="70"/>
      <c r="Q66" s="31"/>
      <c r="R66" s="29"/>
    </row>
    <row r="67">
      <c r="B67" s="26"/>
      <c r="C67" s="31"/>
      <c r="D67" s="69"/>
      <c r="E67" s="31"/>
      <c r="F67" s="31"/>
      <c r="G67" s="31"/>
      <c r="H67" s="70"/>
      <c r="I67" s="31"/>
      <c r="J67" s="69"/>
      <c r="K67" s="31"/>
      <c r="L67" s="31"/>
      <c r="M67" s="31"/>
      <c r="N67" s="31"/>
      <c r="O67" s="31"/>
      <c r="P67" s="70"/>
      <c r="Q67" s="31"/>
      <c r="R67" s="29"/>
    </row>
    <row r="68">
      <c r="B68" s="26"/>
      <c r="C68" s="31"/>
      <c r="D68" s="69"/>
      <c r="E68" s="31"/>
      <c r="F68" s="31"/>
      <c r="G68" s="31"/>
      <c r="H68" s="70"/>
      <c r="I68" s="31"/>
      <c r="J68" s="69"/>
      <c r="K68" s="31"/>
      <c r="L68" s="31"/>
      <c r="M68" s="31"/>
      <c r="N68" s="31"/>
      <c r="O68" s="31"/>
      <c r="P68" s="70"/>
      <c r="Q68" s="31"/>
      <c r="R68" s="29"/>
    </row>
    <row r="69">
      <c r="B69" s="26"/>
      <c r="C69" s="31"/>
      <c r="D69" s="69"/>
      <c r="E69" s="31"/>
      <c r="F69" s="31"/>
      <c r="G69" s="31"/>
      <c r="H69" s="70"/>
      <c r="I69" s="31"/>
      <c r="J69" s="69"/>
      <c r="K69" s="31"/>
      <c r="L69" s="31"/>
      <c r="M69" s="31"/>
      <c r="N69" s="31"/>
      <c r="O69" s="31"/>
      <c r="P69" s="70"/>
      <c r="Q69" s="31"/>
      <c r="R69" s="29"/>
    </row>
    <row r="70" s="1" customFormat="1">
      <c r="B70" s="46"/>
      <c r="C70" s="47"/>
      <c r="D70" s="71" t="s">
        <v>57</v>
      </c>
      <c r="E70" s="72"/>
      <c r="F70" s="72"/>
      <c r="G70" s="73" t="s">
        <v>58</v>
      </c>
      <c r="H70" s="74"/>
      <c r="I70" s="47"/>
      <c r="J70" s="71" t="s">
        <v>57</v>
      </c>
      <c r="K70" s="72"/>
      <c r="L70" s="72"/>
      <c r="M70" s="72"/>
      <c r="N70" s="73" t="s">
        <v>58</v>
      </c>
      <c r="O70" s="72"/>
      <c r="P70" s="74"/>
      <c r="Q70" s="47"/>
      <c r="R70" s="48"/>
    </row>
    <row r="71" s="1" customFormat="1" ht="14.4" customHeight="1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</row>
    <row r="75" s="1" customFormat="1" ht="6.96" customHeight="1">
      <c r="B75" s="169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1"/>
    </row>
    <row r="76" s="1" customFormat="1" ht="36.96" customHeight="1">
      <c r="B76" s="46"/>
      <c r="C76" s="27" t="s">
        <v>121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48"/>
      <c r="T76" s="172"/>
      <c r="U76" s="172"/>
    </row>
    <row r="77" s="1" customFormat="1" ht="6.96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8"/>
      <c r="T77" s="172"/>
      <c r="U77" s="172"/>
    </row>
    <row r="78" s="1" customFormat="1" ht="30" customHeight="1">
      <c r="B78" s="46"/>
      <c r="C78" s="38" t="s">
        <v>19</v>
      </c>
      <c r="D78" s="47"/>
      <c r="E78" s="47"/>
      <c r="F78" s="155" t="str">
        <f>F6</f>
        <v>Odstranění budovy technického oddělení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47"/>
      <c r="R78" s="48"/>
      <c r="T78" s="172"/>
      <c r="U78" s="172"/>
    </row>
    <row r="79" s="1" customFormat="1" ht="36.96" customHeight="1">
      <c r="B79" s="46"/>
      <c r="C79" s="85" t="s">
        <v>113</v>
      </c>
      <c r="D79" s="47"/>
      <c r="E79" s="47"/>
      <c r="F79" s="87" t="str">
        <f>F7</f>
        <v>292.1 - Bourání a demontáže - oplocení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8"/>
      <c r="T79" s="172"/>
      <c r="U79" s="172"/>
    </row>
    <row r="80" s="1" customFormat="1" ht="6.96" customHeight="1"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8"/>
      <c r="T80" s="172"/>
      <c r="U80" s="172"/>
    </row>
    <row r="81" s="1" customFormat="1" ht="18" customHeight="1">
      <c r="B81" s="46"/>
      <c r="C81" s="38" t="s">
        <v>24</v>
      </c>
      <c r="D81" s="47"/>
      <c r="E81" s="47"/>
      <c r="F81" s="33" t="str">
        <f>F9</f>
        <v>Zoologická zahrada hl. m. Prahy</v>
      </c>
      <c r="G81" s="47"/>
      <c r="H81" s="47"/>
      <c r="I81" s="47"/>
      <c r="J81" s="47"/>
      <c r="K81" s="38" t="s">
        <v>26</v>
      </c>
      <c r="L81" s="47"/>
      <c r="M81" s="90" t="str">
        <f>IF(O9="","",O9)</f>
        <v>9. 1. 2018</v>
      </c>
      <c r="N81" s="90"/>
      <c r="O81" s="90"/>
      <c r="P81" s="90"/>
      <c r="Q81" s="47"/>
      <c r="R81" s="48"/>
      <c r="T81" s="172"/>
      <c r="U81" s="172"/>
    </row>
    <row r="82" s="1" customFormat="1" ht="6.96" customHeight="1"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8"/>
      <c r="T82" s="172"/>
      <c r="U82" s="172"/>
    </row>
    <row r="83" s="1" customFormat="1">
      <c r="B83" s="46"/>
      <c r="C83" s="38" t="s">
        <v>28</v>
      </c>
      <c r="D83" s="47"/>
      <c r="E83" s="47"/>
      <c r="F83" s="33" t="str">
        <f>E12</f>
        <v xml:space="preserve">Hlavní město Praha </v>
      </c>
      <c r="G83" s="47"/>
      <c r="H83" s="47"/>
      <c r="I83" s="47"/>
      <c r="J83" s="47"/>
      <c r="K83" s="38" t="s">
        <v>34</v>
      </c>
      <c r="L83" s="47"/>
      <c r="M83" s="33" t="str">
        <f>E18</f>
        <v xml:space="preserve">ARW pb. s.r.o </v>
      </c>
      <c r="N83" s="33"/>
      <c r="O83" s="33"/>
      <c r="P83" s="33"/>
      <c r="Q83" s="33"/>
      <c r="R83" s="48"/>
      <c r="T83" s="172"/>
      <c r="U83" s="172"/>
    </row>
    <row r="84" s="1" customFormat="1" ht="14.4" customHeight="1">
      <c r="B84" s="46"/>
      <c r="C84" s="38" t="s">
        <v>32</v>
      </c>
      <c r="D84" s="47"/>
      <c r="E84" s="47"/>
      <c r="F84" s="33" t="str">
        <f>IF(E15="","",E15)</f>
        <v>Vyplň údaj</v>
      </c>
      <c r="G84" s="47"/>
      <c r="H84" s="47"/>
      <c r="I84" s="47"/>
      <c r="J84" s="47"/>
      <c r="K84" s="38" t="s">
        <v>38</v>
      </c>
      <c r="L84" s="47"/>
      <c r="M84" s="33" t="str">
        <f>E21</f>
        <v>Pavel Novotný</v>
      </c>
      <c r="N84" s="33"/>
      <c r="O84" s="33"/>
      <c r="P84" s="33"/>
      <c r="Q84" s="33"/>
      <c r="R84" s="48"/>
      <c r="T84" s="172"/>
      <c r="U84" s="172"/>
    </row>
    <row r="85" s="1" customFormat="1" ht="10.32" customHeight="1"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8"/>
      <c r="T85" s="172"/>
      <c r="U85" s="172"/>
    </row>
    <row r="86" s="1" customFormat="1" ht="29.28" customHeight="1">
      <c r="B86" s="46"/>
      <c r="C86" s="173" t="s">
        <v>122</v>
      </c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73" t="s">
        <v>123</v>
      </c>
      <c r="O86" s="151"/>
      <c r="P86" s="151"/>
      <c r="Q86" s="151"/>
      <c r="R86" s="48"/>
      <c r="T86" s="172"/>
      <c r="U86" s="172"/>
    </row>
    <row r="87" s="1" customFormat="1" ht="10.32" customHeight="1"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8"/>
      <c r="T87" s="172"/>
      <c r="U87" s="172"/>
    </row>
    <row r="88" s="1" customFormat="1" ht="29.28" customHeight="1">
      <c r="B88" s="46"/>
      <c r="C88" s="174" t="s">
        <v>124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113">
        <f>N120</f>
        <v>0</v>
      </c>
      <c r="O88" s="175"/>
      <c r="P88" s="175"/>
      <c r="Q88" s="175"/>
      <c r="R88" s="48"/>
      <c r="T88" s="172"/>
      <c r="U88" s="172"/>
      <c r="AU88" s="22" t="s">
        <v>125</v>
      </c>
    </row>
    <row r="89" s="6" customFormat="1" ht="24.96" customHeight="1">
      <c r="B89" s="176"/>
      <c r="C89" s="177"/>
      <c r="D89" s="178" t="s">
        <v>126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9">
        <f>N121</f>
        <v>0</v>
      </c>
      <c r="O89" s="177"/>
      <c r="P89" s="177"/>
      <c r="Q89" s="177"/>
      <c r="R89" s="180"/>
      <c r="T89" s="181"/>
      <c r="U89" s="181"/>
    </row>
    <row r="90" s="7" customFormat="1" ht="19.92" customHeight="1">
      <c r="B90" s="182"/>
      <c r="C90" s="183"/>
      <c r="D90" s="136" t="s">
        <v>127</v>
      </c>
      <c r="E90" s="183"/>
      <c r="F90" s="183"/>
      <c r="G90" s="183"/>
      <c r="H90" s="183"/>
      <c r="I90" s="183"/>
      <c r="J90" s="183"/>
      <c r="K90" s="183"/>
      <c r="L90" s="183"/>
      <c r="M90" s="183"/>
      <c r="N90" s="138">
        <f>N122</f>
        <v>0</v>
      </c>
      <c r="O90" s="183"/>
      <c r="P90" s="183"/>
      <c r="Q90" s="183"/>
      <c r="R90" s="184"/>
      <c r="T90" s="185"/>
      <c r="U90" s="185"/>
    </row>
    <row r="91" s="7" customFormat="1" ht="19.92" customHeight="1">
      <c r="B91" s="182"/>
      <c r="C91" s="183"/>
      <c r="D91" s="136" t="s">
        <v>128</v>
      </c>
      <c r="E91" s="183"/>
      <c r="F91" s="183"/>
      <c r="G91" s="183"/>
      <c r="H91" s="183"/>
      <c r="I91" s="183"/>
      <c r="J91" s="183"/>
      <c r="K91" s="183"/>
      <c r="L91" s="183"/>
      <c r="M91" s="183"/>
      <c r="N91" s="138">
        <f>N127</f>
        <v>0</v>
      </c>
      <c r="O91" s="183"/>
      <c r="P91" s="183"/>
      <c r="Q91" s="183"/>
      <c r="R91" s="184"/>
      <c r="T91" s="185"/>
      <c r="U91" s="185"/>
    </row>
    <row r="92" s="7" customFormat="1" ht="19.92" customHeight="1">
      <c r="B92" s="182"/>
      <c r="C92" s="183"/>
      <c r="D92" s="136" t="s">
        <v>129</v>
      </c>
      <c r="E92" s="183"/>
      <c r="F92" s="183"/>
      <c r="G92" s="183"/>
      <c r="H92" s="183"/>
      <c r="I92" s="183"/>
      <c r="J92" s="183"/>
      <c r="K92" s="183"/>
      <c r="L92" s="183"/>
      <c r="M92" s="183"/>
      <c r="N92" s="138">
        <f>N133</f>
        <v>0</v>
      </c>
      <c r="O92" s="183"/>
      <c r="P92" s="183"/>
      <c r="Q92" s="183"/>
      <c r="R92" s="184"/>
      <c r="T92" s="185"/>
      <c r="U92" s="185"/>
    </row>
    <row r="93" s="6" customFormat="1" ht="24.96" customHeight="1">
      <c r="B93" s="176"/>
      <c r="C93" s="177"/>
      <c r="D93" s="178" t="s">
        <v>130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9">
        <f>N140</f>
        <v>0</v>
      </c>
      <c r="O93" s="177"/>
      <c r="P93" s="177"/>
      <c r="Q93" s="177"/>
      <c r="R93" s="180"/>
      <c r="T93" s="181"/>
      <c r="U93" s="181"/>
    </row>
    <row r="94" s="1" customFormat="1" ht="21.84" customHeight="1"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8"/>
      <c r="T94" s="172"/>
      <c r="U94" s="172"/>
    </row>
    <row r="95" s="1" customFormat="1" ht="29.28" customHeight="1">
      <c r="B95" s="46"/>
      <c r="C95" s="174" t="s">
        <v>131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175">
        <f>ROUND(N96+N97+N98+N99+N100+N101,2)</f>
        <v>0</v>
      </c>
      <c r="O95" s="186"/>
      <c r="P95" s="186"/>
      <c r="Q95" s="186"/>
      <c r="R95" s="48"/>
      <c r="T95" s="187"/>
      <c r="U95" s="188" t="s">
        <v>45</v>
      </c>
    </row>
    <row r="96" s="1" customFormat="1" ht="18" customHeight="1">
      <c r="B96" s="46"/>
      <c r="C96" s="47"/>
      <c r="D96" s="143" t="s">
        <v>132</v>
      </c>
      <c r="E96" s="136"/>
      <c r="F96" s="136"/>
      <c r="G96" s="136"/>
      <c r="H96" s="136"/>
      <c r="I96" s="47"/>
      <c r="J96" s="47"/>
      <c r="K96" s="47"/>
      <c r="L96" s="47"/>
      <c r="M96" s="47"/>
      <c r="N96" s="137">
        <f>ROUND(N88*T96,2)</f>
        <v>0</v>
      </c>
      <c r="O96" s="138"/>
      <c r="P96" s="138"/>
      <c r="Q96" s="138"/>
      <c r="R96" s="48"/>
      <c r="S96" s="189"/>
      <c r="T96" s="190"/>
      <c r="U96" s="191" t="s">
        <v>46</v>
      </c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92" t="s">
        <v>133</v>
      </c>
      <c r="AZ96" s="189"/>
      <c r="BA96" s="189"/>
      <c r="BB96" s="189"/>
      <c r="BC96" s="189"/>
      <c r="BD96" s="189"/>
      <c r="BE96" s="193">
        <f>IF(U96="základní",N96,0)</f>
        <v>0</v>
      </c>
      <c r="BF96" s="193">
        <f>IF(U96="snížená",N96,0)</f>
        <v>0</v>
      </c>
      <c r="BG96" s="193">
        <f>IF(U96="zákl. přenesená",N96,0)</f>
        <v>0</v>
      </c>
      <c r="BH96" s="193">
        <f>IF(U96="sníž. přenesená",N96,0)</f>
        <v>0</v>
      </c>
      <c r="BI96" s="193">
        <f>IF(U96="nulová",N96,0)</f>
        <v>0</v>
      </c>
      <c r="BJ96" s="192" t="s">
        <v>89</v>
      </c>
      <c r="BK96" s="189"/>
      <c r="BL96" s="189"/>
      <c r="BM96" s="189"/>
    </row>
    <row r="97" s="1" customFormat="1" ht="18" customHeight="1">
      <c r="B97" s="46"/>
      <c r="C97" s="47"/>
      <c r="D97" s="143" t="s">
        <v>134</v>
      </c>
      <c r="E97" s="136"/>
      <c r="F97" s="136"/>
      <c r="G97" s="136"/>
      <c r="H97" s="136"/>
      <c r="I97" s="47"/>
      <c r="J97" s="47"/>
      <c r="K97" s="47"/>
      <c r="L97" s="47"/>
      <c r="M97" s="47"/>
      <c r="N97" s="137">
        <f>ROUND(N88*T97,2)</f>
        <v>0</v>
      </c>
      <c r="O97" s="138"/>
      <c r="P97" s="138"/>
      <c r="Q97" s="138"/>
      <c r="R97" s="48"/>
      <c r="S97" s="189"/>
      <c r="T97" s="190"/>
      <c r="U97" s="191" t="s">
        <v>46</v>
      </c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92" t="s">
        <v>133</v>
      </c>
      <c r="AZ97" s="189"/>
      <c r="BA97" s="189"/>
      <c r="BB97" s="189"/>
      <c r="BC97" s="189"/>
      <c r="BD97" s="189"/>
      <c r="BE97" s="193">
        <f>IF(U97="základní",N97,0)</f>
        <v>0</v>
      </c>
      <c r="BF97" s="193">
        <f>IF(U97="snížená",N97,0)</f>
        <v>0</v>
      </c>
      <c r="BG97" s="193">
        <f>IF(U97="zákl. přenesená",N97,0)</f>
        <v>0</v>
      </c>
      <c r="BH97" s="193">
        <f>IF(U97="sníž. přenesená",N97,0)</f>
        <v>0</v>
      </c>
      <c r="BI97" s="193">
        <f>IF(U97="nulová",N97,0)</f>
        <v>0</v>
      </c>
      <c r="BJ97" s="192" t="s">
        <v>89</v>
      </c>
      <c r="BK97" s="189"/>
      <c r="BL97" s="189"/>
      <c r="BM97" s="189"/>
    </row>
    <row r="98" s="1" customFormat="1" ht="18" customHeight="1">
      <c r="B98" s="46"/>
      <c r="C98" s="47"/>
      <c r="D98" s="143" t="s">
        <v>135</v>
      </c>
      <c r="E98" s="136"/>
      <c r="F98" s="136"/>
      <c r="G98" s="136"/>
      <c r="H98" s="136"/>
      <c r="I98" s="47"/>
      <c r="J98" s="47"/>
      <c r="K98" s="47"/>
      <c r="L98" s="47"/>
      <c r="M98" s="47"/>
      <c r="N98" s="137">
        <f>ROUND(N88*T98,2)</f>
        <v>0</v>
      </c>
      <c r="O98" s="138"/>
      <c r="P98" s="138"/>
      <c r="Q98" s="138"/>
      <c r="R98" s="48"/>
      <c r="S98" s="189"/>
      <c r="T98" s="190"/>
      <c r="U98" s="191" t="s">
        <v>46</v>
      </c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92" t="s">
        <v>133</v>
      </c>
      <c r="AZ98" s="189"/>
      <c r="BA98" s="189"/>
      <c r="BB98" s="189"/>
      <c r="BC98" s="189"/>
      <c r="BD98" s="189"/>
      <c r="BE98" s="193">
        <f>IF(U98="základní",N98,0)</f>
        <v>0</v>
      </c>
      <c r="BF98" s="193">
        <f>IF(U98="snížená",N98,0)</f>
        <v>0</v>
      </c>
      <c r="BG98" s="193">
        <f>IF(U98="zákl. přenesená",N98,0)</f>
        <v>0</v>
      </c>
      <c r="BH98" s="193">
        <f>IF(U98="sníž. přenesená",N98,0)</f>
        <v>0</v>
      </c>
      <c r="BI98" s="193">
        <f>IF(U98="nulová",N98,0)</f>
        <v>0</v>
      </c>
      <c r="BJ98" s="192" t="s">
        <v>89</v>
      </c>
      <c r="BK98" s="189"/>
      <c r="BL98" s="189"/>
      <c r="BM98" s="189"/>
    </row>
    <row r="99" s="1" customFormat="1" ht="18" customHeight="1">
      <c r="B99" s="46"/>
      <c r="C99" s="47"/>
      <c r="D99" s="143" t="s">
        <v>136</v>
      </c>
      <c r="E99" s="136"/>
      <c r="F99" s="136"/>
      <c r="G99" s="136"/>
      <c r="H99" s="136"/>
      <c r="I99" s="47"/>
      <c r="J99" s="47"/>
      <c r="K99" s="47"/>
      <c r="L99" s="47"/>
      <c r="M99" s="47"/>
      <c r="N99" s="137">
        <f>ROUND(N88*T99,2)</f>
        <v>0</v>
      </c>
      <c r="O99" s="138"/>
      <c r="P99" s="138"/>
      <c r="Q99" s="138"/>
      <c r="R99" s="48"/>
      <c r="S99" s="189"/>
      <c r="T99" s="190"/>
      <c r="U99" s="191" t="s">
        <v>46</v>
      </c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92" t="s">
        <v>133</v>
      </c>
      <c r="AZ99" s="189"/>
      <c r="BA99" s="189"/>
      <c r="BB99" s="189"/>
      <c r="BC99" s="189"/>
      <c r="BD99" s="189"/>
      <c r="BE99" s="193">
        <f>IF(U99="základní",N99,0)</f>
        <v>0</v>
      </c>
      <c r="BF99" s="193">
        <f>IF(U99="snížená",N99,0)</f>
        <v>0</v>
      </c>
      <c r="BG99" s="193">
        <f>IF(U99="zákl. přenesená",N99,0)</f>
        <v>0</v>
      </c>
      <c r="BH99" s="193">
        <f>IF(U99="sníž. přenesená",N99,0)</f>
        <v>0</v>
      </c>
      <c r="BI99" s="193">
        <f>IF(U99="nulová",N99,0)</f>
        <v>0</v>
      </c>
      <c r="BJ99" s="192" t="s">
        <v>89</v>
      </c>
      <c r="BK99" s="189"/>
      <c r="BL99" s="189"/>
      <c r="BM99" s="189"/>
    </row>
    <row r="100" s="1" customFormat="1" ht="18" customHeight="1">
      <c r="B100" s="46"/>
      <c r="C100" s="47"/>
      <c r="D100" s="143" t="s">
        <v>137</v>
      </c>
      <c r="E100" s="136"/>
      <c r="F100" s="136"/>
      <c r="G100" s="136"/>
      <c r="H100" s="136"/>
      <c r="I100" s="47"/>
      <c r="J100" s="47"/>
      <c r="K100" s="47"/>
      <c r="L100" s="47"/>
      <c r="M100" s="47"/>
      <c r="N100" s="137">
        <f>ROUND(N88*T100,2)</f>
        <v>0</v>
      </c>
      <c r="O100" s="138"/>
      <c r="P100" s="138"/>
      <c r="Q100" s="138"/>
      <c r="R100" s="48"/>
      <c r="S100" s="189"/>
      <c r="T100" s="190"/>
      <c r="U100" s="191" t="s">
        <v>46</v>
      </c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92" t="s">
        <v>133</v>
      </c>
      <c r="AZ100" s="189"/>
      <c r="BA100" s="189"/>
      <c r="BB100" s="189"/>
      <c r="BC100" s="189"/>
      <c r="BD100" s="189"/>
      <c r="BE100" s="193">
        <f>IF(U100="základní",N100,0)</f>
        <v>0</v>
      </c>
      <c r="BF100" s="193">
        <f>IF(U100="snížená",N100,0)</f>
        <v>0</v>
      </c>
      <c r="BG100" s="193">
        <f>IF(U100="zákl. přenesená",N100,0)</f>
        <v>0</v>
      </c>
      <c r="BH100" s="193">
        <f>IF(U100="sníž. přenesená",N100,0)</f>
        <v>0</v>
      </c>
      <c r="BI100" s="193">
        <f>IF(U100="nulová",N100,0)</f>
        <v>0</v>
      </c>
      <c r="BJ100" s="192" t="s">
        <v>89</v>
      </c>
      <c r="BK100" s="189"/>
      <c r="BL100" s="189"/>
      <c r="BM100" s="189"/>
    </row>
    <row r="101" s="1" customFormat="1" ht="18" customHeight="1">
      <c r="B101" s="46"/>
      <c r="C101" s="47"/>
      <c r="D101" s="136" t="s">
        <v>138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137">
        <f>ROUND(N88*T101,2)</f>
        <v>0</v>
      </c>
      <c r="O101" s="138"/>
      <c r="P101" s="138"/>
      <c r="Q101" s="138"/>
      <c r="R101" s="48"/>
      <c r="S101" s="189"/>
      <c r="T101" s="194"/>
      <c r="U101" s="195" t="s">
        <v>46</v>
      </c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92" t="s">
        <v>139</v>
      </c>
      <c r="AZ101" s="189"/>
      <c r="BA101" s="189"/>
      <c r="BB101" s="189"/>
      <c r="BC101" s="189"/>
      <c r="BD101" s="189"/>
      <c r="BE101" s="193">
        <f>IF(U101="základní",N101,0)</f>
        <v>0</v>
      </c>
      <c r="BF101" s="193">
        <f>IF(U101="snížená",N101,0)</f>
        <v>0</v>
      </c>
      <c r="BG101" s="193">
        <f>IF(U101="zákl. přenesená",N101,0)</f>
        <v>0</v>
      </c>
      <c r="BH101" s="193">
        <f>IF(U101="sníž. přenesená",N101,0)</f>
        <v>0</v>
      </c>
      <c r="BI101" s="193">
        <f>IF(U101="nulová",N101,0)</f>
        <v>0</v>
      </c>
      <c r="BJ101" s="192" t="s">
        <v>89</v>
      </c>
      <c r="BK101" s="189"/>
      <c r="BL101" s="189"/>
      <c r="BM101" s="189"/>
    </row>
    <row r="102" s="1" customForma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8"/>
      <c r="T102" s="172"/>
      <c r="U102" s="172"/>
    </row>
    <row r="103" s="1" customFormat="1" ht="29.28" customHeight="1">
      <c r="B103" s="46"/>
      <c r="C103" s="150" t="s">
        <v>105</v>
      </c>
      <c r="D103" s="151"/>
      <c r="E103" s="151"/>
      <c r="F103" s="151"/>
      <c r="G103" s="151"/>
      <c r="H103" s="151"/>
      <c r="I103" s="151"/>
      <c r="J103" s="151"/>
      <c r="K103" s="151"/>
      <c r="L103" s="152">
        <f>ROUND(SUM(N88+N95),2)</f>
        <v>0</v>
      </c>
      <c r="M103" s="152"/>
      <c r="N103" s="152"/>
      <c r="O103" s="152"/>
      <c r="P103" s="152"/>
      <c r="Q103" s="152"/>
      <c r="R103" s="48"/>
      <c r="T103" s="172"/>
      <c r="U103" s="172"/>
    </row>
    <row r="104" s="1" customFormat="1" ht="6.96" customHeight="1"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7"/>
      <c r="T104" s="172"/>
      <c r="U104" s="172"/>
    </row>
    <row r="108" s="1" customFormat="1" ht="6.96" customHeight="1">
      <c r="B108" s="78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80"/>
    </row>
    <row r="109" s="1" customFormat="1" ht="36.96" customHeight="1">
      <c r="B109" s="46"/>
      <c r="C109" s="27" t="s">
        <v>140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8"/>
    </row>
    <row r="110" s="1" customFormat="1" ht="6.96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8"/>
    </row>
    <row r="111" s="1" customFormat="1" ht="30" customHeight="1">
      <c r="B111" s="46"/>
      <c r="C111" s="38" t="s">
        <v>19</v>
      </c>
      <c r="D111" s="47"/>
      <c r="E111" s="47"/>
      <c r="F111" s="155" t="str">
        <f>F6</f>
        <v>Odstranění budovy technického oddělení</v>
      </c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47"/>
      <c r="R111" s="48"/>
    </row>
    <row r="112" s="1" customFormat="1" ht="36.96" customHeight="1">
      <c r="B112" s="46"/>
      <c r="C112" s="85" t="s">
        <v>113</v>
      </c>
      <c r="D112" s="47"/>
      <c r="E112" s="47"/>
      <c r="F112" s="87" t="str">
        <f>F7</f>
        <v>292.1 - Bourání a demontáže - oplocení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8"/>
    </row>
    <row r="113" s="1" customFormat="1" ht="6.96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8"/>
    </row>
    <row r="114" s="1" customFormat="1" ht="18" customHeight="1">
      <c r="B114" s="46"/>
      <c r="C114" s="38" t="s">
        <v>24</v>
      </c>
      <c r="D114" s="47"/>
      <c r="E114" s="47"/>
      <c r="F114" s="33" t="str">
        <f>F9</f>
        <v>Zoologická zahrada hl. m. Prahy</v>
      </c>
      <c r="G114" s="47"/>
      <c r="H114" s="47"/>
      <c r="I114" s="47"/>
      <c r="J114" s="47"/>
      <c r="K114" s="38" t="s">
        <v>26</v>
      </c>
      <c r="L114" s="47"/>
      <c r="M114" s="90" t="str">
        <f>IF(O9="","",O9)</f>
        <v>9. 1. 2018</v>
      </c>
      <c r="N114" s="90"/>
      <c r="O114" s="90"/>
      <c r="P114" s="90"/>
      <c r="Q114" s="47"/>
      <c r="R114" s="48"/>
    </row>
    <row r="115" s="1" customFormat="1" ht="6.96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8"/>
    </row>
    <row r="116" s="1" customFormat="1">
      <c r="B116" s="46"/>
      <c r="C116" s="38" t="s">
        <v>28</v>
      </c>
      <c r="D116" s="47"/>
      <c r="E116" s="47"/>
      <c r="F116" s="33" t="str">
        <f>E12</f>
        <v xml:space="preserve">Hlavní město Praha </v>
      </c>
      <c r="G116" s="47"/>
      <c r="H116" s="47"/>
      <c r="I116" s="47"/>
      <c r="J116" s="47"/>
      <c r="K116" s="38" t="s">
        <v>34</v>
      </c>
      <c r="L116" s="47"/>
      <c r="M116" s="33" t="str">
        <f>E18</f>
        <v xml:space="preserve">ARW pb. s.r.o </v>
      </c>
      <c r="N116" s="33"/>
      <c r="O116" s="33"/>
      <c r="P116" s="33"/>
      <c r="Q116" s="33"/>
      <c r="R116" s="48"/>
    </row>
    <row r="117" s="1" customFormat="1" ht="14.4" customHeight="1">
      <c r="B117" s="46"/>
      <c r="C117" s="38" t="s">
        <v>32</v>
      </c>
      <c r="D117" s="47"/>
      <c r="E117" s="47"/>
      <c r="F117" s="33" t="str">
        <f>IF(E15="","",E15)</f>
        <v>Vyplň údaj</v>
      </c>
      <c r="G117" s="47"/>
      <c r="H117" s="47"/>
      <c r="I117" s="47"/>
      <c r="J117" s="47"/>
      <c r="K117" s="38" t="s">
        <v>38</v>
      </c>
      <c r="L117" s="47"/>
      <c r="M117" s="33" t="str">
        <f>E21</f>
        <v>Pavel Novotný</v>
      </c>
      <c r="N117" s="33"/>
      <c r="O117" s="33"/>
      <c r="P117" s="33"/>
      <c r="Q117" s="33"/>
      <c r="R117" s="48"/>
    </row>
    <row r="118" s="1" customFormat="1" ht="10.32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8"/>
    </row>
    <row r="119" s="8" customFormat="1" ht="29.28" customHeight="1">
      <c r="B119" s="196"/>
      <c r="C119" s="197" t="s">
        <v>141</v>
      </c>
      <c r="D119" s="198" t="s">
        <v>142</v>
      </c>
      <c r="E119" s="198" t="s">
        <v>63</v>
      </c>
      <c r="F119" s="198" t="s">
        <v>143</v>
      </c>
      <c r="G119" s="198"/>
      <c r="H119" s="198"/>
      <c r="I119" s="198"/>
      <c r="J119" s="198" t="s">
        <v>120</v>
      </c>
      <c r="K119" s="198" t="s">
        <v>144</v>
      </c>
      <c r="L119" s="198" t="s">
        <v>145</v>
      </c>
      <c r="M119" s="198"/>
      <c r="N119" s="198" t="s">
        <v>123</v>
      </c>
      <c r="O119" s="198"/>
      <c r="P119" s="198"/>
      <c r="Q119" s="199"/>
      <c r="R119" s="200"/>
      <c r="T119" s="106" t="s">
        <v>146</v>
      </c>
      <c r="U119" s="107" t="s">
        <v>45</v>
      </c>
      <c r="V119" s="107" t="s">
        <v>147</v>
      </c>
      <c r="W119" s="107" t="s">
        <v>148</v>
      </c>
      <c r="X119" s="107" t="s">
        <v>149</v>
      </c>
      <c r="Y119" s="107" t="s">
        <v>150</v>
      </c>
      <c r="Z119" s="107" t="s">
        <v>151</v>
      </c>
      <c r="AA119" s="108" t="s">
        <v>152</v>
      </c>
    </row>
    <row r="120" s="1" customFormat="1" ht="29.28" customHeight="1">
      <c r="B120" s="46"/>
      <c r="C120" s="110" t="s">
        <v>115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201">
        <f>BK120</f>
        <v>0</v>
      </c>
      <c r="O120" s="202"/>
      <c r="P120" s="202"/>
      <c r="Q120" s="202"/>
      <c r="R120" s="48"/>
      <c r="T120" s="109"/>
      <c r="U120" s="67"/>
      <c r="V120" s="67"/>
      <c r="W120" s="203">
        <f>W121+W140+W145</f>
        <v>0</v>
      </c>
      <c r="X120" s="67"/>
      <c r="Y120" s="203">
        <f>Y121+Y140+Y145</f>
        <v>0.17082150000000002</v>
      </c>
      <c r="Z120" s="67"/>
      <c r="AA120" s="204">
        <f>AA121+AA140+AA145</f>
        <v>6.5549999999999997</v>
      </c>
      <c r="AT120" s="22" t="s">
        <v>80</v>
      </c>
      <c r="AU120" s="22" t="s">
        <v>125</v>
      </c>
      <c r="BK120" s="205">
        <f>BK121+BK140+BK145</f>
        <v>0</v>
      </c>
    </row>
    <row r="121" s="9" customFormat="1" ht="37.44" customHeight="1">
      <c r="B121" s="206"/>
      <c r="C121" s="207"/>
      <c r="D121" s="208" t="s">
        <v>126</v>
      </c>
      <c r="E121" s="208"/>
      <c r="F121" s="208"/>
      <c r="G121" s="208"/>
      <c r="H121" s="208"/>
      <c r="I121" s="208"/>
      <c r="J121" s="208"/>
      <c r="K121" s="208"/>
      <c r="L121" s="208"/>
      <c r="M121" s="208"/>
      <c r="N121" s="209">
        <f>BK121</f>
        <v>0</v>
      </c>
      <c r="O121" s="179"/>
      <c r="P121" s="179"/>
      <c r="Q121" s="179"/>
      <c r="R121" s="210"/>
      <c r="T121" s="211"/>
      <c r="U121" s="207"/>
      <c r="V121" s="207"/>
      <c r="W121" s="212">
        <f>W122+W127+W133</f>
        <v>0</v>
      </c>
      <c r="X121" s="207"/>
      <c r="Y121" s="212">
        <f>Y122+Y127+Y133</f>
        <v>0.17082150000000002</v>
      </c>
      <c r="Z121" s="207"/>
      <c r="AA121" s="213">
        <f>AA122+AA127+AA133</f>
        <v>6.5549999999999997</v>
      </c>
      <c r="AR121" s="214" t="s">
        <v>89</v>
      </c>
      <c r="AT121" s="215" t="s">
        <v>80</v>
      </c>
      <c r="AU121" s="215" t="s">
        <v>81</v>
      </c>
      <c r="AY121" s="214" t="s">
        <v>153</v>
      </c>
      <c r="BK121" s="216">
        <f>BK122+BK127+BK133</f>
        <v>0</v>
      </c>
    </row>
    <row r="122" s="9" customFormat="1" ht="19.92" customHeight="1">
      <c r="B122" s="206"/>
      <c r="C122" s="207"/>
      <c r="D122" s="217" t="s">
        <v>127</v>
      </c>
      <c r="E122" s="217"/>
      <c r="F122" s="217"/>
      <c r="G122" s="217"/>
      <c r="H122" s="217"/>
      <c r="I122" s="217"/>
      <c r="J122" s="217"/>
      <c r="K122" s="217"/>
      <c r="L122" s="217"/>
      <c r="M122" s="217"/>
      <c r="N122" s="218">
        <f>BK122</f>
        <v>0</v>
      </c>
      <c r="O122" s="219"/>
      <c r="P122" s="219"/>
      <c r="Q122" s="219"/>
      <c r="R122" s="210"/>
      <c r="T122" s="211"/>
      <c r="U122" s="207"/>
      <c r="V122" s="207"/>
      <c r="W122" s="212">
        <f>SUM(W123:W126)</f>
        <v>0</v>
      </c>
      <c r="X122" s="207"/>
      <c r="Y122" s="212">
        <f>SUM(Y123:Y126)</f>
        <v>0.17082150000000002</v>
      </c>
      <c r="Z122" s="207"/>
      <c r="AA122" s="213">
        <f>SUM(AA123:AA126)</f>
        <v>0</v>
      </c>
      <c r="AR122" s="214" t="s">
        <v>89</v>
      </c>
      <c r="AT122" s="215" t="s">
        <v>80</v>
      </c>
      <c r="AU122" s="215" t="s">
        <v>89</v>
      </c>
      <c r="AY122" s="214" t="s">
        <v>153</v>
      </c>
      <c r="BK122" s="216">
        <f>SUM(BK123:BK126)</f>
        <v>0</v>
      </c>
    </row>
    <row r="123" s="1" customFormat="1" ht="38.25" customHeight="1">
      <c r="B123" s="46"/>
      <c r="C123" s="220" t="s">
        <v>89</v>
      </c>
      <c r="D123" s="220" t="s">
        <v>154</v>
      </c>
      <c r="E123" s="221" t="s">
        <v>155</v>
      </c>
      <c r="F123" s="222" t="s">
        <v>156</v>
      </c>
      <c r="G123" s="222"/>
      <c r="H123" s="222"/>
      <c r="I123" s="222"/>
      <c r="J123" s="223" t="s">
        <v>157</v>
      </c>
      <c r="K123" s="224">
        <v>45</v>
      </c>
      <c r="L123" s="225">
        <v>0</v>
      </c>
      <c r="M123" s="226"/>
      <c r="N123" s="227">
        <f>ROUND(L123*K123,2)</f>
        <v>0</v>
      </c>
      <c r="O123" s="227"/>
      <c r="P123" s="227"/>
      <c r="Q123" s="227"/>
      <c r="R123" s="48"/>
      <c r="T123" s="228" t="s">
        <v>22</v>
      </c>
      <c r="U123" s="56" t="s">
        <v>46</v>
      </c>
      <c r="V123" s="47"/>
      <c r="W123" s="229">
        <f>V123*K123</f>
        <v>0</v>
      </c>
      <c r="X123" s="229">
        <v>0</v>
      </c>
      <c r="Y123" s="229">
        <f>X123*K123</f>
        <v>0</v>
      </c>
      <c r="Z123" s="229">
        <v>0</v>
      </c>
      <c r="AA123" s="230">
        <f>Z123*K123</f>
        <v>0</v>
      </c>
      <c r="AR123" s="22" t="s">
        <v>158</v>
      </c>
      <c r="AT123" s="22" t="s">
        <v>154</v>
      </c>
      <c r="AU123" s="22" t="s">
        <v>111</v>
      </c>
      <c r="AY123" s="22" t="s">
        <v>153</v>
      </c>
      <c r="BE123" s="142">
        <f>IF(U123="základní",N123,0)</f>
        <v>0</v>
      </c>
      <c r="BF123" s="142">
        <f>IF(U123="snížená",N123,0)</f>
        <v>0</v>
      </c>
      <c r="BG123" s="142">
        <f>IF(U123="zákl. přenesená",N123,0)</f>
        <v>0</v>
      </c>
      <c r="BH123" s="142">
        <f>IF(U123="sníž. přenesená",N123,0)</f>
        <v>0</v>
      </c>
      <c r="BI123" s="142">
        <f>IF(U123="nulová",N123,0)</f>
        <v>0</v>
      </c>
      <c r="BJ123" s="22" t="s">
        <v>89</v>
      </c>
      <c r="BK123" s="142">
        <f>ROUND(L123*K123,2)</f>
        <v>0</v>
      </c>
      <c r="BL123" s="22" t="s">
        <v>158</v>
      </c>
      <c r="BM123" s="22" t="s">
        <v>159</v>
      </c>
    </row>
    <row r="124" s="10" customFormat="1" ht="16.5" customHeight="1">
      <c r="B124" s="231"/>
      <c r="C124" s="232"/>
      <c r="D124" s="232"/>
      <c r="E124" s="233" t="s">
        <v>22</v>
      </c>
      <c r="F124" s="234" t="s">
        <v>160</v>
      </c>
      <c r="G124" s="235"/>
      <c r="H124" s="235"/>
      <c r="I124" s="235"/>
      <c r="J124" s="232"/>
      <c r="K124" s="236">
        <v>45</v>
      </c>
      <c r="L124" s="232"/>
      <c r="M124" s="232"/>
      <c r="N124" s="232"/>
      <c r="O124" s="232"/>
      <c r="P124" s="232"/>
      <c r="Q124" s="232"/>
      <c r="R124" s="237"/>
      <c r="T124" s="238"/>
      <c r="U124" s="232"/>
      <c r="V124" s="232"/>
      <c r="W124" s="232"/>
      <c r="X124" s="232"/>
      <c r="Y124" s="232"/>
      <c r="Z124" s="232"/>
      <c r="AA124" s="239"/>
      <c r="AT124" s="240" t="s">
        <v>161</v>
      </c>
      <c r="AU124" s="240" t="s">
        <v>111</v>
      </c>
      <c r="AV124" s="10" t="s">
        <v>111</v>
      </c>
      <c r="AW124" s="10" t="s">
        <v>37</v>
      </c>
      <c r="AX124" s="10" t="s">
        <v>81</v>
      </c>
      <c r="AY124" s="240" t="s">
        <v>153</v>
      </c>
    </row>
    <row r="125" s="1" customFormat="1" ht="25.5" customHeight="1">
      <c r="B125" s="46"/>
      <c r="C125" s="220" t="s">
        <v>111</v>
      </c>
      <c r="D125" s="220" t="s">
        <v>154</v>
      </c>
      <c r="E125" s="221" t="s">
        <v>162</v>
      </c>
      <c r="F125" s="222" t="s">
        <v>163</v>
      </c>
      <c r="G125" s="222"/>
      <c r="H125" s="222"/>
      <c r="I125" s="222"/>
      <c r="J125" s="223" t="s">
        <v>164</v>
      </c>
      <c r="K125" s="224">
        <v>5</v>
      </c>
      <c r="L125" s="225">
        <v>0</v>
      </c>
      <c r="M125" s="226"/>
      <c r="N125" s="227">
        <f>ROUND(L125*K125,2)</f>
        <v>0</v>
      </c>
      <c r="O125" s="227"/>
      <c r="P125" s="227"/>
      <c r="Q125" s="227"/>
      <c r="R125" s="48"/>
      <c r="T125" s="228" t="s">
        <v>22</v>
      </c>
      <c r="U125" s="56" t="s">
        <v>46</v>
      </c>
      <c r="V125" s="47"/>
      <c r="W125" s="229">
        <f>V125*K125</f>
        <v>0</v>
      </c>
      <c r="X125" s="229">
        <v>0.0128123</v>
      </c>
      <c r="Y125" s="229">
        <f>X125*K125</f>
        <v>0.064061500000000007</v>
      </c>
      <c r="Z125" s="229">
        <v>0</v>
      </c>
      <c r="AA125" s="230">
        <f>Z125*K125</f>
        <v>0</v>
      </c>
      <c r="AR125" s="22" t="s">
        <v>158</v>
      </c>
      <c r="AT125" s="22" t="s">
        <v>154</v>
      </c>
      <c r="AU125" s="22" t="s">
        <v>111</v>
      </c>
      <c r="AY125" s="22" t="s">
        <v>153</v>
      </c>
      <c r="BE125" s="142">
        <f>IF(U125="základní",N125,0)</f>
        <v>0</v>
      </c>
      <c r="BF125" s="142">
        <f>IF(U125="snížená",N125,0)</f>
        <v>0</v>
      </c>
      <c r="BG125" s="142">
        <f>IF(U125="zákl. přenesená",N125,0)</f>
        <v>0</v>
      </c>
      <c r="BH125" s="142">
        <f>IF(U125="sníž. přenesená",N125,0)</f>
        <v>0</v>
      </c>
      <c r="BI125" s="142">
        <f>IF(U125="nulová",N125,0)</f>
        <v>0</v>
      </c>
      <c r="BJ125" s="22" t="s">
        <v>89</v>
      </c>
      <c r="BK125" s="142">
        <f>ROUND(L125*K125,2)</f>
        <v>0</v>
      </c>
      <c r="BL125" s="22" t="s">
        <v>158</v>
      </c>
      <c r="BM125" s="22" t="s">
        <v>165</v>
      </c>
    </row>
    <row r="126" s="1" customFormat="1" ht="25.5" customHeight="1">
      <c r="B126" s="46"/>
      <c r="C126" s="220" t="s">
        <v>166</v>
      </c>
      <c r="D126" s="220" t="s">
        <v>154</v>
      </c>
      <c r="E126" s="221" t="s">
        <v>167</v>
      </c>
      <c r="F126" s="222" t="s">
        <v>168</v>
      </c>
      <c r="G126" s="222"/>
      <c r="H126" s="222"/>
      <c r="I126" s="222"/>
      <c r="J126" s="223" t="s">
        <v>164</v>
      </c>
      <c r="K126" s="224">
        <v>5</v>
      </c>
      <c r="L126" s="225">
        <v>0</v>
      </c>
      <c r="M126" s="226"/>
      <c r="N126" s="227">
        <f>ROUND(L126*K126,2)</f>
        <v>0</v>
      </c>
      <c r="O126" s="227"/>
      <c r="P126" s="227"/>
      <c r="Q126" s="227"/>
      <c r="R126" s="48"/>
      <c r="T126" s="228" t="s">
        <v>22</v>
      </c>
      <c r="U126" s="56" t="s">
        <v>46</v>
      </c>
      <c r="V126" s="47"/>
      <c r="W126" s="229">
        <f>V126*K126</f>
        <v>0</v>
      </c>
      <c r="X126" s="229">
        <v>0.021351999999999999</v>
      </c>
      <c r="Y126" s="229">
        <f>X126*K126</f>
        <v>0.10675999999999999</v>
      </c>
      <c r="Z126" s="229">
        <v>0</v>
      </c>
      <c r="AA126" s="230">
        <f>Z126*K126</f>
        <v>0</v>
      </c>
      <c r="AR126" s="22" t="s">
        <v>158</v>
      </c>
      <c r="AT126" s="22" t="s">
        <v>154</v>
      </c>
      <c r="AU126" s="22" t="s">
        <v>111</v>
      </c>
      <c r="AY126" s="22" t="s">
        <v>153</v>
      </c>
      <c r="BE126" s="142">
        <f>IF(U126="základní",N126,0)</f>
        <v>0</v>
      </c>
      <c r="BF126" s="142">
        <f>IF(U126="snížená",N126,0)</f>
        <v>0</v>
      </c>
      <c r="BG126" s="142">
        <f>IF(U126="zákl. přenesená",N126,0)</f>
        <v>0</v>
      </c>
      <c r="BH126" s="142">
        <f>IF(U126="sníž. přenesená",N126,0)</f>
        <v>0</v>
      </c>
      <c r="BI126" s="142">
        <f>IF(U126="nulová",N126,0)</f>
        <v>0</v>
      </c>
      <c r="BJ126" s="22" t="s">
        <v>89</v>
      </c>
      <c r="BK126" s="142">
        <f>ROUND(L126*K126,2)</f>
        <v>0</v>
      </c>
      <c r="BL126" s="22" t="s">
        <v>158</v>
      </c>
      <c r="BM126" s="22" t="s">
        <v>169</v>
      </c>
    </row>
    <row r="127" s="9" customFormat="1" ht="29.88" customHeight="1">
      <c r="B127" s="206"/>
      <c r="C127" s="207"/>
      <c r="D127" s="217" t="s">
        <v>128</v>
      </c>
      <c r="E127" s="217"/>
      <c r="F127" s="217"/>
      <c r="G127" s="217"/>
      <c r="H127" s="217"/>
      <c r="I127" s="217"/>
      <c r="J127" s="217"/>
      <c r="K127" s="217"/>
      <c r="L127" s="217"/>
      <c r="M127" s="217"/>
      <c r="N127" s="241">
        <f>BK127</f>
        <v>0</v>
      </c>
      <c r="O127" s="242"/>
      <c r="P127" s="242"/>
      <c r="Q127" s="242"/>
      <c r="R127" s="210"/>
      <c r="T127" s="211"/>
      <c r="U127" s="207"/>
      <c r="V127" s="207"/>
      <c r="W127" s="212">
        <f>SUM(W128:W132)</f>
        <v>0</v>
      </c>
      <c r="X127" s="207"/>
      <c r="Y127" s="212">
        <f>SUM(Y128:Y132)</f>
        <v>0</v>
      </c>
      <c r="Z127" s="207"/>
      <c r="AA127" s="213">
        <f>SUM(AA128:AA132)</f>
        <v>6.5549999999999997</v>
      </c>
      <c r="AR127" s="214" t="s">
        <v>89</v>
      </c>
      <c r="AT127" s="215" t="s">
        <v>80</v>
      </c>
      <c r="AU127" s="215" t="s">
        <v>89</v>
      </c>
      <c r="AY127" s="214" t="s">
        <v>153</v>
      </c>
      <c r="BK127" s="216">
        <f>SUM(BK128:BK132)</f>
        <v>0</v>
      </c>
    </row>
    <row r="128" s="1" customFormat="1" ht="25.5" customHeight="1">
      <c r="B128" s="46"/>
      <c r="C128" s="220" t="s">
        <v>158</v>
      </c>
      <c r="D128" s="220" t="s">
        <v>154</v>
      </c>
      <c r="E128" s="221" t="s">
        <v>170</v>
      </c>
      <c r="F128" s="222" t="s">
        <v>171</v>
      </c>
      <c r="G128" s="222"/>
      <c r="H128" s="222"/>
      <c r="I128" s="222"/>
      <c r="J128" s="223" t="s">
        <v>164</v>
      </c>
      <c r="K128" s="224">
        <v>38</v>
      </c>
      <c r="L128" s="225">
        <v>0</v>
      </c>
      <c r="M128" s="226"/>
      <c r="N128" s="227">
        <f>ROUND(L128*K128,2)</f>
        <v>0</v>
      </c>
      <c r="O128" s="227"/>
      <c r="P128" s="227"/>
      <c r="Q128" s="227"/>
      <c r="R128" s="48"/>
      <c r="T128" s="228" t="s">
        <v>22</v>
      </c>
      <c r="U128" s="56" t="s">
        <v>46</v>
      </c>
      <c r="V128" s="47"/>
      <c r="W128" s="229">
        <f>V128*K128</f>
        <v>0</v>
      </c>
      <c r="X128" s="229">
        <v>0</v>
      </c>
      <c r="Y128" s="229">
        <f>X128*K128</f>
        <v>0</v>
      </c>
      <c r="Z128" s="229">
        <v>0.0060000000000000001</v>
      </c>
      <c r="AA128" s="230">
        <f>Z128*K128</f>
        <v>0.22800000000000001</v>
      </c>
      <c r="AR128" s="22" t="s">
        <v>158</v>
      </c>
      <c r="AT128" s="22" t="s">
        <v>154</v>
      </c>
      <c r="AU128" s="22" t="s">
        <v>111</v>
      </c>
      <c r="AY128" s="22" t="s">
        <v>153</v>
      </c>
      <c r="BE128" s="142">
        <f>IF(U128="základní",N128,0)</f>
        <v>0</v>
      </c>
      <c r="BF128" s="142">
        <f>IF(U128="snížená",N128,0)</f>
        <v>0</v>
      </c>
      <c r="BG128" s="142">
        <f>IF(U128="zákl. přenesená",N128,0)</f>
        <v>0</v>
      </c>
      <c r="BH128" s="142">
        <f>IF(U128="sníž. přenesená",N128,0)</f>
        <v>0</v>
      </c>
      <c r="BI128" s="142">
        <f>IF(U128="nulová",N128,0)</f>
        <v>0</v>
      </c>
      <c r="BJ128" s="22" t="s">
        <v>89</v>
      </c>
      <c r="BK128" s="142">
        <f>ROUND(L128*K128,2)</f>
        <v>0</v>
      </c>
      <c r="BL128" s="22" t="s">
        <v>158</v>
      </c>
      <c r="BM128" s="22" t="s">
        <v>172</v>
      </c>
    </row>
    <row r="129" s="10" customFormat="1" ht="16.5" customHeight="1">
      <c r="B129" s="231"/>
      <c r="C129" s="232"/>
      <c r="D129" s="232"/>
      <c r="E129" s="233" t="s">
        <v>22</v>
      </c>
      <c r="F129" s="234" t="s">
        <v>173</v>
      </c>
      <c r="G129" s="235"/>
      <c r="H129" s="235"/>
      <c r="I129" s="235"/>
      <c r="J129" s="232"/>
      <c r="K129" s="236">
        <v>38</v>
      </c>
      <c r="L129" s="232"/>
      <c r="M129" s="232"/>
      <c r="N129" s="232"/>
      <c r="O129" s="232"/>
      <c r="P129" s="232"/>
      <c r="Q129" s="232"/>
      <c r="R129" s="237"/>
      <c r="T129" s="238"/>
      <c r="U129" s="232"/>
      <c r="V129" s="232"/>
      <c r="W129" s="232"/>
      <c r="X129" s="232"/>
      <c r="Y129" s="232"/>
      <c r="Z129" s="232"/>
      <c r="AA129" s="239"/>
      <c r="AT129" s="240" t="s">
        <v>161</v>
      </c>
      <c r="AU129" s="240" t="s">
        <v>111</v>
      </c>
      <c r="AV129" s="10" t="s">
        <v>111</v>
      </c>
      <c r="AW129" s="10" t="s">
        <v>37</v>
      </c>
      <c r="AX129" s="10" t="s">
        <v>81</v>
      </c>
      <c r="AY129" s="240" t="s">
        <v>153</v>
      </c>
    </row>
    <row r="130" s="1" customFormat="1" ht="25.5" customHeight="1">
      <c r="B130" s="46"/>
      <c r="C130" s="220" t="s">
        <v>174</v>
      </c>
      <c r="D130" s="220" t="s">
        <v>154</v>
      </c>
      <c r="E130" s="221" t="s">
        <v>175</v>
      </c>
      <c r="F130" s="222" t="s">
        <v>176</v>
      </c>
      <c r="G130" s="222"/>
      <c r="H130" s="222"/>
      <c r="I130" s="222"/>
      <c r="J130" s="223" t="s">
        <v>177</v>
      </c>
      <c r="K130" s="224">
        <v>78</v>
      </c>
      <c r="L130" s="225">
        <v>0</v>
      </c>
      <c r="M130" s="226"/>
      <c r="N130" s="227">
        <f>ROUND(L130*K130,2)</f>
        <v>0</v>
      </c>
      <c r="O130" s="227"/>
      <c r="P130" s="227"/>
      <c r="Q130" s="227"/>
      <c r="R130" s="48"/>
      <c r="T130" s="228" t="s">
        <v>22</v>
      </c>
      <c r="U130" s="56" t="s">
        <v>46</v>
      </c>
      <c r="V130" s="47"/>
      <c r="W130" s="229">
        <f>V130*K130</f>
        <v>0</v>
      </c>
      <c r="X130" s="229">
        <v>0</v>
      </c>
      <c r="Y130" s="229">
        <f>X130*K130</f>
        <v>0</v>
      </c>
      <c r="Z130" s="229">
        <v>0.066500000000000004</v>
      </c>
      <c r="AA130" s="230">
        <f>Z130*K130</f>
        <v>5.1870000000000003</v>
      </c>
      <c r="AR130" s="22" t="s">
        <v>158</v>
      </c>
      <c r="AT130" s="22" t="s">
        <v>154</v>
      </c>
      <c r="AU130" s="22" t="s">
        <v>111</v>
      </c>
      <c r="AY130" s="22" t="s">
        <v>153</v>
      </c>
      <c r="BE130" s="142">
        <f>IF(U130="základní",N130,0)</f>
        <v>0</v>
      </c>
      <c r="BF130" s="142">
        <f>IF(U130="snížená",N130,0)</f>
        <v>0</v>
      </c>
      <c r="BG130" s="142">
        <f>IF(U130="zákl. přenesená",N130,0)</f>
        <v>0</v>
      </c>
      <c r="BH130" s="142">
        <f>IF(U130="sníž. přenesená",N130,0)</f>
        <v>0</v>
      </c>
      <c r="BI130" s="142">
        <f>IF(U130="nulová",N130,0)</f>
        <v>0</v>
      </c>
      <c r="BJ130" s="22" t="s">
        <v>89</v>
      </c>
      <c r="BK130" s="142">
        <f>ROUND(L130*K130,2)</f>
        <v>0</v>
      </c>
      <c r="BL130" s="22" t="s">
        <v>158</v>
      </c>
      <c r="BM130" s="22" t="s">
        <v>178</v>
      </c>
    </row>
    <row r="131" s="10" customFormat="1" ht="16.5" customHeight="1">
      <c r="B131" s="231"/>
      <c r="C131" s="232"/>
      <c r="D131" s="232"/>
      <c r="E131" s="233" t="s">
        <v>22</v>
      </c>
      <c r="F131" s="234" t="s">
        <v>179</v>
      </c>
      <c r="G131" s="235"/>
      <c r="H131" s="235"/>
      <c r="I131" s="235"/>
      <c r="J131" s="232"/>
      <c r="K131" s="236">
        <v>78</v>
      </c>
      <c r="L131" s="232"/>
      <c r="M131" s="232"/>
      <c r="N131" s="232"/>
      <c r="O131" s="232"/>
      <c r="P131" s="232"/>
      <c r="Q131" s="232"/>
      <c r="R131" s="237"/>
      <c r="T131" s="238"/>
      <c r="U131" s="232"/>
      <c r="V131" s="232"/>
      <c r="W131" s="232"/>
      <c r="X131" s="232"/>
      <c r="Y131" s="232"/>
      <c r="Z131" s="232"/>
      <c r="AA131" s="239"/>
      <c r="AT131" s="240" t="s">
        <v>161</v>
      </c>
      <c r="AU131" s="240" t="s">
        <v>111</v>
      </c>
      <c r="AV131" s="10" t="s">
        <v>111</v>
      </c>
      <c r="AW131" s="10" t="s">
        <v>37</v>
      </c>
      <c r="AX131" s="10" t="s">
        <v>81</v>
      </c>
      <c r="AY131" s="240" t="s">
        <v>153</v>
      </c>
    </row>
    <row r="132" s="1" customFormat="1" ht="25.5" customHeight="1">
      <c r="B132" s="46"/>
      <c r="C132" s="220" t="s">
        <v>180</v>
      </c>
      <c r="D132" s="220" t="s">
        <v>154</v>
      </c>
      <c r="E132" s="221" t="s">
        <v>181</v>
      </c>
      <c r="F132" s="222" t="s">
        <v>182</v>
      </c>
      <c r="G132" s="222"/>
      <c r="H132" s="222"/>
      <c r="I132" s="222"/>
      <c r="J132" s="223" t="s">
        <v>164</v>
      </c>
      <c r="K132" s="224">
        <v>4</v>
      </c>
      <c r="L132" s="225">
        <v>0</v>
      </c>
      <c r="M132" s="226"/>
      <c r="N132" s="227">
        <f>ROUND(L132*K132,2)</f>
        <v>0</v>
      </c>
      <c r="O132" s="227"/>
      <c r="P132" s="227"/>
      <c r="Q132" s="227"/>
      <c r="R132" s="48"/>
      <c r="T132" s="228" t="s">
        <v>22</v>
      </c>
      <c r="U132" s="56" t="s">
        <v>46</v>
      </c>
      <c r="V132" s="47"/>
      <c r="W132" s="229">
        <f>V132*K132</f>
        <v>0</v>
      </c>
      <c r="X132" s="229">
        <v>0</v>
      </c>
      <c r="Y132" s="229">
        <f>X132*K132</f>
        <v>0</v>
      </c>
      <c r="Z132" s="229">
        <v>0.28499999999999998</v>
      </c>
      <c r="AA132" s="230">
        <f>Z132*K132</f>
        <v>1.1399999999999999</v>
      </c>
      <c r="AR132" s="22" t="s">
        <v>158</v>
      </c>
      <c r="AT132" s="22" t="s">
        <v>154</v>
      </c>
      <c r="AU132" s="22" t="s">
        <v>111</v>
      </c>
      <c r="AY132" s="22" t="s">
        <v>153</v>
      </c>
      <c r="BE132" s="142">
        <f>IF(U132="základní",N132,0)</f>
        <v>0</v>
      </c>
      <c r="BF132" s="142">
        <f>IF(U132="snížená",N132,0)</f>
        <v>0</v>
      </c>
      <c r="BG132" s="142">
        <f>IF(U132="zákl. přenesená",N132,0)</f>
        <v>0</v>
      </c>
      <c r="BH132" s="142">
        <f>IF(U132="sníž. přenesená",N132,0)</f>
        <v>0</v>
      </c>
      <c r="BI132" s="142">
        <f>IF(U132="nulová",N132,0)</f>
        <v>0</v>
      </c>
      <c r="BJ132" s="22" t="s">
        <v>89</v>
      </c>
      <c r="BK132" s="142">
        <f>ROUND(L132*K132,2)</f>
        <v>0</v>
      </c>
      <c r="BL132" s="22" t="s">
        <v>158</v>
      </c>
      <c r="BM132" s="22" t="s">
        <v>183</v>
      </c>
    </row>
    <row r="133" s="9" customFormat="1" ht="29.88" customHeight="1">
      <c r="B133" s="206"/>
      <c r="C133" s="207"/>
      <c r="D133" s="217" t="s">
        <v>129</v>
      </c>
      <c r="E133" s="217"/>
      <c r="F133" s="217"/>
      <c r="G133" s="217"/>
      <c r="H133" s="217"/>
      <c r="I133" s="217"/>
      <c r="J133" s="217"/>
      <c r="K133" s="217"/>
      <c r="L133" s="217"/>
      <c r="M133" s="217"/>
      <c r="N133" s="241">
        <f>BK133</f>
        <v>0</v>
      </c>
      <c r="O133" s="242"/>
      <c r="P133" s="242"/>
      <c r="Q133" s="242"/>
      <c r="R133" s="210"/>
      <c r="T133" s="211"/>
      <c r="U133" s="207"/>
      <c r="V133" s="207"/>
      <c r="W133" s="212">
        <f>SUM(W134:W139)</f>
        <v>0</v>
      </c>
      <c r="X133" s="207"/>
      <c r="Y133" s="212">
        <f>SUM(Y134:Y139)</f>
        <v>0</v>
      </c>
      <c r="Z133" s="207"/>
      <c r="AA133" s="213">
        <f>SUM(AA134:AA139)</f>
        <v>0</v>
      </c>
      <c r="AR133" s="214" t="s">
        <v>89</v>
      </c>
      <c r="AT133" s="215" t="s">
        <v>80</v>
      </c>
      <c r="AU133" s="215" t="s">
        <v>89</v>
      </c>
      <c r="AY133" s="214" t="s">
        <v>153</v>
      </c>
      <c r="BK133" s="216">
        <f>SUM(BK134:BK139)</f>
        <v>0</v>
      </c>
    </row>
    <row r="134" s="1" customFormat="1" ht="38.25" customHeight="1">
      <c r="B134" s="46"/>
      <c r="C134" s="220" t="s">
        <v>184</v>
      </c>
      <c r="D134" s="220" t="s">
        <v>154</v>
      </c>
      <c r="E134" s="221" t="s">
        <v>185</v>
      </c>
      <c r="F134" s="222" t="s">
        <v>186</v>
      </c>
      <c r="G134" s="222"/>
      <c r="H134" s="222"/>
      <c r="I134" s="222"/>
      <c r="J134" s="223" t="s">
        <v>187</v>
      </c>
      <c r="K134" s="224">
        <v>6.5549999999999997</v>
      </c>
      <c r="L134" s="225">
        <v>0</v>
      </c>
      <c r="M134" s="226"/>
      <c r="N134" s="227">
        <f>ROUND(L134*K134,2)</f>
        <v>0</v>
      </c>
      <c r="O134" s="227"/>
      <c r="P134" s="227"/>
      <c r="Q134" s="227"/>
      <c r="R134" s="48"/>
      <c r="T134" s="228" t="s">
        <v>22</v>
      </c>
      <c r="U134" s="56" t="s">
        <v>46</v>
      </c>
      <c r="V134" s="47"/>
      <c r="W134" s="229">
        <f>V134*K134</f>
        <v>0</v>
      </c>
      <c r="X134" s="229">
        <v>0</v>
      </c>
      <c r="Y134" s="229">
        <f>X134*K134</f>
        <v>0</v>
      </c>
      <c r="Z134" s="229">
        <v>0</v>
      </c>
      <c r="AA134" s="230">
        <f>Z134*K134</f>
        <v>0</v>
      </c>
      <c r="AR134" s="22" t="s">
        <v>158</v>
      </c>
      <c r="AT134" s="22" t="s">
        <v>154</v>
      </c>
      <c r="AU134" s="22" t="s">
        <v>111</v>
      </c>
      <c r="AY134" s="22" t="s">
        <v>153</v>
      </c>
      <c r="BE134" s="142">
        <f>IF(U134="základní",N134,0)</f>
        <v>0</v>
      </c>
      <c r="BF134" s="142">
        <f>IF(U134="snížená",N134,0)</f>
        <v>0</v>
      </c>
      <c r="BG134" s="142">
        <f>IF(U134="zákl. přenesená",N134,0)</f>
        <v>0</v>
      </c>
      <c r="BH134" s="142">
        <f>IF(U134="sníž. přenesená",N134,0)</f>
        <v>0</v>
      </c>
      <c r="BI134" s="142">
        <f>IF(U134="nulová",N134,0)</f>
        <v>0</v>
      </c>
      <c r="BJ134" s="22" t="s">
        <v>89</v>
      </c>
      <c r="BK134" s="142">
        <f>ROUND(L134*K134,2)</f>
        <v>0</v>
      </c>
      <c r="BL134" s="22" t="s">
        <v>158</v>
      </c>
      <c r="BM134" s="22" t="s">
        <v>188</v>
      </c>
    </row>
    <row r="135" s="1" customFormat="1" ht="16.5" customHeight="1">
      <c r="B135" s="46"/>
      <c r="C135" s="47"/>
      <c r="D135" s="47"/>
      <c r="E135" s="47"/>
      <c r="F135" s="243" t="s">
        <v>189</v>
      </c>
      <c r="G135" s="67"/>
      <c r="H135" s="67"/>
      <c r="I135" s="67"/>
      <c r="J135" s="47"/>
      <c r="K135" s="47"/>
      <c r="L135" s="47"/>
      <c r="M135" s="47"/>
      <c r="N135" s="47"/>
      <c r="O135" s="47"/>
      <c r="P135" s="47"/>
      <c r="Q135" s="47"/>
      <c r="R135" s="48"/>
      <c r="T135" s="190"/>
      <c r="U135" s="47"/>
      <c r="V135" s="47"/>
      <c r="W135" s="47"/>
      <c r="X135" s="47"/>
      <c r="Y135" s="47"/>
      <c r="Z135" s="47"/>
      <c r="AA135" s="100"/>
      <c r="AT135" s="22" t="s">
        <v>190</v>
      </c>
      <c r="AU135" s="22" t="s">
        <v>111</v>
      </c>
    </row>
    <row r="136" s="1" customFormat="1" ht="25.5" customHeight="1">
      <c r="B136" s="46"/>
      <c r="C136" s="220" t="s">
        <v>191</v>
      </c>
      <c r="D136" s="220" t="s">
        <v>154</v>
      </c>
      <c r="E136" s="221" t="s">
        <v>192</v>
      </c>
      <c r="F136" s="222" t="s">
        <v>193</v>
      </c>
      <c r="G136" s="222"/>
      <c r="H136" s="222"/>
      <c r="I136" s="222"/>
      <c r="J136" s="223" t="s">
        <v>187</v>
      </c>
      <c r="K136" s="224">
        <v>131.09999999999999</v>
      </c>
      <c r="L136" s="225">
        <v>0</v>
      </c>
      <c r="M136" s="226"/>
      <c r="N136" s="227">
        <f>ROUND(L136*K136,2)</f>
        <v>0</v>
      </c>
      <c r="O136" s="227"/>
      <c r="P136" s="227"/>
      <c r="Q136" s="227"/>
      <c r="R136" s="48"/>
      <c r="T136" s="228" t="s">
        <v>22</v>
      </c>
      <c r="U136" s="56" t="s">
        <v>46</v>
      </c>
      <c r="V136" s="47"/>
      <c r="W136" s="229">
        <f>V136*K136</f>
        <v>0</v>
      </c>
      <c r="X136" s="229">
        <v>0</v>
      </c>
      <c r="Y136" s="229">
        <f>X136*K136</f>
        <v>0</v>
      </c>
      <c r="Z136" s="229">
        <v>0</v>
      </c>
      <c r="AA136" s="230">
        <f>Z136*K136</f>
        <v>0</v>
      </c>
      <c r="AR136" s="22" t="s">
        <v>158</v>
      </c>
      <c r="AT136" s="22" t="s">
        <v>154</v>
      </c>
      <c r="AU136" s="22" t="s">
        <v>111</v>
      </c>
      <c r="AY136" s="22" t="s">
        <v>153</v>
      </c>
      <c r="BE136" s="142">
        <f>IF(U136="základní",N136,0)</f>
        <v>0</v>
      </c>
      <c r="BF136" s="142">
        <f>IF(U136="snížená",N136,0)</f>
        <v>0</v>
      </c>
      <c r="BG136" s="142">
        <f>IF(U136="zákl. přenesená",N136,0)</f>
        <v>0</v>
      </c>
      <c r="BH136" s="142">
        <f>IF(U136="sníž. přenesená",N136,0)</f>
        <v>0</v>
      </c>
      <c r="BI136" s="142">
        <f>IF(U136="nulová",N136,0)</f>
        <v>0</v>
      </c>
      <c r="BJ136" s="22" t="s">
        <v>89</v>
      </c>
      <c r="BK136" s="142">
        <f>ROUND(L136*K136,2)</f>
        <v>0</v>
      </c>
      <c r="BL136" s="22" t="s">
        <v>158</v>
      </c>
      <c r="BM136" s="22" t="s">
        <v>194</v>
      </c>
    </row>
    <row r="137" s="1" customFormat="1" ht="16.5" customHeight="1">
      <c r="B137" s="46"/>
      <c r="C137" s="47"/>
      <c r="D137" s="47"/>
      <c r="E137" s="47"/>
      <c r="F137" s="243" t="s">
        <v>189</v>
      </c>
      <c r="G137" s="67"/>
      <c r="H137" s="67"/>
      <c r="I137" s="67"/>
      <c r="J137" s="47"/>
      <c r="K137" s="47"/>
      <c r="L137" s="47"/>
      <c r="M137" s="47"/>
      <c r="N137" s="47"/>
      <c r="O137" s="47"/>
      <c r="P137" s="47"/>
      <c r="Q137" s="47"/>
      <c r="R137" s="48"/>
      <c r="T137" s="190"/>
      <c r="U137" s="47"/>
      <c r="V137" s="47"/>
      <c r="W137" s="47"/>
      <c r="X137" s="47"/>
      <c r="Y137" s="47"/>
      <c r="Z137" s="47"/>
      <c r="AA137" s="100"/>
      <c r="AT137" s="22" t="s">
        <v>190</v>
      </c>
      <c r="AU137" s="22" t="s">
        <v>111</v>
      </c>
    </row>
    <row r="138" s="1" customFormat="1" ht="38.25" customHeight="1">
      <c r="B138" s="46"/>
      <c r="C138" s="220" t="s">
        <v>195</v>
      </c>
      <c r="D138" s="220" t="s">
        <v>154</v>
      </c>
      <c r="E138" s="221" t="s">
        <v>196</v>
      </c>
      <c r="F138" s="222" t="s">
        <v>197</v>
      </c>
      <c r="G138" s="222"/>
      <c r="H138" s="222"/>
      <c r="I138" s="222"/>
      <c r="J138" s="223" t="s">
        <v>187</v>
      </c>
      <c r="K138" s="224">
        <v>6.5549999999999997</v>
      </c>
      <c r="L138" s="225">
        <v>0</v>
      </c>
      <c r="M138" s="226"/>
      <c r="N138" s="227">
        <f>ROUND(L138*K138,2)</f>
        <v>0</v>
      </c>
      <c r="O138" s="227"/>
      <c r="P138" s="227"/>
      <c r="Q138" s="227"/>
      <c r="R138" s="48"/>
      <c r="T138" s="228" t="s">
        <v>22</v>
      </c>
      <c r="U138" s="56" t="s">
        <v>46</v>
      </c>
      <c r="V138" s="47"/>
      <c r="W138" s="229">
        <f>V138*K138</f>
        <v>0</v>
      </c>
      <c r="X138" s="229">
        <v>0</v>
      </c>
      <c r="Y138" s="229">
        <f>X138*K138</f>
        <v>0</v>
      </c>
      <c r="Z138" s="229">
        <v>0</v>
      </c>
      <c r="AA138" s="230">
        <f>Z138*K138</f>
        <v>0</v>
      </c>
      <c r="AR138" s="22" t="s">
        <v>158</v>
      </c>
      <c r="AT138" s="22" t="s">
        <v>154</v>
      </c>
      <c r="AU138" s="22" t="s">
        <v>111</v>
      </c>
      <c r="AY138" s="22" t="s">
        <v>153</v>
      </c>
      <c r="BE138" s="142">
        <f>IF(U138="základní",N138,0)</f>
        <v>0</v>
      </c>
      <c r="BF138" s="142">
        <f>IF(U138="snížená",N138,0)</f>
        <v>0</v>
      </c>
      <c r="BG138" s="142">
        <f>IF(U138="zákl. přenesená",N138,0)</f>
        <v>0</v>
      </c>
      <c r="BH138" s="142">
        <f>IF(U138="sníž. přenesená",N138,0)</f>
        <v>0</v>
      </c>
      <c r="BI138" s="142">
        <f>IF(U138="nulová",N138,0)</f>
        <v>0</v>
      </c>
      <c r="BJ138" s="22" t="s">
        <v>89</v>
      </c>
      <c r="BK138" s="142">
        <f>ROUND(L138*K138,2)</f>
        <v>0</v>
      </c>
      <c r="BL138" s="22" t="s">
        <v>158</v>
      </c>
      <c r="BM138" s="22" t="s">
        <v>198</v>
      </c>
    </row>
    <row r="139" s="1" customFormat="1" ht="16.5" customHeight="1">
      <c r="B139" s="46"/>
      <c r="C139" s="47"/>
      <c r="D139" s="47"/>
      <c r="E139" s="47"/>
      <c r="F139" s="243" t="s">
        <v>189</v>
      </c>
      <c r="G139" s="67"/>
      <c r="H139" s="67"/>
      <c r="I139" s="67"/>
      <c r="J139" s="47"/>
      <c r="K139" s="47"/>
      <c r="L139" s="47"/>
      <c r="M139" s="47"/>
      <c r="N139" s="47"/>
      <c r="O139" s="47"/>
      <c r="P139" s="47"/>
      <c r="Q139" s="47"/>
      <c r="R139" s="48"/>
      <c r="T139" s="190"/>
      <c r="U139" s="47"/>
      <c r="V139" s="47"/>
      <c r="W139" s="47"/>
      <c r="X139" s="47"/>
      <c r="Y139" s="47"/>
      <c r="Z139" s="47"/>
      <c r="AA139" s="100"/>
      <c r="AT139" s="22" t="s">
        <v>190</v>
      </c>
      <c r="AU139" s="22" t="s">
        <v>111</v>
      </c>
    </row>
    <row r="140" s="9" customFormat="1" ht="37.44" customHeight="1">
      <c r="B140" s="206"/>
      <c r="C140" s="207"/>
      <c r="D140" s="208" t="s">
        <v>130</v>
      </c>
      <c r="E140" s="208"/>
      <c r="F140" s="208"/>
      <c r="G140" s="208"/>
      <c r="H140" s="208"/>
      <c r="I140" s="208"/>
      <c r="J140" s="208"/>
      <c r="K140" s="208"/>
      <c r="L140" s="208"/>
      <c r="M140" s="208"/>
      <c r="N140" s="244">
        <f>BK140</f>
        <v>0</v>
      </c>
      <c r="O140" s="245"/>
      <c r="P140" s="245"/>
      <c r="Q140" s="245"/>
      <c r="R140" s="210"/>
      <c r="T140" s="211"/>
      <c r="U140" s="207"/>
      <c r="V140" s="207"/>
      <c r="W140" s="212">
        <f>SUM(W141:W144)</f>
        <v>0</v>
      </c>
      <c r="X140" s="207"/>
      <c r="Y140" s="212">
        <f>SUM(Y141:Y144)</f>
        <v>0</v>
      </c>
      <c r="Z140" s="207"/>
      <c r="AA140" s="213">
        <f>SUM(AA141:AA144)</f>
        <v>0</v>
      </c>
      <c r="AR140" s="214" t="s">
        <v>158</v>
      </c>
      <c r="AT140" s="215" t="s">
        <v>80</v>
      </c>
      <c r="AU140" s="215" t="s">
        <v>81</v>
      </c>
      <c r="AY140" s="214" t="s">
        <v>153</v>
      </c>
      <c r="BK140" s="216">
        <f>SUM(BK141:BK144)</f>
        <v>0</v>
      </c>
    </row>
    <row r="141" s="1" customFormat="1" ht="25.5" customHeight="1">
      <c r="B141" s="46"/>
      <c r="C141" s="220" t="s">
        <v>199</v>
      </c>
      <c r="D141" s="220" t="s">
        <v>154</v>
      </c>
      <c r="E141" s="221" t="s">
        <v>200</v>
      </c>
      <c r="F141" s="222" t="s">
        <v>201</v>
      </c>
      <c r="G141" s="222"/>
      <c r="H141" s="222"/>
      <c r="I141" s="222"/>
      <c r="J141" s="223" t="s">
        <v>202</v>
      </c>
      <c r="K141" s="224">
        <v>5</v>
      </c>
      <c r="L141" s="225">
        <v>0</v>
      </c>
      <c r="M141" s="226"/>
      <c r="N141" s="227">
        <f>ROUND(L141*K141,2)</f>
        <v>0</v>
      </c>
      <c r="O141" s="227"/>
      <c r="P141" s="227"/>
      <c r="Q141" s="227"/>
      <c r="R141" s="48"/>
      <c r="T141" s="228" t="s">
        <v>22</v>
      </c>
      <c r="U141" s="56" t="s">
        <v>46</v>
      </c>
      <c r="V141" s="47"/>
      <c r="W141" s="229">
        <f>V141*K141</f>
        <v>0</v>
      </c>
      <c r="X141" s="229">
        <v>0</v>
      </c>
      <c r="Y141" s="229">
        <f>X141*K141</f>
        <v>0</v>
      </c>
      <c r="Z141" s="229">
        <v>0</v>
      </c>
      <c r="AA141" s="230">
        <f>Z141*K141</f>
        <v>0</v>
      </c>
      <c r="AR141" s="22" t="s">
        <v>203</v>
      </c>
      <c r="AT141" s="22" t="s">
        <v>154</v>
      </c>
      <c r="AU141" s="22" t="s">
        <v>89</v>
      </c>
      <c r="AY141" s="22" t="s">
        <v>153</v>
      </c>
      <c r="BE141" s="142">
        <f>IF(U141="základní",N141,0)</f>
        <v>0</v>
      </c>
      <c r="BF141" s="142">
        <f>IF(U141="snížená",N141,0)</f>
        <v>0</v>
      </c>
      <c r="BG141" s="142">
        <f>IF(U141="zákl. přenesená",N141,0)</f>
        <v>0</v>
      </c>
      <c r="BH141" s="142">
        <f>IF(U141="sníž. přenesená",N141,0)</f>
        <v>0</v>
      </c>
      <c r="BI141" s="142">
        <f>IF(U141="nulová",N141,0)</f>
        <v>0</v>
      </c>
      <c r="BJ141" s="22" t="s">
        <v>89</v>
      </c>
      <c r="BK141" s="142">
        <f>ROUND(L141*K141,2)</f>
        <v>0</v>
      </c>
      <c r="BL141" s="22" t="s">
        <v>203</v>
      </c>
      <c r="BM141" s="22" t="s">
        <v>204</v>
      </c>
    </row>
    <row r="142" s="10" customFormat="1" ht="38.25" customHeight="1">
      <c r="B142" s="231"/>
      <c r="C142" s="232"/>
      <c r="D142" s="232"/>
      <c r="E142" s="233" t="s">
        <v>22</v>
      </c>
      <c r="F142" s="234" t="s">
        <v>205</v>
      </c>
      <c r="G142" s="235"/>
      <c r="H142" s="235"/>
      <c r="I142" s="235"/>
      <c r="J142" s="232"/>
      <c r="K142" s="236">
        <v>5</v>
      </c>
      <c r="L142" s="232"/>
      <c r="M142" s="232"/>
      <c r="N142" s="232"/>
      <c r="O142" s="232"/>
      <c r="P142" s="232"/>
      <c r="Q142" s="232"/>
      <c r="R142" s="237"/>
      <c r="T142" s="238"/>
      <c r="U142" s="232"/>
      <c r="V142" s="232"/>
      <c r="W142" s="232"/>
      <c r="X142" s="232"/>
      <c r="Y142" s="232"/>
      <c r="Z142" s="232"/>
      <c r="AA142" s="239"/>
      <c r="AT142" s="240" t="s">
        <v>161</v>
      </c>
      <c r="AU142" s="240" t="s">
        <v>89</v>
      </c>
      <c r="AV142" s="10" t="s">
        <v>111</v>
      </c>
      <c r="AW142" s="10" t="s">
        <v>37</v>
      </c>
      <c r="AX142" s="10" t="s">
        <v>81</v>
      </c>
      <c r="AY142" s="240" t="s">
        <v>153</v>
      </c>
    </row>
    <row r="143" s="1" customFormat="1" ht="16.5" customHeight="1">
      <c r="B143" s="46"/>
      <c r="C143" s="220" t="s">
        <v>206</v>
      </c>
      <c r="D143" s="220" t="s">
        <v>154</v>
      </c>
      <c r="E143" s="221" t="s">
        <v>207</v>
      </c>
      <c r="F143" s="222" t="s">
        <v>208</v>
      </c>
      <c r="G143" s="222"/>
      <c r="H143" s="222"/>
      <c r="I143" s="222"/>
      <c r="J143" s="223" t="s">
        <v>202</v>
      </c>
      <c r="K143" s="224">
        <v>5</v>
      </c>
      <c r="L143" s="225">
        <v>0</v>
      </c>
      <c r="M143" s="226"/>
      <c r="N143" s="227">
        <f>ROUND(L143*K143,2)</f>
        <v>0</v>
      </c>
      <c r="O143" s="227"/>
      <c r="P143" s="227"/>
      <c r="Q143" s="227"/>
      <c r="R143" s="48"/>
      <c r="T143" s="228" t="s">
        <v>22</v>
      </c>
      <c r="U143" s="56" t="s">
        <v>46</v>
      </c>
      <c r="V143" s="47"/>
      <c r="W143" s="229">
        <f>V143*K143</f>
        <v>0</v>
      </c>
      <c r="X143" s="229">
        <v>0</v>
      </c>
      <c r="Y143" s="229">
        <f>X143*K143</f>
        <v>0</v>
      </c>
      <c r="Z143" s="229">
        <v>0</v>
      </c>
      <c r="AA143" s="230">
        <f>Z143*K143</f>
        <v>0</v>
      </c>
      <c r="AR143" s="22" t="s">
        <v>203</v>
      </c>
      <c r="AT143" s="22" t="s">
        <v>154</v>
      </c>
      <c r="AU143" s="22" t="s">
        <v>89</v>
      </c>
      <c r="AY143" s="22" t="s">
        <v>153</v>
      </c>
      <c r="BE143" s="142">
        <f>IF(U143="základní",N143,0)</f>
        <v>0</v>
      </c>
      <c r="BF143" s="142">
        <f>IF(U143="snížená",N143,0)</f>
        <v>0</v>
      </c>
      <c r="BG143" s="142">
        <f>IF(U143="zákl. přenesená",N143,0)</f>
        <v>0</v>
      </c>
      <c r="BH143" s="142">
        <f>IF(U143="sníž. přenesená",N143,0)</f>
        <v>0</v>
      </c>
      <c r="BI143" s="142">
        <f>IF(U143="nulová",N143,0)</f>
        <v>0</v>
      </c>
      <c r="BJ143" s="22" t="s">
        <v>89</v>
      </c>
      <c r="BK143" s="142">
        <f>ROUND(L143*K143,2)</f>
        <v>0</v>
      </c>
      <c r="BL143" s="22" t="s">
        <v>203</v>
      </c>
      <c r="BM143" s="22" t="s">
        <v>209</v>
      </c>
    </row>
    <row r="144" s="10" customFormat="1" ht="38.25" customHeight="1">
      <c r="B144" s="231"/>
      <c r="C144" s="232"/>
      <c r="D144" s="232"/>
      <c r="E144" s="233" t="s">
        <v>22</v>
      </c>
      <c r="F144" s="234" t="s">
        <v>205</v>
      </c>
      <c r="G144" s="235"/>
      <c r="H144" s="235"/>
      <c r="I144" s="235"/>
      <c r="J144" s="232"/>
      <c r="K144" s="236">
        <v>5</v>
      </c>
      <c r="L144" s="232"/>
      <c r="M144" s="232"/>
      <c r="N144" s="232"/>
      <c r="O144" s="232"/>
      <c r="P144" s="232"/>
      <c r="Q144" s="232"/>
      <c r="R144" s="237"/>
      <c r="T144" s="238"/>
      <c r="U144" s="232"/>
      <c r="V144" s="232"/>
      <c r="W144" s="232"/>
      <c r="X144" s="232"/>
      <c r="Y144" s="232"/>
      <c r="Z144" s="232"/>
      <c r="AA144" s="239"/>
      <c r="AT144" s="240" t="s">
        <v>161</v>
      </c>
      <c r="AU144" s="240" t="s">
        <v>89</v>
      </c>
      <c r="AV144" s="10" t="s">
        <v>111</v>
      </c>
      <c r="AW144" s="10" t="s">
        <v>37</v>
      </c>
      <c r="AX144" s="10" t="s">
        <v>81</v>
      </c>
      <c r="AY144" s="240" t="s">
        <v>153</v>
      </c>
    </row>
    <row r="145" s="1" customFormat="1" ht="49.92" customHeight="1">
      <c r="B145" s="46"/>
      <c r="C145" s="47"/>
      <c r="D145" s="208" t="s">
        <v>210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209">
        <f>BK145</f>
        <v>0</v>
      </c>
      <c r="O145" s="179"/>
      <c r="P145" s="179"/>
      <c r="Q145" s="179"/>
      <c r="R145" s="48"/>
      <c r="T145" s="194"/>
      <c r="U145" s="72"/>
      <c r="V145" s="72"/>
      <c r="W145" s="72"/>
      <c r="X145" s="72"/>
      <c r="Y145" s="72"/>
      <c r="Z145" s="72"/>
      <c r="AA145" s="74"/>
      <c r="AT145" s="22" t="s">
        <v>80</v>
      </c>
      <c r="AU145" s="22" t="s">
        <v>81</v>
      </c>
      <c r="AY145" s="22" t="s">
        <v>211</v>
      </c>
      <c r="BK145" s="142">
        <v>0</v>
      </c>
    </row>
    <row r="146" s="1" customFormat="1" ht="6.96" customHeight="1">
      <c r="B146" s="75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7"/>
    </row>
  </sheetData>
  <sheetProtection sheet="1" formatColumns="0" formatRows="0" objects="1" scenarios="1" spinCount="10" saltValue="rvVOSpN0ZLAgdeFlLKFdRJRxfmOeg4Y15UELmWSpV3GEPb+9Kiy/KBPxpfYT9Y4VJqRUy39gDRBLnNrmgqLpxA==" hashValue="o3JQK/0RSaclB5u92ehbA7f7vn9kXpoB83YsgKzUFG32c1tKrUWur63Qn2HsbE4cecW8Wwcx7rtVM+7qYA0h0A==" algorithmName="SHA-512" password="CC35"/>
  <mergeCells count="117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H40:J40"/>
    <mergeCell ref="N40:P40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F124:I124"/>
    <mergeCell ref="F125:I125"/>
    <mergeCell ref="L125:M125"/>
    <mergeCell ref="N125:Q125"/>
    <mergeCell ref="F126:I126"/>
    <mergeCell ref="L126:M126"/>
    <mergeCell ref="N126:Q126"/>
    <mergeCell ref="F128:I128"/>
    <mergeCell ref="L128:M128"/>
    <mergeCell ref="N128:Q128"/>
    <mergeCell ref="F129:I129"/>
    <mergeCell ref="F130:I130"/>
    <mergeCell ref="L130:M130"/>
    <mergeCell ref="N130:Q130"/>
    <mergeCell ref="F131:I131"/>
    <mergeCell ref="F132:I132"/>
    <mergeCell ref="L132:M132"/>
    <mergeCell ref="N132:Q132"/>
    <mergeCell ref="F134:I134"/>
    <mergeCell ref="L134:M134"/>
    <mergeCell ref="N134:Q134"/>
    <mergeCell ref="F135:I135"/>
    <mergeCell ref="F136:I136"/>
    <mergeCell ref="L136:M136"/>
    <mergeCell ref="N136:Q136"/>
    <mergeCell ref="F137:I137"/>
    <mergeCell ref="F138:I138"/>
    <mergeCell ref="L138:M138"/>
    <mergeCell ref="N138:Q138"/>
    <mergeCell ref="F139:I139"/>
    <mergeCell ref="F141:I141"/>
    <mergeCell ref="L141:M141"/>
    <mergeCell ref="N141:Q141"/>
    <mergeCell ref="F142:I142"/>
    <mergeCell ref="F143:I143"/>
    <mergeCell ref="L143:M143"/>
    <mergeCell ref="N143:Q143"/>
    <mergeCell ref="F144:I144"/>
    <mergeCell ref="N120:Q120"/>
    <mergeCell ref="N121:Q121"/>
    <mergeCell ref="N122:Q122"/>
    <mergeCell ref="N127:Q127"/>
    <mergeCell ref="N133:Q133"/>
    <mergeCell ref="N140:Q140"/>
    <mergeCell ref="N145:Q145"/>
    <mergeCell ref="H1:K1"/>
    <mergeCell ref="S2:AC2"/>
  </mergeCells>
  <hyperlinks>
    <hyperlink ref="F1:G1" location="C2" display="1) Krycí list rozpočtu"/>
    <hyperlink ref="H1:K1" location="C86" display="2) Rekapitulace rozpočtu"/>
    <hyperlink ref="L1" location="C119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customWidth="1"/>
    <col min="21" max="21" width="16.33" customWidth="1"/>
    <col min="22" max="22" width="12.33" customWidth="1"/>
    <col min="23" max="23" width="16.33" customWidth="1"/>
    <col min="24" max="24" width="12.17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53"/>
      <c r="B1" s="13"/>
      <c r="C1" s="13"/>
      <c r="D1" s="14" t="s">
        <v>1</v>
      </c>
      <c r="E1" s="13"/>
      <c r="F1" s="15" t="s">
        <v>106</v>
      </c>
      <c r="G1" s="15"/>
      <c r="H1" s="154" t="s">
        <v>107</v>
      </c>
      <c r="I1" s="154"/>
      <c r="J1" s="154"/>
      <c r="K1" s="154"/>
      <c r="L1" s="15" t="s">
        <v>108</v>
      </c>
      <c r="M1" s="13"/>
      <c r="N1" s="13"/>
      <c r="O1" s="14" t="s">
        <v>109</v>
      </c>
      <c r="P1" s="13"/>
      <c r="Q1" s="13"/>
      <c r="R1" s="13"/>
      <c r="S1" s="15" t="s">
        <v>110</v>
      </c>
      <c r="T1" s="15"/>
      <c r="U1" s="153"/>
      <c r="V1" s="153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ht="36.96" customHeight="1">
      <c r="C2" s="19" t="s">
        <v>7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S2"/>
      <c r="AT2" s="22" t="s">
        <v>93</v>
      </c>
    </row>
    <row r="3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111</v>
      </c>
    </row>
    <row r="4" ht="36.96" customHeight="1">
      <c r="B4" s="26"/>
      <c r="C4" s="27" t="s">
        <v>112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T4" s="20" t="s">
        <v>13</v>
      </c>
      <c r="AT4" s="22" t="s">
        <v>6</v>
      </c>
    </row>
    <row r="5" ht="6.96" customHeight="1">
      <c r="B5" s="2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29"/>
    </row>
    <row r="6" ht="25.44" customHeight="1">
      <c r="B6" s="26"/>
      <c r="C6" s="31"/>
      <c r="D6" s="38" t="s">
        <v>19</v>
      </c>
      <c r="E6" s="31"/>
      <c r="F6" s="155" t="str">
        <f>'Rekapitulace stavby'!K6</f>
        <v>Odstranění budovy technického oddělení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1"/>
      <c r="R6" s="29"/>
    </row>
    <row r="7" s="1" customFormat="1" ht="32.88" customHeight="1">
      <c r="B7" s="46"/>
      <c r="C7" s="47"/>
      <c r="D7" s="35" t="s">
        <v>113</v>
      </c>
      <c r="E7" s="47"/>
      <c r="F7" s="36" t="s">
        <v>212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</row>
    <row r="8" s="1" customFormat="1" ht="14.4" customHeight="1">
      <c r="B8" s="46"/>
      <c r="C8" s="47"/>
      <c r="D8" s="38" t="s">
        <v>21</v>
      </c>
      <c r="E8" s="47"/>
      <c r="F8" s="33" t="s">
        <v>22</v>
      </c>
      <c r="G8" s="47"/>
      <c r="H8" s="47"/>
      <c r="I8" s="47"/>
      <c r="J8" s="47"/>
      <c r="K8" s="47"/>
      <c r="L8" s="47"/>
      <c r="M8" s="38" t="s">
        <v>23</v>
      </c>
      <c r="N8" s="47"/>
      <c r="O8" s="33" t="s">
        <v>22</v>
      </c>
      <c r="P8" s="47"/>
      <c r="Q8" s="47"/>
      <c r="R8" s="48"/>
    </row>
    <row r="9" s="1" customFormat="1" ht="14.4" customHeight="1">
      <c r="B9" s="46"/>
      <c r="C9" s="47"/>
      <c r="D9" s="38" t="s">
        <v>24</v>
      </c>
      <c r="E9" s="47"/>
      <c r="F9" s="33" t="s">
        <v>25</v>
      </c>
      <c r="G9" s="47"/>
      <c r="H9" s="47"/>
      <c r="I9" s="47"/>
      <c r="J9" s="47"/>
      <c r="K9" s="47"/>
      <c r="L9" s="47"/>
      <c r="M9" s="38" t="s">
        <v>26</v>
      </c>
      <c r="N9" s="47"/>
      <c r="O9" s="156" t="str">
        <f>'Rekapitulace stavby'!AN8</f>
        <v>9. 1. 2018</v>
      </c>
      <c r="P9" s="90"/>
      <c r="Q9" s="47"/>
      <c r="R9" s="48"/>
    </row>
    <row r="10" s="1" customFormat="1" ht="10.8" customHeight="1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</row>
    <row r="11" s="1" customFormat="1" ht="14.4" customHeight="1">
      <c r="B11" s="46"/>
      <c r="C11" s="47"/>
      <c r="D11" s="38" t="s">
        <v>28</v>
      </c>
      <c r="E11" s="47"/>
      <c r="F11" s="47"/>
      <c r="G11" s="47"/>
      <c r="H11" s="47"/>
      <c r="I11" s="47"/>
      <c r="J11" s="47"/>
      <c r="K11" s="47"/>
      <c r="L11" s="47"/>
      <c r="M11" s="38" t="s">
        <v>29</v>
      </c>
      <c r="N11" s="47"/>
      <c r="O11" s="33" t="s">
        <v>22</v>
      </c>
      <c r="P11" s="33"/>
      <c r="Q11" s="47"/>
      <c r="R11" s="48"/>
    </row>
    <row r="12" s="1" customFormat="1" ht="18" customHeight="1">
      <c r="B12" s="46"/>
      <c r="C12" s="47"/>
      <c r="D12" s="47"/>
      <c r="E12" s="33" t="s">
        <v>30</v>
      </c>
      <c r="F12" s="47"/>
      <c r="G12" s="47"/>
      <c r="H12" s="47"/>
      <c r="I12" s="47"/>
      <c r="J12" s="47"/>
      <c r="K12" s="47"/>
      <c r="L12" s="47"/>
      <c r="M12" s="38" t="s">
        <v>31</v>
      </c>
      <c r="N12" s="47"/>
      <c r="O12" s="33" t="s">
        <v>22</v>
      </c>
      <c r="P12" s="33"/>
      <c r="Q12" s="47"/>
      <c r="R12" s="48"/>
    </row>
    <row r="13" s="1" customFormat="1" ht="6.96" customHeight="1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</row>
    <row r="14" s="1" customFormat="1" ht="14.4" customHeight="1">
      <c r="B14" s="46"/>
      <c r="C14" s="47"/>
      <c r="D14" s="38" t="s">
        <v>32</v>
      </c>
      <c r="E14" s="47"/>
      <c r="F14" s="47"/>
      <c r="G14" s="47"/>
      <c r="H14" s="47"/>
      <c r="I14" s="47"/>
      <c r="J14" s="47"/>
      <c r="K14" s="47"/>
      <c r="L14" s="47"/>
      <c r="M14" s="38" t="s">
        <v>29</v>
      </c>
      <c r="N14" s="47"/>
      <c r="O14" s="39" t="str">
        <f>IF('Rekapitulace stavby'!AN13="","",'Rekapitulace stavby'!AN13)</f>
        <v>Vyplň údaj</v>
      </c>
      <c r="P14" s="33"/>
      <c r="Q14" s="47"/>
      <c r="R14" s="48"/>
    </row>
    <row r="15" s="1" customFormat="1" ht="18" customHeight="1">
      <c r="B15" s="46"/>
      <c r="C15" s="47"/>
      <c r="D15" s="47"/>
      <c r="E15" s="39" t="str">
        <f>IF('Rekapitulace stavby'!E14="","",'Rekapitulace stavby'!E14)</f>
        <v>Vyplň údaj</v>
      </c>
      <c r="F15" s="157"/>
      <c r="G15" s="157"/>
      <c r="H15" s="157"/>
      <c r="I15" s="157"/>
      <c r="J15" s="157"/>
      <c r="K15" s="157"/>
      <c r="L15" s="157"/>
      <c r="M15" s="38" t="s">
        <v>31</v>
      </c>
      <c r="N15" s="47"/>
      <c r="O15" s="39" t="str">
        <f>IF('Rekapitulace stavby'!AN14="","",'Rekapitulace stavby'!AN14)</f>
        <v>Vyplň údaj</v>
      </c>
      <c r="P15" s="33"/>
      <c r="Q15" s="47"/>
      <c r="R15" s="48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</row>
    <row r="17" s="1" customFormat="1" ht="14.4" customHeight="1">
      <c r="B17" s="46"/>
      <c r="C17" s="47"/>
      <c r="D17" s="38" t="s">
        <v>34</v>
      </c>
      <c r="E17" s="47"/>
      <c r="F17" s="47"/>
      <c r="G17" s="47"/>
      <c r="H17" s="47"/>
      <c r="I17" s="47"/>
      <c r="J17" s="47"/>
      <c r="K17" s="47"/>
      <c r="L17" s="47"/>
      <c r="M17" s="38" t="s">
        <v>29</v>
      </c>
      <c r="N17" s="47"/>
      <c r="O17" s="33" t="s">
        <v>35</v>
      </c>
      <c r="P17" s="33"/>
      <c r="Q17" s="47"/>
      <c r="R17" s="48"/>
    </row>
    <row r="18" s="1" customFormat="1" ht="18" customHeight="1">
      <c r="B18" s="46"/>
      <c r="C18" s="47"/>
      <c r="D18" s="47"/>
      <c r="E18" s="33" t="s">
        <v>36</v>
      </c>
      <c r="F18" s="47"/>
      <c r="G18" s="47"/>
      <c r="H18" s="47"/>
      <c r="I18" s="47"/>
      <c r="J18" s="47"/>
      <c r="K18" s="47"/>
      <c r="L18" s="47"/>
      <c r="M18" s="38" t="s">
        <v>31</v>
      </c>
      <c r="N18" s="47"/>
      <c r="O18" s="33" t="s">
        <v>22</v>
      </c>
      <c r="P18" s="33"/>
      <c r="Q18" s="47"/>
      <c r="R18" s="48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</row>
    <row r="20" s="1" customFormat="1" ht="14.4" customHeight="1">
      <c r="B20" s="46"/>
      <c r="C20" s="47"/>
      <c r="D20" s="38" t="s">
        <v>38</v>
      </c>
      <c r="E20" s="47"/>
      <c r="F20" s="47"/>
      <c r="G20" s="47"/>
      <c r="H20" s="47"/>
      <c r="I20" s="47"/>
      <c r="J20" s="47"/>
      <c r="K20" s="47"/>
      <c r="L20" s="47"/>
      <c r="M20" s="38" t="s">
        <v>29</v>
      </c>
      <c r="N20" s="47"/>
      <c r="O20" s="33" t="s">
        <v>22</v>
      </c>
      <c r="P20" s="33"/>
      <c r="Q20" s="47"/>
      <c r="R20" s="48"/>
    </row>
    <row r="21" s="1" customFormat="1" ht="18" customHeight="1">
      <c r="B21" s="46"/>
      <c r="C21" s="47"/>
      <c r="D21" s="47"/>
      <c r="E21" s="33" t="s">
        <v>39</v>
      </c>
      <c r="F21" s="47"/>
      <c r="G21" s="47"/>
      <c r="H21" s="47"/>
      <c r="I21" s="47"/>
      <c r="J21" s="47"/>
      <c r="K21" s="47"/>
      <c r="L21" s="47"/>
      <c r="M21" s="38" t="s">
        <v>31</v>
      </c>
      <c r="N21" s="47"/>
      <c r="O21" s="33" t="s">
        <v>22</v>
      </c>
      <c r="P21" s="33"/>
      <c r="Q21" s="47"/>
      <c r="R21" s="48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="1" customFormat="1" ht="14.4" customHeight="1">
      <c r="B23" s="46"/>
      <c r="C23" s="47"/>
      <c r="D23" s="38" t="s">
        <v>40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</row>
    <row r="24" s="1" customFormat="1" ht="16.5" customHeight="1">
      <c r="B24" s="46"/>
      <c r="C24" s="47"/>
      <c r="D24" s="47"/>
      <c r="E24" s="42" t="s">
        <v>22</v>
      </c>
      <c r="F24" s="42"/>
      <c r="G24" s="42"/>
      <c r="H24" s="42"/>
      <c r="I24" s="42"/>
      <c r="J24" s="42"/>
      <c r="K24" s="42"/>
      <c r="L24" s="42"/>
      <c r="M24" s="47"/>
      <c r="N24" s="47"/>
      <c r="O24" s="47"/>
      <c r="P24" s="47"/>
      <c r="Q24" s="47"/>
      <c r="R24" s="48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</row>
    <row r="26" s="1" customFormat="1" ht="6.96" customHeight="1">
      <c r="B26" s="46"/>
      <c r="C26" s="4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47"/>
      <c r="R26" s="48"/>
    </row>
    <row r="27" s="1" customFormat="1" ht="14.4" customHeight="1">
      <c r="B27" s="46"/>
      <c r="C27" s="47"/>
      <c r="D27" s="158" t="s">
        <v>115</v>
      </c>
      <c r="E27" s="47"/>
      <c r="F27" s="47"/>
      <c r="G27" s="47"/>
      <c r="H27" s="47"/>
      <c r="I27" s="47"/>
      <c r="J27" s="47"/>
      <c r="K27" s="47"/>
      <c r="L27" s="47"/>
      <c r="M27" s="45">
        <f>N88</f>
        <v>0</v>
      </c>
      <c r="N27" s="45"/>
      <c r="O27" s="45"/>
      <c r="P27" s="45"/>
      <c r="Q27" s="47"/>
      <c r="R27" s="48"/>
    </row>
    <row r="28" s="1" customFormat="1" ht="14.4" customHeight="1">
      <c r="B28" s="46"/>
      <c r="C28" s="47"/>
      <c r="D28" s="44" t="s">
        <v>100</v>
      </c>
      <c r="E28" s="47"/>
      <c r="F28" s="47"/>
      <c r="G28" s="47"/>
      <c r="H28" s="47"/>
      <c r="I28" s="47"/>
      <c r="J28" s="47"/>
      <c r="K28" s="47"/>
      <c r="L28" s="47"/>
      <c r="M28" s="45">
        <f>N96</f>
        <v>0</v>
      </c>
      <c r="N28" s="45"/>
      <c r="O28" s="45"/>
      <c r="P28" s="45"/>
      <c r="Q28" s="47"/>
      <c r="R28" s="48"/>
    </row>
    <row r="29" s="1" customFormat="1" ht="6.96" customHeight="1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</row>
    <row r="30" s="1" customFormat="1" ht="25.44" customHeight="1">
      <c r="B30" s="46"/>
      <c r="C30" s="47"/>
      <c r="D30" s="159" t="s">
        <v>44</v>
      </c>
      <c r="E30" s="47"/>
      <c r="F30" s="47"/>
      <c r="G30" s="47"/>
      <c r="H30" s="47"/>
      <c r="I30" s="47"/>
      <c r="J30" s="47"/>
      <c r="K30" s="47"/>
      <c r="L30" s="47"/>
      <c r="M30" s="160">
        <f>ROUND(M27+M28,2)</f>
        <v>0</v>
      </c>
      <c r="N30" s="47"/>
      <c r="O30" s="47"/>
      <c r="P30" s="47"/>
      <c r="Q30" s="47"/>
      <c r="R30" s="48"/>
    </row>
    <row r="31" s="1" customFormat="1" ht="6.96" customHeight="1">
      <c r="B31" s="46"/>
      <c r="C31" s="4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47"/>
      <c r="R31" s="48"/>
    </row>
    <row r="32" s="1" customFormat="1" ht="14.4" customHeight="1">
      <c r="B32" s="46"/>
      <c r="C32" s="47"/>
      <c r="D32" s="54" t="s">
        <v>45</v>
      </c>
      <c r="E32" s="54" t="s">
        <v>46</v>
      </c>
      <c r="F32" s="55">
        <v>0.20999999999999999</v>
      </c>
      <c r="G32" s="161" t="s">
        <v>47</v>
      </c>
      <c r="H32" s="162">
        <f>(SUM(BE96:BE103)+SUM(BE121:BE153))</f>
        <v>0</v>
      </c>
      <c r="I32" s="47"/>
      <c r="J32" s="47"/>
      <c r="K32" s="47"/>
      <c r="L32" s="47"/>
      <c r="M32" s="162">
        <f>ROUND((SUM(BE96:BE103)+SUM(BE121:BE153)), 2)*F32</f>
        <v>0</v>
      </c>
      <c r="N32" s="47"/>
      <c r="O32" s="47"/>
      <c r="P32" s="47"/>
      <c r="Q32" s="47"/>
      <c r="R32" s="48"/>
    </row>
    <row r="33" s="1" customFormat="1" ht="14.4" customHeight="1">
      <c r="B33" s="46"/>
      <c r="C33" s="47"/>
      <c r="D33" s="47"/>
      <c r="E33" s="54" t="s">
        <v>48</v>
      </c>
      <c r="F33" s="55">
        <v>0.14999999999999999</v>
      </c>
      <c r="G33" s="161" t="s">
        <v>47</v>
      </c>
      <c r="H33" s="162">
        <f>(SUM(BF96:BF103)+SUM(BF121:BF153))</f>
        <v>0</v>
      </c>
      <c r="I33" s="47"/>
      <c r="J33" s="47"/>
      <c r="K33" s="47"/>
      <c r="L33" s="47"/>
      <c r="M33" s="162">
        <f>ROUND((SUM(BF96:BF103)+SUM(BF121:BF153)), 2)*F33</f>
        <v>0</v>
      </c>
      <c r="N33" s="47"/>
      <c r="O33" s="47"/>
      <c r="P33" s="47"/>
      <c r="Q33" s="47"/>
      <c r="R33" s="48"/>
    </row>
    <row r="34" hidden="1" s="1" customFormat="1" ht="14.4" customHeight="1">
      <c r="B34" s="46"/>
      <c r="C34" s="47"/>
      <c r="D34" s="47"/>
      <c r="E34" s="54" t="s">
        <v>49</v>
      </c>
      <c r="F34" s="55">
        <v>0.20999999999999999</v>
      </c>
      <c r="G34" s="161" t="s">
        <v>47</v>
      </c>
      <c r="H34" s="162">
        <f>(SUM(BG96:BG103)+SUM(BG121:BG153))</f>
        <v>0</v>
      </c>
      <c r="I34" s="47"/>
      <c r="J34" s="47"/>
      <c r="K34" s="47"/>
      <c r="L34" s="47"/>
      <c r="M34" s="162">
        <v>0</v>
      </c>
      <c r="N34" s="47"/>
      <c r="O34" s="47"/>
      <c r="P34" s="47"/>
      <c r="Q34" s="47"/>
      <c r="R34" s="48"/>
    </row>
    <row r="35" hidden="1" s="1" customFormat="1" ht="14.4" customHeight="1">
      <c r="B35" s="46"/>
      <c r="C35" s="47"/>
      <c r="D35" s="47"/>
      <c r="E35" s="54" t="s">
        <v>50</v>
      </c>
      <c r="F35" s="55">
        <v>0.14999999999999999</v>
      </c>
      <c r="G35" s="161" t="s">
        <v>47</v>
      </c>
      <c r="H35" s="162">
        <f>(SUM(BH96:BH103)+SUM(BH121:BH153))</f>
        <v>0</v>
      </c>
      <c r="I35" s="47"/>
      <c r="J35" s="47"/>
      <c r="K35" s="47"/>
      <c r="L35" s="47"/>
      <c r="M35" s="162">
        <v>0</v>
      </c>
      <c r="N35" s="47"/>
      <c r="O35" s="47"/>
      <c r="P35" s="47"/>
      <c r="Q35" s="47"/>
      <c r="R35" s="48"/>
    </row>
    <row r="36" hidden="1" s="1" customFormat="1" ht="14.4" customHeight="1">
      <c r="B36" s="46"/>
      <c r="C36" s="47"/>
      <c r="D36" s="47"/>
      <c r="E36" s="54" t="s">
        <v>51</v>
      </c>
      <c r="F36" s="55">
        <v>0</v>
      </c>
      <c r="G36" s="161" t="s">
        <v>47</v>
      </c>
      <c r="H36" s="162">
        <f>(SUM(BI96:BI103)+SUM(BI121:BI153))</f>
        <v>0</v>
      </c>
      <c r="I36" s="47"/>
      <c r="J36" s="47"/>
      <c r="K36" s="47"/>
      <c r="L36" s="47"/>
      <c r="M36" s="162">
        <v>0</v>
      </c>
      <c r="N36" s="47"/>
      <c r="O36" s="47"/>
      <c r="P36" s="47"/>
      <c r="Q36" s="47"/>
      <c r="R36" s="48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</row>
    <row r="38" s="1" customFormat="1" ht="25.44" customHeight="1">
      <c r="B38" s="46"/>
      <c r="C38" s="151"/>
      <c r="D38" s="163" t="s">
        <v>52</v>
      </c>
      <c r="E38" s="103"/>
      <c r="F38" s="103"/>
      <c r="G38" s="164" t="s">
        <v>53</v>
      </c>
      <c r="H38" s="165" t="s">
        <v>54</v>
      </c>
      <c r="I38" s="103"/>
      <c r="J38" s="103"/>
      <c r="K38" s="103"/>
      <c r="L38" s="166">
        <f>SUM(M30:M36)</f>
        <v>0</v>
      </c>
      <c r="M38" s="166"/>
      <c r="N38" s="166"/>
      <c r="O38" s="166"/>
      <c r="P38" s="167"/>
      <c r="Q38" s="151"/>
      <c r="R38" s="48"/>
    </row>
    <row r="39" s="1" customFormat="1" ht="14.4" customHeight="1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</row>
    <row r="40" s="1" customFormat="1" ht="14.4" customHeight="1">
      <c r="B40" s="46"/>
      <c r="C40" s="47"/>
      <c r="D40" s="54" t="s">
        <v>116</v>
      </c>
      <c r="E40" s="54" t="s">
        <v>117</v>
      </c>
      <c r="F40" s="168">
        <v>4190</v>
      </c>
      <c r="G40" s="54" t="s">
        <v>118</v>
      </c>
      <c r="H40" s="162">
        <f>IF(F40&lt;&gt;0,M27/F40,0)</f>
        <v>0</v>
      </c>
      <c r="I40" s="162"/>
      <c r="J40" s="162"/>
      <c r="K40" s="47"/>
      <c r="L40" s="54" t="s">
        <v>119</v>
      </c>
      <c r="M40" s="47"/>
      <c r="N40" s="162">
        <f>IF(F40&lt;&gt;0,M30/F40,0)</f>
        <v>0</v>
      </c>
      <c r="O40" s="162"/>
      <c r="P40" s="162"/>
      <c r="Q40" s="47"/>
      <c r="R40" s="48"/>
      <c r="AY40" s="22" t="s">
        <v>120</v>
      </c>
    </row>
    <row r="41" s="1" customFormat="1" ht="14.4" customHeight="1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</row>
    <row r="42">
      <c r="B42" s="2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29"/>
    </row>
    <row r="43">
      <c r="B43" s="2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29"/>
    </row>
    <row r="44">
      <c r="B44" s="2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29"/>
    </row>
    <row r="45">
      <c r="B45" s="2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29"/>
    </row>
    <row r="46">
      <c r="B46" s="26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29"/>
    </row>
    <row r="47">
      <c r="B47" s="2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9"/>
    </row>
    <row r="48">
      <c r="B48" s="26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9"/>
    </row>
    <row r="49">
      <c r="B49" s="2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9"/>
    </row>
    <row r="50" s="1" customFormat="1">
      <c r="B50" s="46"/>
      <c r="C50" s="47"/>
      <c r="D50" s="66" t="s">
        <v>55</v>
      </c>
      <c r="E50" s="67"/>
      <c r="F50" s="67"/>
      <c r="G50" s="67"/>
      <c r="H50" s="68"/>
      <c r="I50" s="47"/>
      <c r="J50" s="66" t="s">
        <v>56</v>
      </c>
      <c r="K50" s="67"/>
      <c r="L50" s="67"/>
      <c r="M50" s="67"/>
      <c r="N50" s="67"/>
      <c r="O50" s="67"/>
      <c r="P50" s="68"/>
      <c r="Q50" s="47"/>
      <c r="R50" s="48"/>
    </row>
    <row r="51">
      <c r="B51" s="26"/>
      <c r="C51" s="31"/>
      <c r="D51" s="69"/>
      <c r="E51" s="31"/>
      <c r="F51" s="31"/>
      <c r="G51" s="31"/>
      <c r="H51" s="70"/>
      <c r="I51" s="31"/>
      <c r="J51" s="69"/>
      <c r="K51" s="31"/>
      <c r="L51" s="31"/>
      <c r="M51" s="31"/>
      <c r="N51" s="31"/>
      <c r="O51" s="31"/>
      <c r="P51" s="70"/>
      <c r="Q51" s="31"/>
      <c r="R51" s="29"/>
    </row>
    <row r="52">
      <c r="B52" s="26"/>
      <c r="C52" s="31"/>
      <c r="D52" s="69"/>
      <c r="E52" s="31"/>
      <c r="F52" s="31"/>
      <c r="G52" s="31"/>
      <c r="H52" s="70"/>
      <c r="I52" s="31"/>
      <c r="J52" s="69"/>
      <c r="K52" s="31"/>
      <c r="L52" s="31"/>
      <c r="M52" s="31"/>
      <c r="N52" s="31"/>
      <c r="O52" s="31"/>
      <c r="P52" s="70"/>
      <c r="Q52" s="31"/>
      <c r="R52" s="29"/>
    </row>
    <row r="53">
      <c r="B53" s="26"/>
      <c r="C53" s="31"/>
      <c r="D53" s="69"/>
      <c r="E53" s="31"/>
      <c r="F53" s="31"/>
      <c r="G53" s="31"/>
      <c r="H53" s="70"/>
      <c r="I53" s="31"/>
      <c r="J53" s="69"/>
      <c r="K53" s="31"/>
      <c r="L53" s="31"/>
      <c r="M53" s="31"/>
      <c r="N53" s="31"/>
      <c r="O53" s="31"/>
      <c r="P53" s="70"/>
      <c r="Q53" s="31"/>
      <c r="R53" s="29"/>
    </row>
    <row r="54">
      <c r="B54" s="26"/>
      <c r="C54" s="31"/>
      <c r="D54" s="69"/>
      <c r="E54" s="31"/>
      <c r="F54" s="31"/>
      <c r="G54" s="31"/>
      <c r="H54" s="70"/>
      <c r="I54" s="31"/>
      <c r="J54" s="69"/>
      <c r="K54" s="31"/>
      <c r="L54" s="31"/>
      <c r="M54" s="31"/>
      <c r="N54" s="31"/>
      <c r="O54" s="31"/>
      <c r="P54" s="70"/>
      <c r="Q54" s="31"/>
      <c r="R54" s="29"/>
    </row>
    <row r="55">
      <c r="B55" s="26"/>
      <c r="C55" s="31"/>
      <c r="D55" s="69"/>
      <c r="E55" s="31"/>
      <c r="F55" s="31"/>
      <c r="G55" s="31"/>
      <c r="H55" s="70"/>
      <c r="I55" s="31"/>
      <c r="J55" s="69"/>
      <c r="K55" s="31"/>
      <c r="L55" s="31"/>
      <c r="M55" s="31"/>
      <c r="N55" s="31"/>
      <c r="O55" s="31"/>
      <c r="P55" s="70"/>
      <c r="Q55" s="31"/>
      <c r="R55" s="29"/>
    </row>
    <row r="56">
      <c r="B56" s="26"/>
      <c r="C56" s="31"/>
      <c r="D56" s="69"/>
      <c r="E56" s="31"/>
      <c r="F56" s="31"/>
      <c r="G56" s="31"/>
      <c r="H56" s="70"/>
      <c r="I56" s="31"/>
      <c r="J56" s="69"/>
      <c r="K56" s="31"/>
      <c r="L56" s="31"/>
      <c r="M56" s="31"/>
      <c r="N56" s="31"/>
      <c r="O56" s="31"/>
      <c r="P56" s="70"/>
      <c r="Q56" s="31"/>
      <c r="R56" s="29"/>
    </row>
    <row r="57">
      <c r="B57" s="26"/>
      <c r="C57" s="31"/>
      <c r="D57" s="69"/>
      <c r="E57" s="31"/>
      <c r="F57" s="31"/>
      <c r="G57" s="31"/>
      <c r="H57" s="70"/>
      <c r="I57" s="31"/>
      <c r="J57" s="69"/>
      <c r="K57" s="31"/>
      <c r="L57" s="31"/>
      <c r="M57" s="31"/>
      <c r="N57" s="31"/>
      <c r="O57" s="31"/>
      <c r="P57" s="70"/>
      <c r="Q57" s="31"/>
      <c r="R57" s="29"/>
    </row>
    <row r="58">
      <c r="B58" s="26"/>
      <c r="C58" s="31"/>
      <c r="D58" s="69"/>
      <c r="E58" s="31"/>
      <c r="F58" s="31"/>
      <c r="G58" s="31"/>
      <c r="H58" s="70"/>
      <c r="I58" s="31"/>
      <c r="J58" s="69"/>
      <c r="K58" s="31"/>
      <c r="L58" s="31"/>
      <c r="M58" s="31"/>
      <c r="N58" s="31"/>
      <c r="O58" s="31"/>
      <c r="P58" s="70"/>
      <c r="Q58" s="31"/>
      <c r="R58" s="29"/>
    </row>
    <row r="59" s="1" customFormat="1">
      <c r="B59" s="46"/>
      <c r="C59" s="47"/>
      <c r="D59" s="71" t="s">
        <v>57</v>
      </c>
      <c r="E59" s="72"/>
      <c r="F59" s="72"/>
      <c r="G59" s="73" t="s">
        <v>58</v>
      </c>
      <c r="H59" s="74"/>
      <c r="I59" s="47"/>
      <c r="J59" s="71" t="s">
        <v>57</v>
      </c>
      <c r="K59" s="72"/>
      <c r="L59" s="72"/>
      <c r="M59" s="72"/>
      <c r="N59" s="73" t="s">
        <v>58</v>
      </c>
      <c r="O59" s="72"/>
      <c r="P59" s="74"/>
      <c r="Q59" s="47"/>
      <c r="R59" s="48"/>
    </row>
    <row r="60">
      <c r="B60" s="26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29"/>
    </row>
    <row r="61" s="1" customFormat="1">
      <c r="B61" s="46"/>
      <c r="C61" s="47"/>
      <c r="D61" s="66" t="s">
        <v>59</v>
      </c>
      <c r="E61" s="67"/>
      <c r="F61" s="67"/>
      <c r="G61" s="67"/>
      <c r="H61" s="68"/>
      <c r="I61" s="47"/>
      <c r="J61" s="66" t="s">
        <v>60</v>
      </c>
      <c r="K61" s="67"/>
      <c r="L61" s="67"/>
      <c r="M61" s="67"/>
      <c r="N61" s="67"/>
      <c r="O61" s="67"/>
      <c r="P61" s="68"/>
      <c r="Q61" s="47"/>
      <c r="R61" s="48"/>
    </row>
    <row r="62">
      <c r="B62" s="26"/>
      <c r="C62" s="31"/>
      <c r="D62" s="69"/>
      <c r="E62" s="31"/>
      <c r="F62" s="31"/>
      <c r="G62" s="31"/>
      <c r="H62" s="70"/>
      <c r="I62" s="31"/>
      <c r="J62" s="69"/>
      <c r="K62" s="31"/>
      <c r="L62" s="31"/>
      <c r="M62" s="31"/>
      <c r="N62" s="31"/>
      <c r="O62" s="31"/>
      <c r="P62" s="70"/>
      <c r="Q62" s="31"/>
      <c r="R62" s="29"/>
    </row>
    <row r="63">
      <c r="B63" s="26"/>
      <c r="C63" s="31"/>
      <c r="D63" s="69"/>
      <c r="E63" s="31"/>
      <c r="F63" s="31"/>
      <c r="G63" s="31"/>
      <c r="H63" s="70"/>
      <c r="I63" s="31"/>
      <c r="J63" s="69"/>
      <c r="K63" s="31"/>
      <c r="L63" s="31"/>
      <c r="M63" s="31"/>
      <c r="N63" s="31"/>
      <c r="O63" s="31"/>
      <c r="P63" s="70"/>
      <c r="Q63" s="31"/>
      <c r="R63" s="29"/>
    </row>
    <row r="64">
      <c r="B64" s="26"/>
      <c r="C64" s="31"/>
      <c r="D64" s="69"/>
      <c r="E64" s="31"/>
      <c r="F64" s="31"/>
      <c r="G64" s="31"/>
      <c r="H64" s="70"/>
      <c r="I64" s="31"/>
      <c r="J64" s="69"/>
      <c r="K64" s="31"/>
      <c r="L64" s="31"/>
      <c r="M64" s="31"/>
      <c r="N64" s="31"/>
      <c r="O64" s="31"/>
      <c r="P64" s="70"/>
      <c r="Q64" s="31"/>
      <c r="R64" s="29"/>
    </row>
    <row r="65">
      <c r="B65" s="26"/>
      <c r="C65" s="31"/>
      <c r="D65" s="69"/>
      <c r="E65" s="31"/>
      <c r="F65" s="31"/>
      <c r="G65" s="31"/>
      <c r="H65" s="70"/>
      <c r="I65" s="31"/>
      <c r="J65" s="69"/>
      <c r="K65" s="31"/>
      <c r="L65" s="31"/>
      <c r="M65" s="31"/>
      <c r="N65" s="31"/>
      <c r="O65" s="31"/>
      <c r="P65" s="70"/>
      <c r="Q65" s="31"/>
      <c r="R65" s="29"/>
    </row>
    <row r="66">
      <c r="B66" s="26"/>
      <c r="C66" s="31"/>
      <c r="D66" s="69"/>
      <c r="E66" s="31"/>
      <c r="F66" s="31"/>
      <c r="G66" s="31"/>
      <c r="H66" s="70"/>
      <c r="I66" s="31"/>
      <c r="J66" s="69"/>
      <c r="K66" s="31"/>
      <c r="L66" s="31"/>
      <c r="M66" s="31"/>
      <c r="N66" s="31"/>
      <c r="O66" s="31"/>
      <c r="P66" s="70"/>
      <c r="Q66" s="31"/>
      <c r="R66" s="29"/>
    </row>
    <row r="67">
      <c r="B67" s="26"/>
      <c r="C67" s="31"/>
      <c r="D67" s="69"/>
      <c r="E67" s="31"/>
      <c r="F67" s="31"/>
      <c r="G67" s="31"/>
      <c r="H67" s="70"/>
      <c r="I67" s="31"/>
      <c r="J67" s="69"/>
      <c r="K67" s="31"/>
      <c r="L67" s="31"/>
      <c r="M67" s="31"/>
      <c r="N67" s="31"/>
      <c r="O67" s="31"/>
      <c r="P67" s="70"/>
      <c r="Q67" s="31"/>
      <c r="R67" s="29"/>
    </row>
    <row r="68">
      <c r="B68" s="26"/>
      <c r="C68" s="31"/>
      <c r="D68" s="69"/>
      <c r="E68" s="31"/>
      <c r="F68" s="31"/>
      <c r="G68" s="31"/>
      <c r="H68" s="70"/>
      <c r="I68" s="31"/>
      <c r="J68" s="69"/>
      <c r="K68" s="31"/>
      <c r="L68" s="31"/>
      <c r="M68" s="31"/>
      <c r="N68" s="31"/>
      <c r="O68" s="31"/>
      <c r="P68" s="70"/>
      <c r="Q68" s="31"/>
      <c r="R68" s="29"/>
    </row>
    <row r="69">
      <c r="B69" s="26"/>
      <c r="C69" s="31"/>
      <c r="D69" s="69"/>
      <c r="E69" s="31"/>
      <c r="F69" s="31"/>
      <c r="G69" s="31"/>
      <c r="H69" s="70"/>
      <c r="I69" s="31"/>
      <c r="J69" s="69"/>
      <c r="K69" s="31"/>
      <c r="L69" s="31"/>
      <c r="M69" s="31"/>
      <c r="N69" s="31"/>
      <c r="O69" s="31"/>
      <c r="P69" s="70"/>
      <c r="Q69" s="31"/>
      <c r="R69" s="29"/>
    </row>
    <row r="70" s="1" customFormat="1">
      <c r="B70" s="46"/>
      <c r="C70" s="47"/>
      <c r="D70" s="71" t="s">
        <v>57</v>
      </c>
      <c r="E70" s="72"/>
      <c r="F70" s="72"/>
      <c r="G70" s="73" t="s">
        <v>58</v>
      </c>
      <c r="H70" s="74"/>
      <c r="I70" s="47"/>
      <c r="J70" s="71" t="s">
        <v>57</v>
      </c>
      <c r="K70" s="72"/>
      <c r="L70" s="72"/>
      <c r="M70" s="72"/>
      <c r="N70" s="73" t="s">
        <v>58</v>
      </c>
      <c r="O70" s="72"/>
      <c r="P70" s="74"/>
      <c r="Q70" s="47"/>
      <c r="R70" s="48"/>
    </row>
    <row r="71" s="1" customFormat="1" ht="14.4" customHeight="1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</row>
    <row r="75" s="1" customFormat="1" ht="6.96" customHeight="1">
      <c r="B75" s="169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1"/>
    </row>
    <row r="76" s="1" customFormat="1" ht="36.96" customHeight="1">
      <c r="B76" s="46"/>
      <c r="C76" s="27" t="s">
        <v>121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48"/>
      <c r="T76" s="172"/>
      <c r="U76" s="172"/>
    </row>
    <row r="77" s="1" customFormat="1" ht="6.96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8"/>
      <c r="T77" s="172"/>
      <c r="U77" s="172"/>
    </row>
    <row r="78" s="1" customFormat="1" ht="30" customHeight="1">
      <c r="B78" s="46"/>
      <c r="C78" s="38" t="s">
        <v>19</v>
      </c>
      <c r="D78" s="47"/>
      <c r="E78" s="47"/>
      <c r="F78" s="155" t="str">
        <f>F6</f>
        <v>Odstranění budovy technického oddělení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47"/>
      <c r="R78" s="48"/>
      <c r="T78" s="172"/>
      <c r="U78" s="172"/>
    </row>
    <row r="79" s="1" customFormat="1" ht="36.96" customHeight="1">
      <c r="B79" s="46"/>
      <c r="C79" s="85" t="s">
        <v>113</v>
      </c>
      <c r="D79" s="47"/>
      <c r="E79" s="47"/>
      <c r="F79" s="87" t="str">
        <f>F7</f>
        <v>292.2 - Bourání a demontáže - budova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8"/>
      <c r="T79" s="172"/>
      <c r="U79" s="172"/>
    </row>
    <row r="80" s="1" customFormat="1" ht="6.96" customHeight="1"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8"/>
      <c r="T80" s="172"/>
      <c r="U80" s="172"/>
    </row>
    <row r="81" s="1" customFormat="1" ht="18" customHeight="1">
      <c r="B81" s="46"/>
      <c r="C81" s="38" t="s">
        <v>24</v>
      </c>
      <c r="D81" s="47"/>
      <c r="E81" s="47"/>
      <c r="F81" s="33" t="str">
        <f>F9</f>
        <v>Zoologická zahrada hl. m. Prahy</v>
      </c>
      <c r="G81" s="47"/>
      <c r="H81" s="47"/>
      <c r="I81" s="47"/>
      <c r="J81" s="47"/>
      <c r="K81" s="38" t="s">
        <v>26</v>
      </c>
      <c r="L81" s="47"/>
      <c r="M81" s="90" t="str">
        <f>IF(O9="","",O9)</f>
        <v>9. 1. 2018</v>
      </c>
      <c r="N81" s="90"/>
      <c r="O81" s="90"/>
      <c r="P81" s="90"/>
      <c r="Q81" s="47"/>
      <c r="R81" s="48"/>
      <c r="T81" s="172"/>
      <c r="U81" s="172"/>
    </row>
    <row r="82" s="1" customFormat="1" ht="6.96" customHeight="1"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8"/>
      <c r="T82" s="172"/>
      <c r="U82" s="172"/>
    </row>
    <row r="83" s="1" customFormat="1">
      <c r="B83" s="46"/>
      <c r="C83" s="38" t="s">
        <v>28</v>
      </c>
      <c r="D83" s="47"/>
      <c r="E83" s="47"/>
      <c r="F83" s="33" t="str">
        <f>E12</f>
        <v xml:space="preserve">Hlavní město Praha </v>
      </c>
      <c r="G83" s="47"/>
      <c r="H83" s="47"/>
      <c r="I83" s="47"/>
      <c r="J83" s="47"/>
      <c r="K83" s="38" t="s">
        <v>34</v>
      </c>
      <c r="L83" s="47"/>
      <c r="M83" s="33" t="str">
        <f>E18</f>
        <v xml:space="preserve">ARW pb. s.r.o </v>
      </c>
      <c r="N83" s="33"/>
      <c r="O83" s="33"/>
      <c r="P83" s="33"/>
      <c r="Q83" s="33"/>
      <c r="R83" s="48"/>
      <c r="T83" s="172"/>
      <c r="U83" s="172"/>
    </row>
    <row r="84" s="1" customFormat="1" ht="14.4" customHeight="1">
      <c r="B84" s="46"/>
      <c r="C84" s="38" t="s">
        <v>32</v>
      </c>
      <c r="D84" s="47"/>
      <c r="E84" s="47"/>
      <c r="F84" s="33" t="str">
        <f>IF(E15="","",E15)</f>
        <v>Vyplň údaj</v>
      </c>
      <c r="G84" s="47"/>
      <c r="H84" s="47"/>
      <c r="I84" s="47"/>
      <c r="J84" s="47"/>
      <c r="K84" s="38" t="s">
        <v>38</v>
      </c>
      <c r="L84" s="47"/>
      <c r="M84" s="33" t="str">
        <f>E21</f>
        <v>Pavel Novotný</v>
      </c>
      <c r="N84" s="33"/>
      <c r="O84" s="33"/>
      <c r="P84" s="33"/>
      <c r="Q84" s="33"/>
      <c r="R84" s="48"/>
      <c r="T84" s="172"/>
      <c r="U84" s="172"/>
    </row>
    <row r="85" s="1" customFormat="1" ht="10.32" customHeight="1"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8"/>
      <c r="T85" s="172"/>
      <c r="U85" s="172"/>
    </row>
    <row r="86" s="1" customFormat="1" ht="29.28" customHeight="1">
      <c r="B86" s="46"/>
      <c r="C86" s="173" t="s">
        <v>122</v>
      </c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73" t="s">
        <v>123</v>
      </c>
      <c r="O86" s="151"/>
      <c r="P86" s="151"/>
      <c r="Q86" s="151"/>
      <c r="R86" s="48"/>
      <c r="T86" s="172"/>
      <c r="U86" s="172"/>
    </row>
    <row r="87" s="1" customFormat="1" ht="10.32" customHeight="1"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8"/>
      <c r="T87" s="172"/>
      <c r="U87" s="172"/>
    </row>
    <row r="88" s="1" customFormat="1" ht="29.28" customHeight="1">
      <c r="B88" s="46"/>
      <c r="C88" s="174" t="s">
        <v>124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113">
        <f>N121</f>
        <v>0</v>
      </c>
      <c r="O88" s="175"/>
      <c r="P88" s="175"/>
      <c r="Q88" s="175"/>
      <c r="R88" s="48"/>
      <c r="T88" s="172"/>
      <c r="U88" s="172"/>
      <c r="AU88" s="22" t="s">
        <v>125</v>
      </c>
    </row>
    <row r="89" s="6" customFormat="1" ht="24.96" customHeight="1">
      <c r="B89" s="176"/>
      <c r="C89" s="177"/>
      <c r="D89" s="178" t="s">
        <v>126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9">
        <f>N122</f>
        <v>0</v>
      </c>
      <c r="O89" s="177"/>
      <c r="P89" s="177"/>
      <c r="Q89" s="177"/>
      <c r="R89" s="180"/>
      <c r="T89" s="181"/>
      <c r="U89" s="181"/>
    </row>
    <row r="90" s="7" customFormat="1" ht="19.92" customHeight="1">
      <c r="B90" s="182"/>
      <c r="C90" s="183"/>
      <c r="D90" s="136" t="s">
        <v>128</v>
      </c>
      <c r="E90" s="183"/>
      <c r="F90" s="183"/>
      <c r="G90" s="183"/>
      <c r="H90" s="183"/>
      <c r="I90" s="183"/>
      <c r="J90" s="183"/>
      <c r="K90" s="183"/>
      <c r="L90" s="183"/>
      <c r="M90" s="183"/>
      <c r="N90" s="138">
        <f>N123</f>
        <v>0</v>
      </c>
      <c r="O90" s="183"/>
      <c r="P90" s="183"/>
      <c r="Q90" s="183"/>
      <c r="R90" s="184"/>
      <c r="T90" s="185"/>
      <c r="U90" s="185"/>
    </row>
    <row r="91" s="7" customFormat="1" ht="19.92" customHeight="1">
      <c r="B91" s="182"/>
      <c r="C91" s="183"/>
      <c r="D91" s="136" t="s">
        <v>129</v>
      </c>
      <c r="E91" s="183"/>
      <c r="F91" s="183"/>
      <c r="G91" s="183"/>
      <c r="H91" s="183"/>
      <c r="I91" s="183"/>
      <c r="J91" s="183"/>
      <c r="K91" s="183"/>
      <c r="L91" s="183"/>
      <c r="M91" s="183"/>
      <c r="N91" s="138">
        <f>N128</f>
        <v>0</v>
      </c>
      <c r="O91" s="183"/>
      <c r="P91" s="183"/>
      <c r="Q91" s="183"/>
      <c r="R91" s="184"/>
      <c r="T91" s="185"/>
      <c r="U91" s="185"/>
    </row>
    <row r="92" s="6" customFormat="1" ht="24.96" customHeight="1">
      <c r="B92" s="176"/>
      <c r="C92" s="177"/>
      <c r="D92" s="178" t="s">
        <v>213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9">
        <f>N143</f>
        <v>0</v>
      </c>
      <c r="O92" s="177"/>
      <c r="P92" s="177"/>
      <c r="Q92" s="177"/>
      <c r="R92" s="180"/>
      <c r="T92" s="181"/>
      <c r="U92" s="181"/>
    </row>
    <row r="93" s="7" customFormat="1" ht="19.92" customHeight="1">
      <c r="B93" s="182"/>
      <c r="C93" s="183"/>
      <c r="D93" s="136" t="s">
        <v>214</v>
      </c>
      <c r="E93" s="183"/>
      <c r="F93" s="183"/>
      <c r="G93" s="183"/>
      <c r="H93" s="183"/>
      <c r="I93" s="183"/>
      <c r="J93" s="183"/>
      <c r="K93" s="183"/>
      <c r="L93" s="183"/>
      <c r="M93" s="183"/>
      <c r="N93" s="138">
        <f>N144</f>
        <v>0</v>
      </c>
      <c r="O93" s="183"/>
      <c r="P93" s="183"/>
      <c r="Q93" s="183"/>
      <c r="R93" s="184"/>
      <c r="T93" s="185"/>
      <c r="U93" s="185"/>
    </row>
    <row r="94" s="6" customFormat="1" ht="24.96" customHeight="1">
      <c r="B94" s="176"/>
      <c r="C94" s="177"/>
      <c r="D94" s="178" t="s">
        <v>130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9">
        <f>N147</f>
        <v>0</v>
      </c>
      <c r="O94" s="177"/>
      <c r="P94" s="177"/>
      <c r="Q94" s="177"/>
      <c r="R94" s="180"/>
      <c r="T94" s="181"/>
      <c r="U94" s="181"/>
    </row>
    <row r="95" s="1" customFormat="1" ht="21.84" customHeight="1">
      <c r="B95" s="46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8"/>
      <c r="T95" s="172"/>
      <c r="U95" s="172"/>
    </row>
    <row r="96" s="1" customFormat="1" ht="29.28" customHeight="1">
      <c r="B96" s="46"/>
      <c r="C96" s="174" t="s">
        <v>131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175">
        <f>ROUND(N97+N98+N99+N100+N101+N102,2)</f>
        <v>0</v>
      </c>
      <c r="O96" s="186"/>
      <c r="P96" s="186"/>
      <c r="Q96" s="186"/>
      <c r="R96" s="48"/>
      <c r="T96" s="187"/>
      <c r="U96" s="188" t="s">
        <v>45</v>
      </c>
    </row>
    <row r="97" s="1" customFormat="1" ht="18" customHeight="1">
      <c r="B97" s="46"/>
      <c r="C97" s="47"/>
      <c r="D97" s="143" t="s">
        <v>132</v>
      </c>
      <c r="E97" s="136"/>
      <c r="F97" s="136"/>
      <c r="G97" s="136"/>
      <c r="H97" s="136"/>
      <c r="I97" s="47"/>
      <c r="J97" s="47"/>
      <c r="K97" s="47"/>
      <c r="L97" s="47"/>
      <c r="M97" s="47"/>
      <c r="N97" s="137">
        <f>ROUND(N88*T97,2)</f>
        <v>0</v>
      </c>
      <c r="O97" s="138"/>
      <c r="P97" s="138"/>
      <c r="Q97" s="138"/>
      <c r="R97" s="48"/>
      <c r="S97" s="189"/>
      <c r="T97" s="190"/>
      <c r="U97" s="191" t="s">
        <v>46</v>
      </c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92" t="s">
        <v>133</v>
      </c>
      <c r="AZ97" s="189"/>
      <c r="BA97" s="189"/>
      <c r="BB97" s="189"/>
      <c r="BC97" s="189"/>
      <c r="BD97" s="189"/>
      <c r="BE97" s="193">
        <f>IF(U97="základní",N97,0)</f>
        <v>0</v>
      </c>
      <c r="BF97" s="193">
        <f>IF(U97="snížená",N97,0)</f>
        <v>0</v>
      </c>
      <c r="BG97" s="193">
        <f>IF(U97="zákl. přenesená",N97,0)</f>
        <v>0</v>
      </c>
      <c r="BH97" s="193">
        <f>IF(U97="sníž. přenesená",N97,0)</f>
        <v>0</v>
      </c>
      <c r="BI97" s="193">
        <f>IF(U97="nulová",N97,0)</f>
        <v>0</v>
      </c>
      <c r="BJ97" s="192" t="s">
        <v>89</v>
      </c>
      <c r="BK97" s="189"/>
      <c r="BL97" s="189"/>
      <c r="BM97" s="189"/>
    </row>
    <row r="98" s="1" customFormat="1" ht="18" customHeight="1">
      <c r="B98" s="46"/>
      <c r="C98" s="47"/>
      <c r="D98" s="143" t="s">
        <v>134</v>
      </c>
      <c r="E98" s="136"/>
      <c r="F98" s="136"/>
      <c r="G98" s="136"/>
      <c r="H98" s="136"/>
      <c r="I98" s="47"/>
      <c r="J98" s="47"/>
      <c r="K98" s="47"/>
      <c r="L98" s="47"/>
      <c r="M98" s="47"/>
      <c r="N98" s="137">
        <f>ROUND(N88*T98,2)</f>
        <v>0</v>
      </c>
      <c r="O98" s="138"/>
      <c r="P98" s="138"/>
      <c r="Q98" s="138"/>
      <c r="R98" s="48"/>
      <c r="S98" s="189"/>
      <c r="T98" s="190"/>
      <c r="U98" s="191" t="s">
        <v>46</v>
      </c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92" t="s">
        <v>133</v>
      </c>
      <c r="AZ98" s="189"/>
      <c r="BA98" s="189"/>
      <c r="BB98" s="189"/>
      <c r="BC98" s="189"/>
      <c r="BD98" s="189"/>
      <c r="BE98" s="193">
        <f>IF(U98="základní",N98,0)</f>
        <v>0</v>
      </c>
      <c r="BF98" s="193">
        <f>IF(U98="snížená",N98,0)</f>
        <v>0</v>
      </c>
      <c r="BG98" s="193">
        <f>IF(U98="zákl. přenesená",N98,0)</f>
        <v>0</v>
      </c>
      <c r="BH98" s="193">
        <f>IF(U98="sníž. přenesená",N98,0)</f>
        <v>0</v>
      </c>
      <c r="BI98" s="193">
        <f>IF(U98="nulová",N98,0)</f>
        <v>0</v>
      </c>
      <c r="BJ98" s="192" t="s">
        <v>89</v>
      </c>
      <c r="BK98" s="189"/>
      <c r="BL98" s="189"/>
      <c r="BM98" s="189"/>
    </row>
    <row r="99" s="1" customFormat="1" ht="18" customHeight="1">
      <c r="B99" s="46"/>
      <c r="C99" s="47"/>
      <c r="D99" s="143" t="s">
        <v>135</v>
      </c>
      <c r="E99" s="136"/>
      <c r="F99" s="136"/>
      <c r="G99" s="136"/>
      <c r="H99" s="136"/>
      <c r="I99" s="47"/>
      <c r="J99" s="47"/>
      <c r="K99" s="47"/>
      <c r="L99" s="47"/>
      <c r="M99" s="47"/>
      <c r="N99" s="137">
        <f>ROUND(N88*T99,2)</f>
        <v>0</v>
      </c>
      <c r="O99" s="138"/>
      <c r="P99" s="138"/>
      <c r="Q99" s="138"/>
      <c r="R99" s="48"/>
      <c r="S99" s="189"/>
      <c r="T99" s="190"/>
      <c r="U99" s="191" t="s">
        <v>46</v>
      </c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92" t="s">
        <v>133</v>
      </c>
      <c r="AZ99" s="189"/>
      <c r="BA99" s="189"/>
      <c r="BB99" s="189"/>
      <c r="BC99" s="189"/>
      <c r="BD99" s="189"/>
      <c r="BE99" s="193">
        <f>IF(U99="základní",N99,0)</f>
        <v>0</v>
      </c>
      <c r="BF99" s="193">
        <f>IF(U99="snížená",N99,0)</f>
        <v>0</v>
      </c>
      <c r="BG99" s="193">
        <f>IF(U99="zákl. přenesená",N99,0)</f>
        <v>0</v>
      </c>
      <c r="BH99" s="193">
        <f>IF(U99="sníž. přenesená",N99,0)</f>
        <v>0</v>
      </c>
      <c r="BI99" s="193">
        <f>IF(U99="nulová",N99,0)</f>
        <v>0</v>
      </c>
      <c r="BJ99" s="192" t="s">
        <v>89</v>
      </c>
      <c r="BK99" s="189"/>
      <c r="BL99" s="189"/>
      <c r="BM99" s="189"/>
    </row>
    <row r="100" s="1" customFormat="1" ht="18" customHeight="1">
      <c r="B100" s="46"/>
      <c r="C100" s="47"/>
      <c r="D100" s="143" t="s">
        <v>136</v>
      </c>
      <c r="E100" s="136"/>
      <c r="F100" s="136"/>
      <c r="G100" s="136"/>
      <c r="H100" s="136"/>
      <c r="I100" s="47"/>
      <c r="J100" s="47"/>
      <c r="K100" s="47"/>
      <c r="L100" s="47"/>
      <c r="M100" s="47"/>
      <c r="N100" s="137">
        <f>ROUND(N88*T100,2)</f>
        <v>0</v>
      </c>
      <c r="O100" s="138"/>
      <c r="P100" s="138"/>
      <c r="Q100" s="138"/>
      <c r="R100" s="48"/>
      <c r="S100" s="189"/>
      <c r="T100" s="190"/>
      <c r="U100" s="191" t="s">
        <v>46</v>
      </c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92" t="s">
        <v>133</v>
      </c>
      <c r="AZ100" s="189"/>
      <c r="BA100" s="189"/>
      <c r="BB100" s="189"/>
      <c r="BC100" s="189"/>
      <c r="BD100" s="189"/>
      <c r="BE100" s="193">
        <f>IF(U100="základní",N100,0)</f>
        <v>0</v>
      </c>
      <c r="BF100" s="193">
        <f>IF(U100="snížená",N100,0)</f>
        <v>0</v>
      </c>
      <c r="BG100" s="193">
        <f>IF(U100="zákl. přenesená",N100,0)</f>
        <v>0</v>
      </c>
      <c r="BH100" s="193">
        <f>IF(U100="sníž. přenesená",N100,0)</f>
        <v>0</v>
      </c>
      <c r="BI100" s="193">
        <f>IF(U100="nulová",N100,0)</f>
        <v>0</v>
      </c>
      <c r="BJ100" s="192" t="s">
        <v>89</v>
      </c>
      <c r="BK100" s="189"/>
      <c r="BL100" s="189"/>
      <c r="BM100" s="189"/>
    </row>
    <row r="101" s="1" customFormat="1" ht="18" customHeight="1">
      <c r="B101" s="46"/>
      <c r="C101" s="47"/>
      <c r="D101" s="143" t="s">
        <v>137</v>
      </c>
      <c r="E101" s="136"/>
      <c r="F101" s="136"/>
      <c r="G101" s="136"/>
      <c r="H101" s="136"/>
      <c r="I101" s="47"/>
      <c r="J101" s="47"/>
      <c r="K101" s="47"/>
      <c r="L101" s="47"/>
      <c r="M101" s="47"/>
      <c r="N101" s="137">
        <f>ROUND(N88*T101,2)</f>
        <v>0</v>
      </c>
      <c r="O101" s="138"/>
      <c r="P101" s="138"/>
      <c r="Q101" s="138"/>
      <c r="R101" s="48"/>
      <c r="S101" s="189"/>
      <c r="T101" s="190"/>
      <c r="U101" s="191" t="s">
        <v>46</v>
      </c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92" t="s">
        <v>133</v>
      </c>
      <c r="AZ101" s="189"/>
      <c r="BA101" s="189"/>
      <c r="BB101" s="189"/>
      <c r="BC101" s="189"/>
      <c r="BD101" s="189"/>
      <c r="BE101" s="193">
        <f>IF(U101="základní",N101,0)</f>
        <v>0</v>
      </c>
      <c r="BF101" s="193">
        <f>IF(U101="snížená",N101,0)</f>
        <v>0</v>
      </c>
      <c r="BG101" s="193">
        <f>IF(U101="zákl. přenesená",N101,0)</f>
        <v>0</v>
      </c>
      <c r="BH101" s="193">
        <f>IF(U101="sníž. přenesená",N101,0)</f>
        <v>0</v>
      </c>
      <c r="BI101" s="193">
        <f>IF(U101="nulová",N101,0)</f>
        <v>0</v>
      </c>
      <c r="BJ101" s="192" t="s">
        <v>89</v>
      </c>
      <c r="BK101" s="189"/>
      <c r="BL101" s="189"/>
      <c r="BM101" s="189"/>
    </row>
    <row r="102" s="1" customFormat="1" ht="18" customHeight="1">
      <c r="B102" s="46"/>
      <c r="C102" s="47"/>
      <c r="D102" s="136" t="s">
        <v>138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137">
        <f>ROUND(N88*T102,2)</f>
        <v>0</v>
      </c>
      <c r="O102" s="138"/>
      <c r="P102" s="138"/>
      <c r="Q102" s="138"/>
      <c r="R102" s="48"/>
      <c r="S102" s="189"/>
      <c r="T102" s="194"/>
      <c r="U102" s="195" t="s">
        <v>46</v>
      </c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92" t="s">
        <v>139</v>
      </c>
      <c r="AZ102" s="189"/>
      <c r="BA102" s="189"/>
      <c r="BB102" s="189"/>
      <c r="BC102" s="189"/>
      <c r="BD102" s="189"/>
      <c r="BE102" s="193">
        <f>IF(U102="základní",N102,0)</f>
        <v>0</v>
      </c>
      <c r="BF102" s="193">
        <f>IF(U102="snížená",N102,0)</f>
        <v>0</v>
      </c>
      <c r="BG102" s="193">
        <f>IF(U102="zákl. přenesená",N102,0)</f>
        <v>0</v>
      </c>
      <c r="BH102" s="193">
        <f>IF(U102="sníž. přenesená",N102,0)</f>
        <v>0</v>
      </c>
      <c r="BI102" s="193">
        <f>IF(U102="nulová",N102,0)</f>
        <v>0</v>
      </c>
      <c r="BJ102" s="192" t="s">
        <v>89</v>
      </c>
      <c r="BK102" s="189"/>
      <c r="BL102" s="189"/>
      <c r="BM102" s="189"/>
    </row>
    <row r="103" s="1" customForma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8"/>
      <c r="T103" s="172"/>
      <c r="U103" s="172"/>
    </row>
    <row r="104" s="1" customFormat="1" ht="29.28" customHeight="1">
      <c r="B104" s="46"/>
      <c r="C104" s="150" t="s">
        <v>105</v>
      </c>
      <c r="D104" s="151"/>
      <c r="E104" s="151"/>
      <c r="F104" s="151"/>
      <c r="G104" s="151"/>
      <c r="H104" s="151"/>
      <c r="I104" s="151"/>
      <c r="J104" s="151"/>
      <c r="K104" s="151"/>
      <c r="L104" s="152">
        <f>ROUND(SUM(N88+N96),2)</f>
        <v>0</v>
      </c>
      <c r="M104" s="152"/>
      <c r="N104" s="152"/>
      <c r="O104" s="152"/>
      <c r="P104" s="152"/>
      <c r="Q104" s="152"/>
      <c r="R104" s="48"/>
      <c r="T104" s="172"/>
      <c r="U104" s="172"/>
    </row>
    <row r="105" s="1" customFormat="1" ht="6.96" customHeight="1"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7"/>
      <c r="T105" s="172"/>
      <c r="U105" s="172"/>
    </row>
    <row r="109" s="1" customFormat="1" ht="6.96" customHeight="1">
      <c r="B109" s="78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80"/>
    </row>
    <row r="110" s="1" customFormat="1" ht="36.96" customHeight="1">
      <c r="B110" s="46"/>
      <c r="C110" s="27" t="s">
        <v>140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8"/>
    </row>
    <row r="111" s="1" customFormat="1" ht="6.96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8"/>
    </row>
    <row r="112" s="1" customFormat="1" ht="30" customHeight="1">
      <c r="B112" s="46"/>
      <c r="C112" s="38" t="s">
        <v>19</v>
      </c>
      <c r="D112" s="47"/>
      <c r="E112" s="47"/>
      <c r="F112" s="155" t="str">
        <f>F6</f>
        <v>Odstranění budovy technického oddělení</v>
      </c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47"/>
      <c r="R112" s="48"/>
    </row>
    <row r="113" s="1" customFormat="1" ht="36.96" customHeight="1">
      <c r="B113" s="46"/>
      <c r="C113" s="85" t="s">
        <v>113</v>
      </c>
      <c r="D113" s="47"/>
      <c r="E113" s="47"/>
      <c r="F113" s="87" t="str">
        <f>F7</f>
        <v>292.2 - Bourání a demontáže - budova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8"/>
    </row>
    <row r="114" s="1" customFormat="1" ht="6.96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8"/>
    </row>
    <row r="115" s="1" customFormat="1" ht="18" customHeight="1">
      <c r="B115" s="46"/>
      <c r="C115" s="38" t="s">
        <v>24</v>
      </c>
      <c r="D115" s="47"/>
      <c r="E115" s="47"/>
      <c r="F115" s="33" t="str">
        <f>F9</f>
        <v>Zoologická zahrada hl. m. Prahy</v>
      </c>
      <c r="G115" s="47"/>
      <c r="H115" s="47"/>
      <c r="I115" s="47"/>
      <c r="J115" s="47"/>
      <c r="K115" s="38" t="s">
        <v>26</v>
      </c>
      <c r="L115" s="47"/>
      <c r="M115" s="90" t="str">
        <f>IF(O9="","",O9)</f>
        <v>9. 1. 2018</v>
      </c>
      <c r="N115" s="90"/>
      <c r="O115" s="90"/>
      <c r="P115" s="90"/>
      <c r="Q115" s="47"/>
      <c r="R115" s="48"/>
    </row>
    <row r="116" s="1" customFormat="1" ht="6.96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8"/>
    </row>
    <row r="117" s="1" customFormat="1">
      <c r="B117" s="46"/>
      <c r="C117" s="38" t="s">
        <v>28</v>
      </c>
      <c r="D117" s="47"/>
      <c r="E117" s="47"/>
      <c r="F117" s="33" t="str">
        <f>E12</f>
        <v xml:space="preserve">Hlavní město Praha </v>
      </c>
      <c r="G117" s="47"/>
      <c r="H117" s="47"/>
      <c r="I117" s="47"/>
      <c r="J117" s="47"/>
      <c r="K117" s="38" t="s">
        <v>34</v>
      </c>
      <c r="L117" s="47"/>
      <c r="M117" s="33" t="str">
        <f>E18</f>
        <v xml:space="preserve">ARW pb. s.r.o </v>
      </c>
      <c r="N117" s="33"/>
      <c r="O117" s="33"/>
      <c r="P117" s="33"/>
      <c r="Q117" s="33"/>
      <c r="R117" s="48"/>
    </row>
    <row r="118" s="1" customFormat="1" ht="14.4" customHeight="1">
      <c r="B118" s="46"/>
      <c r="C118" s="38" t="s">
        <v>32</v>
      </c>
      <c r="D118" s="47"/>
      <c r="E118" s="47"/>
      <c r="F118" s="33" t="str">
        <f>IF(E15="","",E15)</f>
        <v>Vyplň údaj</v>
      </c>
      <c r="G118" s="47"/>
      <c r="H118" s="47"/>
      <c r="I118" s="47"/>
      <c r="J118" s="47"/>
      <c r="K118" s="38" t="s">
        <v>38</v>
      </c>
      <c r="L118" s="47"/>
      <c r="M118" s="33" t="str">
        <f>E21</f>
        <v>Pavel Novotný</v>
      </c>
      <c r="N118" s="33"/>
      <c r="O118" s="33"/>
      <c r="P118" s="33"/>
      <c r="Q118" s="33"/>
      <c r="R118" s="48"/>
    </row>
    <row r="119" s="1" customFormat="1" ht="10.32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8"/>
    </row>
    <row r="120" s="8" customFormat="1" ht="29.28" customHeight="1">
      <c r="B120" s="196"/>
      <c r="C120" s="197" t="s">
        <v>141</v>
      </c>
      <c r="D120" s="198" t="s">
        <v>142</v>
      </c>
      <c r="E120" s="198" t="s">
        <v>63</v>
      </c>
      <c r="F120" s="198" t="s">
        <v>143</v>
      </c>
      <c r="G120" s="198"/>
      <c r="H120" s="198"/>
      <c r="I120" s="198"/>
      <c r="J120" s="198" t="s">
        <v>120</v>
      </c>
      <c r="K120" s="198" t="s">
        <v>144</v>
      </c>
      <c r="L120" s="198" t="s">
        <v>145</v>
      </c>
      <c r="M120" s="198"/>
      <c r="N120" s="198" t="s">
        <v>123</v>
      </c>
      <c r="O120" s="198"/>
      <c r="P120" s="198"/>
      <c r="Q120" s="199"/>
      <c r="R120" s="200"/>
      <c r="T120" s="106" t="s">
        <v>146</v>
      </c>
      <c r="U120" s="107" t="s">
        <v>45</v>
      </c>
      <c r="V120" s="107" t="s">
        <v>147</v>
      </c>
      <c r="W120" s="107" t="s">
        <v>148</v>
      </c>
      <c r="X120" s="107" t="s">
        <v>149</v>
      </c>
      <c r="Y120" s="107" t="s">
        <v>150</v>
      </c>
      <c r="Z120" s="107" t="s">
        <v>151</v>
      </c>
      <c r="AA120" s="108" t="s">
        <v>152</v>
      </c>
    </row>
    <row r="121" s="1" customFormat="1" ht="29.28" customHeight="1">
      <c r="B121" s="46"/>
      <c r="C121" s="110" t="s">
        <v>115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201">
        <f>BK121</f>
        <v>0</v>
      </c>
      <c r="O121" s="202"/>
      <c r="P121" s="202"/>
      <c r="Q121" s="202"/>
      <c r="R121" s="48"/>
      <c r="T121" s="109"/>
      <c r="U121" s="67"/>
      <c r="V121" s="67"/>
      <c r="W121" s="203">
        <f>W122+W143+W147+W154</f>
        <v>0</v>
      </c>
      <c r="X121" s="67"/>
      <c r="Y121" s="203">
        <f>Y122+Y143+Y147+Y154</f>
        <v>0</v>
      </c>
      <c r="Z121" s="67"/>
      <c r="AA121" s="204">
        <f>AA122+AA143+AA147+AA154</f>
        <v>2372.3243000000002</v>
      </c>
      <c r="AT121" s="22" t="s">
        <v>80</v>
      </c>
      <c r="AU121" s="22" t="s">
        <v>125</v>
      </c>
      <c r="BK121" s="205">
        <f>BK122+BK143+BK147+BK154</f>
        <v>0</v>
      </c>
    </row>
    <row r="122" s="9" customFormat="1" ht="37.44" customHeight="1">
      <c r="B122" s="206"/>
      <c r="C122" s="207"/>
      <c r="D122" s="208" t="s">
        <v>126</v>
      </c>
      <c r="E122" s="208"/>
      <c r="F122" s="208"/>
      <c r="G122" s="208"/>
      <c r="H122" s="208"/>
      <c r="I122" s="208"/>
      <c r="J122" s="208"/>
      <c r="K122" s="208"/>
      <c r="L122" s="208"/>
      <c r="M122" s="208"/>
      <c r="N122" s="209">
        <f>BK122</f>
        <v>0</v>
      </c>
      <c r="O122" s="179"/>
      <c r="P122" s="179"/>
      <c r="Q122" s="179"/>
      <c r="R122" s="210"/>
      <c r="T122" s="211"/>
      <c r="U122" s="207"/>
      <c r="V122" s="207"/>
      <c r="W122" s="212">
        <f>W123+W128</f>
        <v>0</v>
      </c>
      <c r="X122" s="207"/>
      <c r="Y122" s="212">
        <f>Y123+Y128</f>
        <v>0</v>
      </c>
      <c r="Z122" s="207"/>
      <c r="AA122" s="213">
        <f>AA123+AA128</f>
        <v>2370.8243000000002</v>
      </c>
      <c r="AR122" s="214" t="s">
        <v>89</v>
      </c>
      <c r="AT122" s="215" t="s">
        <v>80</v>
      </c>
      <c r="AU122" s="215" t="s">
        <v>81</v>
      </c>
      <c r="AY122" s="214" t="s">
        <v>153</v>
      </c>
      <c r="BK122" s="216">
        <f>BK123+BK128</f>
        <v>0</v>
      </c>
    </row>
    <row r="123" s="9" customFormat="1" ht="19.92" customHeight="1">
      <c r="B123" s="206"/>
      <c r="C123" s="207"/>
      <c r="D123" s="217" t="s">
        <v>128</v>
      </c>
      <c r="E123" s="217"/>
      <c r="F123" s="217"/>
      <c r="G123" s="217"/>
      <c r="H123" s="217"/>
      <c r="I123" s="217"/>
      <c r="J123" s="217"/>
      <c r="K123" s="217"/>
      <c r="L123" s="217"/>
      <c r="M123" s="217"/>
      <c r="N123" s="218">
        <f>BK123</f>
        <v>0</v>
      </c>
      <c r="O123" s="219"/>
      <c r="P123" s="219"/>
      <c r="Q123" s="219"/>
      <c r="R123" s="210"/>
      <c r="T123" s="211"/>
      <c r="U123" s="207"/>
      <c r="V123" s="207"/>
      <c r="W123" s="212">
        <f>SUM(W124:W127)</f>
        <v>0</v>
      </c>
      <c r="X123" s="207"/>
      <c r="Y123" s="212">
        <f>SUM(Y124:Y127)</f>
        <v>0</v>
      </c>
      <c r="Z123" s="207"/>
      <c r="AA123" s="213">
        <f>SUM(AA124:AA127)</f>
        <v>2370.8243000000002</v>
      </c>
      <c r="AR123" s="214" t="s">
        <v>89</v>
      </c>
      <c r="AT123" s="215" t="s">
        <v>80</v>
      </c>
      <c r="AU123" s="215" t="s">
        <v>89</v>
      </c>
      <c r="AY123" s="214" t="s">
        <v>153</v>
      </c>
      <c r="BK123" s="216">
        <f>SUM(BK124:BK127)</f>
        <v>0</v>
      </c>
    </row>
    <row r="124" s="1" customFormat="1" ht="25.5" customHeight="1">
      <c r="B124" s="46"/>
      <c r="C124" s="220" t="s">
        <v>89</v>
      </c>
      <c r="D124" s="220" t="s">
        <v>154</v>
      </c>
      <c r="E124" s="221" t="s">
        <v>215</v>
      </c>
      <c r="F124" s="222" t="s">
        <v>216</v>
      </c>
      <c r="G124" s="222"/>
      <c r="H124" s="222"/>
      <c r="I124" s="222"/>
      <c r="J124" s="223" t="s">
        <v>217</v>
      </c>
      <c r="K124" s="224">
        <v>3647.422</v>
      </c>
      <c r="L124" s="225">
        <v>0</v>
      </c>
      <c r="M124" s="226"/>
      <c r="N124" s="227">
        <f>ROUND(L124*K124,2)</f>
        <v>0</v>
      </c>
      <c r="O124" s="227"/>
      <c r="P124" s="227"/>
      <c r="Q124" s="227"/>
      <c r="R124" s="48"/>
      <c r="T124" s="228" t="s">
        <v>22</v>
      </c>
      <c r="U124" s="56" t="s">
        <v>46</v>
      </c>
      <c r="V124" s="47"/>
      <c r="W124" s="229">
        <f>V124*K124</f>
        <v>0</v>
      </c>
      <c r="X124" s="229">
        <v>0</v>
      </c>
      <c r="Y124" s="229">
        <f>X124*K124</f>
        <v>0</v>
      </c>
      <c r="Z124" s="229">
        <v>0.65000000000000002</v>
      </c>
      <c r="AA124" s="230">
        <f>Z124*K124</f>
        <v>2370.8243000000002</v>
      </c>
      <c r="AR124" s="22" t="s">
        <v>158</v>
      </c>
      <c r="AT124" s="22" t="s">
        <v>154</v>
      </c>
      <c r="AU124" s="22" t="s">
        <v>111</v>
      </c>
      <c r="AY124" s="22" t="s">
        <v>153</v>
      </c>
      <c r="BE124" s="142">
        <f>IF(U124="základní",N124,0)</f>
        <v>0</v>
      </c>
      <c r="BF124" s="142">
        <f>IF(U124="snížená",N124,0)</f>
        <v>0</v>
      </c>
      <c r="BG124" s="142">
        <f>IF(U124="zákl. přenesená",N124,0)</f>
        <v>0</v>
      </c>
      <c r="BH124" s="142">
        <f>IF(U124="sníž. přenesená",N124,0)</f>
        <v>0</v>
      </c>
      <c r="BI124" s="142">
        <f>IF(U124="nulová",N124,0)</f>
        <v>0</v>
      </c>
      <c r="BJ124" s="22" t="s">
        <v>89</v>
      </c>
      <c r="BK124" s="142">
        <f>ROUND(L124*K124,2)</f>
        <v>0</v>
      </c>
      <c r="BL124" s="22" t="s">
        <v>158</v>
      </c>
      <c r="BM124" s="22" t="s">
        <v>218</v>
      </c>
    </row>
    <row r="125" s="10" customFormat="1" ht="25.5" customHeight="1">
      <c r="B125" s="231"/>
      <c r="C125" s="232"/>
      <c r="D125" s="232"/>
      <c r="E125" s="233" t="s">
        <v>22</v>
      </c>
      <c r="F125" s="234" t="s">
        <v>219</v>
      </c>
      <c r="G125" s="235"/>
      <c r="H125" s="235"/>
      <c r="I125" s="235"/>
      <c r="J125" s="232"/>
      <c r="K125" s="236">
        <v>283.09800000000001</v>
      </c>
      <c r="L125" s="232"/>
      <c r="M125" s="232"/>
      <c r="N125" s="232"/>
      <c r="O125" s="232"/>
      <c r="P125" s="232"/>
      <c r="Q125" s="232"/>
      <c r="R125" s="237"/>
      <c r="T125" s="238"/>
      <c r="U125" s="232"/>
      <c r="V125" s="232"/>
      <c r="W125" s="232"/>
      <c r="X125" s="232"/>
      <c r="Y125" s="232"/>
      <c r="Z125" s="232"/>
      <c r="AA125" s="239"/>
      <c r="AT125" s="240" t="s">
        <v>161</v>
      </c>
      <c r="AU125" s="240" t="s">
        <v>111</v>
      </c>
      <c r="AV125" s="10" t="s">
        <v>111</v>
      </c>
      <c r="AW125" s="10" t="s">
        <v>37</v>
      </c>
      <c r="AX125" s="10" t="s">
        <v>81</v>
      </c>
      <c r="AY125" s="240" t="s">
        <v>153</v>
      </c>
    </row>
    <row r="126" s="10" customFormat="1" ht="25.5" customHeight="1">
      <c r="B126" s="231"/>
      <c r="C126" s="232"/>
      <c r="D126" s="232"/>
      <c r="E126" s="233" t="s">
        <v>22</v>
      </c>
      <c r="F126" s="246" t="s">
        <v>220</v>
      </c>
      <c r="G126" s="232"/>
      <c r="H126" s="232"/>
      <c r="I126" s="232"/>
      <c r="J126" s="232"/>
      <c r="K126" s="236">
        <v>2608.6219999999998</v>
      </c>
      <c r="L126" s="232"/>
      <c r="M126" s="232"/>
      <c r="N126" s="232"/>
      <c r="O126" s="232"/>
      <c r="P126" s="232"/>
      <c r="Q126" s="232"/>
      <c r="R126" s="237"/>
      <c r="T126" s="238"/>
      <c r="U126" s="232"/>
      <c r="V126" s="232"/>
      <c r="W126" s="232"/>
      <c r="X126" s="232"/>
      <c r="Y126" s="232"/>
      <c r="Z126" s="232"/>
      <c r="AA126" s="239"/>
      <c r="AT126" s="240" t="s">
        <v>161</v>
      </c>
      <c r="AU126" s="240" t="s">
        <v>111</v>
      </c>
      <c r="AV126" s="10" t="s">
        <v>111</v>
      </c>
      <c r="AW126" s="10" t="s">
        <v>37</v>
      </c>
      <c r="AX126" s="10" t="s">
        <v>81</v>
      </c>
      <c r="AY126" s="240" t="s">
        <v>153</v>
      </c>
    </row>
    <row r="127" s="10" customFormat="1" ht="25.5" customHeight="1">
      <c r="B127" s="231"/>
      <c r="C127" s="232"/>
      <c r="D127" s="232"/>
      <c r="E127" s="233" t="s">
        <v>22</v>
      </c>
      <c r="F127" s="246" t="s">
        <v>221</v>
      </c>
      <c r="G127" s="232"/>
      <c r="H127" s="232"/>
      <c r="I127" s="232"/>
      <c r="J127" s="232"/>
      <c r="K127" s="236">
        <v>755.702</v>
      </c>
      <c r="L127" s="232"/>
      <c r="M127" s="232"/>
      <c r="N127" s="232"/>
      <c r="O127" s="232"/>
      <c r="P127" s="232"/>
      <c r="Q127" s="232"/>
      <c r="R127" s="237"/>
      <c r="T127" s="238"/>
      <c r="U127" s="232"/>
      <c r="V127" s="232"/>
      <c r="W127" s="232"/>
      <c r="X127" s="232"/>
      <c r="Y127" s="232"/>
      <c r="Z127" s="232"/>
      <c r="AA127" s="239"/>
      <c r="AT127" s="240" t="s">
        <v>161</v>
      </c>
      <c r="AU127" s="240" t="s">
        <v>111</v>
      </c>
      <c r="AV127" s="10" t="s">
        <v>111</v>
      </c>
      <c r="AW127" s="10" t="s">
        <v>37</v>
      </c>
      <c r="AX127" s="10" t="s">
        <v>81</v>
      </c>
      <c r="AY127" s="240" t="s">
        <v>153</v>
      </c>
    </row>
    <row r="128" s="9" customFormat="1" ht="29.88" customHeight="1">
      <c r="B128" s="206"/>
      <c r="C128" s="207"/>
      <c r="D128" s="217" t="s">
        <v>129</v>
      </c>
      <c r="E128" s="217"/>
      <c r="F128" s="217"/>
      <c r="G128" s="217"/>
      <c r="H128" s="217"/>
      <c r="I128" s="217"/>
      <c r="J128" s="217"/>
      <c r="K128" s="217"/>
      <c r="L128" s="217"/>
      <c r="M128" s="217"/>
      <c r="N128" s="218">
        <f>BK128</f>
        <v>0</v>
      </c>
      <c r="O128" s="219"/>
      <c r="P128" s="219"/>
      <c r="Q128" s="219"/>
      <c r="R128" s="210"/>
      <c r="T128" s="211"/>
      <c r="U128" s="207"/>
      <c r="V128" s="207"/>
      <c r="W128" s="212">
        <f>SUM(W129:W142)</f>
        <v>0</v>
      </c>
      <c r="X128" s="207"/>
      <c r="Y128" s="212">
        <f>SUM(Y129:Y142)</f>
        <v>0</v>
      </c>
      <c r="Z128" s="207"/>
      <c r="AA128" s="213">
        <f>SUM(AA129:AA142)</f>
        <v>0</v>
      </c>
      <c r="AR128" s="214" t="s">
        <v>89</v>
      </c>
      <c r="AT128" s="215" t="s">
        <v>80</v>
      </c>
      <c r="AU128" s="215" t="s">
        <v>89</v>
      </c>
      <c r="AY128" s="214" t="s">
        <v>153</v>
      </c>
      <c r="BK128" s="216">
        <f>SUM(BK129:BK142)</f>
        <v>0</v>
      </c>
    </row>
    <row r="129" s="1" customFormat="1" ht="25.5" customHeight="1">
      <c r="B129" s="46"/>
      <c r="C129" s="220" t="s">
        <v>111</v>
      </c>
      <c r="D129" s="220" t="s">
        <v>154</v>
      </c>
      <c r="E129" s="221" t="s">
        <v>222</v>
      </c>
      <c r="F129" s="222" t="s">
        <v>223</v>
      </c>
      <c r="G129" s="222"/>
      <c r="H129" s="222"/>
      <c r="I129" s="222"/>
      <c r="J129" s="223" t="s">
        <v>187</v>
      </c>
      <c r="K129" s="224">
        <v>2368.3240000000001</v>
      </c>
      <c r="L129" s="225">
        <v>0</v>
      </c>
      <c r="M129" s="226"/>
      <c r="N129" s="227">
        <f>ROUND(L129*K129,2)</f>
        <v>0</v>
      </c>
      <c r="O129" s="227"/>
      <c r="P129" s="227"/>
      <c r="Q129" s="227"/>
      <c r="R129" s="48"/>
      <c r="T129" s="228" t="s">
        <v>22</v>
      </c>
      <c r="U129" s="56" t="s">
        <v>46</v>
      </c>
      <c r="V129" s="47"/>
      <c r="W129" s="229">
        <f>V129*K129</f>
        <v>0</v>
      </c>
      <c r="X129" s="229">
        <v>0</v>
      </c>
      <c r="Y129" s="229">
        <f>X129*K129</f>
        <v>0</v>
      </c>
      <c r="Z129" s="229">
        <v>0</v>
      </c>
      <c r="AA129" s="230">
        <f>Z129*K129</f>
        <v>0</v>
      </c>
      <c r="AR129" s="22" t="s">
        <v>158</v>
      </c>
      <c r="AT129" s="22" t="s">
        <v>154</v>
      </c>
      <c r="AU129" s="22" t="s">
        <v>111</v>
      </c>
      <c r="AY129" s="22" t="s">
        <v>153</v>
      </c>
      <c r="BE129" s="142">
        <f>IF(U129="základní",N129,0)</f>
        <v>0</v>
      </c>
      <c r="BF129" s="142">
        <f>IF(U129="snížená",N129,0)</f>
        <v>0</v>
      </c>
      <c r="BG129" s="142">
        <f>IF(U129="zákl. přenesená",N129,0)</f>
        <v>0</v>
      </c>
      <c r="BH129" s="142">
        <f>IF(U129="sníž. přenesená",N129,0)</f>
        <v>0</v>
      </c>
      <c r="BI129" s="142">
        <f>IF(U129="nulová",N129,0)</f>
        <v>0</v>
      </c>
      <c r="BJ129" s="22" t="s">
        <v>89</v>
      </c>
      <c r="BK129" s="142">
        <f>ROUND(L129*K129,2)</f>
        <v>0</v>
      </c>
      <c r="BL129" s="22" t="s">
        <v>158</v>
      </c>
      <c r="BM129" s="22" t="s">
        <v>224</v>
      </c>
    </row>
    <row r="130" s="10" customFormat="1" ht="16.5" customHeight="1">
      <c r="B130" s="231"/>
      <c r="C130" s="232"/>
      <c r="D130" s="232"/>
      <c r="E130" s="233" t="s">
        <v>22</v>
      </c>
      <c r="F130" s="234" t="s">
        <v>225</v>
      </c>
      <c r="G130" s="235"/>
      <c r="H130" s="235"/>
      <c r="I130" s="235"/>
      <c r="J130" s="232"/>
      <c r="K130" s="236">
        <v>2368.3240000000001</v>
      </c>
      <c r="L130" s="232"/>
      <c r="M130" s="232"/>
      <c r="N130" s="232"/>
      <c r="O130" s="232"/>
      <c r="P130" s="232"/>
      <c r="Q130" s="232"/>
      <c r="R130" s="237"/>
      <c r="T130" s="238"/>
      <c r="U130" s="232"/>
      <c r="V130" s="232"/>
      <c r="W130" s="232"/>
      <c r="X130" s="232"/>
      <c r="Y130" s="232"/>
      <c r="Z130" s="232"/>
      <c r="AA130" s="239"/>
      <c r="AT130" s="240" t="s">
        <v>161</v>
      </c>
      <c r="AU130" s="240" t="s">
        <v>111</v>
      </c>
      <c r="AV130" s="10" t="s">
        <v>111</v>
      </c>
      <c r="AW130" s="10" t="s">
        <v>37</v>
      </c>
      <c r="AX130" s="10" t="s">
        <v>81</v>
      </c>
      <c r="AY130" s="240" t="s">
        <v>153</v>
      </c>
    </row>
    <row r="131" s="1" customFormat="1" ht="25.5" customHeight="1">
      <c r="B131" s="46"/>
      <c r="C131" s="220" t="s">
        <v>166</v>
      </c>
      <c r="D131" s="220" t="s">
        <v>154</v>
      </c>
      <c r="E131" s="221" t="s">
        <v>226</v>
      </c>
      <c r="F131" s="222" t="s">
        <v>227</v>
      </c>
      <c r="G131" s="222"/>
      <c r="H131" s="222"/>
      <c r="I131" s="222"/>
      <c r="J131" s="223" t="s">
        <v>187</v>
      </c>
      <c r="K131" s="224">
        <v>47366.480000000003</v>
      </c>
      <c r="L131" s="225">
        <v>0</v>
      </c>
      <c r="M131" s="226"/>
      <c r="N131" s="227">
        <f>ROUND(L131*K131,2)</f>
        <v>0</v>
      </c>
      <c r="O131" s="227"/>
      <c r="P131" s="227"/>
      <c r="Q131" s="227"/>
      <c r="R131" s="48"/>
      <c r="T131" s="228" t="s">
        <v>22</v>
      </c>
      <c r="U131" s="56" t="s">
        <v>46</v>
      </c>
      <c r="V131" s="47"/>
      <c r="W131" s="229">
        <f>V131*K131</f>
        <v>0</v>
      </c>
      <c r="X131" s="229">
        <v>0</v>
      </c>
      <c r="Y131" s="229">
        <f>X131*K131</f>
        <v>0</v>
      </c>
      <c r="Z131" s="229">
        <v>0</v>
      </c>
      <c r="AA131" s="230">
        <f>Z131*K131</f>
        <v>0</v>
      </c>
      <c r="AR131" s="22" t="s">
        <v>158</v>
      </c>
      <c r="AT131" s="22" t="s">
        <v>154</v>
      </c>
      <c r="AU131" s="22" t="s">
        <v>111</v>
      </c>
      <c r="AY131" s="22" t="s">
        <v>153</v>
      </c>
      <c r="BE131" s="142">
        <f>IF(U131="základní",N131,0)</f>
        <v>0</v>
      </c>
      <c r="BF131" s="142">
        <f>IF(U131="snížená",N131,0)</f>
        <v>0</v>
      </c>
      <c r="BG131" s="142">
        <f>IF(U131="zákl. přenesená",N131,0)</f>
        <v>0</v>
      </c>
      <c r="BH131" s="142">
        <f>IF(U131="sníž. přenesená",N131,0)</f>
        <v>0</v>
      </c>
      <c r="BI131" s="142">
        <f>IF(U131="nulová",N131,0)</f>
        <v>0</v>
      </c>
      <c r="BJ131" s="22" t="s">
        <v>89</v>
      </c>
      <c r="BK131" s="142">
        <f>ROUND(L131*K131,2)</f>
        <v>0</v>
      </c>
      <c r="BL131" s="22" t="s">
        <v>158</v>
      </c>
      <c r="BM131" s="22" t="s">
        <v>228</v>
      </c>
    </row>
    <row r="132" s="10" customFormat="1" ht="16.5" customHeight="1">
      <c r="B132" s="231"/>
      <c r="C132" s="232"/>
      <c r="D132" s="232"/>
      <c r="E132" s="233" t="s">
        <v>22</v>
      </c>
      <c r="F132" s="234" t="s">
        <v>229</v>
      </c>
      <c r="G132" s="235"/>
      <c r="H132" s="235"/>
      <c r="I132" s="235"/>
      <c r="J132" s="232"/>
      <c r="K132" s="236">
        <v>47366.480000000003</v>
      </c>
      <c r="L132" s="232"/>
      <c r="M132" s="232"/>
      <c r="N132" s="232"/>
      <c r="O132" s="232"/>
      <c r="P132" s="232"/>
      <c r="Q132" s="232"/>
      <c r="R132" s="237"/>
      <c r="T132" s="238"/>
      <c r="U132" s="232"/>
      <c r="V132" s="232"/>
      <c r="W132" s="232"/>
      <c r="X132" s="232"/>
      <c r="Y132" s="232"/>
      <c r="Z132" s="232"/>
      <c r="AA132" s="239"/>
      <c r="AT132" s="240" t="s">
        <v>161</v>
      </c>
      <c r="AU132" s="240" t="s">
        <v>111</v>
      </c>
      <c r="AV132" s="10" t="s">
        <v>111</v>
      </c>
      <c r="AW132" s="10" t="s">
        <v>37</v>
      </c>
      <c r="AX132" s="10" t="s">
        <v>81</v>
      </c>
      <c r="AY132" s="240" t="s">
        <v>153</v>
      </c>
    </row>
    <row r="133" s="1" customFormat="1" ht="38.25" customHeight="1">
      <c r="B133" s="46"/>
      <c r="C133" s="220" t="s">
        <v>158</v>
      </c>
      <c r="D133" s="220" t="s">
        <v>154</v>
      </c>
      <c r="E133" s="221" t="s">
        <v>185</v>
      </c>
      <c r="F133" s="222" t="s">
        <v>186</v>
      </c>
      <c r="G133" s="222"/>
      <c r="H133" s="222"/>
      <c r="I133" s="222"/>
      <c r="J133" s="223" t="s">
        <v>187</v>
      </c>
      <c r="K133" s="224">
        <v>4</v>
      </c>
      <c r="L133" s="225">
        <v>0</v>
      </c>
      <c r="M133" s="226"/>
      <c r="N133" s="227">
        <f>ROUND(L133*K133,2)</f>
        <v>0</v>
      </c>
      <c r="O133" s="227"/>
      <c r="P133" s="227"/>
      <c r="Q133" s="227"/>
      <c r="R133" s="48"/>
      <c r="T133" s="228" t="s">
        <v>22</v>
      </c>
      <c r="U133" s="56" t="s">
        <v>46</v>
      </c>
      <c r="V133" s="47"/>
      <c r="W133" s="229">
        <f>V133*K133</f>
        <v>0</v>
      </c>
      <c r="X133" s="229">
        <v>0</v>
      </c>
      <c r="Y133" s="229">
        <f>X133*K133</f>
        <v>0</v>
      </c>
      <c r="Z133" s="229">
        <v>0</v>
      </c>
      <c r="AA133" s="230">
        <f>Z133*K133</f>
        <v>0</v>
      </c>
      <c r="AR133" s="22" t="s">
        <v>158</v>
      </c>
      <c r="AT133" s="22" t="s">
        <v>154</v>
      </c>
      <c r="AU133" s="22" t="s">
        <v>111</v>
      </c>
      <c r="AY133" s="22" t="s">
        <v>153</v>
      </c>
      <c r="BE133" s="142">
        <f>IF(U133="základní",N133,0)</f>
        <v>0</v>
      </c>
      <c r="BF133" s="142">
        <f>IF(U133="snížená",N133,0)</f>
        <v>0</v>
      </c>
      <c r="BG133" s="142">
        <f>IF(U133="zákl. přenesená",N133,0)</f>
        <v>0</v>
      </c>
      <c r="BH133" s="142">
        <f>IF(U133="sníž. přenesená",N133,0)</f>
        <v>0</v>
      </c>
      <c r="BI133" s="142">
        <f>IF(U133="nulová",N133,0)</f>
        <v>0</v>
      </c>
      <c r="BJ133" s="22" t="s">
        <v>89</v>
      </c>
      <c r="BK133" s="142">
        <f>ROUND(L133*K133,2)</f>
        <v>0</v>
      </c>
      <c r="BL133" s="22" t="s">
        <v>158</v>
      </c>
      <c r="BM133" s="22" t="s">
        <v>230</v>
      </c>
    </row>
    <row r="134" s="11" customFormat="1" ht="16.5" customHeight="1">
      <c r="B134" s="247"/>
      <c r="C134" s="248"/>
      <c r="D134" s="248"/>
      <c r="E134" s="249" t="s">
        <v>22</v>
      </c>
      <c r="F134" s="250" t="s">
        <v>231</v>
      </c>
      <c r="G134" s="251"/>
      <c r="H134" s="251"/>
      <c r="I134" s="251"/>
      <c r="J134" s="248"/>
      <c r="K134" s="249" t="s">
        <v>22</v>
      </c>
      <c r="L134" s="248"/>
      <c r="M134" s="248"/>
      <c r="N134" s="248"/>
      <c r="O134" s="248"/>
      <c r="P134" s="248"/>
      <c r="Q134" s="248"/>
      <c r="R134" s="252"/>
      <c r="T134" s="253"/>
      <c r="U134" s="248"/>
      <c r="V134" s="248"/>
      <c r="W134" s="248"/>
      <c r="X134" s="248"/>
      <c r="Y134" s="248"/>
      <c r="Z134" s="248"/>
      <c r="AA134" s="254"/>
      <c r="AT134" s="255" t="s">
        <v>161</v>
      </c>
      <c r="AU134" s="255" t="s">
        <v>111</v>
      </c>
      <c r="AV134" s="11" t="s">
        <v>89</v>
      </c>
      <c r="AW134" s="11" t="s">
        <v>37</v>
      </c>
      <c r="AX134" s="11" t="s">
        <v>81</v>
      </c>
      <c r="AY134" s="255" t="s">
        <v>153</v>
      </c>
    </row>
    <row r="135" s="10" customFormat="1" ht="16.5" customHeight="1">
      <c r="B135" s="231"/>
      <c r="C135" s="232"/>
      <c r="D135" s="232"/>
      <c r="E135" s="233" t="s">
        <v>22</v>
      </c>
      <c r="F135" s="246" t="s">
        <v>232</v>
      </c>
      <c r="G135" s="232"/>
      <c r="H135" s="232"/>
      <c r="I135" s="232"/>
      <c r="J135" s="232"/>
      <c r="K135" s="236">
        <v>4</v>
      </c>
      <c r="L135" s="232"/>
      <c r="M135" s="232"/>
      <c r="N135" s="232"/>
      <c r="O135" s="232"/>
      <c r="P135" s="232"/>
      <c r="Q135" s="232"/>
      <c r="R135" s="237"/>
      <c r="T135" s="238"/>
      <c r="U135" s="232"/>
      <c r="V135" s="232"/>
      <c r="W135" s="232"/>
      <c r="X135" s="232"/>
      <c r="Y135" s="232"/>
      <c r="Z135" s="232"/>
      <c r="AA135" s="239"/>
      <c r="AT135" s="240" t="s">
        <v>161</v>
      </c>
      <c r="AU135" s="240" t="s">
        <v>111</v>
      </c>
      <c r="AV135" s="10" t="s">
        <v>111</v>
      </c>
      <c r="AW135" s="10" t="s">
        <v>37</v>
      </c>
      <c r="AX135" s="10" t="s">
        <v>81</v>
      </c>
      <c r="AY135" s="240" t="s">
        <v>153</v>
      </c>
    </row>
    <row r="136" s="1" customFormat="1" ht="25.5" customHeight="1">
      <c r="B136" s="46"/>
      <c r="C136" s="220" t="s">
        <v>174</v>
      </c>
      <c r="D136" s="220" t="s">
        <v>154</v>
      </c>
      <c r="E136" s="221" t="s">
        <v>192</v>
      </c>
      <c r="F136" s="222" t="s">
        <v>193</v>
      </c>
      <c r="G136" s="222"/>
      <c r="H136" s="222"/>
      <c r="I136" s="222"/>
      <c r="J136" s="223" t="s">
        <v>187</v>
      </c>
      <c r="K136" s="224">
        <v>80</v>
      </c>
      <c r="L136" s="225">
        <v>0</v>
      </c>
      <c r="M136" s="226"/>
      <c r="N136" s="227">
        <f>ROUND(L136*K136,2)</f>
        <v>0</v>
      </c>
      <c r="O136" s="227"/>
      <c r="P136" s="227"/>
      <c r="Q136" s="227"/>
      <c r="R136" s="48"/>
      <c r="T136" s="228" t="s">
        <v>22</v>
      </c>
      <c r="U136" s="56" t="s">
        <v>46</v>
      </c>
      <c r="V136" s="47"/>
      <c r="W136" s="229">
        <f>V136*K136</f>
        <v>0</v>
      </c>
      <c r="X136" s="229">
        <v>0</v>
      </c>
      <c r="Y136" s="229">
        <f>X136*K136</f>
        <v>0</v>
      </c>
      <c r="Z136" s="229">
        <v>0</v>
      </c>
      <c r="AA136" s="230">
        <f>Z136*K136</f>
        <v>0</v>
      </c>
      <c r="AR136" s="22" t="s">
        <v>158</v>
      </c>
      <c r="AT136" s="22" t="s">
        <v>154</v>
      </c>
      <c r="AU136" s="22" t="s">
        <v>111</v>
      </c>
      <c r="AY136" s="22" t="s">
        <v>153</v>
      </c>
      <c r="BE136" s="142">
        <f>IF(U136="základní",N136,0)</f>
        <v>0</v>
      </c>
      <c r="BF136" s="142">
        <f>IF(U136="snížená",N136,0)</f>
        <v>0</v>
      </c>
      <c r="BG136" s="142">
        <f>IF(U136="zákl. přenesená",N136,0)</f>
        <v>0</v>
      </c>
      <c r="BH136" s="142">
        <f>IF(U136="sníž. přenesená",N136,0)</f>
        <v>0</v>
      </c>
      <c r="BI136" s="142">
        <f>IF(U136="nulová",N136,0)</f>
        <v>0</v>
      </c>
      <c r="BJ136" s="22" t="s">
        <v>89</v>
      </c>
      <c r="BK136" s="142">
        <f>ROUND(L136*K136,2)</f>
        <v>0</v>
      </c>
      <c r="BL136" s="22" t="s">
        <v>158</v>
      </c>
      <c r="BM136" s="22" t="s">
        <v>233</v>
      </c>
    </row>
    <row r="137" s="11" customFormat="1" ht="16.5" customHeight="1">
      <c r="B137" s="247"/>
      <c r="C137" s="248"/>
      <c r="D137" s="248"/>
      <c r="E137" s="249" t="s">
        <v>22</v>
      </c>
      <c r="F137" s="250" t="s">
        <v>231</v>
      </c>
      <c r="G137" s="251"/>
      <c r="H137" s="251"/>
      <c r="I137" s="251"/>
      <c r="J137" s="248"/>
      <c r="K137" s="249" t="s">
        <v>22</v>
      </c>
      <c r="L137" s="248"/>
      <c r="M137" s="248"/>
      <c r="N137" s="248"/>
      <c r="O137" s="248"/>
      <c r="P137" s="248"/>
      <c r="Q137" s="248"/>
      <c r="R137" s="252"/>
      <c r="T137" s="253"/>
      <c r="U137" s="248"/>
      <c r="V137" s="248"/>
      <c r="W137" s="248"/>
      <c r="X137" s="248"/>
      <c r="Y137" s="248"/>
      <c r="Z137" s="248"/>
      <c r="AA137" s="254"/>
      <c r="AT137" s="255" t="s">
        <v>161</v>
      </c>
      <c r="AU137" s="255" t="s">
        <v>111</v>
      </c>
      <c r="AV137" s="11" t="s">
        <v>89</v>
      </c>
      <c r="AW137" s="11" t="s">
        <v>37</v>
      </c>
      <c r="AX137" s="11" t="s">
        <v>81</v>
      </c>
      <c r="AY137" s="255" t="s">
        <v>153</v>
      </c>
    </row>
    <row r="138" s="10" customFormat="1" ht="16.5" customHeight="1">
      <c r="B138" s="231"/>
      <c r="C138" s="232"/>
      <c r="D138" s="232"/>
      <c r="E138" s="233" t="s">
        <v>22</v>
      </c>
      <c r="F138" s="246" t="s">
        <v>234</v>
      </c>
      <c r="G138" s="232"/>
      <c r="H138" s="232"/>
      <c r="I138" s="232"/>
      <c r="J138" s="232"/>
      <c r="K138" s="236">
        <v>80</v>
      </c>
      <c r="L138" s="232"/>
      <c r="M138" s="232"/>
      <c r="N138" s="232"/>
      <c r="O138" s="232"/>
      <c r="P138" s="232"/>
      <c r="Q138" s="232"/>
      <c r="R138" s="237"/>
      <c r="T138" s="238"/>
      <c r="U138" s="232"/>
      <c r="V138" s="232"/>
      <c r="W138" s="232"/>
      <c r="X138" s="232"/>
      <c r="Y138" s="232"/>
      <c r="Z138" s="232"/>
      <c r="AA138" s="239"/>
      <c r="AT138" s="240" t="s">
        <v>161</v>
      </c>
      <c r="AU138" s="240" t="s">
        <v>111</v>
      </c>
      <c r="AV138" s="10" t="s">
        <v>111</v>
      </c>
      <c r="AW138" s="10" t="s">
        <v>37</v>
      </c>
      <c r="AX138" s="10" t="s">
        <v>81</v>
      </c>
      <c r="AY138" s="240" t="s">
        <v>153</v>
      </c>
    </row>
    <row r="139" s="1" customFormat="1" ht="38.25" customHeight="1">
      <c r="B139" s="46"/>
      <c r="C139" s="220" t="s">
        <v>180</v>
      </c>
      <c r="D139" s="220" t="s">
        <v>154</v>
      </c>
      <c r="E139" s="221" t="s">
        <v>196</v>
      </c>
      <c r="F139" s="222" t="s">
        <v>197</v>
      </c>
      <c r="G139" s="222"/>
      <c r="H139" s="222"/>
      <c r="I139" s="222"/>
      <c r="J139" s="223" t="s">
        <v>187</v>
      </c>
      <c r="K139" s="224">
        <v>4</v>
      </c>
      <c r="L139" s="225">
        <v>0</v>
      </c>
      <c r="M139" s="226"/>
      <c r="N139" s="227">
        <f>ROUND(L139*K139,2)</f>
        <v>0</v>
      </c>
      <c r="O139" s="227"/>
      <c r="P139" s="227"/>
      <c r="Q139" s="227"/>
      <c r="R139" s="48"/>
      <c r="T139" s="228" t="s">
        <v>22</v>
      </c>
      <c r="U139" s="56" t="s">
        <v>46</v>
      </c>
      <c r="V139" s="47"/>
      <c r="W139" s="229">
        <f>V139*K139</f>
        <v>0</v>
      </c>
      <c r="X139" s="229">
        <v>0</v>
      </c>
      <c r="Y139" s="229">
        <f>X139*K139</f>
        <v>0</v>
      </c>
      <c r="Z139" s="229">
        <v>0</v>
      </c>
      <c r="AA139" s="230">
        <f>Z139*K139</f>
        <v>0</v>
      </c>
      <c r="AR139" s="22" t="s">
        <v>158</v>
      </c>
      <c r="AT139" s="22" t="s">
        <v>154</v>
      </c>
      <c r="AU139" s="22" t="s">
        <v>111</v>
      </c>
      <c r="AY139" s="22" t="s">
        <v>153</v>
      </c>
      <c r="BE139" s="142">
        <f>IF(U139="základní",N139,0)</f>
        <v>0</v>
      </c>
      <c r="BF139" s="142">
        <f>IF(U139="snížená",N139,0)</f>
        <v>0</v>
      </c>
      <c r="BG139" s="142">
        <f>IF(U139="zákl. přenesená",N139,0)</f>
        <v>0</v>
      </c>
      <c r="BH139" s="142">
        <f>IF(U139="sníž. přenesená",N139,0)</f>
        <v>0</v>
      </c>
      <c r="BI139" s="142">
        <f>IF(U139="nulová",N139,0)</f>
        <v>0</v>
      </c>
      <c r="BJ139" s="22" t="s">
        <v>89</v>
      </c>
      <c r="BK139" s="142">
        <f>ROUND(L139*K139,2)</f>
        <v>0</v>
      </c>
      <c r="BL139" s="22" t="s">
        <v>158</v>
      </c>
      <c r="BM139" s="22" t="s">
        <v>235</v>
      </c>
    </row>
    <row r="140" s="11" customFormat="1" ht="16.5" customHeight="1">
      <c r="B140" s="247"/>
      <c r="C140" s="248"/>
      <c r="D140" s="248"/>
      <c r="E140" s="249" t="s">
        <v>22</v>
      </c>
      <c r="F140" s="250" t="s">
        <v>231</v>
      </c>
      <c r="G140" s="251"/>
      <c r="H140" s="251"/>
      <c r="I140" s="251"/>
      <c r="J140" s="248"/>
      <c r="K140" s="249" t="s">
        <v>22</v>
      </c>
      <c r="L140" s="248"/>
      <c r="M140" s="248"/>
      <c r="N140" s="248"/>
      <c r="O140" s="248"/>
      <c r="P140" s="248"/>
      <c r="Q140" s="248"/>
      <c r="R140" s="252"/>
      <c r="T140" s="253"/>
      <c r="U140" s="248"/>
      <c r="V140" s="248"/>
      <c r="W140" s="248"/>
      <c r="X140" s="248"/>
      <c r="Y140" s="248"/>
      <c r="Z140" s="248"/>
      <c r="AA140" s="254"/>
      <c r="AT140" s="255" t="s">
        <v>161</v>
      </c>
      <c r="AU140" s="255" t="s">
        <v>111</v>
      </c>
      <c r="AV140" s="11" t="s">
        <v>89</v>
      </c>
      <c r="AW140" s="11" t="s">
        <v>37</v>
      </c>
      <c r="AX140" s="11" t="s">
        <v>81</v>
      </c>
      <c r="AY140" s="255" t="s">
        <v>153</v>
      </c>
    </row>
    <row r="141" s="10" customFormat="1" ht="16.5" customHeight="1">
      <c r="B141" s="231"/>
      <c r="C141" s="232"/>
      <c r="D141" s="232"/>
      <c r="E141" s="233" t="s">
        <v>22</v>
      </c>
      <c r="F141" s="246" t="s">
        <v>236</v>
      </c>
      <c r="G141" s="232"/>
      <c r="H141" s="232"/>
      <c r="I141" s="232"/>
      <c r="J141" s="232"/>
      <c r="K141" s="236">
        <v>4</v>
      </c>
      <c r="L141" s="232"/>
      <c r="M141" s="232"/>
      <c r="N141" s="232"/>
      <c r="O141" s="232"/>
      <c r="P141" s="232"/>
      <c r="Q141" s="232"/>
      <c r="R141" s="237"/>
      <c r="T141" s="238"/>
      <c r="U141" s="232"/>
      <c r="V141" s="232"/>
      <c r="W141" s="232"/>
      <c r="X141" s="232"/>
      <c r="Y141" s="232"/>
      <c r="Z141" s="232"/>
      <c r="AA141" s="239"/>
      <c r="AT141" s="240" t="s">
        <v>161</v>
      </c>
      <c r="AU141" s="240" t="s">
        <v>111</v>
      </c>
      <c r="AV141" s="10" t="s">
        <v>111</v>
      </c>
      <c r="AW141" s="10" t="s">
        <v>37</v>
      </c>
      <c r="AX141" s="10" t="s">
        <v>81</v>
      </c>
      <c r="AY141" s="240" t="s">
        <v>153</v>
      </c>
    </row>
    <row r="142" s="1" customFormat="1" ht="38.25" customHeight="1">
      <c r="B142" s="46"/>
      <c r="C142" s="220" t="s">
        <v>184</v>
      </c>
      <c r="D142" s="220" t="s">
        <v>154</v>
      </c>
      <c r="E142" s="221" t="s">
        <v>237</v>
      </c>
      <c r="F142" s="222" t="s">
        <v>238</v>
      </c>
      <c r="G142" s="222"/>
      <c r="H142" s="222"/>
      <c r="I142" s="222"/>
      <c r="J142" s="223" t="s">
        <v>187</v>
      </c>
      <c r="K142" s="224">
        <v>2368.3240000000001</v>
      </c>
      <c r="L142" s="225">
        <v>0</v>
      </c>
      <c r="M142" s="226"/>
      <c r="N142" s="227">
        <f>ROUND(L142*K142,2)</f>
        <v>0</v>
      </c>
      <c r="O142" s="227"/>
      <c r="P142" s="227"/>
      <c r="Q142" s="227"/>
      <c r="R142" s="48"/>
      <c r="T142" s="228" t="s">
        <v>22</v>
      </c>
      <c r="U142" s="56" t="s">
        <v>46</v>
      </c>
      <c r="V142" s="47"/>
      <c r="W142" s="229">
        <f>V142*K142</f>
        <v>0</v>
      </c>
      <c r="X142" s="229">
        <v>0</v>
      </c>
      <c r="Y142" s="229">
        <f>X142*K142</f>
        <v>0</v>
      </c>
      <c r="Z142" s="229">
        <v>0</v>
      </c>
      <c r="AA142" s="230">
        <f>Z142*K142</f>
        <v>0</v>
      </c>
      <c r="AR142" s="22" t="s">
        <v>158</v>
      </c>
      <c r="AT142" s="22" t="s">
        <v>154</v>
      </c>
      <c r="AU142" s="22" t="s">
        <v>111</v>
      </c>
      <c r="AY142" s="22" t="s">
        <v>153</v>
      </c>
      <c r="BE142" s="142">
        <f>IF(U142="základní",N142,0)</f>
        <v>0</v>
      </c>
      <c r="BF142" s="142">
        <f>IF(U142="snížená",N142,0)</f>
        <v>0</v>
      </c>
      <c r="BG142" s="142">
        <f>IF(U142="zákl. přenesená",N142,0)</f>
        <v>0</v>
      </c>
      <c r="BH142" s="142">
        <f>IF(U142="sníž. přenesená",N142,0)</f>
        <v>0</v>
      </c>
      <c r="BI142" s="142">
        <f>IF(U142="nulová",N142,0)</f>
        <v>0</v>
      </c>
      <c r="BJ142" s="22" t="s">
        <v>89</v>
      </c>
      <c r="BK142" s="142">
        <f>ROUND(L142*K142,2)</f>
        <v>0</v>
      </c>
      <c r="BL142" s="22" t="s">
        <v>158</v>
      </c>
      <c r="BM142" s="22" t="s">
        <v>239</v>
      </c>
    </row>
    <row r="143" s="9" customFormat="1" ht="37.44" customHeight="1">
      <c r="B143" s="206"/>
      <c r="C143" s="207"/>
      <c r="D143" s="208" t="s">
        <v>213</v>
      </c>
      <c r="E143" s="208"/>
      <c r="F143" s="208"/>
      <c r="G143" s="208"/>
      <c r="H143" s="208"/>
      <c r="I143" s="208"/>
      <c r="J143" s="208"/>
      <c r="K143" s="208"/>
      <c r="L143" s="208"/>
      <c r="M143" s="208"/>
      <c r="N143" s="256">
        <f>BK143</f>
        <v>0</v>
      </c>
      <c r="O143" s="257"/>
      <c r="P143" s="257"/>
      <c r="Q143" s="257"/>
      <c r="R143" s="210"/>
      <c r="T143" s="211"/>
      <c r="U143" s="207"/>
      <c r="V143" s="207"/>
      <c r="W143" s="212">
        <f>W144</f>
        <v>0</v>
      </c>
      <c r="X143" s="207"/>
      <c r="Y143" s="212">
        <f>Y144</f>
        <v>0</v>
      </c>
      <c r="Z143" s="207"/>
      <c r="AA143" s="213">
        <f>AA144</f>
        <v>1.5</v>
      </c>
      <c r="AR143" s="214" t="s">
        <v>111</v>
      </c>
      <c r="AT143" s="215" t="s">
        <v>80</v>
      </c>
      <c r="AU143" s="215" t="s">
        <v>81</v>
      </c>
      <c r="AY143" s="214" t="s">
        <v>153</v>
      </c>
      <c r="BK143" s="216">
        <f>BK144</f>
        <v>0</v>
      </c>
    </row>
    <row r="144" s="9" customFormat="1" ht="19.92" customHeight="1">
      <c r="B144" s="206"/>
      <c r="C144" s="207"/>
      <c r="D144" s="217" t="s">
        <v>214</v>
      </c>
      <c r="E144" s="217"/>
      <c r="F144" s="217"/>
      <c r="G144" s="217"/>
      <c r="H144" s="217"/>
      <c r="I144" s="217"/>
      <c r="J144" s="217"/>
      <c r="K144" s="217"/>
      <c r="L144" s="217"/>
      <c r="M144" s="217"/>
      <c r="N144" s="218">
        <f>BK144</f>
        <v>0</v>
      </c>
      <c r="O144" s="219"/>
      <c r="P144" s="219"/>
      <c r="Q144" s="219"/>
      <c r="R144" s="210"/>
      <c r="T144" s="211"/>
      <c r="U144" s="207"/>
      <c r="V144" s="207"/>
      <c r="W144" s="212">
        <f>SUM(W145:W146)</f>
        <v>0</v>
      </c>
      <c r="X144" s="207"/>
      <c r="Y144" s="212">
        <f>SUM(Y145:Y146)</f>
        <v>0</v>
      </c>
      <c r="Z144" s="207"/>
      <c r="AA144" s="213">
        <f>SUM(AA145:AA146)</f>
        <v>1.5</v>
      </c>
      <c r="AR144" s="214" t="s">
        <v>111</v>
      </c>
      <c r="AT144" s="215" t="s">
        <v>80</v>
      </c>
      <c r="AU144" s="215" t="s">
        <v>89</v>
      </c>
      <c r="AY144" s="214" t="s">
        <v>153</v>
      </c>
      <c r="BK144" s="216">
        <f>SUM(BK145:BK146)</f>
        <v>0</v>
      </c>
    </row>
    <row r="145" s="1" customFormat="1" ht="38.25" customHeight="1">
      <c r="B145" s="46"/>
      <c r="C145" s="220" t="s">
        <v>191</v>
      </c>
      <c r="D145" s="220" t="s">
        <v>154</v>
      </c>
      <c r="E145" s="221" t="s">
        <v>240</v>
      </c>
      <c r="F145" s="222" t="s">
        <v>241</v>
      </c>
      <c r="G145" s="222"/>
      <c r="H145" s="222"/>
      <c r="I145" s="222"/>
      <c r="J145" s="223" t="s">
        <v>242</v>
      </c>
      <c r="K145" s="224">
        <v>1500</v>
      </c>
      <c r="L145" s="225">
        <v>0</v>
      </c>
      <c r="M145" s="226"/>
      <c r="N145" s="227">
        <f>ROUND(L145*K145,2)</f>
        <v>0</v>
      </c>
      <c r="O145" s="227"/>
      <c r="P145" s="227"/>
      <c r="Q145" s="227"/>
      <c r="R145" s="48"/>
      <c r="T145" s="228" t="s">
        <v>22</v>
      </c>
      <c r="U145" s="56" t="s">
        <v>46</v>
      </c>
      <c r="V145" s="47"/>
      <c r="W145" s="229">
        <f>V145*K145</f>
        <v>0</v>
      </c>
      <c r="X145" s="229">
        <v>0</v>
      </c>
      <c r="Y145" s="229">
        <f>X145*K145</f>
        <v>0</v>
      </c>
      <c r="Z145" s="229">
        <v>0.001</v>
      </c>
      <c r="AA145" s="230">
        <f>Z145*K145</f>
        <v>1.5</v>
      </c>
      <c r="AR145" s="22" t="s">
        <v>243</v>
      </c>
      <c r="AT145" s="22" t="s">
        <v>154</v>
      </c>
      <c r="AU145" s="22" t="s">
        <v>111</v>
      </c>
      <c r="AY145" s="22" t="s">
        <v>153</v>
      </c>
      <c r="BE145" s="142">
        <f>IF(U145="základní",N145,0)</f>
        <v>0</v>
      </c>
      <c r="BF145" s="142">
        <f>IF(U145="snížená",N145,0)</f>
        <v>0</v>
      </c>
      <c r="BG145" s="142">
        <f>IF(U145="zákl. přenesená",N145,0)</f>
        <v>0</v>
      </c>
      <c r="BH145" s="142">
        <f>IF(U145="sníž. přenesená",N145,0)</f>
        <v>0</v>
      </c>
      <c r="BI145" s="142">
        <f>IF(U145="nulová",N145,0)</f>
        <v>0</v>
      </c>
      <c r="BJ145" s="22" t="s">
        <v>89</v>
      </c>
      <c r="BK145" s="142">
        <f>ROUND(L145*K145,2)</f>
        <v>0</v>
      </c>
      <c r="BL145" s="22" t="s">
        <v>243</v>
      </c>
      <c r="BM145" s="22" t="s">
        <v>244</v>
      </c>
    </row>
    <row r="146" s="10" customFormat="1" ht="16.5" customHeight="1">
      <c r="B146" s="231"/>
      <c r="C146" s="232"/>
      <c r="D146" s="232"/>
      <c r="E146" s="233" t="s">
        <v>22</v>
      </c>
      <c r="F146" s="234" t="s">
        <v>245</v>
      </c>
      <c r="G146" s="235"/>
      <c r="H146" s="235"/>
      <c r="I146" s="235"/>
      <c r="J146" s="232"/>
      <c r="K146" s="236">
        <v>1500</v>
      </c>
      <c r="L146" s="232"/>
      <c r="M146" s="232"/>
      <c r="N146" s="232"/>
      <c r="O146" s="232"/>
      <c r="P146" s="232"/>
      <c r="Q146" s="232"/>
      <c r="R146" s="237"/>
      <c r="T146" s="238"/>
      <c r="U146" s="232"/>
      <c r="V146" s="232"/>
      <c r="W146" s="232"/>
      <c r="X146" s="232"/>
      <c r="Y146" s="232"/>
      <c r="Z146" s="232"/>
      <c r="AA146" s="239"/>
      <c r="AT146" s="240" t="s">
        <v>161</v>
      </c>
      <c r="AU146" s="240" t="s">
        <v>111</v>
      </c>
      <c r="AV146" s="10" t="s">
        <v>111</v>
      </c>
      <c r="AW146" s="10" t="s">
        <v>37</v>
      </c>
      <c r="AX146" s="10" t="s">
        <v>81</v>
      </c>
      <c r="AY146" s="240" t="s">
        <v>153</v>
      </c>
    </row>
    <row r="147" s="9" customFormat="1" ht="37.44" customHeight="1">
      <c r="B147" s="206"/>
      <c r="C147" s="207"/>
      <c r="D147" s="208" t="s">
        <v>130</v>
      </c>
      <c r="E147" s="208"/>
      <c r="F147" s="208"/>
      <c r="G147" s="208"/>
      <c r="H147" s="208"/>
      <c r="I147" s="208"/>
      <c r="J147" s="208"/>
      <c r="K147" s="208"/>
      <c r="L147" s="208"/>
      <c r="M147" s="208"/>
      <c r="N147" s="244">
        <f>BK147</f>
        <v>0</v>
      </c>
      <c r="O147" s="245"/>
      <c r="P147" s="245"/>
      <c r="Q147" s="245"/>
      <c r="R147" s="210"/>
      <c r="T147" s="211"/>
      <c r="U147" s="207"/>
      <c r="V147" s="207"/>
      <c r="W147" s="212">
        <f>SUM(W148:W153)</f>
        <v>0</v>
      </c>
      <c r="X147" s="207"/>
      <c r="Y147" s="212">
        <f>SUM(Y148:Y153)</f>
        <v>0</v>
      </c>
      <c r="Z147" s="207"/>
      <c r="AA147" s="213">
        <f>SUM(AA148:AA153)</f>
        <v>0</v>
      </c>
      <c r="AR147" s="214" t="s">
        <v>158</v>
      </c>
      <c r="AT147" s="215" t="s">
        <v>80</v>
      </c>
      <c r="AU147" s="215" t="s">
        <v>81</v>
      </c>
      <c r="AY147" s="214" t="s">
        <v>153</v>
      </c>
      <c r="BK147" s="216">
        <f>SUM(BK148:BK153)</f>
        <v>0</v>
      </c>
    </row>
    <row r="148" s="1" customFormat="1" ht="16.5" customHeight="1">
      <c r="B148" s="46"/>
      <c r="C148" s="220" t="s">
        <v>195</v>
      </c>
      <c r="D148" s="220" t="s">
        <v>154</v>
      </c>
      <c r="E148" s="221" t="s">
        <v>246</v>
      </c>
      <c r="F148" s="222" t="s">
        <v>247</v>
      </c>
      <c r="G148" s="222"/>
      <c r="H148" s="222"/>
      <c r="I148" s="222"/>
      <c r="J148" s="223" t="s">
        <v>202</v>
      </c>
      <c r="K148" s="224">
        <v>5</v>
      </c>
      <c r="L148" s="225">
        <v>0</v>
      </c>
      <c r="M148" s="226"/>
      <c r="N148" s="227">
        <f>ROUND(L148*K148,2)</f>
        <v>0</v>
      </c>
      <c r="O148" s="227"/>
      <c r="P148" s="227"/>
      <c r="Q148" s="227"/>
      <c r="R148" s="48"/>
      <c r="T148" s="228" t="s">
        <v>22</v>
      </c>
      <c r="U148" s="56" t="s">
        <v>46</v>
      </c>
      <c r="V148" s="47"/>
      <c r="W148" s="229">
        <f>V148*K148</f>
        <v>0</v>
      </c>
      <c r="X148" s="229">
        <v>0</v>
      </c>
      <c r="Y148" s="229">
        <f>X148*K148</f>
        <v>0</v>
      </c>
      <c r="Z148" s="229">
        <v>0</v>
      </c>
      <c r="AA148" s="230">
        <f>Z148*K148</f>
        <v>0</v>
      </c>
      <c r="AR148" s="22" t="s">
        <v>203</v>
      </c>
      <c r="AT148" s="22" t="s">
        <v>154</v>
      </c>
      <c r="AU148" s="22" t="s">
        <v>89</v>
      </c>
      <c r="AY148" s="22" t="s">
        <v>153</v>
      </c>
      <c r="BE148" s="142">
        <f>IF(U148="základní",N148,0)</f>
        <v>0</v>
      </c>
      <c r="BF148" s="142">
        <f>IF(U148="snížená",N148,0)</f>
        <v>0</v>
      </c>
      <c r="BG148" s="142">
        <f>IF(U148="zákl. přenesená",N148,0)</f>
        <v>0</v>
      </c>
      <c r="BH148" s="142">
        <f>IF(U148="sníž. přenesená",N148,0)</f>
        <v>0</v>
      </c>
      <c r="BI148" s="142">
        <f>IF(U148="nulová",N148,0)</f>
        <v>0</v>
      </c>
      <c r="BJ148" s="22" t="s">
        <v>89</v>
      </c>
      <c r="BK148" s="142">
        <f>ROUND(L148*K148,2)</f>
        <v>0</v>
      </c>
      <c r="BL148" s="22" t="s">
        <v>203</v>
      </c>
      <c r="BM148" s="22" t="s">
        <v>248</v>
      </c>
    </row>
    <row r="149" s="10" customFormat="1" ht="25.5" customHeight="1">
      <c r="B149" s="231"/>
      <c r="C149" s="232"/>
      <c r="D149" s="232"/>
      <c r="E149" s="233" t="s">
        <v>22</v>
      </c>
      <c r="F149" s="234" t="s">
        <v>249</v>
      </c>
      <c r="G149" s="235"/>
      <c r="H149" s="235"/>
      <c r="I149" s="235"/>
      <c r="J149" s="232"/>
      <c r="K149" s="236">
        <v>5</v>
      </c>
      <c r="L149" s="232"/>
      <c r="M149" s="232"/>
      <c r="N149" s="232"/>
      <c r="O149" s="232"/>
      <c r="P149" s="232"/>
      <c r="Q149" s="232"/>
      <c r="R149" s="237"/>
      <c r="T149" s="238"/>
      <c r="U149" s="232"/>
      <c r="V149" s="232"/>
      <c r="W149" s="232"/>
      <c r="X149" s="232"/>
      <c r="Y149" s="232"/>
      <c r="Z149" s="232"/>
      <c r="AA149" s="239"/>
      <c r="AT149" s="240" t="s">
        <v>161</v>
      </c>
      <c r="AU149" s="240" t="s">
        <v>89</v>
      </c>
      <c r="AV149" s="10" t="s">
        <v>111</v>
      </c>
      <c r="AW149" s="10" t="s">
        <v>37</v>
      </c>
      <c r="AX149" s="10" t="s">
        <v>81</v>
      </c>
      <c r="AY149" s="240" t="s">
        <v>153</v>
      </c>
    </row>
    <row r="150" s="1" customFormat="1" ht="16.5" customHeight="1">
      <c r="B150" s="46"/>
      <c r="C150" s="220" t="s">
        <v>206</v>
      </c>
      <c r="D150" s="220" t="s">
        <v>154</v>
      </c>
      <c r="E150" s="221" t="s">
        <v>250</v>
      </c>
      <c r="F150" s="222" t="s">
        <v>251</v>
      </c>
      <c r="G150" s="222"/>
      <c r="H150" s="222"/>
      <c r="I150" s="222"/>
      <c r="J150" s="223" t="s">
        <v>202</v>
      </c>
      <c r="K150" s="224">
        <v>3</v>
      </c>
      <c r="L150" s="225">
        <v>0</v>
      </c>
      <c r="M150" s="226"/>
      <c r="N150" s="227">
        <f>ROUND(L150*K150,2)</f>
        <v>0</v>
      </c>
      <c r="O150" s="227"/>
      <c r="P150" s="227"/>
      <c r="Q150" s="227"/>
      <c r="R150" s="48"/>
      <c r="T150" s="228" t="s">
        <v>22</v>
      </c>
      <c r="U150" s="56" t="s">
        <v>46</v>
      </c>
      <c r="V150" s="47"/>
      <c r="W150" s="229">
        <f>V150*K150</f>
        <v>0</v>
      </c>
      <c r="X150" s="229">
        <v>0</v>
      </c>
      <c r="Y150" s="229">
        <f>X150*K150</f>
        <v>0</v>
      </c>
      <c r="Z150" s="229">
        <v>0</v>
      </c>
      <c r="AA150" s="230">
        <f>Z150*K150</f>
        <v>0</v>
      </c>
      <c r="AR150" s="22" t="s">
        <v>203</v>
      </c>
      <c r="AT150" s="22" t="s">
        <v>154</v>
      </c>
      <c r="AU150" s="22" t="s">
        <v>89</v>
      </c>
      <c r="AY150" s="22" t="s">
        <v>153</v>
      </c>
      <c r="BE150" s="142">
        <f>IF(U150="základní",N150,0)</f>
        <v>0</v>
      </c>
      <c r="BF150" s="142">
        <f>IF(U150="snížená",N150,0)</f>
        <v>0</v>
      </c>
      <c r="BG150" s="142">
        <f>IF(U150="zákl. přenesená",N150,0)</f>
        <v>0</v>
      </c>
      <c r="BH150" s="142">
        <f>IF(U150="sníž. přenesená",N150,0)</f>
        <v>0</v>
      </c>
      <c r="BI150" s="142">
        <f>IF(U150="nulová",N150,0)</f>
        <v>0</v>
      </c>
      <c r="BJ150" s="22" t="s">
        <v>89</v>
      </c>
      <c r="BK150" s="142">
        <f>ROUND(L150*K150,2)</f>
        <v>0</v>
      </c>
      <c r="BL150" s="22" t="s">
        <v>203</v>
      </c>
      <c r="BM150" s="22" t="s">
        <v>252</v>
      </c>
    </row>
    <row r="151" s="10" customFormat="1" ht="25.5" customHeight="1">
      <c r="B151" s="231"/>
      <c r="C151" s="232"/>
      <c r="D151" s="232"/>
      <c r="E151" s="233" t="s">
        <v>22</v>
      </c>
      <c r="F151" s="234" t="s">
        <v>253</v>
      </c>
      <c r="G151" s="235"/>
      <c r="H151" s="235"/>
      <c r="I151" s="235"/>
      <c r="J151" s="232"/>
      <c r="K151" s="236">
        <v>3</v>
      </c>
      <c r="L151" s="232"/>
      <c r="M151" s="232"/>
      <c r="N151" s="232"/>
      <c r="O151" s="232"/>
      <c r="P151" s="232"/>
      <c r="Q151" s="232"/>
      <c r="R151" s="237"/>
      <c r="T151" s="238"/>
      <c r="U151" s="232"/>
      <c r="V151" s="232"/>
      <c r="W151" s="232"/>
      <c r="X151" s="232"/>
      <c r="Y151" s="232"/>
      <c r="Z151" s="232"/>
      <c r="AA151" s="239"/>
      <c r="AT151" s="240" t="s">
        <v>161</v>
      </c>
      <c r="AU151" s="240" t="s">
        <v>89</v>
      </c>
      <c r="AV151" s="10" t="s">
        <v>111</v>
      </c>
      <c r="AW151" s="10" t="s">
        <v>37</v>
      </c>
      <c r="AX151" s="10" t="s">
        <v>81</v>
      </c>
      <c r="AY151" s="240" t="s">
        <v>153</v>
      </c>
    </row>
    <row r="152" s="1" customFormat="1" ht="25.5" customHeight="1">
      <c r="B152" s="46"/>
      <c r="C152" s="220" t="s">
        <v>199</v>
      </c>
      <c r="D152" s="220" t="s">
        <v>154</v>
      </c>
      <c r="E152" s="221" t="s">
        <v>254</v>
      </c>
      <c r="F152" s="222" t="s">
        <v>255</v>
      </c>
      <c r="G152" s="222"/>
      <c r="H152" s="222"/>
      <c r="I152" s="222"/>
      <c r="J152" s="223" t="s">
        <v>202</v>
      </c>
      <c r="K152" s="224">
        <v>3</v>
      </c>
      <c r="L152" s="225">
        <v>0</v>
      </c>
      <c r="M152" s="226"/>
      <c r="N152" s="227">
        <f>ROUND(L152*K152,2)</f>
        <v>0</v>
      </c>
      <c r="O152" s="227"/>
      <c r="P152" s="227"/>
      <c r="Q152" s="227"/>
      <c r="R152" s="48"/>
      <c r="T152" s="228" t="s">
        <v>22</v>
      </c>
      <c r="U152" s="56" t="s">
        <v>46</v>
      </c>
      <c r="V152" s="47"/>
      <c r="W152" s="229">
        <f>V152*K152</f>
        <v>0</v>
      </c>
      <c r="X152" s="229">
        <v>0</v>
      </c>
      <c r="Y152" s="229">
        <f>X152*K152</f>
        <v>0</v>
      </c>
      <c r="Z152" s="229">
        <v>0</v>
      </c>
      <c r="AA152" s="230">
        <f>Z152*K152</f>
        <v>0</v>
      </c>
      <c r="AR152" s="22" t="s">
        <v>203</v>
      </c>
      <c r="AT152" s="22" t="s">
        <v>154</v>
      </c>
      <c r="AU152" s="22" t="s">
        <v>89</v>
      </c>
      <c r="AY152" s="22" t="s">
        <v>153</v>
      </c>
      <c r="BE152" s="142">
        <f>IF(U152="základní",N152,0)</f>
        <v>0</v>
      </c>
      <c r="BF152" s="142">
        <f>IF(U152="snížená",N152,0)</f>
        <v>0</v>
      </c>
      <c r="BG152" s="142">
        <f>IF(U152="zákl. přenesená",N152,0)</f>
        <v>0</v>
      </c>
      <c r="BH152" s="142">
        <f>IF(U152="sníž. přenesená",N152,0)</f>
        <v>0</v>
      </c>
      <c r="BI152" s="142">
        <f>IF(U152="nulová",N152,0)</f>
        <v>0</v>
      </c>
      <c r="BJ152" s="22" t="s">
        <v>89</v>
      </c>
      <c r="BK152" s="142">
        <f>ROUND(L152*K152,2)</f>
        <v>0</v>
      </c>
      <c r="BL152" s="22" t="s">
        <v>203</v>
      </c>
      <c r="BM152" s="22" t="s">
        <v>256</v>
      </c>
    </row>
    <row r="153" s="10" customFormat="1" ht="25.5" customHeight="1">
      <c r="B153" s="231"/>
      <c r="C153" s="232"/>
      <c r="D153" s="232"/>
      <c r="E153" s="233" t="s">
        <v>22</v>
      </c>
      <c r="F153" s="234" t="s">
        <v>257</v>
      </c>
      <c r="G153" s="235"/>
      <c r="H153" s="235"/>
      <c r="I153" s="235"/>
      <c r="J153" s="232"/>
      <c r="K153" s="236">
        <v>3</v>
      </c>
      <c r="L153" s="232"/>
      <c r="M153" s="232"/>
      <c r="N153" s="232"/>
      <c r="O153" s="232"/>
      <c r="P153" s="232"/>
      <c r="Q153" s="232"/>
      <c r="R153" s="237"/>
      <c r="T153" s="238"/>
      <c r="U153" s="232"/>
      <c r="V153" s="232"/>
      <c r="W153" s="232"/>
      <c r="X153" s="232"/>
      <c r="Y153" s="232"/>
      <c r="Z153" s="232"/>
      <c r="AA153" s="239"/>
      <c r="AT153" s="240" t="s">
        <v>161</v>
      </c>
      <c r="AU153" s="240" t="s">
        <v>89</v>
      </c>
      <c r="AV153" s="10" t="s">
        <v>111</v>
      </c>
      <c r="AW153" s="10" t="s">
        <v>37</v>
      </c>
      <c r="AX153" s="10" t="s">
        <v>81</v>
      </c>
      <c r="AY153" s="240" t="s">
        <v>153</v>
      </c>
    </row>
    <row r="154" s="1" customFormat="1" ht="49.92" customHeight="1">
      <c r="B154" s="46"/>
      <c r="C154" s="47"/>
      <c r="D154" s="208" t="s">
        <v>210</v>
      </c>
      <c r="E154" s="47"/>
      <c r="F154" s="47"/>
      <c r="G154" s="47"/>
      <c r="H154" s="47"/>
      <c r="I154" s="47"/>
      <c r="J154" s="47"/>
      <c r="K154" s="47"/>
      <c r="L154" s="47"/>
      <c r="M154" s="47"/>
      <c r="N154" s="209">
        <f>BK154</f>
        <v>0</v>
      </c>
      <c r="O154" s="179"/>
      <c r="P154" s="179"/>
      <c r="Q154" s="179"/>
      <c r="R154" s="48"/>
      <c r="T154" s="194"/>
      <c r="U154" s="72"/>
      <c r="V154" s="72"/>
      <c r="W154" s="72"/>
      <c r="X154" s="72"/>
      <c r="Y154" s="72"/>
      <c r="Z154" s="72"/>
      <c r="AA154" s="74"/>
      <c r="AT154" s="22" t="s">
        <v>80</v>
      </c>
      <c r="AU154" s="22" t="s">
        <v>81</v>
      </c>
      <c r="AY154" s="22" t="s">
        <v>211</v>
      </c>
      <c r="BK154" s="142">
        <v>0</v>
      </c>
    </row>
    <row r="155" s="1" customFormat="1" ht="6.96" customHeight="1">
      <c r="B155" s="75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7"/>
    </row>
  </sheetData>
  <sheetProtection sheet="1" formatColumns="0" formatRows="0" objects="1" scenarios="1" spinCount="10" saltValue="TZMVf/LKuWM7KPiEZiCYRk3buhsVIIa6+Wcw9K0wGQYqYuvEHU7FOgkISOVYVVRX1paARMpn85TAZsQexWaEbQ==" hashValue="68p3CI8SDcE87VzRnD7C85R1DWRicQkDQh2FHP8qSsJEHGHmdoAz63dGyRgsoJH5TzByhY/Ar5mot4Y3EH6hFw==" algorithmName="SHA-512" password="CC35"/>
  <mergeCells count="12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H40:J40"/>
    <mergeCell ref="N40:P40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F127:I127"/>
    <mergeCell ref="F129:I129"/>
    <mergeCell ref="L129:M129"/>
    <mergeCell ref="N129:Q129"/>
    <mergeCell ref="F130:I130"/>
    <mergeCell ref="F131:I131"/>
    <mergeCell ref="L131:M131"/>
    <mergeCell ref="N131:Q131"/>
    <mergeCell ref="F132:I132"/>
    <mergeCell ref="F133:I133"/>
    <mergeCell ref="L133:M133"/>
    <mergeCell ref="N133:Q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45:I145"/>
    <mergeCell ref="L145:M145"/>
    <mergeCell ref="N145:Q145"/>
    <mergeCell ref="F146:I146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F152:I152"/>
    <mergeCell ref="L152:M152"/>
    <mergeCell ref="N152:Q152"/>
    <mergeCell ref="F153:I153"/>
    <mergeCell ref="N121:Q121"/>
    <mergeCell ref="N122:Q122"/>
    <mergeCell ref="N123:Q123"/>
    <mergeCell ref="N128:Q128"/>
    <mergeCell ref="N143:Q143"/>
    <mergeCell ref="N144:Q144"/>
    <mergeCell ref="N147:Q147"/>
    <mergeCell ref="N154:Q154"/>
    <mergeCell ref="H1:K1"/>
    <mergeCell ref="S2:AC2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customWidth="1"/>
    <col min="21" max="21" width="16.33" customWidth="1"/>
    <col min="22" max="22" width="12.33" customWidth="1"/>
    <col min="23" max="23" width="16.33" customWidth="1"/>
    <col min="24" max="24" width="12.17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53"/>
      <c r="B1" s="13"/>
      <c r="C1" s="13"/>
      <c r="D1" s="14" t="s">
        <v>1</v>
      </c>
      <c r="E1" s="13"/>
      <c r="F1" s="15" t="s">
        <v>106</v>
      </c>
      <c r="G1" s="15"/>
      <c r="H1" s="154" t="s">
        <v>107</v>
      </c>
      <c r="I1" s="154"/>
      <c r="J1" s="154"/>
      <c r="K1" s="154"/>
      <c r="L1" s="15" t="s">
        <v>108</v>
      </c>
      <c r="M1" s="13"/>
      <c r="N1" s="13"/>
      <c r="O1" s="14" t="s">
        <v>109</v>
      </c>
      <c r="P1" s="13"/>
      <c r="Q1" s="13"/>
      <c r="R1" s="13"/>
      <c r="S1" s="15" t="s">
        <v>110</v>
      </c>
      <c r="T1" s="15"/>
      <c r="U1" s="153"/>
      <c r="V1" s="153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ht="36.96" customHeight="1">
      <c r="C2" s="19" t="s">
        <v>7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S2"/>
      <c r="AT2" s="22" t="s">
        <v>96</v>
      </c>
    </row>
    <row r="3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111</v>
      </c>
    </row>
    <row r="4" ht="36.96" customHeight="1">
      <c r="B4" s="26"/>
      <c r="C4" s="27" t="s">
        <v>112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T4" s="20" t="s">
        <v>13</v>
      </c>
      <c r="AT4" s="22" t="s">
        <v>6</v>
      </c>
    </row>
    <row r="5" ht="6.96" customHeight="1">
      <c r="B5" s="2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29"/>
    </row>
    <row r="6" ht="25.44" customHeight="1">
      <c r="B6" s="26"/>
      <c r="C6" s="31"/>
      <c r="D6" s="38" t="s">
        <v>19</v>
      </c>
      <c r="E6" s="31"/>
      <c r="F6" s="155" t="str">
        <f>'Rekapitulace stavby'!K6</f>
        <v>Odstranění budovy technického oddělení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1"/>
      <c r="R6" s="29"/>
    </row>
    <row r="7" s="1" customFormat="1" ht="32.88" customHeight="1">
      <c r="B7" s="46"/>
      <c r="C7" s="47"/>
      <c r="D7" s="35" t="s">
        <v>113</v>
      </c>
      <c r="E7" s="47"/>
      <c r="F7" s="36" t="s">
        <v>258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</row>
    <row r="8" s="1" customFormat="1" ht="14.4" customHeight="1">
      <c r="B8" s="46"/>
      <c r="C8" s="47"/>
      <c r="D8" s="38" t="s">
        <v>21</v>
      </c>
      <c r="E8" s="47"/>
      <c r="F8" s="33" t="s">
        <v>22</v>
      </c>
      <c r="G8" s="47"/>
      <c r="H8" s="47"/>
      <c r="I8" s="47"/>
      <c r="J8" s="47"/>
      <c r="K8" s="47"/>
      <c r="L8" s="47"/>
      <c r="M8" s="38" t="s">
        <v>23</v>
      </c>
      <c r="N8" s="47"/>
      <c r="O8" s="33" t="s">
        <v>22</v>
      </c>
      <c r="P8" s="47"/>
      <c r="Q8" s="47"/>
      <c r="R8" s="48"/>
    </row>
    <row r="9" s="1" customFormat="1" ht="14.4" customHeight="1">
      <c r="B9" s="46"/>
      <c r="C9" s="47"/>
      <c r="D9" s="38" t="s">
        <v>24</v>
      </c>
      <c r="E9" s="47"/>
      <c r="F9" s="33" t="s">
        <v>25</v>
      </c>
      <c r="G9" s="47"/>
      <c r="H9" s="47"/>
      <c r="I9" s="47"/>
      <c r="J9" s="47"/>
      <c r="K9" s="47"/>
      <c r="L9" s="47"/>
      <c r="M9" s="38" t="s">
        <v>26</v>
      </c>
      <c r="N9" s="47"/>
      <c r="O9" s="156" t="str">
        <f>'Rekapitulace stavby'!AN8</f>
        <v>9. 1. 2018</v>
      </c>
      <c r="P9" s="90"/>
      <c r="Q9" s="47"/>
      <c r="R9" s="48"/>
    </row>
    <row r="10" s="1" customFormat="1" ht="10.8" customHeight="1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</row>
    <row r="11" s="1" customFormat="1" ht="14.4" customHeight="1">
      <c r="B11" s="46"/>
      <c r="C11" s="47"/>
      <c r="D11" s="38" t="s">
        <v>28</v>
      </c>
      <c r="E11" s="47"/>
      <c r="F11" s="47"/>
      <c r="G11" s="47"/>
      <c r="H11" s="47"/>
      <c r="I11" s="47"/>
      <c r="J11" s="47"/>
      <c r="K11" s="47"/>
      <c r="L11" s="47"/>
      <c r="M11" s="38" t="s">
        <v>29</v>
      </c>
      <c r="N11" s="47"/>
      <c r="O11" s="33" t="s">
        <v>22</v>
      </c>
      <c r="P11" s="33"/>
      <c r="Q11" s="47"/>
      <c r="R11" s="48"/>
    </row>
    <row r="12" s="1" customFormat="1" ht="18" customHeight="1">
      <c r="B12" s="46"/>
      <c r="C12" s="47"/>
      <c r="D12" s="47"/>
      <c r="E12" s="33" t="s">
        <v>30</v>
      </c>
      <c r="F12" s="47"/>
      <c r="G12" s="47"/>
      <c r="H12" s="47"/>
      <c r="I12" s="47"/>
      <c r="J12" s="47"/>
      <c r="K12" s="47"/>
      <c r="L12" s="47"/>
      <c r="M12" s="38" t="s">
        <v>31</v>
      </c>
      <c r="N12" s="47"/>
      <c r="O12" s="33" t="s">
        <v>22</v>
      </c>
      <c r="P12" s="33"/>
      <c r="Q12" s="47"/>
      <c r="R12" s="48"/>
    </row>
    <row r="13" s="1" customFormat="1" ht="6.96" customHeight="1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</row>
    <row r="14" s="1" customFormat="1" ht="14.4" customHeight="1">
      <c r="B14" s="46"/>
      <c r="C14" s="47"/>
      <c r="D14" s="38" t="s">
        <v>32</v>
      </c>
      <c r="E14" s="47"/>
      <c r="F14" s="47"/>
      <c r="G14" s="47"/>
      <c r="H14" s="47"/>
      <c r="I14" s="47"/>
      <c r="J14" s="47"/>
      <c r="K14" s="47"/>
      <c r="L14" s="47"/>
      <c r="M14" s="38" t="s">
        <v>29</v>
      </c>
      <c r="N14" s="47"/>
      <c r="O14" s="39" t="str">
        <f>IF('Rekapitulace stavby'!AN13="","",'Rekapitulace stavby'!AN13)</f>
        <v>Vyplň údaj</v>
      </c>
      <c r="P14" s="33"/>
      <c r="Q14" s="47"/>
      <c r="R14" s="48"/>
    </row>
    <row r="15" s="1" customFormat="1" ht="18" customHeight="1">
      <c r="B15" s="46"/>
      <c r="C15" s="47"/>
      <c r="D15" s="47"/>
      <c r="E15" s="39" t="str">
        <f>IF('Rekapitulace stavby'!E14="","",'Rekapitulace stavby'!E14)</f>
        <v>Vyplň údaj</v>
      </c>
      <c r="F15" s="157"/>
      <c r="G15" s="157"/>
      <c r="H15" s="157"/>
      <c r="I15" s="157"/>
      <c r="J15" s="157"/>
      <c r="K15" s="157"/>
      <c r="L15" s="157"/>
      <c r="M15" s="38" t="s">
        <v>31</v>
      </c>
      <c r="N15" s="47"/>
      <c r="O15" s="39" t="str">
        <f>IF('Rekapitulace stavby'!AN14="","",'Rekapitulace stavby'!AN14)</f>
        <v>Vyplň údaj</v>
      </c>
      <c r="P15" s="33"/>
      <c r="Q15" s="47"/>
      <c r="R15" s="48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</row>
    <row r="17" s="1" customFormat="1" ht="14.4" customHeight="1">
      <c r="B17" s="46"/>
      <c r="C17" s="47"/>
      <c r="D17" s="38" t="s">
        <v>34</v>
      </c>
      <c r="E17" s="47"/>
      <c r="F17" s="47"/>
      <c r="G17" s="47"/>
      <c r="H17" s="47"/>
      <c r="I17" s="47"/>
      <c r="J17" s="47"/>
      <c r="K17" s="47"/>
      <c r="L17" s="47"/>
      <c r="M17" s="38" t="s">
        <v>29</v>
      </c>
      <c r="N17" s="47"/>
      <c r="O17" s="33" t="s">
        <v>35</v>
      </c>
      <c r="P17" s="33"/>
      <c r="Q17" s="47"/>
      <c r="R17" s="48"/>
    </row>
    <row r="18" s="1" customFormat="1" ht="18" customHeight="1">
      <c r="B18" s="46"/>
      <c r="C18" s="47"/>
      <c r="D18" s="47"/>
      <c r="E18" s="33" t="s">
        <v>36</v>
      </c>
      <c r="F18" s="47"/>
      <c r="G18" s="47"/>
      <c r="H18" s="47"/>
      <c r="I18" s="47"/>
      <c r="J18" s="47"/>
      <c r="K18" s="47"/>
      <c r="L18" s="47"/>
      <c r="M18" s="38" t="s">
        <v>31</v>
      </c>
      <c r="N18" s="47"/>
      <c r="O18" s="33" t="s">
        <v>22</v>
      </c>
      <c r="P18" s="33"/>
      <c r="Q18" s="47"/>
      <c r="R18" s="48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</row>
    <row r="20" s="1" customFormat="1" ht="14.4" customHeight="1">
      <c r="B20" s="46"/>
      <c r="C20" s="47"/>
      <c r="D20" s="38" t="s">
        <v>38</v>
      </c>
      <c r="E20" s="47"/>
      <c r="F20" s="47"/>
      <c r="G20" s="47"/>
      <c r="H20" s="47"/>
      <c r="I20" s="47"/>
      <c r="J20" s="47"/>
      <c r="K20" s="47"/>
      <c r="L20" s="47"/>
      <c r="M20" s="38" t="s">
        <v>29</v>
      </c>
      <c r="N20" s="47"/>
      <c r="O20" s="33" t="s">
        <v>22</v>
      </c>
      <c r="P20" s="33"/>
      <c r="Q20" s="47"/>
      <c r="R20" s="48"/>
    </row>
    <row r="21" s="1" customFormat="1" ht="18" customHeight="1">
      <c r="B21" s="46"/>
      <c r="C21" s="47"/>
      <c r="D21" s="47"/>
      <c r="E21" s="33" t="s">
        <v>39</v>
      </c>
      <c r="F21" s="47"/>
      <c r="G21" s="47"/>
      <c r="H21" s="47"/>
      <c r="I21" s="47"/>
      <c r="J21" s="47"/>
      <c r="K21" s="47"/>
      <c r="L21" s="47"/>
      <c r="M21" s="38" t="s">
        <v>31</v>
      </c>
      <c r="N21" s="47"/>
      <c r="O21" s="33" t="s">
        <v>22</v>
      </c>
      <c r="P21" s="33"/>
      <c r="Q21" s="47"/>
      <c r="R21" s="48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="1" customFormat="1" ht="14.4" customHeight="1">
      <c r="B23" s="46"/>
      <c r="C23" s="47"/>
      <c r="D23" s="38" t="s">
        <v>40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</row>
    <row r="24" s="1" customFormat="1" ht="16.5" customHeight="1">
      <c r="B24" s="46"/>
      <c r="C24" s="47"/>
      <c r="D24" s="47"/>
      <c r="E24" s="42" t="s">
        <v>22</v>
      </c>
      <c r="F24" s="42"/>
      <c r="G24" s="42"/>
      <c r="H24" s="42"/>
      <c r="I24" s="42"/>
      <c r="J24" s="42"/>
      <c r="K24" s="42"/>
      <c r="L24" s="42"/>
      <c r="M24" s="47"/>
      <c r="N24" s="47"/>
      <c r="O24" s="47"/>
      <c r="P24" s="47"/>
      <c r="Q24" s="47"/>
      <c r="R24" s="48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</row>
    <row r="26" s="1" customFormat="1" ht="6.96" customHeight="1">
      <c r="B26" s="46"/>
      <c r="C26" s="4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47"/>
      <c r="R26" s="48"/>
    </row>
    <row r="27" s="1" customFormat="1" ht="14.4" customHeight="1">
      <c r="B27" s="46"/>
      <c r="C27" s="47"/>
      <c r="D27" s="158" t="s">
        <v>115</v>
      </c>
      <c r="E27" s="47"/>
      <c r="F27" s="47"/>
      <c r="G27" s="47"/>
      <c r="H27" s="47"/>
      <c r="I27" s="47"/>
      <c r="J27" s="47"/>
      <c r="K27" s="47"/>
      <c r="L27" s="47"/>
      <c r="M27" s="45">
        <f>N88</f>
        <v>0</v>
      </c>
      <c r="N27" s="45"/>
      <c r="O27" s="45"/>
      <c r="P27" s="45"/>
      <c r="Q27" s="47"/>
      <c r="R27" s="48"/>
    </row>
    <row r="28" s="1" customFormat="1" ht="14.4" customHeight="1">
      <c r="B28" s="46"/>
      <c r="C28" s="47"/>
      <c r="D28" s="44" t="s">
        <v>100</v>
      </c>
      <c r="E28" s="47"/>
      <c r="F28" s="47"/>
      <c r="G28" s="47"/>
      <c r="H28" s="47"/>
      <c r="I28" s="47"/>
      <c r="J28" s="47"/>
      <c r="K28" s="47"/>
      <c r="L28" s="47"/>
      <c r="M28" s="45">
        <f>N97</f>
        <v>0</v>
      </c>
      <c r="N28" s="45"/>
      <c r="O28" s="45"/>
      <c r="P28" s="45"/>
      <c r="Q28" s="47"/>
      <c r="R28" s="48"/>
    </row>
    <row r="29" s="1" customFormat="1" ht="6.96" customHeight="1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</row>
    <row r="30" s="1" customFormat="1" ht="25.44" customHeight="1">
      <c r="B30" s="46"/>
      <c r="C30" s="47"/>
      <c r="D30" s="159" t="s">
        <v>44</v>
      </c>
      <c r="E30" s="47"/>
      <c r="F30" s="47"/>
      <c r="G30" s="47"/>
      <c r="H30" s="47"/>
      <c r="I30" s="47"/>
      <c r="J30" s="47"/>
      <c r="K30" s="47"/>
      <c r="L30" s="47"/>
      <c r="M30" s="160">
        <f>ROUND(M27+M28,2)</f>
        <v>0</v>
      </c>
      <c r="N30" s="47"/>
      <c r="O30" s="47"/>
      <c r="P30" s="47"/>
      <c r="Q30" s="47"/>
      <c r="R30" s="48"/>
    </row>
    <row r="31" s="1" customFormat="1" ht="6.96" customHeight="1">
      <c r="B31" s="46"/>
      <c r="C31" s="4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47"/>
      <c r="R31" s="48"/>
    </row>
    <row r="32" s="1" customFormat="1" ht="14.4" customHeight="1">
      <c r="B32" s="46"/>
      <c r="C32" s="47"/>
      <c r="D32" s="54" t="s">
        <v>45</v>
      </c>
      <c r="E32" s="54" t="s">
        <v>46</v>
      </c>
      <c r="F32" s="55">
        <v>0.20999999999999999</v>
      </c>
      <c r="G32" s="161" t="s">
        <v>47</v>
      </c>
      <c r="H32" s="162">
        <f>(SUM(BE97:BE104)+SUM(BE122:BE158))</f>
        <v>0</v>
      </c>
      <c r="I32" s="47"/>
      <c r="J32" s="47"/>
      <c r="K32" s="47"/>
      <c r="L32" s="47"/>
      <c r="M32" s="162">
        <f>ROUND((SUM(BE97:BE104)+SUM(BE122:BE158)), 2)*F32</f>
        <v>0</v>
      </c>
      <c r="N32" s="47"/>
      <c r="O32" s="47"/>
      <c r="P32" s="47"/>
      <c r="Q32" s="47"/>
      <c r="R32" s="48"/>
    </row>
    <row r="33" s="1" customFormat="1" ht="14.4" customHeight="1">
      <c r="B33" s="46"/>
      <c r="C33" s="47"/>
      <c r="D33" s="47"/>
      <c r="E33" s="54" t="s">
        <v>48</v>
      </c>
      <c r="F33" s="55">
        <v>0.14999999999999999</v>
      </c>
      <c r="G33" s="161" t="s">
        <v>47</v>
      </c>
      <c r="H33" s="162">
        <f>(SUM(BF97:BF104)+SUM(BF122:BF158))</f>
        <v>0</v>
      </c>
      <c r="I33" s="47"/>
      <c r="J33" s="47"/>
      <c r="K33" s="47"/>
      <c r="L33" s="47"/>
      <c r="M33" s="162">
        <f>ROUND((SUM(BF97:BF104)+SUM(BF122:BF158)), 2)*F33</f>
        <v>0</v>
      </c>
      <c r="N33" s="47"/>
      <c r="O33" s="47"/>
      <c r="P33" s="47"/>
      <c r="Q33" s="47"/>
      <c r="R33" s="48"/>
    </row>
    <row r="34" hidden="1" s="1" customFormat="1" ht="14.4" customHeight="1">
      <c r="B34" s="46"/>
      <c r="C34" s="47"/>
      <c r="D34" s="47"/>
      <c r="E34" s="54" t="s">
        <v>49</v>
      </c>
      <c r="F34" s="55">
        <v>0.20999999999999999</v>
      </c>
      <c r="G34" s="161" t="s">
        <v>47</v>
      </c>
      <c r="H34" s="162">
        <f>(SUM(BG97:BG104)+SUM(BG122:BG158))</f>
        <v>0</v>
      </c>
      <c r="I34" s="47"/>
      <c r="J34" s="47"/>
      <c r="K34" s="47"/>
      <c r="L34" s="47"/>
      <c r="M34" s="162">
        <v>0</v>
      </c>
      <c r="N34" s="47"/>
      <c r="O34" s="47"/>
      <c r="P34" s="47"/>
      <c r="Q34" s="47"/>
      <c r="R34" s="48"/>
    </row>
    <row r="35" hidden="1" s="1" customFormat="1" ht="14.4" customHeight="1">
      <c r="B35" s="46"/>
      <c r="C35" s="47"/>
      <c r="D35" s="47"/>
      <c r="E35" s="54" t="s">
        <v>50</v>
      </c>
      <c r="F35" s="55">
        <v>0.14999999999999999</v>
      </c>
      <c r="G35" s="161" t="s">
        <v>47</v>
      </c>
      <c r="H35" s="162">
        <f>(SUM(BH97:BH104)+SUM(BH122:BH158))</f>
        <v>0</v>
      </c>
      <c r="I35" s="47"/>
      <c r="J35" s="47"/>
      <c r="K35" s="47"/>
      <c r="L35" s="47"/>
      <c r="M35" s="162">
        <v>0</v>
      </c>
      <c r="N35" s="47"/>
      <c r="O35" s="47"/>
      <c r="P35" s="47"/>
      <c r="Q35" s="47"/>
      <c r="R35" s="48"/>
    </row>
    <row r="36" hidden="1" s="1" customFormat="1" ht="14.4" customHeight="1">
      <c r="B36" s="46"/>
      <c r="C36" s="47"/>
      <c r="D36" s="47"/>
      <c r="E36" s="54" t="s">
        <v>51</v>
      </c>
      <c r="F36" s="55">
        <v>0</v>
      </c>
      <c r="G36" s="161" t="s">
        <v>47</v>
      </c>
      <c r="H36" s="162">
        <f>(SUM(BI97:BI104)+SUM(BI122:BI158))</f>
        <v>0</v>
      </c>
      <c r="I36" s="47"/>
      <c r="J36" s="47"/>
      <c r="K36" s="47"/>
      <c r="L36" s="47"/>
      <c r="M36" s="162">
        <v>0</v>
      </c>
      <c r="N36" s="47"/>
      <c r="O36" s="47"/>
      <c r="P36" s="47"/>
      <c r="Q36" s="47"/>
      <c r="R36" s="48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</row>
    <row r="38" s="1" customFormat="1" ht="25.44" customHeight="1">
      <c r="B38" s="46"/>
      <c r="C38" s="151"/>
      <c r="D38" s="163" t="s">
        <v>52</v>
      </c>
      <c r="E38" s="103"/>
      <c r="F38" s="103"/>
      <c r="G38" s="164" t="s">
        <v>53</v>
      </c>
      <c r="H38" s="165" t="s">
        <v>54</v>
      </c>
      <c r="I38" s="103"/>
      <c r="J38" s="103"/>
      <c r="K38" s="103"/>
      <c r="L38" s="166">
        <f>SUM(M30:M36)</f>
        <v>0</v>
      </c>
      <c r="M38" s="166"/>
      <c r="N38" s="166"/>
      <c r="O38" s="166"/>
      <c r="P38" s="167"/>
      <c r="Q38" s="151"/>
      <c r="R38" s="48"/>
    </row>
    <row r="39" s="1" customFormat="1" ht="14.4" customHeight="1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</row>
    <row r="40" s="1" customFormat="1" ht="14.4" customHeight="1">
      <c r="B40" s="46"/>
      <c r="C40" s="47"/>
      <c r="D40" s="54" t="s">
        <v>116</v>
      </c>
      <c r="E40" s="54" t="s">
        <v>117</v>
      </c>
      <c r="F40" s="168">
        <v>4190</v>
      </c>
      <c r="G40" s="54" t="s">
        <v>118</v>
      </c>
      <c r="H40" s="162">
        <f>IF(F40&lt;&gt;0,M27/F40,0)</f>
        <v>0</v>
      </c>
      <c r="I40" s="162"/>
      <c r="J40" s="162"/>
      <c r="K40" s="47"/>
      <c r="L40" s="54" t="s">
        <v>119</v>
      </c>
      <c r="M40" s="47"/>
      <c r="N40" s="162">
        <f>IF(F40&lt;&gt;0,M30/F40,0)</f>
        <v>0</v>
      </c>
      <c r="O40" s="162"/>
      <c r="P40" s="162"/>
      <c r="Q40" s="47"/>
      <c r="R40" s="48"/>
      <c r="AY40" s="22" t="s">
        <v>120</v>
      </c>
    </row>
    <row r="41" s="1" customFormat="1" ht="14.4" customHeight="1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</row>
    <row r="42">
      <c r="B42" s="2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29"/>
    </row>
    <row r="43">
      <c r="B43" s="2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29"/>
    </row>
    <row r="44">
      <c r="B44" s="2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29"/>
    </row>
    <row r="45">
      <c r="B45" s="2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29"/>
    </row>
    <row r="46">
      <c r="B46" s="26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29"/>
    </row>
    <row r="47">
      <c r="B47" s="2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9"/>
    </row>
    <row r="48">
      <c r="B48" s="26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9"/>
    </row>
    <row r="49">
      <c r="B49" s="2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9"/>
    </row>
    <row r="50" s="1" customFormat="1">
      <c r="B50" s="46"/>
      <c r="C50" s="47"/>
      <c r="D50" s="66" t="s">
        <v>55</v>
      </c>
      <c r="E50" s="67"/>
      <c r="F50" s="67"/>
      <c r="G50" s="67"/>
      <c r="H50" s="68"/>
      <c r="I50" s="47"/>
      <c r="J50" s="66" t="s">
        <v>56</v>
      </c>
      <c r="K50" s="67"/>
      <c r="L50" s="67"/>
      <c r="M50" s="67"/>
      <c r="N50" s="67"/>
      <c r="O50" s="67"/>
      <c r="P50" s="68"/>
      <c r="Q50" s="47"/>
      <c r="R50" s="48"/>
    </row>
    <row r="51">
      <c r="B51" s="26"/>
      <c r="C51" s="31"/>
      <c r="D51" s="69"/>
      <c r="E51" s="31"/>
      <c r="F51" s="31"/>
      <c r="G51" s="31"/>
      <c r="H51" s="70"/>
      <c r="I51" s="31"/>
      <c r="J51" s="69"/>
      <c r="K51" s="31"/>
      <c r="L51" s="31"/>
      <c r="M51" s="31"/>
      <c r="N51" s="31"/>
      <c r="O51" s="31"/>
      <c r="P51" s="70"/>
      <c r="Q51" s="31"/>
      <c r="R51" s="29"/>
    </row>
    <row r="52">
      <c r="B52" s="26"/>
      <c r="C52" s="31"/>
      <c r="D52" s="69"/>
      <c r="E52" s="31"/>
      <c r="F52" s="31"/>
      <c r="G52" s="31"/>
      <c r="H52" s="70"/>
      <c r="I52" s="31"/>
      <c r="J52" s="69"/>
      <c r="K52" s="31"/>
      <c r="L52" s="31"/>
      <c r="M52" s="31"/>
      <c r="N52" s="31"/>
      <c r="O52" s="31"/>
      <c r="P52" s="70"/>
      <c r="Q52" s="31"/>
      <c r="R52" s="29"/>
    </row>
    <row r="53">
      <c r="B53" s="26"/>
      <c r="C53" s="31"/>
      <c r="D53" s="69"/>
      <c r="E53" s="31"/>
      <c r="F53" s="31"/>
      <c r="G53" s="31"/>
      <c r="H53" s="70"/>
      <c r="I53" s="31"/>
      <c r="J53" s="69"/>
      <c r="K53" s="31"/>
      <c r="L53" s="31"/>
      <c r="M53" s="31"/>
      <c r="N53" s="31"/>
      <c r="O53" s="31"/>
      <c r="P53" s="70"/>
      <c r="Q53" s="31"/>
      <c r="R53" s="29"/>
    </row>
    <row r="54">
      <c r="B54" s="26"/>
      <c r="C54" s="31"/>
      <c r="D54" s="69"/>
      <c r="E54" s="31"/>
      <c r="F54" s="31"/>
      <c r="G54" s="31"/>
      <c r="H54" s="70"/>
      <c r="I54" s="31"/>
      <c r="J54" s="69"/>
      <c r="K54" s="31"/>
      <c r="L54" s="31"/>
      <c r="M54" s="31"/>
      <c r="N54" s="31"/>
      <c r="O54" s="31"/>
      <c r="P54" s="70"/>
      <c r="Q54" s="31"/>
      <c r="R54" s="29"/>
    </row>
    <row r="55">
      <c r="B55" s="26"/>
      <c r="C55" s="31"/>
      <c r="D55" s="69"/>
      <c r="E55" s="31"/>
      <c r="F55" s="31"/>
      <c r="G55" s="31"/>
      <c r="H55" s="70"/>
      <c r="I55" s="31"/>
      <c r="J55" s="69"/>
      <c r="K55" s="31"/>
      <c r="L55" s="31"/>
      <c r="M55" s="31"/>
      <c r="N55" s="31"/>
      <c r="O55" s="31"/>
      <c r="P55" s="70"/>
      <c r="Q55" s="31"/>
      <c r="R55" s="29"/>
    </row>
    <row r="56">
      <c r="B56" s="26"/>
      <c r="C56" s="31"/>
      <c r="D56" s="69"/>
      <c r="E56" s="31"/>
      <c r="F56" s="31"/>
      <c r="G56" s="31"/>
      <c r="H56" s="70"/>
      <c r="I56" s="31"/>
      <c r="J56" s="69"/>
      <c r="K56" s="31"/>
      <c r="L56" s="31"/>
      <c r="M56" s="31"/>
      <c r="N56" s="31"/>
      <c r="O56" s="31"/>
      <c r="P56" s="70"/>
      <c r="Q56" s="31"/>
      <c r="R56" s="29"/>
    </row>
    <row r="57">
      <c r="B57" s="26"/>
      <c r="C57" s="31"/>
      <c r="D57" s="69"/>
      <c r="E57" s="31"/>
      <c r="F57" s="31"/>
      <c r="G57" s="31"/>
      <c r="H57" s="70"/>
      <c r="I57" s="31"/>
      <c r="J57" s="69"/>
      <c r="K57" s="31"/>
      <c r="L57" s="31"/>
      <c r="M57" s="31"/>
      <c r="N57" s="31"/>
      <c r="O57" s="31"/>
      <c r="P57" s="70"/>
      <c r="Q57" s="31"/>
      <c r="R57" s="29"/>
    </row>
    <row r="58">
      <c r="B58" s="26"/>
      <c r="C58" s="31"/>
      <c r="D58" s="69"/>
      <c r="E58" s="31"/>
      <c r="F58" s="31"/>
      <c r="G58" s="31"/>
      <c r="H58" s="70"/>
      <c r="I58" s="31"/>
      <c r="J58" s="69"/>
      <c r="K58" s="31"/>
      <c r="L58" s="31"/>
      <c r="M58" s="31"/>
      <c r="N58" s="31"/>
      <c r="O58" s="31"/>
      <c r="P58" s="70"/>
      <c r="Q58" s="31"/>
      <c r="R58" s="29"/>
    </row>
    <row r="59" s="1" customFormat="1">
      <c r="B59" s="46"/>
      <c r="C59" s="47"/>
      <c r="D59" s="71" t="s">
        <v>57</v>
      </c>
      <c r="E59" s="72"/>
      <c r="F59" s="72"/>
      <c r="G59" s="73" t="s">
        <v>58</v>
      </c>
      <c r="H59" s="74"/>
      <c r="I59" s="47"/>
      <c r="J59" s="71" t="s">
        <v>57</v>
      </c>
      <c r="K59" s="72"/>
      <c r="L59" s="72"/>
      <c r="M59" s="72"/>
      <c r="N59" s="73" t="s">
        <v>58</v>
      </c>
      <c r="O59" s="72"/>
      <c r="P59" s="74"/>
      <c r="Q59" s="47"/>
      <c r="R59" s="48"/>
    </row>
    <row r="60">
      <c r="B60" s="26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29"/>
    </row>
    <row r="61" s="1" customFormat="1">
      <c r="B61" s="46"/>
      <c r="C61" s="47"/>
      <c r="D61" s="66" t="s">
        <v>59</v>
      </c>
      <c r="E61" s="67"/>
      <c r="F61" s="67"/>
      <c r="G61" s="67"/>
      <c r="H61" s="68"/>
      <c r="I61" s="47"/>
      <c r="J61" s="66" t="s">
        <v>60</v>
      </c>
      <c r="K61" s="67"/>
      <c r="L61" s="67"/>
      <c r="M61" s="67"/>
      <c r="N61" s="67"/>
      <c r="O61" s="67"/>
      <c r="P61" s="68"/>
      <c r="Q61" s="47"/>
      <c r="R61" s="48"/>
    </row>
    <row r="62">
      <c r="B62" s="26"/>
      <c r="C62" s="31"/>
      <c r="D62" s="69"/>
      <c r="E62" s="31"/>
      <c r="F62" s="31"/>
      <c r="G62" s="31"/>
      <c r="H62" s="70"/>
      <c r="I62" s="31"/>
      <c r="J62" s="69"/>
      <c r="K62" s="31"/>
      <c r="L62" s="31"/>
      <c r="M62" s="31"/>
      <c r="N62" s="31"/>
      <c r="O62" s="31"/>
      <c r="P62" s="70"/>
      <c r="Q62" s="31"/>
      <c r="R62" s="29"/>
    </row>
    <row r="63">
      <c r="B63" s="26"/>
      <c r="C63" s="31"/>
      <c r="D63" s="69"/>
      <c r="E63" s="31"/>
      <c r="F63" s="31"/>
      <c r="G63" s="31"/>
      <c r="H63" s="70"/>
      <c r="I63" s="31"/>
      <c r="J63" s="69"/>
      <c r="K63" s="31"/>
      <c r="L63" s="31"/>
      <c r="M63" s="31"/>
      <c r="N63" s="31"/>
      <c r="O63" s="31"/>
      <c r="P63" s="70"/>
      <c r="Q63" s="31"/>
      <c r="R63" s="29"/>
    </row>
    <row r="64">
      <c r="B64" s="26"/>
      <c r="C64" s="31"/>
      <c r="D64" s="69"/>
      <c r="E64" s="31"/>
      <c r="F64" s="31"/>
      <c r="G64" s="31"/>
      <c r="H64" s="70"/>
      <c r="I64" s="31"/>
      <c r="J64" s="69"/>
      <c r="K64" s="31"/>
      <c r="L64" s="31"/>
      <c r="M64" s="31"/>
      <c r="N64" s="31"/>
      <c r="O64" s="31"/>
      <c r="P64" s="70"/>
      <c r="Q64" s="31"/>
      <c r="R64" s="29"/>
    </row>
    <row r="65">
      <c r="B65" s="26"/>
      <c r="C65" s="31"/>
      <c r="D65" s="69"/>
      <c r="E65" s="31"/>
      <c r="F65" s="31"/>
      <c r="G65" s="31"/>
      <c r="H65" s="70"/>
      <c r="I65" s="31"/>
      <c r="J65" s="69"/>
      <c r="K65" s="31"/>
      <c r="L65" s="31"/>
      <c r="M65" s="31"/>
      <c r="N65" s="31"/>
      <c r="O65" s="31"/>
      <c r="P65" s="70"/>
      <c r="Q65" s="31"/>
      <c r="R65" s="29"/>
    </row>
    <row r="66">
      <c r="B66" s="26"/>
      <c r="C66" s="31"/>
      <c r="D66" s="69"/>
      <c r="E66" s="31"/>
      <c r="F66" s="31"/>
      <c r="G66" s="31"/>
      <c r="H66" s="70"/>
      <c r="I66" s="31"/>
      <c r="J66" s="69"/>
      <c r="K66" s="31"/>
      <c r="L66" s="31"/>
      <c r="M66" s="31"/>
      <c r="N66" s="31"/>
      <c r="O66" s="31"/>
      <c r="P66" s="70"/>
      <c r="Q66" s="31"/>
      <c r="R66" s="29"/>
    </row>
    <row r="67">
      <c r="B67" s="26"/>
      <c r="C67" s="31"/>
      <c r="D67" s="69"/>
      <c r="E67" s="31"/>
      <c r="F67" s="31"/>
      <c r="G67" s="31"/>
      <c r="H67" s="70"/>
      <c r="I67" s="31"/>
      <c r="J67" s="69"/>
      <c r="K67" s="31"/>
      <c r="L67" s="31"/>
      <c r="M67" s="31"/>
      <c r="N67" s="31"/>
      <c r="O67" s="31"/>
      <c r="P67" s="70"/>
      <c r="Q67" s="31"/>
      <c r="R67" s="29"/>
    </row>
    <row r="68">
      <c r="B68" s="26"/>
      <c r="C68" s="31"/>
      <c r="D68" s="69"/>
      <c r="E68" s="31"/>
      <c r="F68" s="31"/>
      <c r="G68" s="31"/>
      <c r="H68" s="70"/>
      <c r="I68" s="31"/>
      <c r="J68" s="69"/>
      <c r="K68" s="31"/>
      <c r="L68" s="31"/>
      <c r="M68" s="31"/>
      <c r="N68" s="31"/>
      <c r="O68" s="31"/>
      <c r="P68" s="70"/>
      <c r="Q68" s="31"/>
      <c r="R68" s="29"/>
    </row>
    <row r="69">
      <c r="B69" s="26"/>
      <c r="C69" s="31"/>
      <c r="D69" s="69"/>
      <c r="E69" s="31"/>
      <c r="F69" s="31"/>
      <c r="G69" s="31"/>
      <c r="H69" s="70"/>
      <c r="I69" s="31"/>
      <c r="J69" s="69"/>
      <c r="K69" s="31"/>
      <c r="L69" s="31"/>
      <c r="M69" s="31"/>
      <c r="N69" s="31"/>
      <c r="O69" s="31"/>
      <c r="P69" s="70"/>
      <c r="Q69" s="31"/>
      <c r="R69" s="29"/>
    </row>
    <row r="70" s="1" customFormat="1">
      <c r="B70" s="46"/>
      <c r="C70" s="47"/>
      <c r="D70" s="71" t="s">
        <v>57</v>
      </c>
      <c r="E70" s="72"/>
      <c r="F70" s="72"/>
      <c r="G70" s="73" t="s">
        <v>58</v>
      </c>
      <c r="H70" s="74"/>
      <c r="I70" s="47"/>
      <c r="J70" s="71" t="s">
        <v>57</v>
      </c>
      <c r="K70" s="72"/>
      <c r="L70" s="72"/>
      <c r="M70" s="72"/>
      <c r="N70" s="73" t="s">
        <v>58</v>
      </c>
      <c r="O70" s="72"/>
      <c r="P70" s="74"/>
      <c r="Q70" s="47"/>
      <c r="R70" s="48"/>
    </row>
    <row r="71" s="1" customFormat="1" ht="14.4" customHeight="1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</row>
    <row r="75" s="1" customFormat="1" ht="6.96" customHeight="1">
      <c r="B75" s="169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1"/>
    </row>
    <row r="76" s="1" customFormat="1" ht="36.96" customHeight="1">
      <c r="B76" s="46"/>
      <c r="C76" s="27" t="s">
        <v>121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48"/>
      <c r="T76" s="172"/>
      <c r="U76" s="172"/>
    </row>
    <row r="77" s="1" customFormat="1" ht="6.96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8"/>
      <c r="T77" s="172"/>
      <c r="U77" s="172"/>
    </row>
    <row r="78" s="1" customFormat="1" ht="30" customHeight="1">
      <c r="B78" s="46"/>
      <c r="C78" s="38" t="s">
        <v>19</v>
      </c>
      <c r="D78" s="47"/>
      <c r="E78" s="47"/>
      <c r="F78" s="155" t="str">
        <f>F6</f>
        <v>Odstranění budovy technického oddělení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47"/>
      <c r="R78" s="48"/>
      <c r="T78" s="172"/>
      <c r="U78" s="172"/>
    </row>
    <row r="79" s="1" customFormat="1" ht="36.96" customHeight="1">
      <c r="B79" s="46"/>
      <c r="C79" s="85" t="s">
        <v>113</v>
      </c>
      <c r="D79" s="47"/>
      <c r="E79" s="47"/>
      <c r="F79" s="87" t="str">
        <f>F7</f>
        <v>292.3 - Bourání a demontáže - přístavek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8"/>
      <c r="T79" s="172"/>
      <c r="U79" s="172"/>
    </row>
    <row r="80" s="1" customFormat="1" ht="6.96" customHeight="1"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8"/>
      <c r="T80" s="172"/>
      <c r="U80" s="172"/>
    </row>
    <row r="81" s="1" customFormat="1" ht="18" customHeight="1">
      <c r="B81" s="46"/>
      <c r="C81" s="38" t="s">
        <v>24</v>
      </c>
      <c r="D81" s="47"/>
      <c r="E81" s="47"/>
      <c r="F81" s="33" t="str">
        <f>F9</f>
        <v>Zoologická zahrada hl. m. Prahy</v>
      </c>
      <c r="G81" s="47"/>
      <c r="H81" s="47"/>
      <c r="I81" s="47"/>
      <c r="J81" s="47"/>
      <c r="K81" s="38" t="s">
        <v>26</v>
      </c>
      <c r="L81" s="47"/>
      <c r="M81" s="90" t="str">
        <f>IF(O9="","",O9)</f>
        <v>9. 1. 2018</v>
      </c>
      <c r="N81" s="90"/>
      <c r="O81" s="90"/>
      <c r="P81" s="90"/>
      <c r="Q81" s="47"/>
      <c r="R81" s="48"/>
      <c r="T81" s="172"/>
      <c r="U81" s="172"/>
    </row>
    <row r="82" s="1" customFormat="1" ht="6.96" customHeight="1"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8"/>
      <c r="T82" s="172"/>
      <c r="U82" s="172"/>
    </row>
    <row r="83" s="1" customFormat="1">
      <c r="B83" s="46"/>
      <c r="C83" s="38" t="s">
        <v>28</v>
      </c>
      <c r="D83" s="47"/>
      <c r="E83" s="47"/>
      <c r="F83" s="33" t="str">
        <f>E12</f>
        <v xml:space="preserve">Hlavní město Praha </v>
      </c>
      <c r="G83" s="47"/>
      <c r="H83" s="47"/>
      <c r="I83" s="47"/>
      <c r="J83" s="47"/>
      <c r="K83" s="38" t="s">
        <v>34</v>
      </c>
      <c r="L83" s="47"/>
      <c r="M83" s="33" t="str">
        <f>E18</f>
        <v xml:space="preserve">ARW pb. s.r.o </v>
      </c>
      <c r="N83" s="33"/>
      <c r="O83" s="33"/>
      <c r="P83" s="33"/>
      <c r="Q83" s="33"/>
      <c r="R83" s="48"/>
      <c r="T83" s="172"/>
      <c r="U83" s="172"/>
    </row>
    <row r="84" s="1" customFormat="1" ht="14.4" customHeight="1">
      <c r="B84" s="46"/>
      <c r="C84" s="38" t="s">
        <v>32</v>
      </c>
      <c r="D84" s="47"/>
      <c r="E84" s="47"/>
      <c r="F84" s="33" t="str">
        <f>IF(E15="","",E15)</f>
        <v>Vyplň údaj</v>
      </c>
      <c r="G84" s="47"/>
      <c r="H84" s="47"/>
      <c r="I84" s="47"/>
      <c r="J84" s="47"/>
      <c r="K84" s="38" t="s">
        <v>38</v>
      </c>
      <c r="L84" s="47"/>
      <c r="M84" s="33" t="str">
        <f>E21</f>
        <v>Pavel Novotný</v>
      </c>
      <c r="N84" s="33"/>
      <c r="O84" s="33"/>
      <c r="P84" s="33"/>
      <c r="Q84" s="33"/>
      <c r="R84" s="48"/>
      <c r="T84" s="172"/>
      <c r="U84" s="172"/>
    </row>
    <row r="85" s="1" customFormat="1" ht="10.32" customHeight="1"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8"/>
      <c r="T85" s="172"/>
      <c r="U85" s="172"/>
    </row>
    <row r="86" s="1" customFormat="1" ht="29.28" customHeight="1">
      <c r="B86" s="46"/>
      <c r="C86" s="173" t="s">
        <v>122</v>
      </c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73" t="s">
        <v>123</v>
      </c>
      <c r="O86" s="151"/>
      <c r="P86" s="151"/>
      <c r="Q86" s="151"/>
      <c r="R86" s="48"/>
      <c r="T86" s="172"/>
      <c r="U86" s="172"/>
    </row>
    <row r="87" s="1" customFormat="1" ht="10.32" customHeight="1"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8"/>
      <c r="T87" s="172"/>
      <c r="U87" s="172"/>
    </row>
    <row r="88" s="1" customFormat="1" ht="29.28" customHeight="1">
      <c r="B88" s="46"/>
      <c r="C88" s="174" t="s">
        <v>124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113">
        <f>N122</f>
        <v>0</v>
      </c>
      <c r="O88" s="175"/>
      <c r="P88" s="175"/>
      <c r="Q88" s="175"/>
      <c r="R88" s="48"/>
      <c r="T88" s="172"/>
      <c r="U88" s="172"/>
      <c r="AU88" s="22" t="s">
        <v>125</v>
      </c>
    </row>
    <row r="89" s="6" customFormat="1" ht="24.96" customHeight="1">
      <c r="B89" s="176"/>
      <c r="C89" s="177"/>
      <c r="D89" s="178" t="s">
        <v>126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9">
        <f>N123</f>
        <v>0</v>
      </c>
      <c r="O89" s="177"/>
      <c r="P89" s="177"/>
      <c r="Q89" s="177"/>
      <c r="R89" s="180"/>
      <c r="T89" s="181"/>
      <c r="U89" s="181"/>
    </row>
    <row r="90" s="7" customFormat="1" ht="19.92" customHeight="1">
      <c r="B90" s="182"/>
      <c r="C90" s="183"/>
      <c r="D90" s="136" t="s">
        <v>128</v>
      </c>
      <c r="E90" s="183"/>
      <c r="F90" s="183"/>
      <c r="G90" s="183"/>
      <c r="H90" s="183"/>
      <c r="I90" s="183"/>
      <c r="J90" s="183"/>
      <c r="K90" s="183"/>
      <c r="L90" s="183"/>
      <c r="M90" s="183"/>
      <c r="N90" s="138">
        <f>N124</f>
        <v>0</v>
      </c>
      <c r="O90" s="183"/>
      <c r="P90" s="183"/>
      <c r="Q90" s="183"/>
      <c r="R90" s="184"/>
      <c r="T90" s="185"/>
      <c r="U90" s="185"/>
    </row>
    <row r="91" s="7" customFormat="1" ht="19.92" customHeight="1">
      <c r="B91" s="182"/>
      <c r="C91" s="183"/>
      <c r="D91" s="136" t="s">
        <v>129</v>
      </c>
      <c r="E91" s="183"/>
      <c r="F91" s="183"/>
      <c r="G91" s="183"/>
      <c r="H91" s="183"/>
      <c r="I91" s="183"/>
      <c r="J91" s="183"/>
      <c r="K91" s="183"/>
      <c r="L91" s="183"/>
      <c r="M91" s="183"/>
      <c r="N91" s="138">
        <f>N129</f>
        <v>0</v>
      </c>
      <c r="O91" s="183"/>
      <c r="P91" s="183"/>
      <c r="Q91" s="183"/>
      <c r="R91" s="184"/>
      <c r="T91" s="185"/>
      <c r="U91" s="185"/>
    </row>
    <row r="92" s="6" customFormat="1" ht="24.96" customHeight="1">
      <c r="B92" s="176"/>
      <c r="C92" s="177"/>
      <c r="D92" s="178" t="s">
        <v>213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9">
        <f>N143</f>
        <v>0</v>
      </c>
      <c r="O92" s="177"/>
      <c r="P92" s="177"/>
      <c r="Q92" s="177"/>
      <c r="R92" s="180"/>
      <c r="T92" s="181"/>
      <c r="U92" s="181"/>
    </row>
    <row r="93" s="7" customFormat="1" ht="19.92" customHeight="1">
      <c r="B93" s="182"/>
      <c r="C93" s="183"/>
      <c r="D93" s="136" t="s">
        <v>259</v>
      </c>
      <c r="E93" s="183"/>
      <c r="F93" s="183"/>
      <c r="G93" s="183"/>
      <c r="H93" s="183"/>
      <c r="I93" s="183"/>
      <c r="J93" s="183"/>
      <c r="K93" s="183"/>
      <c r="L93" s="183"/>
      <c r="M93" s="183"/>
      <c r="N93" s="138">
        <f>N144</f>
        <v>0</v>
      </c>
      <c r="O93" s="183"/>
      <c r="P93" s="183"/>
      <c r="Q93" s="183"/>
      <c r="R93" s="184"/>
      <c r="T93" s="185"/>
      <c r="U93" s="185"/>
    </row>
    <row r="94" s="7" customFormat="1" ht="19.92" customHeight="1">
      <c r="B94" s="182"/>
      <c r="C94" s="183"/>
      <c r="D94" s="136" t="s">
        <v>260</v>
      </c>
      <c r="E94" s="183"/>
      <c r="F94" s="183"/>
      <c r="G94" s="183"/>
      <c r="H94" s="183"/>
      <c r="I94" s="183"/>
      <c r="J94" s="183"/>
      <c r="K94" s="183"/>
      <c r="L94" s="183"/>
      <c r="M94" s="183"/>
      <c r="N94" s="138">
        <f>N147</f>
        <v>0</v>
      </c>
      <c r="O94" s="183"/>
      <c r="P94" s="183"/>
      <c r="Q94" s="183"/>
      <c r="R94" s="184"/>
      <c r="T94" s="185"/>
      <c r="U94" s="185"/>
    </row>
    <row r="95" s="7" customFormat="1" ht="19.92" customHeight="1">
      <c r="B95" s="182"/>
      <c r="C95" s="183"/>
      <c r="D95" s="136" t="s">
        <v>261</v>
      </c>
      <c r="E95" s="183"/>
      <c r="F95" s="183"/>
      <c r="G95" s="183"/>
      <c r="H95" s="183"/>
      <c r="I95" s="183"/>
      <c r="J95" s="183"/>
      <c r="K95" s="183"/>
      <c r="L95" s="183"/>
      <c r="M95" s="183"/>
      <c r="N95" s="138">
        <f>N152</f>
        <v>0</v>
      </c>
      <c r="O95" s="183"/>
      <c r="P95" s="183"/>
      <c r="Q95" s="183"/>
      <c r="R95" s="184"/>
      <c r="T95" s="185"/>
      <c r="U95" s="185"/>
    </row>
    <row r="96" s="1" customFormat="1" ht="21.84" customHeight="1"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8"/>
      <c r="T96" s="172"/>
      <c r="U96" s="172"/>
    </row>
    <row r="97" s="1" customFormat="1" ht="29.28" customHeight="1">
      <c r="B97" s="46"/>
      <c r="C97" s="174" t="s">
        <v>131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175">
        <f>ROUND(N98+N99+N100+N101+N102+N103,2)</f>
        <v>0</v>
      </c>
      <c r="O97" s="186"/>
      <c r="P97" s="186"/>
      <c r="Q97" s="186"/>
      <c r="R97" s="48"/>
      <c r="T97" s="187"/>
      <c r="U97" s="188" t="s">
        <v>45</v>
      </c>
    </row>
    <row r="98" s="1" customFormat="1" ht="18" customHeight="1">
      <c r="B98" s="46"/>
      <c r="C98" s="47"/>
      <c r="D98" s="143" t="s">
        <v>132</v>
      </c>
      <c r="E98" s="136"/>
      <c r="F98" s="136"/>
      <c r="G98" s="136"/>
      <c r="H98" s="136"/>
      <c r="I98" s="47"/>
      <c r="J98" s="47"/>
      <c r="K98" s="47"/>
      <c r="L98" s="47"/>
      <c r="M98" s="47"/>
      <c r="N98" s="137">
        <f>ROUND(N88*T98,2)</f>
        <v>0</v>
      </c>
      <c r="O98" s="138"/>
      <c r="P98" s="138"/>
      <c r="Q98" s="138"/>
      <c r="R98" s="48"/>
      <c r="S98" s="189"/>
      <c r="T98" s="190"/>
      <c r="U98" s="191" t="s">
        <v>46</v>
      </c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92" t="s">
        <v>133</v>
      </c>
      <c r="AZ98" s="189"/>
      <c r="BA98" s="189"/>
      <c r="BB98" s="189"/>
      <c r="BC98" s="189"/>
      <c r="BD98" s="189"/>
      <c r="BE98" s="193">
        <f>IF(U98="základní",N98,0)</f>
        <v>0</v>
      </c>
      <c r="BF98" s="193">
        <f>IF(U98="snížená",N98,0)</f>
        <v>0</v>
      </c>
      <c r="BG98" s="193">
        <f>IF(U98="zákl. přenesená",N98,0)</f>
        <v>0</v>
      </c>
      <c r="BH98" s="193">
        <f>IF(U98="sníž. přenesená",N98,0)</f>
        <v>0</v>
      </c>
      <c r="BI98" s="193">
        <f>IF(U98="nulová",N98,0)</f>
        <v>0</v>
      </c>
      <c r="BJ98" s="192" t="s">
        <v>89</v>
      </c>
      <c r="BK98" s="189"/>
      <c r="BL98" s="189"/>
      <c r="BM98" s="189"/>
    </row>
    <row r="99" s="1" customFormat="1" ht="18" customHeight="1">
      <c r="B99" s="46"/>
      <c r="C99" s="47"/>
      <c r="D99" s="143" t="s">
        <v>134</v>
      </c>
      <c r="E99" s="136"/>
      <c r="F99" s="136"/>
      <c r="G99" s="136"/>
      <c r="H99" s="136"/>
      <c r="I99" s="47"/>
      <c r="J99" s="47"/>
      <c r="K99" s="47"/>
      <c r="L99" s="47"/>
      <c r="M99" s="47"/>
      <c r="N99" s="137">
        <f>ROUND(N88*T99,2)</f>
        <v>0</v>
      </c>
      <c r="O99" s="138"/>
      <c r="P99" s="138"/>
      <c r="Q99" s="138"/>
      <c r="R99" s="48"/>
      <c r="S99" s="189"/>
      <c r="T99" s="190"/>
      <c r="U99" s="191" t="s">
        <v>46</v>
      </c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92" t="s">
        <v>133</v>
      </c>
      <c r="AZ99" s="189"/>
      <c r="BA99" s="189"/>
      <c r="BB99" s="189"/>
      <c r="BC99" s="189"/>
      <c r="BD99" s="189"/>
      <c r="BE99" s="193">
        <f>IF(U99="základní",N99,0)</f>
        <v>0</v>
      </c>
      <c r="BF99" s="193">
        <f>IF(U99="snížená",N99,0)</f>
        <v>0</v>
      </c>
      <c r="BG99" s="193">
        <f>IF(U99="zákl. přenesená",N99,0)</f>
        <v>0</v>
      </c>
      <c r="BH99" s="193">
        <f>IF(U99="sníž. přenesená",N99,0)</f>
        <v>0</v>
      </c>
      <c r="BI99" s="193">
        <f>IF(U99="nulová",N99,0)</f>
        <v>0</v>
      </c>
      <c r="BJ99" s="192" t="s">
        <v>89</v>
      </c>
      <c r="BK99" s="189"/>
      <c r="BL99" s="189"/>
      <c r="BM99" s="189"/>
    </row>
    <row r="100" s="1" customFormat="1" ht="18" customHeight="1">
      <c r="B100" s="46"/>
      <c r="C100" s="47"/>
      <c r="D100" s="143" t="s">
        <v>135</v>
      </c>
      <c r="E100" s="136"/>
      <c r="F100" s="136"/>
      <c r="G100" s="136"/>
      <c r="H100" s="136"/>
      <c r="I100" s="47"/>
      <c r="J100" s="47"/>
      <c r="K100" s="47"/>
      <c r="L100" s="47"/>
      <c r="M100" s="47"/>
      <c r="N100" s="137">
        <f>ROUND(N88*T100,2)</f>
        <v>0</v>
      </c>
      <c r="O100" s="138"/>
      <c r="P100" s="138"/>
      <c r="Q100" s="138"/>
      <c r="R100" s="48"/>
      <c r="S100" s="189"/>
      <c r="T100" s="190"/>
      <c r="U100" s="191" t="s">
        <v>46</v>
      </c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92" t="s">
        <v>133</v>
      </c>
      <c r="AZ100" s="189"/>
      <c r="BA100" s="189"/>
      <c r="BB100" s="189"/>
      <c r="BC100" s="189"/>
      <c r="BD100" s="189"/>
      <c r="BE100" s="193">
        <f>IF(U100="základní",N100,0)</f>
        <v>0</v>
      </c>
      <c r="BF100" s="193">
        <f>IF(U100="snížená",N100,0)</f>
        <v>0</v>
      </c>
      <c r="BG100" s="193">
        <f>IF(U100="zákl. přenesená",N100,0)</f>
        <v>0</v>
      </c>
      <c r="BH100" s="193">
        <f>IF(U100="sníž. přenesená",N100,0)</f>
        <v>0</v>
      </c>
      <c r="BI100" s="193">
        <f>IF(U100="nulová",N100,0)</f>
        <v>0</v>
      </c>
      <c r="BJ100" s="192" t="s">
        <v>89</v>
      </c>
      <c r="BK100" s="189"/>
      <c r="BL100" s="189"/>
      <c r="BM100" s="189"/>
    </row>
    <row r="101" s="1" customFormat="1" ht="18" customHeight="1">
      <c r="B101" s="46"/>
      <c r="C101" s="47"/>
      <c r="D101" s="143" t="s">
        <v>136</v>
      </c>
      <c r="E101" s="136"/>
      <c r="F101" s="136"/>
      <c r="G101" s="136"/>
      <c r="H101" s="136"/>
      <c r="I101" s="47"/>
      <c r="J101" s="47"/>
      <c r="K101" s="47"/>
      <c r="L101" s="47"/>
      <c r="M101" s="47"/>
      <c r="N101" s="137">
        <f>ROUND(N88*T101,2)</f>
        <v>0</v>
      </c>
      <c r="O101" s="138"/>
      <c r="P101" s="138"/>
      <c r="Q101" s="138"/>
      <c r="R101" s="48"/>
      <c r="S101" s="189"/>
      <c r="T101" s="190"/>
      <c r="U101" s="191" t="s">
        <v>46</v>
      </c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92" t="s">
        <v>133</v>
      </c>
      <c r="AZ101" s="189"/>
      <c r="BA101" s="189"/>
      <c r="BB101" s="189"/>
      <c r="BC101" s="189"/>
      <c r="BD101" s="189"/>
      <c r="BE101" s="193">
        <f>IF(U101="základní",N101,0)</f>
        <v>0</v>
      </c>
      <c r="BF101" s="193">
        <f>IF(U101="snížená",N101,0)</f>
        <v>0</v>
      </c>
      <c r="BG101" s="193">
        <f>IF(U101="zákl. přenesená",N101,0)</f>
        <v>0</v>
      </c>
      <c r="BH101" s="193">
        <f>IF(U101="sníž. přenesená",N101,0)</f>
        <v>0</v>
      </c>
      <c r="BI101" s="193">
        <f>IF(U101="nulová",N101,0)</f>
        <v>0</v>
      </c>
      <c r="BJ101" s="192" t="s">
        <v>89</v>
      </c>
      <c r="BK101" s="189"/>
      <c r="BL101" s="189"/>
      <c r="BM101" s="189"/>
    </row>
    <row r="102" s="1" customFormat="1" ht="18" customHeight="1">
      <c r="B102" s="46"/>
      <c r="C102" s="47"/>
      <c r="D102" s="143" t="s">
        <v>137</v>
      </c>
      <c r="E102" s="136"/>
      <c r="F102" s="136"/>
      <c r="G102" s="136"/>
      <c r="H102" s="136"/>
      <c r="I102" s="47"/>
      <c r="J102" s="47"/>
      <c r="K102" s="47"/>
      <c r="L102" s="47"/>
      <c r="M102" s="47"/>
      <c r="N102" s="137">
        <f>ROUND(N88*T102,2)</f>
        <v>0</v>
      </c>
      <c r="O102" s="138"/>
      <c r="P102" s="138"/>
      <c r="Q102" s="138"/>
      <c r="R102" s="48"/>
      <c r="S102" s="189"/>
      <c r="T102" s="190"/>
      <c r="U102" s="191" t="s">
        <v>46</v>
      </c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92" t="s">
        <v>133</v>
      </c>
      <c r="AZ102" s="189"/>
      <c r="BA102" s="189"/>
      <c r="BB102" s="189"/>
      <c r="BC102" s="189"/>
      <c r="BD102" s="189"/>
      <c r="BE102" s="193">
        <f>IF(U102="základní",N102,0)</f>
        <v>0</v>
      </c>
      <c r="BF102" s="193">
        <f>IF(U102="snížená",N102,0)</f>
        <v>0</v>
      </c>
      <c r="BG102" s="193">
        <f>IF(U102="zákl. přenesená",N102,0)</f>
        <v>0</v>
      </c>
      <c r="BH102" s="193">
        <f>IF(U102="sníž. přenesená",N102,0)</f>
        <v>0</v>
      </c>
      <c r="BI102" s="193">
        <f>IF(U102="nulová",N102,0)</f>
        <v>0</v>
      </c>
      <c r="BJ102" s="192" t="s">
        <v>89</v>
      </c>
      <c r="BK102" s="189"/>
      <c r="BL102" s="189"/>
      <c r="BM102" s="189"/>
    </row>
    <row r="103" s="1" customFormat="1" ht="18" customHeight="1">
      <c r="B103" s="46"/>
      <c r="C103" s="47"/>
      <c r="D103" s="136" t="s">
        <v>138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137">
        <f>ROUND(N88*T103,2)</f>
        <v>0</v>
      </c>
      <c r="O103" s="138"/>
      <c r="P103" s="138"/>
      <c r="Q103" s="138"/>
      <c r="R103" s="48"/>
      <c r="S103" s="189"/>
      <c r="T103" s="194"/>
      <c r="U103" s="195" t="s">
        <v>46</v>
      </c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92" t="s">
        <v>139</v>
      </c>
      <c r="AZ103" s="189"/>
      <c r="BA103" s="189"/>
      <c r="BB103" s="189"/>
      <c r="BC103" s="189"/>
      <c r="BD103" s="189"/>
      <c r="BE103" s="193">
        <f>IF(U103="základní",N103,0)</f>
        <v>0</v>
      </c>
      <c r="BF103" s="193">
        <f>IF(U103="snížená",N103,0)</f>
        <v>0</v>
      </c>
      <c r="BG103" s="193">
        <f>IF(U103="zákl. přenesená",N103,0)</f>
        <v>0</v>
      </c>
      <c r="BH103" s="193">
        <f>IF(U103="sníž. přenesená",N103,0)</f>
        <v>0</v>
      </c>
      <c r="BI103" s="193">
        <f>IF(U103="nulová",N103,0)</f>
        <v>0</v>
      </c>
      <c r="BJ103" s="192" t="s">
        <v>89</v>
      </c>
      <c r="BK103" s="189"/>
      <c r="BL103" s="189"/>
      <c r="BM103" s="189"/>
    </row>
    <row r="104" s="1" customForma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8"/>
      <c r="T104" s="172"/>
      <c r="U104" s="172"/>
    </row>
    <row r="105" s="1" customFormat="1" ht="29.28" customHeight="1">
      <c r="B105" s="46"/>
      <c r="C105" s="150" t="s">
        <v>105</v>
      </c>
      <c r="D105" s="151"/>
      <c r="E105" s="151"/>
      <c r="F105" s="151"/>
      <c r="G105" s="151"/>
      <c r="H105" s="151"/>
      <c r="I105" s="151"/>
      <c r="J105" s="151"/>
      <c r="K105" s="151"/>
      <c r="L105" s="152">
        <f>ROUND(SUM(N88+N97),2)</f>
        <v>0</v>
      </c>
      <c r="M105" s="152"/>
      <c r="N105" s="152"/>
      <c r="O105" s="152"/>
      <c r="P105" s="152"/>
      <c r="Q105" s="152"/>
      <c r="R105" s="48"/>
      <c r="T105" s="172"/>
      <c r="U105" s="172"/>
    </row>
    <row r="106" s="1" customFormat="1" ht="6.96" customHeight="1">
      <c r="B106" s="75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7"/>
      <c r="T106" s="172"/>
      <c r="U106" s="172"/>
    </row>
    <row r="110" s="1" customFormat="1" ht="6.96" customHeight="1">
      <c r="B110" s="78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80"/>
    </row>
    <row r="111" s="1" customFormat="1" ht="36.96" customHeight="1">
      <c r="B111" s="46"/>
      <c r="C111" s="27" t="s">
        <v>140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8"/>
    </row>
    <row r="112" s="1" customFormat="1" ht="6.96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8"/>
    </row>
    <row r="113" s="1" customFormat="1" ht="30" customHeight="1">
      <c r="B113" s="46"/>
      <c r="C113" s="38" t="s">
        <v>19</v>
      </c>
      <c r="D113" s="47"/>
      <c r="E113" s="47"/>
      <c r="F113" s="155" t="str">
        <f>F6</f>
        <v>Odstranění budovy technického oddělení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47"/>
      <c r="R113" s="48"/>
    </row>
    <row r="114" s="1" customFormat="1" ht="36.96" customHeight="1">
      <c r="B114" s="46"/>
      <c r="C114" s="85" t="s">
        <v>113</v>
      </c>
      <c r="D114" s="47"/>
      <c r="E114" s="47"/>
      <c r="F114" s="87" t="str">
        <f>F7</f>
        <v>292.3 - Bourání a demontáže - přístavek</v>
      </c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8"/>
    </row>
    <row r="115" s="1" customFormat="1" ht="6.96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8"/>
    </row>
    <row r="116" s="1" customFormat="1" ht="18" customHeight="1">
      <c r="B116" s="46"/>
      <c r="C116" s="38" t="s">
        <v>24</v>
      </c>
      <c r="D116" s="47"/>
      <c r="E116" s="47"/>
      <c r="F116" s="33" t="str">
        <f>F9</f>
        <v>Zoologická zahrada hl. m. Prahy</v>
      </c>
      <c r="G116" s="47"/>
      <c r="H116" s="47"/>
      <c r="I116" s="47"/>
      <c r="J116" s="47"/>
      <c r="K116" s="38" t="s">
        <v>26</v>
      </c>
      <c r="L116" s="47"/>
      <c r="M116" s="90" t="str">
        <f>IF(O9="","",O9)</f>
        <v>9. 1. 2018</v>
      </c>
      <c r="N116" s="90"/>
      <c r="O116" s="90"/>
      <c r="P116" s="90"/>
      <c r="Q116" s="47"/>
      <c r="R116" s="48"/>
    </row>
    <row r="117" s="1" customFormat="1" ht="6.96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8"/>
    </row>
    <row r="118" s="1" customFormat="1">
      <c r="B118" s="46"/>
      <c r="C118" s="38" t="s">
        <v>28</v>
      </c>
      <c r="D118" s="47"/>
      <c r="E118" s="47"/>
      <c r="F118" s="33" t="str">
        <f>E12</f>
        <v xml:space="preserve">Hlavní město Praha </v>
      </c>
      <c r="G118" s="47"/>
      <c r="H118" s="47"/>
      <c r="I118" s="47"/>
      <c r="J118" s="47"/>
      <c r="K118" s="38" t="s">
        <v>34</v>
      </c>
      <c r="L118" s="47"/>
      <c r="M118" s="33" t="str">
        <f>E18</f>
        <v xml:space="preserve">ARW pb. s.r.o </v>
      </c>
      <c r="N118" s="33"/>
      <c r="O118" s="33"/>
      <c r="P118" s="33"/>
      <c r="Q118" s="33"/>
      <c r="R118" s="48"/>
    </row>
    <row r="119" s="1" customFormat="1" ht="14.4" customHeight="1">
      <c r="B119" s="46"/>
      <c r="C119" s="38" t="s">
        <v>32</v>
      </c>
      <c r="D119" s="47"/>
      <c r="E119" s="47"/>
      <c r="F119" s="33" t="str">
        <f>IF(E15="","",E15)</f>
        <v>Vyplň údaj</v>
      </c>
      <c r="G119" s="47"/>
      <c r="H119" s="47"/>
      <c r="I119" s="47"/>
      <c r="J119" s="47"/>
      <c r="K119" s="38" t="s">
        <v>38</v>
      </c>
      <c r="L119" s="47"/>
      <c r="M119" s="33" t="str">
        <f>E21</f>
        <v>Pavel Novotný</v>
      </c>
      <c r="N119" s="33"/>
      <c r="O119" s="33"/>
      <c r="P119" s="33"/>
      <c r="Q119" s="33"/>
      <c r="R119" s="48"/>
    </row>
    <row r="120" s="1" customFormat="1" ht="10.32" customHeight="1"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8"/>
    </row>
    <row r="121" s="8" customFormat="1" ht="29.28" customHeight="1">
      <c r="B121" s="196"/>
      <c r="C121" s="197" t="s">
        <v>141</v>
      </c>
      <c r="D121" s="198" t="s">
        <v>142</v>
      </c>
      <c r="E121" s="198" t="s">
        <v>63</v>
      </c>
      <c r="F121" s="198" t="s">
        <v>143</v>
      </c>
      <c r="G121" s="198"/>
      <c r="H121" s="198"/>
      <c r="I121" s="198"/>
      <c r="J121" s="198" t="s">
        <v>120</v>
      </c>
      <c r="K121" s="198" t="s">
        <v>144</v>
      </c>
      <c r="L121" s="198" t="s">
        <v>145</v>
      </c>
      <c r="M121" s="198"/>
      <c r="N121" s="198" t="s">
        <v>123</v>
      </c>
      <c r="O121" s="198"/>
      <c r="P121" s="198"/>
      <c r="Q121" s="199"/>
      <c r="R121" s="200"/>
      <c r="T121" s="106" t="s">
        <v>146</v>
      </c>
      <c r="U121" s="107" t="s">
        <v>45</v>
      </c>
      <c r="V121" s="107" t="s">
        <v>147</v>
      </c>
      <c r="W121" s="107" t="s">
        <v>148</v>
      </c>
      <c r="X121" s="107" t="s">
        <v>149</v>
      </c>
      <c r="Y121" s="107" t="s">
        <v>150</v>
      </c>
      <c r="Z121" s="107" t="s">
        <v>151</v>
      </c>
      <c r="AA121" s="108" t="s">
        <v>152</v>
      </c>
    </row>
    <row r="122" s="1" customFormat="1" ht="29.28" customHeight="1">
      <c r="B122" s="46"/>
      <c r="C122" s="110" t="s">
        <v>115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201">
        <f>BK122</f>
        <v>0</v>
      </c>
      <c r="O122" s="202"/>
      <c r="P122" s="202"/>
      <c r="Q122" s="202"/>
      <c r="R122" s="48"/>
      <c r="T122" s="109"/>
      <c r="U122" s="67"/>
      <c r="V122" s="67"/>
      <c r="W122" s="203">
        <f>W123+W143+W159</f>
        <v>0</v>
      </c>
      <c r="X122" s="67"/>
      <c r="Y122" s="203">
        <f>Y123+Y143+Y159</f>
        <v>0</v>
      </c>
      <c r="Z122" s="67"/>
      <c r="AA122" s="204">
        <f>AA123+AA143+AA159</f>
        <v>13.8070244</v>
      </c>
      <c r="AT122" s="22" t="s">
        <v>80</v>
      </c>
      <c r="AU122" s="22" t="s">
        <v>125</v>
      </c>
      <c r="BK122" s="205">
        <f>BK123+BK143+BK159</f>
        <v>0</v>
      </c>
    </row>
    <row r="123" s="9" customFormat="1" ht="37.44" customHeight="1">
      <c r="B123" s="206"/>
      <c r="C123" s="207"/>
      <c r="D123" s="208" t="s">
        <v>126</v>
      </c>
      <c r="E123" s="208"/>
      <c r="F123" s="208"/>
      <c r="G123" s="208"/>
      <c r="H123" s="208"/>
      <c r="I123" s="208"/>
      <c r="J123" s="208"/>
      <c r="K123" s="208"/>
      <c r="L123" s="208"/>
      <c r="M123" s="208"/>
      <c r="N123" s="209">
        <f>BK123</f>
        <v>0</v>
      </c>
      <c r="O123" s="179"/>
      <c r="P123" s="179"/>
      <c r="Q123" s="179"/>
      <c r="R123" s="210"/>
      <c r="T123" s="211"/>
      <c r="U123" s="207"/>
      <c r="V123" s="207"/>
      <c r="W123" s="212">
        <f>W124+W129</f>
        <v>0</v>
      </c>
      <c r="X123" s="207"/>
      <c r="Y123" s="212">
        <f>Y124+Y129</f>
        <v>0</v>
      </c>
      <c r="Z123" s="207"/>
      <c r="AA123" s="213">
        <f>AA124+AA129</f>
        <v>10.381</v>
      </c>
      <c r="AR123" s="214" t="s">
        <v>89</v>
      </c>
      <c r="AT123" s="215" t="s">
        <v>80</v>
      </c>
      <c r="AU123" s="215" t="s">
        <v>81</v>
      </c>
      <c r="AY123" s="214" t="s">
        <v>153</v>
      </c>
      <c r="BK123" s="216">
        <f>BK124+BK129</f>
        <v>0</v>
      </c>
    </row>
    <row r="124" s="9" customFormat="1" ht="19.92" customHeight="1">
      <c r="B124" s="206"/>
      <c r="C124" s="207"/>
      <c r="D124" s="217" t="s">
        <v>128</v>
      </c>
      <c r="E124" s="217"/>
      <c r="F124" s="217"/>
      <c r="G124" s="217"/>
      <c r="H124" s="217"/>
      <c r="I124" s="217"/>
      <c r="J124" s="217"/>
      <c r="K124" s="217"/>
      <c r="L124" s="217"/>
      <c r="M124" s="217"/>
      <c r="N124" s="218">
        <f>BK124</f>
        <v>0</v>
      </c>
      <c r="O124" s="219"/>
      <c r="P124" s="219"/>
      <c r="Q124" s="219"/>
      <c r="R124" s="210"/>
      <c r="T124" s="211"/>
      <c r="U124" s="207"/>
      <c r="V124" s="207"/>
      <c r="W124" s="212">
        <f>SUM(W125:W128)</f>
        <v>0</v>
      </c>
      <c r="X124" s="207"/>
      <c r="Y124" s="212">
        <f>SUM(Y125:Y128)</f>
        <v>0</v>
      </c>
      <c r="Z124" s="207"/>
      <c r="AA124" s="213">
        <f>SUM(AA125:AA128)</f>
        <v>10.381</v>
      </c>
      <c r="AR124" s="214" t="s">
        <v>89</v>
      </c>
      <c r="AT124" s="215" t="s">
        <v>80</v>
      </c>
      <c r="AU124" s="215" t="s">
        <v>89</v>
      </c>
      <c r="AY124" s="214" t="s">
        <v>153</v>
      </c>
      <c r="BK124" s="216">
        <f>SUM(BK125:BK128)</f>
        <v>0</v>
      </c>
    </row>
    <row r="125" s="1" customFormat="1" ht="25.5" customHeight="1">
      <c r="B125" s="46"/>
      <c r="C125" s="220" t="s">
        <v>89</v>
      </c>
      <c r="D125" s="220" t="s">
        <v>154</v>
      </c>
      <c r="E125" s="221" t="s">
        <v>262</v>
      </c>
      <c r="F125" s="222" t="s">
        <v>263</v>
      </c>
      <c r="G125" s="222"/>
      <c r="H125" s="222"/>
      <c r="I125" s="222"/>
      <c r="J125" s="223" t="s">
        <v>187</v>
      </c>
      <c r="K125" s="224">
        <v>10.381</v>
      </c>
      <c r="L125" s="225">
        <v>0</v>
      </c>
      <c r="M125" s="226"/>
      <c r="N125" s="227">
        <f>ROUND(L125*K125,2)</f>
        <v>0</v>
      </c>
      <c r="O125" s="227"/>
      <c r="P125" s="227"/>
      <c r="Q125" s="227"/>
      <c r="R125" s="48"/>
      <c r="T125" s="228" t="s">
        <v>22</v>
      </c>
      <c r="U125" s="56" t="s">
        <v>46</v>
      </c>
      <c r="V125" s="47"/>
      <c r="W125" s="229">
        <f>V125*K125</f>
        <v>0</v>
      </c>
      <c r="X125" s="229">
        <v>0</v>
      </c>
      <c r="Y125" s="229">
        <f>X125*K125</f>
        <v>0</v>
      </c>
      <c r="Z125" s="229">
        <v>1</v>
      </c>
      <c r="AA125" s="230">
        <f>Z125*K125</f>
        <v>10.381</v>
      </c>
      <c r="AR125" s="22" t="s">
        <v>158</v>
      </c>
      <c r="AT125" s="22" t="s">
        <v>154</v>
      </c>
      <c r="AU125" s="22" t="s">
        <v>111</v>
      </c>
      <c r="AY125" s="22" t="s">
        <v>153</v>
      </c>
      <c r="BE125" s="142">
        <f>IF(U125="základní",N125,0)</f>
        <v>0</v>
      </c>
      <c r="BF125" s="142">
        <f>IF(U125="snížená",N125,0)</f>
        <v>0</v>
      </c>
      <c r="BG125" s="142">
        <f>IF(U125="zákl. přenesená",N125,0)</f>
        <v>0</v>
      </c>
      <c r="BH125" s="142">
        <f>IF(U125="sníž. přenesená",N125,0)</f>
        <v>0</v>
      </c>
      <c r="BI125" s="142">
        <f>IF(U125="nulová",N125,0)</f>
        <v>0</v>
      </c>
      <c r="BJ125" s="22" t="s">
        <v>89</v>
      </c>
      <c r="BK125" s="142">
        <f>ROUND(L125*K125,2)</f>
        <v>0</v>
      </c>
      <c r="BL125" s="22" t="s">
        <v>158</v>
      </c>
      <c r="BM125" s="22" t="s">
        <v>264</v>
      </c>
    </row>
    <row r="126" s="11" customFormat="1" ht="16.5" customHeight="1">
      <c r="B126" s="247"/>
      <c r="C126" s="248"/>
      <c r="D126" s="248"/>
      <c r="E126" s="249" t="s">
        <v>22</v>
      </c>
      <c r="F126" s="250" t="s">
        <v>265</v>
      </c>
      <c r="G126" s="251"/>
      <c r="H126" s="251"/>
      <c r="I126" s="251"/>
      <c r="J126" s="248"/>
      <c r="K126" s="249" t="s">
        <v>22</v>
      </c>
      <c r="L126" s="248"/>
      <c r="M126" s="248"/>
      <c r="N126" s="248"/>
      <c r="O126" s="248"/>
      <c r="P126" s="248"/>
      <c r="Q126" s="248"/>
      <c r="R126" s="252"/>
      <c r="T126" s="253"/>
      <c r="U126" s="248"/>
      <c r="V126" s="248"/>
      <c r="W126" s="248"/>
      <c r="X126" s="248"/>
      <c r="Y126" s="248"/>
      <c r="Z126" s="248"/>
      <c r="AA126" s="254"/>
      <c r="AT126" s="255" t="s">
        <v>161</v>
      </c>
      <c r="AU126" s="255" t="s">
        <v>111</v>
      </c>
      <c r="AV126" s="11" t="s">
        <v>89</v>
      </c>
      <c r="AW126" s="11" t="s">
        <v>37</v>
      </c>
      <c r="AX126" s="11" t="s">
        <v>81</v>
      </c>
      <c r="AY126" s="255" t="s">
        <v>153</v>
      </c>
    </row>
    <row r="127" s="10" customFormat="1" ht="38.25" customHeight="1">
      <c r="B127" s="231"/>
      <c r="C127" s="232"/>
      <c r="D127" s="232"/>
      <c r="E127" s="233" t="s">
        <v>22</v>
      </c>
      <c r="F127" s="246" t="s">
        <v>266</v>
      </c>
      <c r="G127" s="232"/>
      <c r="H127" s="232"/>
      <c r="I127" s="232"/>
      <c r="J127" s="232"/>
      <c r="K127" s="236">
        <v>6.2370000000000001</v>
      </c>
      <c r="L127" s="232"/>
      <c r="M127" s="232"/>
      <c r="N127" s="232"/>
      <c r="O127" s="232"/>
      <c r="P127" s="232"/>
      <c r="Q127" s="232"/>
      <c r="R127" s="237"/>
      <c r="T127" s="238"/>
      <c r="U127" s="232"/>
      <c r="V127" s="232"/>
      <c r="W127" s="232"/>
      <c r="X127" s="232"/>
      <c r="Y127" s="232"/>
      <c r="Z127" s="232"/>
      <c r="AA127" s="239"/>
      <c r="AT127" s="240" t="s">
        <v>161</v>
      </c>
      <c r="AU127" s="240" t="s">
        <v>111</v>
      </c>
      <c r="AV127" s="10" t="s">
        <v>111</v>
      </c>
      <c r="AW127" s="10" t="s">
        <v>37</v>
      </c>
      <c r="AX127" s="10" t="s">
        <v>81</v>
      </c>
      <c r="AY127" s="240" t="s">
        <v>153</v>
      </c>
    </row>
    <row r="128" s="10" customFormat="1" ht="25.5" customHeight="1">
      <c r="B128" s="231"/>
      <c r="C128" s="232"/>
      <c r="D128" s="232"/>
      <c r="E128" s="233" t="s">
        <v>22</v>
      </c>
      <c r="F128" s="246" t="s">
        <v>267</v>
      </c>
      <c r="G128" s="232"/>
      <c r="H128" s="232"/>
      <c r="I128" s="232"/>
      <c r="J128" s="232"/>
      <c r="K128" s="236">
        <v>4.1440000000000001</v>
      </c>
      <c r="L128" s="232"/>
      <c r="M128" s="232"/>
      <c r="N128" s="232"/>
      <c r="O128" s="232"/>
      <c r="P128" s="232"/>
      <c r="Q128" s="232"/>
      <c r="R128" s="237"/>
      <c r="T128" s="238"/>
      <c r="U128" s="232"/>
      <c r="V128" s="232"/>
      <c r="W128" s="232"/>
      <c r="X128" s="232"/>
      <c r="Y128" s="232"/>
      <c r="Z128" s="232"/>
      <c r="AA128" s="239"/>
      <c r="AT128" s="240" t="s">
        <v>161</v>
      </c>
      <c r="AU128" s="240" t="s">
        <v>111</v>
      </c>
      <c r="AV128" s="10" t="s">
        <v>111</v>
      </c>
      <c r="AW128" s="10" t="s">
        <v>37</v>
      </c>
      <c r="AX128" s="10" t="s">
        <v>81</v>
      </c>
      <c r="AY128" s="240" t="s">
        <v>153</v>
      </c>
    </row>
    <row r="129" s="9" customFormat="1" ht="29.88" customHeight="1">
      <c r="B129" s="206"/>
      <c r="C129" s="207"/>
      <c r="D129" s="217" t="s">
        <v>129</v>
      </c>
      <c r="E129" s="217"/>
      <c r="F129" s="217"/>
      <c r="G129" s="217"/>
      <c r="H129" s="217"/>
      <c r="I129" s="217"/>
      <c r="J129" s="217"/>
      <c r="K129" s="217"/>
      <c r="L129" s="217"/>
      <c r="M129" s="217"/>
      <c r="N129" s="218">
        <f>BK129</f>
        <v>0</v>
      </c>
      <c r="O129" s="219"/>
      <c r="P129" s="219"/>
      <c r="Q129" s="219"/>
      <c r="R129" s="210"/>
      <c r="T129" s="211"/>
      <c r="U129" s="207"/>
      <c r="V129" s="207"/>
      <c r="W129" s="212">
        <f>SUM(W130:W142)</f>
        <v>0</v>
      </c>
      <c r="X129" s="207"/>
      <c r="Y129" s="212">
        <f>SUM(Y130:Y142)</f>
        <v>0</v>
      </c>
      <c r="Z129" s="207"/>
      <c r="AA129" s="213">
        <f>SUM(AA130:AA142)</f>
        <v>0</v>
      </c>
      <c r="AR129" s="214" t="s">
        <v>89</v>
      </c>
      <c r="AT129" s="215" t="s">
        <v>80</v>
      </c>
      <c r="AU129" s="215" t="s">
        <v>89</v>
      </c>
      <c r="AY129" s="214" t="s">
        <v>153</v>
      </c>
      <c r="BK129" s="216">
        <f>SUM(BK130:BK142)</f>
        <v>0</v>
      </c>
    </row>
    <row r="130" s="1" customFormat="1" ht="25.5" customHeight="1">
      <c r="B130" s="46"/>
      <c r="C130" s="220" t="s">
        <v>111</v>
      </c>
      <c r="D130" s="220" t="s">
        <v>154</v>
      </c>
      <c r="E130" s="221" t="s">
        <v>222</v>
      </c>
      <c r="F130" s="222" t="s">
        <v>223</v>
      </c>
      <c r="G130" s="222"/>
      <c r="H130" s="222"/>
      <c r="I130" s="222"/>
      <c r="J130" s="223" t="s">
        <v>187</v>
      </c>
      <c r="K130" s="224">
        <v>3.4260000000000002</v>
      </c>
      <c r="L130" s="225">
        <v>0</v>
      </c>
      <c r="M130" s="226"/>
      <c r="N130" s="227">
        <f>ROUND(L130*K130,2)</f>
        <v>0</v>
      </c>
      <c r="O130" s="227"/>
      <c r="P130" s="227"/>
      <c r="Q130" s="227"/>
      <c r="R130" s="48"/>
      <c r="T130" s="228" t="s">
        <v>22</v>
      </c>
      <c r="U130" s="56" t="s">
        <v>46</v>
      </c>
      <c r="V130" s="47"/>
      <c r="W130" s="229">
        <f>V130*K130</f>
        <v>0</v>
      </c>
      <c r="X130" s="229">
        <v>0</v>
      </c>
      <c r="Y130" s="229">
        <f>X130*K130</f>
        <v>0</v>
      </c>
      <c r="Z130" s="229">
        <v>0</v>
      </c>
      <c r="AA130" s="230">
        <f>Z130*K130</f>
        <v>0</v>
      </c>
      <c r="AR130" s="22" t="s">
        <v>158</v>
      </c>
      <c r="AT130" s="22" t="s">
        <v>154</v>
      </c>
      <c r="AU130" s="22" t="s">
        <v>111</v>
      </c>
      <c r="AY130" s="22" t="s">
        <v>153</v>
      </c>
      <c r="BE130" s="142">
        <f>IF(U130="základní",N130,0)</f>
        <v>0</v>
      </c>
      <c r="BF130" s="142">
        <f>IF(U130="snížená",N130,0)</f>
        <v>0</v>
      </c>
      <c r="BG130" s="142">
        <f>IF(U130="zákl. přenesená",N130,0)</f>
        <v>0</v>
      </c>
      <c r="BH130" s="142">
        <f>IF(U130="sníž. přenesená",N130,0)</f>
        <v>0</v>
      </c>
      <c r="BI130" s="142">
        <f>IF(U130="nulová",N130,0)</f>
        <v>0</v>
      </c>
      <c r="BJ130" s="22" t="s">
        <v>89</v>
      </c>
      <c r="BK130" s="142">
        <f>ROUND(L130*K130,2)</f>
        <v>0</v>
      </c>
      <c r="BL130" s="22" t="s">
        <v>158</v>
      </c>
      <c r="BM130" s="22" t="s">
        <v>224</v>
      </c>
    </row>
    <row r="131" s="1" customFormat="1" ht="25.5" customHeight="1">
      <c r="B131" s="46"/>
      <c r="C131" s="220" t="s">
        <v>166</v>
      </c>
      <c r="D131" s="220" t="s">
        <v>154</v>
      </c>
      <c r="E131" s="221" t="s">
        <v>226</v>
      </c>
      <c r="F131" s="222" t="s">
        <v>227</v>
      </c>
      <c r="G131" s="222"/>
      <c r="H131" s="222"/>
      <c r="I131" s="222"/>
      <c r="J131" s="223" t="s">
        <v>187</v>
      </c>
      <c r="K131" s="224">
        <v>1370.4000000000001</v>
      </c>
      <c r="L131" s="225">
        <v>0</v>
      </c>
      <c r="M131" s="226"/>
      <c r="N131" s="227">
        <f>ROUND(L131*K131,2)</f>
        <v>0</v>
      </c>
      <c r="O131" s="227"/>
      <c r="P131" s="227"/>
      <c r="Q131" s="227"/>
      <c r="R131" s="48"/>
      <c r="T131" s="228" t="s">
        <v>22</v>
      </c>
      <c r="U131" s="56" t="s">
        <v>46</v>
      </c>
      <c r="V131" s="47"/>
      <c r="W131" s="229">
        <f>V131*K131</f>
        <v>0</v>
      </c>
      <c r="X131" s="229">
        <v>0</v>
      </c>
      <c r="Y131" s="229">
        <f>X131*K131</f>
        <v>0</v>
      </c>
      <c r="Z131" s="229">
        <v>0</v>
      </c>
      <c r="AA131" s="230">
        <f>Z131*K131</f>
        <v>0</v>
      </c>
      <c r="AR131" s="22" t="s">
        <v>158</v>
      </c>
      <c r="AT131" s="22" t="s">
        <v>154</v>
      </c>
      <c r="AU131" s="22" t="s">
        <v>111</v>
      </c>
      <c r="AY131" s="22" t="s">
        <v>153</v>
      </c>
      <c r="BE131" s="142">
        <f>IF(U131="základní",N131,0)</f>
        <v>0</v>
      </c>
      <c r="BF131" s="142">
        <f>IF(U131="snížená",N131,0)</f>
        <v>0</v>
      </c>
      <c r="BG131" s="142">
        <f>IF(U131="zákl. přenesená",N131,0)</f>
        <v>0</v>
      </c>
      <c r="BH131" s="142">
        <f>IF(U131="sníž. přenesená",N131,0)</f>
        <v>0</v>
      </c>
      <c r="BI131" s="142">
        <f>IF(U131="nulová",N131,0)</f>
        <v>0</v>
      </c>
      <c r="BJ131" s="22" t="s">
        <v>89</v>
      </c>
      <c r="BK131" s="142">
        <f>ROUND(L131*K131,2)</f>
        <v>0</v>
      </c>
      <c r="BL131" s="22" t="s">
        <v>158</v>
      </c>
      <c r="BM131" s="22" t="s">
        <v>228</v>
      </c>
    </row>
    <row r="132" s="10" customFormat="1" ht="16.5" customHeight="1">
      <c r="B132" s="231"/>
      <c r="C132" s="232"/>
      <c r="D132" s="232"/>
      <c r="E132" s="233" t="s">
        <v>22</v>
      </c>
      <c r="F132" s="234" t="s">
        <v>268</v>
      </c>
      <c r="G132" s="235"/>
      <c r="H132" s="235"/>
      <c r="I132" s="235"/>
      <c r="J132" s="232"/>
      <c r="K132" s="236">
        <v>68.519999999999996</v>
      </c>
      <c r="L132" s="232"/>
      <c r="M132" s="232"/>
      <c r="N132" s="232"/>
      <c r="O132" s="232"/>
      <c r="P132" s="232"/>
      <c r="Q132" s="232"/>
      <c r="R132" s="237"/>
      <c r="T132" s="238"/>
      <c r="U132" s="232"/>
      <c r="V132" s="232"/>
      <c r="W132" s="232"/>
      <c r="X132" s="232"/>
      <c r="Y132" s="232"/>
      <c r="Z132" s="232"/>
      <c r="AA132" s="239"/>
      <c r="AT132" s="240" t="s">
        <v>161</v>
      </c>
      <c r="AU132" s="240" t="s">
        <v>111</v>
      </c>
      <c r="AV132" s="10" t="s">
        <v>111</v>
      </c>
      <c r="AW132" s="10" t="s">
        <v>37</v>
      </c>
      <c r="AX132" s="10" t="s">
        <v>81</v>
      </c>
      <c r="AY132" s="240" t="s">
        <v>153</v>
      </c>
    </row>
    <row r="133" s="1" customFormat="1" ht="38.25" customHeight="1">
      <c r="B133" s="46"/>
      <c r="C133" s="220" t="s">
        <v>158</v>
      </c>
      <c r="D133" s="220" t="s">
        <v>154</v>
      </c>
      <c r="E133" s="221" t="s">
        <v>185</v>
      </c>
      <c r="F133" s="222" t="s">
        <v>186</v>
      </c>
      <c r="G133" s="222"/>
      <c r="H133" s="222"/>
      <c r="I133" s="222"/>
      <c r="J133" s="223" t="s">
        <v>187</v>
      </c>
      <c r="K133" s="224">
        <v>10.381</v>
      </c>
      <c r="L133" s="225">
        <v>0</v>
      </c>
      <c r="M133" s="226"/>
      <c r="N133" s="227">
        <f>ROUND(L133*K133,2)</f>
        <v>0</v>
      </c>
      <c r="O133" s="227"/>
      <c r="P133" s="227"/>
      <c r="Q133" s="227"/>
      <c r="R133" s="48"/>
      <c r="T133" s="228" t="s">
        <v>22</v>
      </c>
      <c r="U133" s="56" t="s">
        <v>46</v>
      </c>
      <c r="V133" s="47"/>
      <c r="W133" s="229">
        <f>V133*K133</f>
        <v>0</v>
      </c>
      <c r="X133" s="229">
        <v>0</v>
      </c>
      <c r="Y133" s="229">
        <f>X133*K133</f>
        <v>0</v>
      </c>
      <c r="Z133" s="229">
        <v>0</v>
      </c>
      <c r="AA133" s="230">
        <f>Z133*K133</f>
        <v>0</v>
      </c>
      <c r="AR133" s="22" t="s">
        <v>158</v>
      </c>
      <c r="AT133" s="22" t="s">
        <v>154</v>
      </c>
      <c r="AU133" s="22" t="s">
        <v>111</v>
      </c>
      <c r="AY133" s="22" t="s">
        <v>153</v>
      </c>
      <c r="BE133" s="142">
        <f>IF(U133="základní",N133,0)</f>
        <v>0</v>
      </c>
      <c r="BF133" s="142">
        <f>IF(U133="snížená",N133,0)</f>
        <v>0</v>
      </c>
      <c r="BG133" s="142">
        <f>IF(U133="zákl. přenesená",N133,0)</f>
        <v>0</v>
      </c>
      <c r="BH133" s="142">
        <f>IF(U133="sníž. přenesená",N133,0)</f>
        <v>0</v>
      </c>
      <c r="BI133" s="142">
        <f>IF(U133="nulová",N133,0)</f>
        <v>0</v>
      </c>
      <c r="BJ133" s="22" t="s">
        <v>89</v>
      </c>
      <c r="BK133" s="142">
        <f>ROUND(L133*K133,2)</f>
        <v>0</v>
      </c>
      <c r="BL133" s="22" t="s">
        <v>158</v>
      </c>
      <c r="BM133" s="22" t="s">
        <v>188</v>
      </c>
    </row>
    <row r="134" s="11" customFormat="1" ht="16.5" customHeight="1">
      <c r="B134" s="247"/>
      <c r="C134" s="248"/>
      <c r="D134" s="248"/>
      <c r="E134" s="249" t="s">
        <v>22</v>
      </c>
      <c r="F134" s="250" t="s">
        <v>231</v>
      </c>
      <c r="G134" s="251"/>
      <c r="H134" s="251"/>
      <c r="I134" s="251"/>
      <c r="J134" s="248"/>
      <c r="K134" s="249" t="s">
        <v>22</v>
      </c>
      <c r="L134" s="248"/>
      <c r="M134" s="248"/>
      <c r="N134" s="248"/>
      <c r="O134" s="248"/>
      <c r="P134" s="248"/>
      <c r="Q134" s="248"/>
      <c r="R134" s="252"/>
      <c r="T134" s="253"/>
      <c r="U134" s="248"/>
      <c r="V134" s="248"/>
      <c r="W134" s="248"/>
      <c r="X134" s="248"/>
      <c r="Y134" s="248"/>
      <c r="Z134" s="248"/>
      <c r="AA134" s="254"/>
      <c r="AT134" s="255" t="s">
        <v>161</v>
      </c>
      <c r="AU134" s="255" t="s">
        <v>111</v>
      </c>
      <c r="AV134" s="11" t="s">
        <v>89</v>
      </c>
      <c r="AW134" s="11" t="s">
        <v>37</v>
      </c>
      <c r="AX134" s="11" t="s">
        <v>81</v>
      </c>
      <c r="AY134" s="255" t="s">
        <v>153</v>
      </c>
    </row>
    <row r="135" s="10" customFormat="1" ht="16.5" customHeight="1">
      <c r="B135" s="231"/>
      <c r="C135" s="232"/>
      <c r="D135" s="232"/>
      <c r="E135" s="233" t="s">
        <v>22</v>
      </c>
      <c r="F135" s="246" t="s">
        <v>269</v>
      </c>
      <c r="G135" s="232"/>
      <c r="H135" s="232"/>
      <c r="I135" s="232"/>
      <c r="J135" s="232"/>
      <c r="K135" s="236">
        <v>10.381</v>
      </c>
      <c r="L135" s="232"/>
      <c r="M135" s="232"/>
      <c r="N135" s="232"/>
      <c r="O135" s="232"/>
      <c r="P135" s="232"/>
      <c r="Q135" s="232"/>
      <c r="R135" s="237"/>
      <c r="T135" s="238"/>
      <c r="U135" s="232"/>
      <c r="V135" s="232"/>
      <c r="W135" s="232"/>
      <c r="X135" s="232"/>
      <c r="Y135" s="232"/>
      <c r="Z135" s="232"/>
      <c r="AA135" s="239"/>
      <c r="AT135" s="240" t="s">
        <v>161</v>
      </c>
      <c r="AU135" s="240" t="s">
        <v>111</v>
      </c>
      <c r="AV135" s="10" t="s">
        <v>111</v>
      </c>
      <c r="AW135" s="10" t="s">
        <v>37</v>
      </c>
      <c r="AX135" s="10" t="s">
        <v>81</v>
      </c>
      <c r="AY135" s="240" t="s">
        <v>153</v>
      </c>
    </row>
    <row r="136" s="1" customFormat="1" ht="25.5" customHeight="1">
      <c r="B136" s="46"/>
      <c r="C136" s="220" t="s">
        <v>174</v>
      </c>
      <c r="D136" s="220" t="s">
        <v>154</v>
      </c>
      <c r="E136" s="221" t="s">
        <v>192</v>
      </c>
      <c r="F136" s="222" t="s">
        <v>193</v>
      </c>
      <c r="G136" s="222"/>
      <c r="H136" s="222"/>
      <c r="I136" s="222"/>
      <c r="J136" s="223" t="s">
        <v>187</v>
      </c>
      <c r="K136" s="224">
        <v>207.62000000000001</v>
      </c>
      <c r="L136" s="225">
        <v>0</v>
      </c>
      <c r="M136" s="226"/>
      <c r="N136" s="227">
        <f>ROUND(L136*K136,2)</f>
        <v>0</v>
      </c>
      <c r="O136" s="227"/>
      <c r="P136" s="227"/>
      <c r="Q136" s="227"/>
      <c r="R136" s="48"/>
      <c r="T136" s="228" t="s">
        <v>22</v>
      </c>
      <c r="U136" s="56" t="s">
        <v>46</v>
      </c>
      <c r="V136" s="47"/>
      <c r="W136" s="229">
        <f>V136*K136</f>
        <v>0</v>
      </c>
      <c r="X136" s="229">
        <v>0</v>
      </c>
      <c r="Y136" s="229">
        <f>X136*K136</f>
        <v>0</v>
      </c>
      <c r="Z136" s="229">
        <v>0</v>
      </c>
      <c r="AA136" s="230">
        <f>Z136*K136</f>
        <v>0</v>
      </c>
      <c r="AR136" s="22" t="s">
        <v>158</v>
      </c>
      <c r="AT136" s="22" t="s">
        <v>154</v>
      </c>
      <c r="AU136" s="22" t="s">
        <v>111</v>
      </c>
      <c r="AY136" s="22" t="s">
        <v>153</v>
      </c>
      <c r="BE136" s="142">
        <f>IF(U136="základní",N136,0)</f>
        <v>0</v>
      </c>
      <c r="BF136" s="142">
        <f>IF(U136="snížená",N136,0)</f>
        <v>0</v>
      </c>
      <c r="BG136" s="142">
        <f>IF(U136="zákl. přenesená",N136,0)</f>
        <v>0</v>
      </c>
      <c r="BH136" s="142">
        <f>IF(U136="sníž. přenesená",N136,0)</f>
        <v>0</v>
      </c>
      <c r="BI136" s="142">
        <f>IF(U136="nulová",N136,0)</f>
        <v>0</v>
      </c>
      <c r="BJ136" s="22" t="s">
        <v>89</v>
      </c>
      <c r="BK136" s="142">
        <f>ROUND(L136*K136,2)</f>
        <v>0</v>
      </c>
      <c r="BL136" s="22" t="s">
        <v>158</v>
      </c>
      <c r="BM136" s="22" t="s">
        <v>194</v>
      </c>
    </row>
    <row r="137" s="11" customFormat="1" ht="16.5" customHeight="1">
      <c r="B137" s="247"/>
      <c r="C137" s="248"/>
      <c r="D137" s="248"/>
      <c r="E137" s="249" t="s">
        <v>22</v>
      </c>
      <c r="F137" s="250" t="s">
        <v>231</v>
      </c>
      <c r="G137" s="251"/>
      <c r="H137" s="251"/>
      <c r="I137" s="251"/>
      <c r="J137" s="248"/>
      <c r="K137" s="249" t="s">
        <v>22</v>
      </c>
      <c r="L137" s="248"/>
      <c r="M137" s="248"/>
      <c r="N137" s="248"/>
      <c r="O137" s="248"/>
      <c r="P137" s="248"/>
      <c r="Q137" s="248"/>
      <c r="R137" s="252"/>
      <c r="T137" s="253"/>
      <c r="U137" s="248"/>
      <c r="V137" s="248"/>
      <c r="W137" s="248"/>
      <c r="X137" s="248"/>
      <c r="Y137" s="248"/>
      <c r="Z137" s="248"/>
      <c r="AA137" s="254"/>
      <c r="AT137" s="255" t="s">
        <v>161</v>
      </c>
      <c r="AU137" s="255" t="s">
        <v>111</v>
      </c>
      <c r="AV137" s="11" t="s">
        <v>89</v>
      </c>
      <c r="AW137" s="11" t="s">
        <v>37</v>
      </c>
      <c r="AX137" s="11" t="s">
        <v>81</v>
      </c>
      <c r="AY137" s="255" t="s">
        <v>153</v>
      </c>
    </row>
    <row r="138" s="10" customFormat="1" ht="16.5" customHeight="1">
      <c r="B138" s="231"/>
      <c r="C138" s="232"/>
      <c r="D138" s="232"/>
      <c r="E138" s="233" t="s">
        <v>22</v>
      </c>
      <c r="F138" s="246" t="s">
        <v>270</v>
      </c>
      <c r="G138" s="232"/>
      <c r="H138" s="232"/>
      <c r="I138" s="232"/>
      <c r="J138" s="232"/>
      <c r="K138" s="236">
        <v>207.62000000000001</v>
      </c>
      <c r="L138" s="232"/>
      <c r="M138" s="232"/>
      <c r="N138" s="232"/>
      <c r="O138" s="232"/>
      <c r="P138" s="232"/>
      <c r="Q138" s="232"/>
      <c r="R138" s="237"/>
      <c r="T138" s="238"/>
      <c r="U138" s="232"/>
      <c r="V138" s="232"/>
      <c r="W138" s="232"/>
      <c r="X138" s="232"/>
      <c r="Y138" s="232"/>
      <c r="Z138" s="232"/>
      <c r="AA138" s="239"/>
      <c r="AT138" s="240" t="s">
        <v>161</v>
      </c>
      <c r="AU138" s="240" t="s">
        <v>111</v>
      </c>
      <c r="AV138" s="10" t="s">
        <v>111</v>
      </c>
      <c r="AW138" s="10" t="s">
        <v>37</v>
      </c>
      <c r="AX138" s="10" t="s">
        <v>81</v>
      </c>
      <c r="AY138" s="240" t="s">
        <v>153</v>
      </c>
    </row>
    <row r="139" s="1" customFormat="1" ht="38.25" customHeight="1">
      <c r="B139" s="46"/>
      <c r="C139" s="220" t="s">
        <v>180</v>
      </c>
      <c r="D139" s="220" t="s">
        <v>154</v>
      </c>
      <c r="E139" s="221" t="s">
        <v>196</v>
      </c>
      <c r="F139" s="222" t="s">
        <v>197</v>
      </c>
      <c r="G139" s="222"/>
      <c r="H139" s="222"/>
      <c r="I139" s="222"/>
      <c r="J139" s="223" t="s">
        <v>187</v>
      </c>
      <c r="K139" s="224">
        <v>10.381</v>
      </c>
      <c r="L139" s="225">
        <v>0</v>
      </c>
      <c r="M139" s="226"/>
      <c r="N139" s="227">
        <f>ROUND(L139*K139,2)</f>
        <v>0</v>
      </c>
      <c r="O139" s="227"/>
      <c r="P139" s="227"/>
      <c r="Q139" s="227"/>
      <c r="R139" s="48"/>
      <c r="T139" s="228" t="s">
        <v>22</v>
      </c>
      <c r="U139" s="56" t="s">
        <v>46</v>
      </c>
      <c r="V139" s="47"/>
      <c r="W139" s="229">
        <f>V139*K139</f>
        <v>0</v>
      </c>
      <c r="X139" s="229">
        <v>0</v>
      </c>
      <c r="Y139" s="229">
        <f>X139*K139</f>
        <v>0</v>
      </c>
      <c r="Z139" s="229">
        <v>0</v>
      </c>
      <c r="AA139" s="230">
        <f>Z139*K139</f>
        <v>0</v>
      </c>
      <c r="AR139" s="22" t="s">
        <v>158</v>
      </c>
      <c r="AT139" s="22" t="s">
        <v>154</v>
      </c>
      <c r="AU139" s="22" t="s">
        <v>111</v>
      </c>
      <c r="AY139" s="22" t="s">
        <v>153</v>
      </c>
      <c r="BE139" s="142">
        <f>IF(U139="základní",N139,0)</f>
        <v>0</v>
      </c>
      <c r="BF139" s="142">
        <f>IF(U139="snížená",N139,0)</f>
        <v>0</v>
      </c>
      <c r="BG139" s="142">
        <f>IF(U139="zákl. přenesená",N139,0)</f>
        <v>0</v>
      </c>
      <c r="BH139" s="142">
        <f>IF(U139="sníž. přenesená",N139,0)</f>
        <v>0</v>
      </c>
      <c r="BI139" s="142">
        <f>IF(U139="nulová",N139,0)</f>
        <v>0</v>
      </c>
      <c r="BJ139" s="22" t="s">
        <v>89</v>
      </c>
      <c r="BK139" s="142">
        <f>ROUND(L139*K139,2)</f>
        <v>0</v>
      </c>
      <c r="BL139" s="22" t="s">
        <v>158</v>
      </c>
      <c r="BM139" s="22" t="s">
        <v>198</v>
      </c>
    </row>
    <row r="140" s="11" customFormat="1" ht="16.5" customHeight="1">
      <c r="B140" s="247"/>
      <c r="C140" s="248"/>
      <c r="D140" s="248"/>
      <c r="E140" s="249" t="s">
        <v>22</v>
      </c>
      <c r="F140" s="250" t="s">
        <v>231</v>
      </c>
      <c r="G140" s="251"/>
      <c r="H140" s="251"/>
      <c r="I140" s="251"/>
      <c r="J140" s="248"/>
      <c r="K140" s="249" t="s">
        <v>22</v>
      </c>
      <c r="L140" s="248"/>
      <c r="M140" s="248"/>
      <c r="N140" s="248"/>
      <c r="O140" s="248"/>
      <c r="P140" s="248"/>
      <c r="Q140" s="248"/>
      <c r="R140" s="252"/>
      <c r="T140" s="253"/>
      <c r="U140" s="248"/>
      <c r="V140" s="248"/>
      <c r="W140" s="248"/>
      <c r="X140" s="248"/>
      <c r="Y140" s="248"/>
      <c r="Z140" s="248"/>
      <c r="AA140" s="254"/>
      <c r="AT140" s="255" t="s">
        <v>161</v>
      </c>
      <c r="AU140" s="255" t="s">
        <v>111</v>
      </c>
      <c r="AV140" s="11" t="s">
        <v>89</v>
      </c>
      <c r="AW140" s="11" t="s">
        <v>37</v>
      </c>
      <c r="AX140" s="11" t="s">
        <v>81</v>
      </c>
      <c r="AY140" s="255" t="s">
        <v>153</v>
      </c>
    </row>
    <row r="141" s="10" customFormat="1" ht="16.5" customHeight="1">
      <c r="B141" s="231"/>
      <c r="C141" s="232"/>
      <c r="D141" s="232"/>
      <c r="E141" s="233" t="s">
        <v>22</v>
      </c>
      <c r="F141" s="246" t="s">
        <v>269</v>
      </c>
      <c r="G141" s="232"/>
      <c r="H141" s="232"/>
      <c r="I141" s="232"/>
      <c r="J141" s="232"/>
      <c r="K141" s="236">
        <v>10.381</v>
      </c>
      <c r="L141" s="232"/>
      <c r="M141" s="232"/>
      <c r="N141" s="232"/>
      <c r="O141" s="232"/>
      <c r="P141" s="232"/>
      <c r="Q141" s="232"/>
      <c r="R141" s="237"/>
      <c r="T141" s="238"/>
      <c r="U141" s="232"/>
      <c r="V141" s="232"/>
      <c r="W141" s="232"/>
      <c r="X141" s="232"/>
      <c r="Y141" s="232"/>
      <c r="Z141" s="232"/>
      <c r="AA141" s="239"/>
      <c r="AT141" s="240" t="s">
        <v>161</v>
      </c>
      <c r="AU141" s="240" t="s">
        <v>111</v>
      </c>
      <c r="AV141" s="10" t="s">
        <v>111</v>
      </c>
      <c r="AW141" s="10" t="s">
        <v>37</v>
      </c>
      <c r="AX141" s="10" t="s">
        <v>81</v>
      </c>
      <c r="AY141" s="240" t="s">
        <v>153</v>
      </c>
    </row>
    <row r="142" s="1" customFormat="1" ht="38.25" customHeight="1">
      <c r="B142" s="46"/>
      <c r="C142" s="220" t="s">
        <v>184</v>
      </c>
      <c r="D142" s="220" t="s">
        <v>154</v>
      </c>
      <c r="E142" s="221" t="s">
        <v>237</v>
      </c>
      <c r="F142" s="222" t="s">
        <v>238</v>
      </c>
      <c r="G142" s="222"/>
      <c r="H142" s="222"/>
      <c r="I142" s="222"/>
      <c r="J142" s="223" t="s">
        <v>187</v>
      </c>
      <c r="K142" s="224">
        <v>3.4260000000000002</v>
      </c>
      <c r="L142" s="225">
        <v>0</v>
      </c>
      <c r="M142" s="226"/>
      <c r="N142" s="227">
        <f>ROUND(L142*K142,2)</f>
        <v>0</v>
      </c>
      <c r="O142" s="227"/>
      <c r="P142" s="227"/>
      <c r="Q142" s="227"/>
      <c r="R142" s="48"/>
      <c r="T142" s="228" t="s">
        <v>22</v>
      </c>
      <c r="U142" s="56" t="s">
        <v>46</v>
      </c>
      <c r="V142" s="47"/>
      <c r="W142" s="229">
        <f>V142*K142</f>
        <v>0</v>
      </c>
      <c r="X142" s="229">
        <v>0</v>
      </c>
      <c r="Y142" s="229">
        <f>X142*K142</f>
        <v>0</v>
      </c>
      <c r="Z142" s="229">
        <v>0</v>
      </c>
      <c r="AA142" s="230">
        <f>Z142*K142</f>
        <v>0</v>
      </c>
      <c r="AR142" s="22" t="s">
        <v>158</v>
      </c>
      <c r="AT142" s="22" t="s">
        <v>154</v>
      </c>
      <c r="AU142" s="22" t="s">
        <v>111</v>
      </c>
      <c r="AY142" s="22" t="s">
        <v>153</v>
      </c>
      <c r="BE142" s="142">
        <f>IF(U142="základní",N142,0)</f>
        <v>0</v>
      </c>
      <c r="BF142" s="142">
        <f>IF(U142="snížená",N142,0)</f>
        <v>0</v>
      </c>
      <c r="BG142" s="142">
        <f>IF(U142="zákl. přenesená",N142,0)</f>
        <v>0</v>
      </c>
      <c r="BH142" s="142">
        <f>IF(U142="sníž. přenesená",N142,0)</f>
        <v>0</v>
      </c>
      <c r="BI142" s="142">
        <f>IF(U142="nulová",N142,0)</f>
        <v>0</v>
      </c>
      <c r="BJ142" s="22" t="s">
        <v>89</v>
      </c>
      <c r="BK142" s="142">
        <f>ROUND(L142*K142,2)</f>
        <v>0</v>
      </c>
      <c r="BL142" s="22" t="s">
        <v>158</v>
      </c>
      <c r="BM142" s="22" t="s">
        <v>239</v>
      </c>
    </row>
    <row r="143" s="9" customFormat="1" ht="37.44" customHeight="1">
      <c r="B143" s="206"/>
      <c r="C143" s="207"/>
      <c r="D143" s="208" t="s">
        <v>213</v>
      </c>
      <c r="E143" s="208"/>
      <c r="F143" s="208"/>
      <c r="G143" s="208"/>
      <c r="H143" s="208"/>
      <c r="I143" s="208"/>
      <c r="J143" s="208"/>
      <c r="K143" s="208"/>
      <c r="L143" s="208"/>
      <c r="M143" s="208"/>
      <c r="N143" s="256">
        <f>BK143</f>
        <v>0</v>
      </c>
      <c r="O143" s="257"/>
      <c r="P143" s="257"/>
      <c r="Q143" s="257"/>
      <c r="R143" s="210"/>
      <c r="T143" s="211"/>
      <c r="U143" s="207"/>
      <c r="V143" s="207"/>
      <c r="W143" s="212">
        <f>W144+W147+W152</f>
        <v>0</v>
      </c>
      <c r="X143" s="207"/>
      <c r="Y143" s="212">
        <f>Y144+Y147+Y152</f>
        <v>0</v>
      </c>
      <c r="Z143" s="207"/>
      <c r="AA143" s="213">
        <f>AA144+AA147+AA152</f>
        <v>3.4260244000000002</v>
      </c>
      <c r="AR143" s="214" t="s">
        <v>111</v>
      </c>
      <c r="AT143" s="215" t="s">
        <v>80</v>
      </c>
      <c r="AU143" s="215" t="s">
        <v>81</v>
      </c>
      <c r="AY143" s="214" t="s">
        <v>153</v>
      </c>
      <c r="BK143" s="216">
        <f>BK144+BK147+BK152</f>
        <v>0</v>
      </c>
    </row>
    <row r="144" s="9" customFormat="1" ht="19.92" customHeight="1">
      <c r="B144" s="206"/>
      <c r="C144" s="207"/>
      <c r="D144" s="217" t="s">
        <v>259</v>
      </c>
      <c r="E144" s="217"/>
      <c r="F144" s="217"/>
      <c r="G144" s="217"/>
      <c r="H144" s="217"/>
      <c r="I144" s="217"/>
      <c r="J144" s="217"/>
      <c r="K144" s="217"/>
      <c r="L144" s="217"/>
      <c r="M144" s="217"/>
      <c r="N144" s="218">
        <f>BK144</f>
        <v>0</v>
      </c>
      <c r="O144" s="219"/>
      <c r="P144" s="219"/>
      <c r="Q144" s="219"/>
      <c r="R144" s="210"/>
      <c r="T144" s="211"/>
      <c r="U144" s="207"/>
      <c r="V144" s="207"/>
      <c r="W144" s="212">
        <f>SUM(W145:W146)</f>
        <v>0</v>
      </c>
      <c r="X144" s="207"/>
      <c r="Y144" s="212">
        <f>SUM(Y145:Y146)</f>
        <v>0</v>
      </c>
      <c r="Z144" s="207"/>
      <c r="AA144" s="213">
        <f>SUM(AA145:AA146)</f>
        <v>1.1622900000000001</v>
      </c>
      <c r="AR144" s="214" t="s">
        <v>111</v>
      </c>
      <c r="AT144" s="215" t="s">
        <v>80</v>
      </c>
      <c r="AU144" s="215" t="s">
        <v>89</v>
      </c>
      <c r="AY144" s="214" t="s">
        <v>153</v>
      </c>
      <c r="BK144" s="216">
        <f>SUM(BK145:BK146)</f>
        <v>0</v>
      </c>
    </row>
    <row r="145" s="1" customFormat="1" ht="25.5" customHeight="1">
      <c r="B145" s="46"/>
      <c r="C145" s="220" t="s">
        <v>191</v>
      </c>
      <c r="D145" s="220" t="s">
        <v>154</v>
      </c>
      <c r="E145" s="221" t="s">
        <v>271</v>
      </c>
      <c r="F145" s="222" t="s">
        <v>272</v>
      </c>
      <c r="G145" s="222"/>
      <c r="H145" s="222"/>
      <c r="I145" s="222"/>
      <c r="J145" s="223" t="s">
        <v>157</v>
      </c>
      <c r="K145" s="224">
        <v>116.229</v>
      </c>
      <c r="L145" s="225">
        <v>0</v>
      </c>
      <c r="M145" s="226"/>
      <c r="N145" s="227">
        <f>ROUND(L145*K145,2)</f>
        <v>0</v>
      </c>
      <c r="O145" s="227"/>
      <c r="P145" s="227"/>
      <c r="Q145" s="227"/>
      <c r="R145" s="48"/>
      <c r="T145" s="228" t="s">
        <v>22</v>
      </c>
      <c r="U145" s="56" t="s">
        <v>46</v>
      </c>
      <c r="V145" s="47"/>
      <c r="W145" s="229">
        <f>V145*K145</f>
        <v>0</v>
      </c>
      <c r="X145" s="229">
        <v>0</v>
      </c>
      <c r="Y145" s="229">
        <f>X145*K145</f>
        <v>0</v>
      </c>
      <c r="Z145" s="229">
        <v>0.01</v>
      </c>
      <c r="AA145" s="230">
        <f>Z145*K145</f>
        <v>1.1622900000000001</v>
      </c>
      <c r="AR145" s="22" t="s">
        <v>243</v>
      </c>
      <c r="AT145" s="22" t="s">
        <v>154</v>
      </c>
      <c r="AU145" s="22" t="s">
        <v>111</v>
      </c>
      <c r="AY145" s="22" t="s">
        <v>153</v>
      </c>
      <c r="BE145" s="142">
        <f>IF(U145="základní",N145,0)</f>
        <v>0</v>
      </c>
      <c r="BF145" s="142">
        <f>IF(U145="snížená",N145,0)</f>
        <v>0</v>
      </c>
      <c r="BG145" s="142">
        <f>IF(U145="zákl. přenesená",N145,0)</f>
        <v>0</v>
      </c>
      <c r="BH145" s="142">
        <f>IF(U145="sníž. přenesená",N145,0)</f>
        <v>0</v>
      </c>
      <c r="BI145" s="142">
        <f>IF(U145="nulová",N145,0)</f>
        <v>0</v>
      </c>
      <c r="BJ145" s="22" t="s">
        <v>89</v>
      </c>
      <c r="BK145" s="142">
        <f>ROUND(L145*K145,2)</f>
        <v>0</v>
      </c>
      <c r="BL145" s="22" t="s">
        <v>243</v>
      </c>
      <c r="BM145" s="22" t="s">
        <v>273</v>
      </c>
    </row>
    <row r="146" s="10" customFormat="1" ht="16.5" customHeight="1">
      <c r="B146" s="231"/>
      <c r="C146" s="232"/>
      <c r="D146" s="232"/>
      <c r="E146" s="233" t="s">
        <v>22</v>
      </c>
      <c r="F146" s="234" t="s">
        <v>274</v>
      </c>
      <c r="G146" s="235"/>
      <c r="H146" s="235"/>
      <c r="I146" s="235"/>
      <c r="J146" s="232"/>
      <c r="K146" s="236">
        <v>116.229</v>
      </c>
      <c r="L146" s="232"/>
      <c r="M146" s="232"/>
      <c r="N146" s="232"/>
      <c r="O146" s="232"/>
      <c r="P146" s="232"/>
      <c r="Q146" s="232"/>
      <c r="R146" s="237"/>
      <c r="T146" s="238"/>
      <c r="U146" s="232"/>
      <c r="V146" s="232"/>
      <c r="W146" s="232"/>
      <c r="X146" s="232"/>
      <c r="Y146" s="232"/>
      <c r="Z146" s="232"/>
      <c r="AA146" s="239"/>
      <c r="AT146" s="240" t="s">
        <v>161</v>
      </c>
      <c r="AU146" s="240" t="s">
        <v>111</v>
      </c>
      <c r="AV146" s="10" t="s">
        <v>111</v>
      </c>
      <c r="AW146" s="10" t="s">
        <v>37</v>
      </c>
      <c r="AX146" s="10" t="s">
        <v>81</v>
      </c>
      <c r="AY146" s="240" t="s">
        <v>153</v>
      </c>
    </row>
    <row r="147" s="9" customFormat="1" ht="29.88" customHeight="1">
      <c r="B147" s="206"/>
      <c r="C147" s="207"/>
      <c r="D147" s="217" t="s">
        <v>260</v>
      </c>
      <c r="E147" s="217"/>
      <c r="F147" s="217"/>
      <c r="G147" s="217"/>
      <c r="H147" s="217"/>
      <c r="I147" s="217"/>
      <c r="J147" s="217"/>
      <c r="K147" s="217"/>
      <c r="L147" s="217"/>
      <c r="M147" s="217"/>
      <c r="N147" s="218">
        <f>BK147</f>
        <v>0</v>
      </c>
      <c r="O147" s="219"/>
      <c r="P147" s="219"/>
      <c r="Q147" s="219"/>
      <c r="R147" s="210"/>
      <c r="T147" s="211"/>
      <c r="U147" s="207"/>
      <c r="V147" s="207"/>
      <c r="W147" s="212">
        <f>SUM(W148:W151)</f>
        <v>0</v>
      </c>
      <c r="X147" s="207"/>
      <c r="Y147" s="212">
        <f>SUM(Y148:Y151)</f>
        <v>0</v>
      </c>
      <c r="Z147" s="207"/>
      <c r="AA147" s="213">
        <f>SUM(AA148:AA151)</f>
        <v>2.1423990000000002</v>
      </c>
      <c r="AR147" s="214" t="s">
        <v>111</v>
      </c>
      <c r="AT147" s="215" t="s">
        <v>80</v>
      </c>
      <c r="AU147" s="215" t="s">
        <v>89</v>
      </c>
      <c r="AY147" s="214" t="s">
        <v>153</v>
      </c>
      <c r="BK147" s="216">
        <f>SUM(BK148:BK151)</f>
        <v>0</v>
      </c>
    </row>
    <row r="148" s="1" customFormat="1" ht="25.5" customHeight="1">
      <c r="B148" s="46"/>
      <c r="C148" s="220" t="s">
        <v>195</v>
      </c>
      <c r="D148" s="220" t="s">
        <v>154</v>
      </c>
      <c r="E148" s="221" t="s">
        <v>275</v>
      </c>
      <c r="F148" s="222" t="s">
        <v>276</v>
      </c>
      <c r="G148" s="222"/>
      <c r="H148" s="222"/>
      <c r="I148" s="222"/>
      <c r="J148" s="223" t="s">
        <v>157</v>
      </c>
      <c r="K148" s="224">
        <v>42.426000000000002</v>
      </c>
      <c r="L148" s="225">
        <v>0</v>
      </c>
      <c r="M148" s="226"/>
      <c r="N148" s="227">
        <f>ROUND(L148*K148,2)</f>
        <v>0</v>
      </c>
      <c r="O148" s="227"/>
      <c r="P148" s="227"/>
      <c r="Q148" s="227"/>
      <c r="R148" s="48"/>
      <c r="T148" s="228" t="s">
        <v>22</v>
      </c>
      <c r="U148" s="56" t="s">
        <v>46</v>
      </c>
      <c r="V148" s="47"/>
      <c r="W148" s="229">
        <f>V148*K148</f>
        <v>0</v>
      </c>
      <c r="X148" s="229">
        <v>0</v>
      </c>
      <c r="Y148" s="229">
        <f>X148*K148</f>
        <v>0</v>
      </c>
      <c r="Z148" s="229">
        <v>0.014</v>
      </c>
      <c r="AA148" s="230">
        <f>Z148*K148</f>
        <v>0.59396400000000005</v>
      </c>
      <c r="AR148" s="22" t="s">
        <v>243</v>
      </c>
      <c r="AT148" s="22" t="s">
        <v>154</v>
      </c>
      <c r="AU148" s="22" t="s">
        <v>111</v>
      </c>
      <c r="AY148" s="22" t="s">
        <v>153</v>
      </c>
      <c r="BE148" s="142">
        <f>IF(U148="základní",N148,0)</f>
        <v>0</v>
      </c>
      <c r="BF148" s="142">
        <f>IF(U148="snížená",N148,0)</f>
        <v>0</v>
      </c>
      <c r="BG148" s="142">
        <f>IF(U148="zákl. přenesená",N148,0)</f>
        <v>0</v>
      </c>
      <c r="BH148" s="142">
        <f>IF(U148="sníž. přenesená",N148,0)</f>
        <v>0</v>
      </c>
      <c r="BI148" s="142">
        <f>IF(U148="nulová",N148,0)</f>
        <v>0</v>
      </c>
      <c r="BJ148" s="22" t="s">
        <v>89</v>
      </c>
      <c r="BK148" s="142">
        <f>ROUND(L148*K148,2)</f>
        <v>0</v>
      </c>
      <c r="BL148" s="22" t="s">
        <v>243</v>
      </c>
      <c r="BM148" s="22" t="s">
        <v>277</v>
      </c>
    </row>
    <row r="149" s="10" customFormat="1" ht="16.5" customHeight="1">
      <c r="B149" s="231"/>
      <c r="C149" s="232"/>
      <c r="D149" s="232"/>
      <c r="E149" s="233" t="s">
        <v>22</v>
      </c>
      <c r="F149" s="234" t="s">
        <v>278</v>
      </c>
      <c r="G149" s="235"/>
      <c r="H149" s="235"/>
      <c r="I149" s="235"/>
      <c r="J149" s="232"/>
      <c r="K149" s="236">
        <v>42.426000000000002</v>
      </c>
      <c r="L149" s="232"/>
      <c r="M149" s="232"/>
      <c r="N149" s="232"/>
      <c r="O149" s="232"/>
      <c r="P149" s="232"/>
      <c r="Q149" s="232"/>
      <c r="R149" s="237"/>
      <c r="T149" s="238"/>
      <c r="U149" s="232"/>
      <c r="V149" s="232"/>
      <c r="W149" s="232"/>
      <c r="X149" s="232"/>
      <c r="Y149" s="232"/>
      <c r="Z149" s="232"/>
      <c r="AA149" s="239"/>
      <c r="AT149" s="240" t="s">
        <v>161</v>
      </c>
      <c r="AU149" s="240" t="s">
        <v>111</v>
      </c>
      <c r="AV149" s="10" t="s">
        <v>111</v>
      </c>
      <c r="AW149" s="10" t="s">
        <v>37</v>
      </c>
      <c r="AX149" s="10" t="s">
        <v>81</v>
      </c>
      <c r="AY149" s="240" t="s">
        <v>153</v>
      </c>
    </row>
    <row r="150" s="1" customFormat="1" ht="16.5" customHeight="1">
      <c r="B150" s="46"/>
      <c r="C150" s="220" t="s">
        <v>206</v>
      </c>
      <c r="D150" s="220" t="s">
        <v>154</v>
      </c>
      <c r="E150" s="221" t="s">
        <v>279</v>
      </c>
      <c r="F150" s="222" t="s">
        <v>280</v>
      </c>
      <c r="G150" s="222"/>
      <c r="H150" s="222"/>
      <c r="I150" s="222"/>
      <c r="J150" s="223" t="s">
        <v>157</v>
      </c>
      <c r="K150" s="224">
        <v>103.229</v>
      </c>
      <c r="L150" s="225">
        <v>0</v>
      </c>
      <c r="M150" s="226"/>
      <c r="N150" s="227">
        <f>ROUND(L150*K150,2)</f>
        <v>0</v>
      </c>
      <c r="O150" s="227"/>
      <c r="P150" s="227"/>
      <c r="Q150" s="227"/>
      <c r="R150" s="48"/>
      <c r="T150" s="228" t="s">
        <v>22</v>
      </c>
      <c r="U150" s="56" t="s">
        <v>46</v>
      </c>
      <c r="V150" s="47"/>
      <c r="W150" s="229">
        <f>V150*K150</f>
        <v>0</v>
      </c>
      <c r="X150" s="229">
        <v>0</v>
      </c>
      <c r="Y150" s="229">
        <f>X150*K150</f>
        <v>0</v>
      </c>
      <c r="Z150" s="229">
        <v>0.014999999999999999</v>
      </c>
      <c r="AA150" s="230">
        <f>Z150*K150</f>
        <v>1.548435</v>
      </c>
      <c r="AR150" s="22" t="s">
        <v>243</v>
      </c>
      <c r="AT150" s="22" t="s">
        <v>154</v>
      </c>
      <c r="AU150" s="22" t="s">
        <v>111</v>
      </c>
      <c r="AY150" s="22" t="s">
        <v>153</v>
      </c>
      <c r="BE150" s="142">
        <f>IF(U150="základní",N150,0)</f>
        <v>0</v>
      </c>
      <c r="BF150" s="142">
        <f>IF(U150="snížená",N150,0)</f>
        <v>0</v>
      </c>
      <c r="BG150" s="142">
        <f>IF(U150="zákl. přenesená",N150,0)</f>
        <v>0</v>
      </c>
      <c r="BH150" s="142">
        <f>IF(U150="sníž. přenesená",N150,0)</f>
        <v>0</v>
      </c>
      <c r="BI150" s="142">
        <f>IF(U150="nulová",N150,0)</f>
        <v>0</v>
      </c>
      <c r="BJ150" s="22" t="s">
        <v>89</v>
      </c>
      <c r="BK150" s="142">
        <f>ROUND(L150*K150,2)</f>
        <v>0</v>
      </c>
      <c r="BL150" s="22" t="s">
        <v>243</v>
      </c>
      <c r="BM150" s="22" t="s">
        <v>281</v>
      </c>
    </row>
    <row r="151" s="10" customFormat="1" ht="16.5" customHeight="1">
      <c r="B151" s="231"/>
      <c r="C151" s="232"/>
      <c r="D151" s="232"/>
      <c r="E151" s="233" t="s">
        <v>22</v>
      </c>
      <c r="F151" s="234" t="s">
        <v>282</v>
      </c>
      <c r="G151" s="235"/>
      <c r="H151" s="235"/>
      <c r="I151" s="235"/>
      <c r="J151" s="232"/>
      <c r="K151" s="236">
        <v>103.229</v>
      </c>
      <c r="L151" s="232"/>
      <c r="M151" s="232"/>
      <c r="N151" s="232"/>
      <c r="O151" s="232"/>
      <c r="P151" s="232"/>
      <c r="Q151" s="232"/>
      <c r="R151" s="237"/>
      <c r="T151" s="238"/>
      <c r="U151" s="232"/>
      <c r="V151" s="232"/>
      <c r="W151" s="232"/>
      <c r="X151" s="232"/>
      <c r="Y151" s="232"/>
      <c r="Z151" s="232"/>
      <c r="AA151" s="239"/>
      <c r="AT151" s="240" t="s">
        <v>161</v>
      </c>
      <c r="AU151" s="240" t="s">
        <v>111</v>
      </c>
      <c r="AV151" s="10" t="s">
        <v>111</v>
      </c>
      <c r="AW151" s="10" t="s">
        <v>37</v>
      </c>
      <c r="AX151" s="10" t="s">
        <v>81</v>
      </c>
      <c r="AY151" s="240" t="s">
        <v>153</v>
      </c>
    </row>
    <row r="152" s="9" customFormat="1" ht="29.88" customHeight="1">
      <c r="B152" s="206"/>
      <c r="C152" s="207"/>
      <c r="D152" s="217" t="s">
        <v>261</v>
      </c>
      <c r="E152" s="217"/>
      <c r="F152" s="217"/>
      <c r="G152" s="217"/>
      <c r="H152" s="217"/>
      <c r="I152" s="217"/>
      <c r="J152" s="217"/>
      <c r="K152" s="217"/>
      <c r="L152" s="217"/>
      <c r="M152" s="217"/>
      <c r="N152" s="218">
        <f>BK152</f>
        <v>0</v>
      </c>
      <c r="O152" s="219"/>
      <c r="P152" s="219"/>
      <c r="Q152" s="219"/>
      <c r="R152" s="210"/>
      <c r="T152" s="211"/>
      <c r="U152" s="207"/>
      <c r="V152" s="207"/>
      <c r="W152" s="212">
        <f>SUM(W153:W158)</f>
        <v>0</v>
      </c>
      <c r="X152" s="207"/>
      <c r="Y152" s="212">
        <f>SUM(Y153:Y158)</f>
        <v>0</v>
      </c>
      <c r="Z152" s="207"/>
      <c r="AA152" s="213">
        <f>SUM(AA153:AA158)</f>
        <v>0.12133540000000001</v>
      </c>
      <c r="AR152" s="214" t="s">
        <v>111</v>
      </c>
      <c r="AT152" s="215" t="s">
        <v>80</v>
      </c>
      <c r="AU152" s="215" t="s">
        <v>89</v>
      </c>
      <c r="AY152" s="214" t="s">
        <v>153</v>
      </c>
      <c r="BK152" s="216">
        <f>SUM(BK153:BK158)</f>
        <v>0</v>
      </c>
    </row>
    <row r="153" s="1" customFormat="1" ht="16.5" customHeight="1">
      <c r="B153" s="46"/>
      <c r="C153" s="220" t="s">
        <v>199</v>
      </c>
      <c r="D153" s="220" t="s">
        <v>154</v>
      </c>
      <c r="E153" s="221" t="s">
        <v>283</v>
      </c>
      <c r="F153" s="222" t="s">
        <v>284</v>
      </c>
      <c r="G153" s="222"/>
      <c r="H153" s="222"/>
      <c r="I153" s="222"/>
      <c r="J153" s="223" t="s">
        <v>177</v>
      </c>
      <c r="K153" s="224">
        <v>42.426000000000002</v>
      </c>
      <c r="L153" s="225">
        <v>0</v>
      </c>
      <c r="M153" s="226"/>
      <c r="N153" s="227">
        <f>ROUND(L153*K153,2)</f>
        <v>0</v>
      </c>
      <c r="O153" s="227"/>
      <c r="P153" s="227"/>
      <c r="Q153" s="227"/>
      <c r="R153" s="48"/>
      <c r="T153" s="228" t="s">
        <v>22</v>
      </c>
      <c r="U153" s="56" t="s">
        <v>46</v>
      </c>
      <c r="V153" s="47"/>
      <c r="W153" s="229">
        <f>V153*K153</f>
        <v>0</v>
      </c>
      <c r="X153" s="229">
        <v>0</v>
      </c>
      <c r="Y153" s="229">
        <f>X153*K153</f>
        <v>0</v>
      </c>
      <c r="Z153" s="229">
        <v>0.0016999999999999999</v>
      </c>
      <c r="AA153" s="230">
        <f>Z153*K153</f>
        <v>0.072124199999999999</v>
      </c>
      <c r="AR153" s="22" t="s">
        <v>243</v>
      </c>
      <c r="AT153" s="22" t="s">
        <v>154</v>
      </c>
      <c r="AU153" s="22" t="s">
        <v>111</v>
      </c>
      <c r="AY153" s="22" t="s">
        <v>153</v>
      </c>
      <c r="BE153" s="142">
        <f>IF(U153="základní",N153,0)</f>
        <v>0</v>
      </c>
      <c r="BF153" s="142">
        <f>IF(U153="snížená",N153,0)</f>
        <v>0</v>
      </c>
      <c r="BG153" s="142">
        <f>IF(U153="zákl. přenesená",N153,0)</f>
        <v>0</v>
      </c>
      <c r="BH153" s="142">
        <f>IF(U153="sníž. přenesená",N153,0)</f>
        <v>0</v>
      </c>
      <c r="BI153" s="142">
        <f>IF(U153="nulová",N153,0)</f>
        <v>0</v>
      </c>
      <c r="BJ153" s="22" t="s">
        <v>89</v>
      </c>
      <c r="BK153" s="142">
        <f>ROUND(L153*K153,2)</f>
        <v>0</v>
      </c>
      <c r="BL153" s="22" t="s">
        <v>243</v>
      </c>
      <c r="BM153" s="22" t="s">
        <v>285</v>
      </c>
    </row>
    <row r="154" s="10" customFormat="1" ht="16.5" customHeight="1">
      <c r="B154" s="231"/>
      <c r="C154" s="232"/>
      <c r="D154" s="232"/>
      <c r="E154" s="233" t="s">
        <v>22</v>
      </c>
      <c r="F154" s="234" t="s">
        <v>286</v>
      </c>
      <c r="G154" s="235"/>
      <c r="H154" s="235"/>
      <c r="I154" s="235"/>
      <c r="J154" s="232"/>
      <c r="K154" s="236">
        <v>42.426000000000002</v>
      </c>
      <c r="L154" s="232"/>
      <c r="M154" s="232"/>
      <c r="N154" s="232"/>
      <c r="O154" s="232"/>
      <c r="P154" s="232"/>
      <c r="Q154" s="232"/>
      <c r="R154" s="237"/>
      <c r="T154" s="238"/>
      <c r="U154" s="232"/>
      <c r="V154" s="232"/>
      <c r="W154" s="232"/>
      <c r="X154" s="232"/>
      <c r="Y154" s="232"/>
      <c r="Z154" s="232"/>
      <c r="AA154" s="239"/>
      <c r="AT154" s="240" t="s">
        <v>161</v>
      </c>
      <c r="AU154" s="240" t="s">
        <v>111</v>
      </c>
      <c r="AV154" s="10" t="s">
        <v>111</v>
      </c>
      <c r="AW154" s="10" t="s">
        <v>37</v>
      </c>
      <c r="AX154" s="10" t="s">
        <v>81</v>
      </c>
      <c r="AY154" s="240" t="s">
        <v>153</v>
      </c>
    </row>
    <row r="155" s="1" customFormat="1" ht="16.5" customHeight="1">
      <c r="B155" s="46"/>
      <c r="C155" s="220" t="s">
        <v>287</v>
      </c>
      <c r="D155" s="220" t="s">
        <v>154</v>
      </c>
      <c r="E155" s="221" t="s">
        <v>288</v>
      </c>
      <c r="F155" s="222" t="s">
        <v>289</v>
      </c>
      <c r="G155" s="222"/>
      <c r="H155" s="222"/>
      <c r="I155" s="222"/>
      <c r="J155" s="223" t="s">
        <v>177</v>
      </c>
      <c r="K155" s="224">
        <v>7.5620000000000003</v>
      </c>
      <c r="L155" s="225">
        <v>0</v>
      </c>
      <c r="M155" s="226"/>
      <c r="N155" s="227">
        <f>ROUND(L155*K155,2)</f>
        <v>0</v>
      </c>
      <c r="O155" s="227"/>
      <c r="P155" s="227"/>
      <c r="Q155" s="227"/>
      <c r="R155" s="48"/>
      <c r="T155" s="228" t="s">
        <v>22</v>
      </c>
      <c r="U155" s="56" t="s">
        <v>46</v>
      </c>
      <c r="V155" s="47"/>
      <c r="W155" s="229">
        <f>V155*K155</f>
        <v>0</v>
      </c>
      <c r="X155" s="229">
        <v>0</v>
      </c>
      <c r="Y155" s="229">
        <f>X155*K155</f>
        <v>0</v>
      </c>
      <c r="Z155" s="229">
        <v>0.0025999999999999999</v>
      </c>
      <c r="AA155" s="230">
        <f>Z155*K155</f>
        <v>0.0196612</v>
      </c>
      <c r="AR155" s="22" t="s">
        <v>243</v>
      </c>
      <c r="AT155" s="22" t="s">
        <v>154</v>
      </c>
      <c r="AU155" s="22" t="s">
        <v>111</v>
      </c>
      <c r="AY155" s="22" t="s">
        <v>153</v>
      </c>
      <c r="BE155" s="142">
        <f>IF(U155="základní",N155,0)</f>
        <v>0</v>
      </c>
      <c r="BF155" s="142">
        <f>IF(U155="snížená",N155,0)</f>
        <v>0</v>
      </c>
      <c r="BG155" s="142">
        <f>IF(U155="zákl. přenesená",N155,0)</f>
        <v>0</v>
      </c>
      <c r="BH155" s="142">
        <f>IF(U155="sníž. přenesená",N155,0)</f>
        <v>0</v>
      </c>
      <c r="BI155" s="142">
        <f>IF(U155="nulová",N155,0)</f>
        <v>0</v>
      </c>
      <c r="BJ155" s="22" t="s">
        <v>89</v>
      </c>
      <c r="BK155" s="142">
        <f>ROUND(L155*K155,2)</f>
        <v>0</v>
      </c>
      <c r="BL155" s="22" t="s">
        <v>243</v>
      </c>
      <c r="BM155" s="22" t="s">
        <v>290</v>
      </c>
    </row>
    <row r="156" s="10" customFormat="1" ht="16.5" customHeight="1">
      <c r="B156" s="231"/>
      <c r="C156" s="232"/>
      <c r="D156" s="232"/>
      <c r="E156" s="233" t="s">
        <v>22</v>
      </c>
      <c r="F156" s="234" t="s">
        <v>291</v>
      </c>
      <c r="G156" s="235"/>
      <c r="H156" s="235"/>
      <c r="I156" s="235"/>
      <c r="J156" s="232"/>
      <c r="K156" s="236">
        <v>7.5620000000000003</v>
      </c>
      <c r="L156" s="232"/>
      <c r="M156" s="232"/>
      <c r="N156" s="232"/>
      <c r="O156" s="232"/>
      <c r="P156" s="232"/>
      <c r="Q156" s="232"/>
      <c r="R156" s="237"/>
      <c r="T156" s="238"/>
      <c r="U156" s="232"/>
      <c r="V156" s="232"/>
      <c r="W156" s="232"/>
      <c r="X156" s="232"/>
      <c r="Y156" s="232"/>
      <c r="Z156" s="232"/>
      <c r="AA156" s="239"/>
      <c r="AT156" s="240" t="s">
        <v>161</v>
      </c>
      <c r="AU156" s="240" t="s">
        <v>111</v>
      </c>
      <c r="AV156" s="10" t="s">
        <v>111</v>
      </c>
      <c r="AW156" s="10" t="s">
        <v>37</v>
      </c>
      <c r="AX156" s="10" t="s">
        <v>81</v>
      </c>
      <c r="AY156" s="240" t="s">
        <v>153</v>
      </c>
    </row>
    <row r="157" s="1" customFormat="1" ht="16.5" customHeight="1">
      <c r="B157" s="46"/>
      <c r="C157" s="220" t="s">
        <v>292</v>
      </c>
      <c r="D157" s="220" t="s">
        <v>154</v>
      </c>
      <c r="E157" s="221" t="s">
        <v>293</v>
      </c>
      <c r="F157" s="222" t="s">
        <v>294</v>
      </c>
      <c r="G157" s="222"/>
      <c r="H157" s="222"/>
      <c r="I157" s="222"/>
      <c r="J157" s="223" t="s">
        <v>177</v>
      </c>
      <c r="K157" s="224">
        <v>7.5</v>
      </c>
      <c r="L157" s="225">
        <v>0</v>
      </c>
      <c r="M157" s="226"/>
      <c r="N157" s="227">
        <f>ROUND(L157*K157,2)</f>
        <v>0</v>
      </c>
      <c r="O157" s="227"/>
      <c r="P157" s="227"/>
      <c r="Q157" s="227"/>
      <c r="R157" s="48"/>
      <c r="T157" s="228" t="s">
        <v>22</v>
      </c>
      <c r="U157" s="56" t="s">
        <v>46</v>
      </c>
      <c r="V157" s="47"/>
      <c r="W157" s="229">
        <f>V157*K157</f>
        <v>0</v>
      </c>
      <c r="X157" s="229">
        <v>0</v>
      </c>
      <c r="Y157" s="229">
        <f>X157*K157</f>
        <v>0</v>
      </c>
      <c r="Z157" s="229">
        <v>0.0039399999999999999</v>
      </c>
      <c r="AA157" s="230">
        <f>Z157*K157</f>
        <v>0.02955</v>
      </c>
      <c r="AR157" s="22" t="s">
        <v>243</v>
      </c>
      <c r="AT157" s="22" t="s">
        <v>154</v>
      </c>
      <c r="AU157" s="22" t="s">
        <v>111</v>
      </c>
      <c r="AY157" s="22" t="s">
        <v>153</v>
      </c>
      <c r="BE157" s="142">
        <f>IF(U157="základní",N157,0)</f>
        <v>0</v>
      </c>
      <c r="BF157" s="142">
        <f>IF(U157="snížená",N157,0)</f>
        <v>0</v>
      </c>
      <c r="BG157" s="142">
        <f>IF(U157="zákl. přenesená",N157,0)</f>
        <v>0</v>
      </c>
      <c r="BH157" s="142">
        <f>IF(U157="sníž. přenesená",N157,0)</f>
        <v>0</v>
      </c>
      <c r="BI157" s="142">
        <f>IF(U157="nulová",N157,0)</f>
        <v>0</v>
      </c>
      <c r="BJ157" s="22" t="s">
        <v>89</v>
      </c>
      <c r="BK157" s="142">
        <f>ROUND(L157*K157,2)</f>
        <v>0</v>
      </c>
      <c r="BL157" s="22" t="s">
        <v>243</v>
      </c>
      <c r="BM157" s="22" t="s">
        <v>295</v>
      </c>
    </row>
    <row r="158" s="10" customFormat="1" ht="16.5" customHeight="1">
      <c r="B158" s="231"/>
      <c r="C158" s="232"/>
      <c r="D158" s="232"/>
      <c r="E158" s="233" t="s">
        <v>22</v>
      </c>
      <c r="F158" s="234" t="s">
        <v>296</v>
      </c>
      <c r="G158" s="235"/>
      <c r="H158" s="235"/>
      <c r="I158" s="235"/>
      <c r="J158" s="232"/>
      <c r="K158" s="236">
        <v>7.5</v>
      </c>
      <c r="L158" s="232"/>
      <c r="M158" s="232"/>
      <c r="N158" s="232"/>
      <c r="O158" s="232"/>
      <c r="P158" s="232"/>
      <c r="Q158" s="232"/>
      <c r="R158" s="237"/>
      <c r="T158" s="238"/>
      <c r="U158" s="232"/>
      <c r="V158" s="232"/>
      <c r="W158" s="232"/>
      <c r="X158" s="232"/>
      <c r="Y158" s="232"/>
      <c r="Z158" s="232"/>
      <c r="AA158" s="239"/>
      <c r="AT158" s="240" t="s">
        <v>161</v>
      </c>
      <c r="AU158" s="240" t="s">
        <v>111</v>
      </c>
      <c r="AV158" s="10" t="s">
        <v>111</v>
      </c>
      <c r="AW158" s="10" t="s">
        <v>37</v>
      </c>
      <c r="AX158" s="10" t="s">
        <v>81</v>
      </c>
      <c r="AY158" s="240" t="s">
        <v>153</v>
      </c>
    </row>
    <row r="159" s="1" customFormat="1" ht="49.92" customHeight="1">
      <c r="B159" s="46"/>
      <c r="C159" s="47"/>
      <c r="D159" s="208" t="s">
        <v>210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209">
        <f>BK159</f>
        <v>0</v>
      </c>
      <c r="O159" s="179"/>
      <c r="P159" s="179"/>
      <c r="Q159" s="179"/>
      <c r="R159" s="48"/>
      <c r="T159" s="194"/>
      <c r="U159" s="72"/>
      <c r="V159" s="72"/>
      <c r="W159" s="72"/>
      <c r="X159" s="72"/>
      <c r="Y159" s="72"/>
      <c r="Z159" s="72"/>
      <c r="AA159" s="74"/>
      <c r="AT159" s="22" t="s">
        <v>80</v>
      </c>
      <c r="AU159" s="22" t="s">
        <v>81</v>
      </c>
      <c r="AY159" s="22" t="s">
        <v>211</v>
      </c>
      <c r="BK159" s="142">
        <v>0</v>
      </c>
    </row>
    <row r="160" s="1" customFormat="1" ht="6.96" customHeight="1">
      <c r="B160" s="75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7"/>
    </row>
  </sheetData>
  <sheetProtection sheet="1" formatColumns="0" formatRows="0" objects="1" scenarios="1" spinCount="10" saltValue="iy+PfUzeUTZ5oh5ijIxLE4rxLEMK1EhzsjQmc/cZvT0IZfEb/5w9966lAlLDM31UZI34hKdmv08NBNkoc1MZ8w==" hashValue="3/FL5kHUOas84QsA8mykkVd3K0wqn4dKJUhZskJQqAwrUwEmc03pdRhav9Ivxifze22LCKQCFeErz00I0QxEDQ==" algorithmName="SHA-512" password="CC35"/>
  <mergeCells count="135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H40:J40"/>
    <mergeCell ref="N40:P40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F126:I126"/>
    <mergeCell ref="F127:I127"/>
    <mergeCell ref="F128:I128"/>
    <mergeCell ref="F130:I130"/>
    <mergeCell ref="L130:M130"/>
    <mergeCell ref="N130:Q130"/>
    <mergeCell ref="F131:I131"/>
    <mergeCell ref="L131:M131"/>
    <mergeCell ref="N131:Q131"/>
    <mergeCell ref="F132:I132"/>
    <mergeCell ref="F133:I133"/>
    <mergeCell ref="L133:M133"/>
    <mergeCell ref="N133:Q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45:I145"/>
    <mergeCell ref="L145:M145"/>
    <mergeCell ref="N145:Q145"/>
    <mergeCell ref="F146:I146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F157:I157"/>
    <mergeCell ref="L157:M157"/>
    <mergeCell ref="N157:Q157"/>
    <mergeCell ref="F158:I158"/>
    <mergeCell ref="N122:Q122"/>
    <mergeCell ref="N123:Q123"/>
    <mergeCell ref="N124:Q124"/>
    <mergeCell ref="N129:Q129"/>
    <mergeCell ref="N143:Q143"/>
    <mergeCell ref="N144:Q144"/>
    <mergeCell ref="N147:Q147"/>
    <mergeCell ref="N152:Q152"/>
    <mergeCell ref="N159:Q159"/>
    <mergeCell ref="H1:K1"/>
    <mergeCell ref="S2:AC2"/>
  </mergeCell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Novotný</dc:creator>
  <cp:lastModifiedBy>Pavel Novotný</cp:lastModifiedBy>
  <dcterms:created xsi:type="dcterms:W3CDTF">2018-01-25T08:48:58Z</dcterms:created>
  <dcterms:modified xsi:type="dcterms:W3CDTF">2018-01-25T08:49:01Z</dcterms:modified>
</cp:coreProperties>
</file>