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rka\Desktop\"/>
    </mc:Choice>
  </mc:AlternateContent>
  <bookViews>
    <workbookView xWindow="0" yWindow="0" windowWidth="0" windowHeight="0"/>
  </bookViews>
  <sheets>
    <sheet name="Rekapitulace stavby" sheetId="1" r:id="rId1"/>
    <sheet name="2022-11-5 - MĚSTO ŽACLÉŘ 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'2022-11-5 - MĚSTO ŽACLÉŘ ...'!$C$125:$K$225</definedName>
    <definedName name="_xlnm.Print_Area" localSheetId="1">'2022-11-5 - MĚSTO ŽACLÉŘ ...'!$C$4:$J$76,'2022-11-5 - MĚSTO ŽACLÉŘ ...'!$C$115:$J$225</definedName>
    <definedName name="_xlnm.Print_Titles" localSheetId="1">'2022-11-5 - MĚSTO ŽACLÉŘ ...'!$125:$125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25"/>
  <c r="BH225"/>
  <c r="BG225"/>
  <c r="BF225"/>
  <c r="T225"/>
  <c r="T224"/>
  <c r="R225"/>
  <c r="R224"/>
  <c r="P225"/>
  <c r="P224"/>
  <c r="BI223"/>
  <c r="BH223"/>
  <c r="BG223"/>
  <c r="BF223"/>
  <c r="T223"/>
  <c r="T222"/>
  <c r="T221"/>
  <c r="R223"/>
  <c r="R222"/>
  <c r="R221"/>
  <c r="P223"/>
  <c r="P222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196"/>
  <c r="BH196"/>
  <c r="BG196"/>
  <c r="BF196"/>
  <c r="T196"/>
  <c r="T195"/>
  <c r="R196"/>
  <c r="R195"/>
  <c r="P196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F120"/>
  <c r="E118"/>
  <c r="F87"/>
  <c r="E85"/>
  <c r="J22"/>
  <c r="E22"/>
  <c r="J90"/>
  <c r="J21"/>
  <c r="J19"/>
  <c r="E19"/>
  <c r="J122"/>
  <c r="J18"/>
  <c r="J16"/>
  <c r="E16"/>
  <c r="F90"/>
  <c r="J15"/>
  <c r="J13"/>
  <c r="E13"/>
  <c r="F122"/>
  <c r="J12"/>
  <c r="J10"/>
  <c r="J87"/>
  <c i="1" r="L90"/>
  <c r="AM90"/>
  <c r="AM89"/>
  <c r="L89"/>
  <c r="AM87"/>
  <c r="L87"/>
  <c r="L85"/>
  <c r="L84"/>
  <c i="2" r="BK152"/>
  <c r="BK130"/>
  <c r="J211"/>
  <c r="BK180"/>
  <c r="J131"/>
  <c r="BK208"/>
  <c r="J174"/>
  <c r="J157"/>
  <c r="J186"/>
  <c r="BK145"/>
  <c r="BK144"/>
  <c r="BK219"/>
  <c r="J191"/>
  <c r="J152"/>
  <c r="J216"/>
  <c r="J182"/>
  <c r="BK153"/>
  <c r="BK196"/>
  <c r="BK138"/>
  <c r="F33"/>
  <c r="J214"/>
  <c r="BK207"/>
  <c r="J196"/>
  <c r="J180"/>
  <c r="BK147"/>
  <c r="J220"/>
  <c r="J203"/>
  <c r="BK178"/>
  <c r="BK150"/>
  <c r="BK220"/>
  <c r="BK205"/>
  <c r="J171"/>
  <c r="J145"/>
  <c r="J193"/>
  <c r="J153"/>
  <c r="J189"/>
  <c r="J140"/>
  <c r="BK217"/>
  <c r="BK193"/>
  <c r="BK174"/>
  <c r="J223"/>
  <c r="BK203"/>
  <c r="BK166"/>
  <c r="J206"/>
  <c r="J177"/>
  <c r="BK129"/>
  <c r="BK169"/>
  <c r="J148"/>
  <c r="BK140"/>
  <c r="F35"/>
  <c r="J164"/>
  <c r="J129"/>
  <c r="BK167"/>
  <c r="BK142"/>
  <c r="J167"/>
  <c r="BK223"/>
  <c r="J205"/>
  <c r="BK177"/>
  <c i="1" r="AS94"/>
  <c i="2" r="J207"/>
  <c r="BK168"/>
  <c r="BK216"/>
  <c r="J159"/>
  <c r="J213"/>
  <c r="BK184"/>
  <c r="BK148"/>
  <c r="BK209"/>
  <c r="BK191"/>
  <c r="J163"/>
  <c r="J142"/>
  <c r="J169"/>
  <c r="J32"/>
  <c r="BK225"/>
  <c r="J219"/>
  <c r="BK213"/>
  <c r="BK212"/>
  <c r="J209"/>
  <c r="BK204"/>
  <c r="J188"/>
  <c r="J178"/>
  <c r="J168"/>
  <c r="BK163"/>
  <c r="J151"/>
  <c r="J144"/>
  <c r="J130"/>
  <c r="J212"/>
  <c r="J208"/>
  <c r="BK202"/>
  <c r="BK186"/>
  <c r="BK155"/>
  <c r="J150"/>
  <c r="BK214"/>
  <c r="BK189"/>
  <c r="J155"/>
  <c r="BK211"/>
  <c r="J202"/>
  <c r="BK159"/>
  <c r="J204"/>
  <c r="J166"/>
  <c r="F32"/>
  <c r="J210"/>
  <c r="J184"/>
  <c r="BK164"/>
  <c r="BK157"/>
  <c r="J147"/>
  <c r="J138"/>
  <c r="J225"/>
  <c r="BK210"/>
  <c r="BK206"/>
  <c r="BK182"/>
  <c r="BK151"/>
  <c r="BK131"/>
  <c r="J217"/>
  <c r="BK188"/>
  <c r="BK171"/>
  <c r="F34"/>
  <c l="1" r="P156"/>
  <c r="P176"/>
  <c r="T128"/>
  <c r="T176"/>
  <c r="P128"/>
  <c r="BK176"/>
  <c r="J176"/>
  <c r="J99"/>
  <c r="R128"/>
  <c r="R127"/>
  <c r="R156"/>
  <c r="BK190"/>
  <c r="J190"/>
  <c r="J100"/>
  <c r="T190"/>
  <c r="P215"/>
  <c r="BK156"/>
  <c r="J156"/>
  <c r="J98"/>
  <c r="R176"/>
  <c r="R190"/>
  <c r="BK201"/>
  <c r="R201"/>
  <c r="R200"/>
  <c r="BK215"/>
  <c r="J215"/>
  <c r="J104"/>
  <c r="P218"/>
  <c r="BK128"/>
  <c r="T156"/>
  <c r="P190"/>
  <c r="P201"/>
  <c r="P200"/>
  <c r="T201"/>
  <c r="T200"/>
  <c r="R215"/>
  <c r="T215"/>
  <c r="BK218"/>
  <c r="J218"/>
  <c r="J105"/>
  <c r="R218"/>
  <c r="T218"/>
  <c r="BK195"/>
  <c r="J195"/>
  <c r="J101"/>
  <c r="BK154"/>
  <c r="J154"/>
  <c r="J97"/>
  <c r="BK222"/>
  <c r="J222"/>
  <c r="J107"/>
  <c r="BK224"/>
  <c r="J224"/>
  <c r="J108"/>
  <c i="1" r="BD95"/>
  <c i="2" r="J120"/>
  <c r="BE147"/>
  <c r="BE152"/>
  <c r="BE157"/>
  <c r="BE164"/>
  <c r="BE168"/>
  <c r="BE171"/>
  <c r="BE174"/>
  <c r="BE184"/>
  <c r="BE203"/>
  <c r="BE205"/>
  <c r="BE208"/>
  <c r="BE220"/>
  <c r="BE223"/>
  <c r="F123"/>
  <c r="BE131"/>
  <c r="BE140"/>
  <c r="BE150"/>
  <c r="BE155"/>
  <c r="BE167"/>
  <c r="BE180"/>
  <c r="BE189"/>
  <c r="BE193"/>
  <c r="BE204"/>
  <c r="BE206"/>
  <c r="BE210"/>
  <c r="BE214"/>
  <c i="1" r="BA95"/>
  <c r="BB95"/>
  <c i="2" r="J123"/>
  <c r="BE130"/>
  <c r="BE144"/>
  <c r="BE151"/>
  <c r="BE163"/>
  <c r="BE166"/>
  <c r="BE169"/>
  <c r="BE188"/>
  <c r="BE202"/>
  <c r="BE207"/>
  <c r="BE212"/>
  <c r="BE216"/>
  <c r="J89"/>
  <c r="BE138"/>
  <c r="BE145"/>
  <c r="BE148"/>
  <c r="BE159"/>
  <c r="BE178"/>
  <c r="BE191"/>
  <c r="BE209"/>
  <c r="BE213"/>
  <c r="BE225"/>
  <c r="F89"/>
  <c r="BE129"/>
  <c r="BE142"/>
  <c r="BE153"/>
  <c r="BE177"/>
  <c r="BE182"/>
  <c r="BE186"/>
  <c r="BE196"/>
  <c r="BE211"/>
  <c r="BE217"/>
  <c r="BE219"/>
  <c i="1" r="AW95"/>
  <c r="BC95"/>
  <c r="BB94"/>
  <c r="W31"/>
  <c r="BA94"/>
  <c r="AW94"/>
  <c r="AK30"/>
  <c r="BD94"/>
  <c r="W33"/>
  <c r="BC94"/>
  <c r="W32"/>
  <c i="2" l="1" r="BK127"/>
  <c r="BK200"/>
  <c r="J200"/>
  <c r="J102"/>
  <c r="R126"/>
  <c r="T127"/>
  <c r="T126"/>
  <c r="P127"/>
  <c r="P126"/>
  <c i="1" r="AU95"/>
  <c i="2" r="J128"/>
  <c r="J96"/>
  <c r="J201"/>
  <c r="J103"/>
  <c r="BK221"/>
  <c r="J221"/>
  <c r="J106"/>
  <c i="1" r="AY94"/>
  <c r="W30"/>
  <c r="AX94"/>
  <c i="2" r="F31"/>
  <c i="1" r="AZ95"/>
  <c r="AZ94"/>
  <c r="W29"/>
  <c r="AU94"/>
  <c i="2" r="J31"/>
  <c i="1" r="AV95"/>
  <c r="AT95"/>
  <c i="2" l="1" r="BK126"/>
  <c r="J126"/>
  <c r="J94"/>
  <c r="J127"/>
  <c r="J95"/>
  <c i="1" r="AV94"/>
  <c r="AK29"/>
  <c i="2" l="1" r="J28"/>
  <c i="1" r="AG95"/>
  <c r="AG94"/>
  <c r="AK26"/>
  <c r="AT94"/>
  <c i="2" l="1" r="J37"/>
  <c i="1" r="AN94"/>
  <c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<sst xmlns="http://schemas.openxmlformats.org/spreadsheetml/2006/main">
  <si>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</si>
  <si>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</si>
  <si>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</si>
  <si>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</si>
  <si>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</si>
  <si>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{3efc0a85-ccad-4b54-8dde-0423a591eaa7}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</si>
  <si>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</si>
  <si>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</si>
  <si>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</si>
  <si>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</si>
  <si>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</si>
  <si>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</si>
  <si>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</si>
  <si>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</si>
  <si>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2022/11/5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</si>
  <si>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</si>
  <si>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</si>
  <si>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MĚSTO ŽACLÉŘ - úprava odstavné plochy</t>
  </si>
  <si>
    <t>KSO:</t>
  </si>
  <si>
    <t>CC-CZ:</t>
  </si>
  <si>
    <t>Místo:</t>
  </si>
  <si>
    <t>Žacléř</t>
  </si>
  <si>
    <t>Datum:</t>
  </si>
  <si>
    <t>20. 11. 2022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</si>
  <si>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</si>
  <si>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</si>
  <si>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</si>
  <si>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</si>
  <si>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</si>
  <si>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</si>
  <si>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</si>
  <si>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</si>
  <si>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</si>
  <si>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</si>
  <si>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</si>
  <si>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</si>
  <si>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</si>
  <si>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</si>
  <si>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</si>
  <si>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</si>
  <si>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</si>
  <si>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</si>
  <si>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</si>
  <si>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</si>
  <si>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</si>
  <si>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</si>
  <si>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</si>
  <si>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</si>
  <si>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</si>
  <si>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</si>
  <si>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</si>
  <si>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</si>
  <si>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</si>
  <si>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</si>
  <si>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</si>
  <si>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</si>
  <si>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</si>
  <si>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</si>
  <si>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</si>
  <si>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</si>
  <si>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</si>
  <si>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</si>
  <si>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</si>
  <si>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</si>
  <si>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</si>
  <si>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</si>
  <si>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</si>
  <si>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</si>
  <si>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</si>
  <si>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</si>
  <si>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</si>
  <si>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</si>
  <si>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</si>
  <si>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</si>
  <si>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</si>
  <si>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</si>
  <si>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</si>
  <si>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</si>
  <si>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</si>
  <si>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</si>
  <si>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</si>
  <si>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</si>
  <si>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</si>
  <si>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</si>
  <si>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</si>
  <si>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</si>
  <si>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</si>
  <si>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</si>
  <si>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</si>
  <si>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</si>
  <si>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</si>
  <si>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</si>
  <si>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</si>
  <si>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</si>
  <si>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</si>
  <si>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</si>
  <si>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</si>
  <si>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</si>
  <si>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</si>
  <si>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</si>
  <si>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</si>
  <si>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</si>
  <si>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</si>
  <si>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</si>
  <si>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</si>
  <si>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</si>
  <si>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</si>
  <si>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</si>
  <si>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</si>
  <si>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</si>
  <si>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</si>
  <si>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</si>
  <si>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</si>
  <si>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</si>
  <si>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</si>
  <si>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</si>
  <si>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</si>
  <si>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</si>
  <si>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</si>
  <si>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</si>
  <si>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112151014</t>
  </si>
  <si>
    <t>Volné kácení stromů s rozřezáním a odvětvením D kmene přes 400 do 500 mm</t>
  </si>
  <si>
    <t>kus</t>
  </si>
  <si>
    <t>4</t>
  </si>
  <si>
    <t>-1558298027</t>
  </si>
  <si>
    <t>112251102</t>
  </si>
  <si>
    <t>Odstranění pařezů průměru přes 300 do 500 mm</t>
  </si>
  <si>
    <t>-170370412</t>
  </si>
  <si>
    <t>3</t>
  </si>
  <si>
    <t>122251104</t>
  </si>
  <si>
    <t>Odkopávky a prokopávky nezapažené v hornině třídy těžitelnosti I skupiny 3 objem do 500 m3 strojně</t>
  </si>
  <si>
    <t>m3</t>
  </si>
  <si>
    <t>-2137359350</t>
  </si>
  <si>
    <t>VV</t>
  </si>
  <si>
    <t>"řez 2"12*0,58*17,3</t>
  </si>
  <si>
    <t>"řez 3"16,5*0,79*17,3</t>
  </si>
  <si>
    <t>"řez 4"15,5*0,71*17,3</t>
  </si>
  <si>
    <t>"řez 5"12,5*0,55*17,3</t>
  </si>
  <si>
    <t>"plocha asfalt sjezd"202*0,4</t>
  </si>
  <si>
    <t>Součet</t>
  </si>
  <si>
    <t>162651111</t>
  </si>
  <si>
    <t>Vodorovné přemístění přes 3 000 do 4000 m výkopku/sypaniny z horniny třídy těžitelnosti I skupiny 1 až 3</t>
  </si>
  <si>
    <t>-1392045040</t>
  </si>
  <si>
    <t>736,576-40,25</t>
  </si>
  <si>
    <t>5</t>
  </si>
  <si>
    <t>171151103</t>
  </si>
  <si>
    <t>Uložení sypaniny z hornin soudržných do násypů zhutněných strojně</t>
  </si>
  <si>
    <t>1364862851</t>
  </si>
  <si>
    <t>7*5,75</t>
  </si>
  <si>
    <t>6</t>
  </si>
  <si>
    <t>171201231</t>
  </si>
  <si>
    <t>Poplatek za uložení zeminy a kamení na recyklační skládce (skládkovné) kód odpadu 17 05 04</t>
  </si>
  <si>
    <t>t</t>
  </si>
  <si>
    <t>252110878</t>
  </si>
  <si>
    <t>(696,326)*1,8</t>
  </si>
  <si>
    <t>7</t>
  </si>
  <si>
    <t>181411122</t>
  </si>
  <si>
    <t>Založení lučního trávníku výsevem pl do 1000 m2 ve svahu přes 1:5 do 1:2</t>
  </si>
  <si>
    <t>m2</t>
  </si>
  <si>
    <t>1784491060</t>
  </si>
  <si>
    <t>8</t>
  </si>
  <si>
    <t>M</t>
  </si>
  <si>
    <t>00572420</t>
  </si>
  <si>
    <t>osivo směs travní parková okrasná</t>
  </si>
  <si>
    <t>kg</t>
  </si>
  <si>
    <t>-684696719</t>
  </si>
  <si>
    <t>220*0,05 'Přepočtené koeficientem množství</t>
  </si>
  <si>
    <t>9</t>
  </si>
  <si>
    <t>181912112</t>
  </si>
  <si>
    <t>Úprava pláně v hornině třídy těžitelnosti I skupiny 3 se zhutněním ručně</t>
  </si>
  <si>
    <t>-2076092543</t>
  </si>
  <si>
    <t>10</t>
  </si>
  <si>
    <t>182351023</t>
  </si>
  <si>
    <t>Rozprostření ornice pl do 100 m2 ve svahu přes 1:5 tl vrstvy do 200 mm strojně</t>
  </si>
  <si>
    <t>-837164686</t>
  </si>
  <si>
    <t>220*1</t>
  </si>
  <si>
    <t>11</t>
  </si>
  <si>
    <t>183101115</t>
  </si>
  <si>
    <t>Hloubení jamek bez výměny půdy zeminy tř 1 až 4 obj přes 0,125 do 0,4 m3 v rovině a svahu do 1:5</t>
  </si>
  <si>
    <t>-702162040</t>
  </si>
  <si>
    <t>183403253</t>
  </si>
  <si>
    <t>Obdělání půdy hrabáním ve svahu přes 1:5 do 1:2</t>
  </si>
  <si>
    <t>242071810</t>
  </si>
  <si>
    <t>13</t>
  </si>
  <si>
    <t>184102115</t>
  </si>
  <si>
    <t>Výsadba dřeviny s balem D přes 0,5 do 0,6 m do jamky se zalitím v rovině a svahu do 1:5</t>
  </si>
  <si>
    <t>-17621786</t>
  </si>
  <si>
    <t>14</t>
  </si>
  <si>
    <t>0266030R</t>
  </si>
  <si>
    <t>Muchovník Lamarkův</t>
  </si>
  <si>
    <t>-997667411</t>
  </si>
  <si>
    <t>Svislé a kompletní konstrukce</t>
  </si>
  <si>
    <t>15</t>
  </si>
  <si>
    <t>388995211</t>
  </si>
  <si>
    <t>D+M chráničky elektrokabelu</t>
  </si>
  <si>
    <t>m</t>
  </si>
  <si>
    <t>-1979468317</t>
  </si>
  <si>
    <t>Komunikace pozemní</t>
  </si>
  <si>
    <t>16</t>
  </si>
  <si>
    <t>564211111</t>
  </si>
  <si>
    <t>Podklad nebo podsyp ze štěrkopísku ŠP plochy přes 100 m2 tl 50 mm</t>
  </si>
  <si>
    <t>-343630176</t>
  </si>
  <si>
    <t>886,95+41</t>
  </si>
  <si>
    <t>17</t>
  </si>
  <si>
    <t>564851111</t>
  </si>
  <si>
    <t>Podklad ze štěrkodrtě ŠD plochy přes 100 m2 tl 150 mm</t>
  </si>
  <si>
    <t>327843314</t>
  </si>
  <si>
    <t>"asfaltový sjezd-dvě vrstvy"202+169</t>
  </si>
  <si>
    <t>"žulová odstavná plocha"60*16,6</t>
  </si>
  <si>
    <t>18</t>
  </si>
  <si>
    <t>565145111</t>
  </si>
  <si>
    <t>Asfaltový beton vrstva podkladní ACP 16 (obalované kamenivo OKS) tl 60 mm š do 3 m</t>
  </si>
  <si>
    <t>-239769093</t>
  </si>
  <si>
    <t>19</t>
  </si>
  <si>
    <t>567122114</t>
  </si>
  <si>
    <t>Podklad ze směsi stmelené cementem SC C 8/10 (KSC I) tl 150 mm</t>
  </si>
  <si>
    <t>-2066183028</t>
  </si>
  <si>
    <t>16*59,4</t>
  </si>
  <si>
    <t>20</t>
  </si>
  <si>
    <t>573211108</t>
  </si>
  <si>
    <t>Postřik živičný spojovací z asfaltu v množství 0,40 kg/m2</t>
  </si>
  <si>
    <t>720664337</t>
  </si>
  <si>
    <t>573211109</t>
  </si>
  <si>
    <t>Postřik živičný spojovací z asfaltu v množství 0,50 kg/m2</t>
  </si>
  <si>
    <t>-1348498239</t>
  </si>
  <si>
    <t>22</t>
  </si>
  <si>
    <t>576133211</t>
  </si>
  <si>
    <t>Asfaltový koberec mastixový SMA 11 (AKMS) tl 40 mm š do 3 m</t>
  </si>
  <si>
    <t>157694462</t>
  </si>
  <si>
    <t>23</t>
  </si>
  <si>
    <t>591211111</t>
  </si>
  <si>
    <t>Kladení dlažby z kostek drobných z kamene do lože z kameniva těženého tl 50 mm</t>
  </si>
  <si>
    <t>-797648796</t>
  </si>
  <si>
    <t>59,1*15,7-409,200*0,1</t>
  </si>
  <si>
    <t>24</t>
  </si>
  <si>
    <t>58381007</t>
  </si>
  <si>
    <t>kostka štípaná dlažební žula drobná 8/10 (materiál dodá stavebník, hmotnost započítána do přesunu hmot)</t>
  </si>
  <si>
    <t>397004907</t>
  </si>
  <si>
    <t>927,95*0 'Přepočtené koeficientem množství</t>
  </si>
  <si>
    <t>25</t>
  </si>
  <si>
    <t>591211111.3</t>
  </si>
  <si>
    <t>Kladení vodících linií ze žulových kostek</t>
  </si>
  <si>
    <t>1778425333</t>
  </si>
  <si>
    <t>59,1*2+30*2*4,85</t>
  </si>
  <si>
    <t>Ostatní konstrukce a práce, bourání</t>
  </si>
  <si>
    <t>26</t>
  </si>
  <si>
    <t>916231213</t>
  </si>
  <si>
    <t>Osazení chodníkového obrubníku betonového stojatého s boční opěrou do lože z betonu prostého</t>
  </si>
  <si>
    <t>741202334</t>
  </si>
  <si>
    <t>27</t>
  </si>
  <si>
    <t>59217023</t>
  </si>
  <si>
    <t>obrubník betonový chodníkový 1000x150x250mm</t>
  </si>
  <si>
    <t>1933260335</t>
  </si>
  <si>
    <t>57*1,1 'Přepočtené koeficientem množství</t>
  </si>
  <si>
    <t>28</t>
  </si>
  <si>
    <t>916241213</t>
  </si>
  <si>
    <t>Osazení obrubníku kamenného stojatého s boční opěrou do lože z betonu prostého</t>
  </si>
  <si>
    <t>295083980</t>
  </si>
  <si>
    <t>(59,4+16)*2</t>
  </si>
  <si>
    <t>29</t>
  </si>
  <si>
    <t>58380220</t>
  </si>
  <si>
    <t>krajník kamenný žulový silniční 110x250x800-2500mm</t>
  </si>
  <si>
    <t>-967230823</t>
  </si>
  <si>
    <t>150,8*1,05 'Přepočtené koeficientem množství</t>
  </si>
  <si>
    <t>30</t>
  </si>
  <si>
    <t>91624R</t>
  </si>
  <si>
    <t>Příplatek za řádné obetonováné obrubníku, opěra vůči pojezdu osobním vozidlem</t>
  </si>
  <si>
    <t>-1619466030</t>
  </si>
  <si>
    <t>(91,4+57)*0,1</t>
  </si>
  <si>
    <t>31</t>
  </si>
  <si>
    <t>919726122</t>
  </si>
  <si>
    <t>Geotextilie pro ochranu, separaci a filtraci netkaná měrná hm přes 200 do 300 g/m2</t>
  </si>
  <si>
    <t>-1376766871</t>
  </si>
  <si>
    <t>996+202</t>
  </si>
  <si>
    <t>32</t>
  </si>
  <si>
    <t>938902112</t>
  </si>
  <si>
    <t>Čištění příkopů komunikací příkopovým rypadlem objem nánosu přes 0,15 do 0,3 m3/m</t>
  </si>
  <si>
    <t>-606451031</t>
  </si>
  <si>
    <t>54</t>
  </si>
  <si>
    <t>979071111</t>
  </si>
  <si>
    <t>Očištění dlažebních kostek velkých s původním spárováním kamenivem těženým</t>
  </si>
  <si>
    <t>1010937639</t>
  </si>
  <si>
    <t>997</t>
  </si>
  <si>
    <t>Přesun sutě</t>
  </si>
  <si>
    <t>55</t>
  </si>
  <si>
    <t>997006512</t>
  </si>
  <si>
    <t>Vodorovná doprava suti s naložením a složením na skládku přes 100 m do 1 km</t>
  </si>
  <si>
    <t>-1853327101</t>
  </si>
  <si>
    <t>216 "vodorovné přemístění žulových kostek z meziskládky"</t>
  </si>
  <si>
    <t>33</t>
  </si>
  <si>
    <t>997013645</t>
  </si>
  <si>
    <t>Poplatek za uložení na skládce (skládkovné) odpadu asfaltového bez dehtu kód odpadu 17 03 02</t>
  </si>
  <si>
    <t>-2145908185</t>
  </si>
  <si>
    <t>30*0,1*2,3</t>
  </si>
  <si>
    <t>998</t>
  </si>
  <si>
    <t>Přesun hmot</t>
  </si>
  <si>
    <t>34</t>
  </si>
  <si>
    <t>998223011</t>
  </si>
  <si>
    <t>Přesun hmot pro pozemní komunikace s krytem dlážděným</t>
  </si>
  <si>
    <t>894017801</t>
  </si>
  <si>
    <t>271,163</t>
  </si>
  <si>
    <t>216 "žulová dlažba"</t>
  </si>
  <si>
    <t>Práce a dodávky M</t>
  </si>
  <si>
    <t>21-M</t>
  </si>
  <si>
    <t>Elektromontáže</t>
  </si>
  <si>
    <t>35</t>
  </si>
  <si>
    <t>210100173</t>
  </si>
  <si>
    <t>Ukončení kabelů smršťovací záklopkou nebo páskou se zapojením bez letování žíly do 3x4 mm2</t>
  </si>
  <si>
    <t>64</t>
  </si>
  <si>
    <t>1236242005</t>
  </si>
  <si>
    <t>36</t>
  </si>
  <si>
    <t>210100251</t>
  </si>
  <si>
    <t>Ukončení kabelů smršťovací záklopkou nebo páskou se zapojením bez letování žíly do 4x10 mm2</t>
  </si>
  <si>
    <t>537920877</t>
  </si>
  <si>
    <t>37</t>
  </si>
  <si>
    <t>210120101</t>
  </si>
  <si>
    <t>Montáž pojistkových patron do 60 A se styčným kroužkem</t>
  </si>
  <si>
    <t>-426808874</t>
  </si>
  <si>
    <t>38</t>
  </si>
  <si>
    <t>8500461246</t>
  </si>
  <si>
    <t>Patrona pojistková pomalá PP T 63A</t>
  </si>
  <si>
    <t>256</t>
  </si>
  <si>
    <t>611181367</t>
  </si>
  <si>
    <t>39</t>
  </si>
  <si>
    <t>34523415</t>
  </si>
  <si>
    <t>vložka pojistková E27 normální 2410 6A</t>
  </si>
  <si>
    <t>-81008899</t>
  </si>
  <si>
    <t>40</t>
  </si>
  <si>
    <t>210202016</t>
  </si>
  <si>
    <t>Montáž svítidlo výbojkové průmyslové nebo venkovní na sloupek parkový</t>
  </si>
  <si>
    <t>1216458877</t>
  </si>
  <si>
    <t>41</t>
  </si>
  <si>
    <t>34854115R</t>
  </si>
  <si>
    <t>svítidlo s LED zdrojem "ST1,2" 4380lm, 2700K, 46W, IP66, silniční charakteristika ST1.2</t>
  </si>
  <si>
    <t>357366880</t>
  </si>
  <si>
    <t>42</t>
  </si>
  <si>
    <t>210204002</t>
  </si>
  <si>
    <t>Montáž stožárů osvětlení parkových ocelových</t>
  </si>
  <si>
    <t>-262599610</t>
  </si>
  <si>
    <t>43</t>
  </si>
  <si>
    <t>608385R</t>
  </si>
  <si>
    <t>stožár osvětlovací sadový kuželový bezpaticový 144/60 6m barva šedá</t>
  </si>
  <si>
    <t>-2049337397</t>
  </si>
  <si>
    <t>44</t>
  </si>
  <si>
    <t>210204201</t>
  </si>
  <si>
    <t>Montáž elektrovýzbroje stožárů osvětlení 1 okruh</t>
  </si>
  <si>
    <t>-986847802</t>
  </si>
  <si>
    <t>45</t>
  </si>
  <si>
    <t>1004654</t>
  </si>
  <si>
    <t>VYZBROJ STOZAROVA SV-A 6.16.4/2</t>
  </si>
  <si>
    <t>647123577</t>
  </si>
  <si>
    <t>46</t>
  </si>
  <si>
    <t>210812001</t>
  </si>
  <si>
    <t>Montáž kabelu Cu plného nebo laněného do 1 kV žíly 2x1,5 až 6 mm2 (např. CYKY) bez ukončení uloženého volně nebo v liště</t>
  </si>
  <si>
    <t>1735540144</t>
  </si>
  <si>
    <t>47</t>
  </si>
  <si>
    <t>34111030</t>
  </si>
  <si>
    <t>kabel instalační jádro Cu plné izolace PVC plášť PVC 450/750V (CYKY) 3x1,5mm2</t>
  </si>
  <si>
    <t>151712989</t>
  </si>
  <si>
    <t>46-M</t>
  </si>
  <si>
    <t>Zemní práce při extr.mont.pracích</t>
  </si>
  <si>
    <t>48</t>
  </si>
  <si>
    <t>4608R</t>
  </si>
  <si>
    <t>výkop + betonáž patky pro sloup</t>
  </si>
  <si>
    <t>-613140024</t>
  </si>
  <si>
    <t>49</t>
  </si>
  <si>
    <t>OSM.223020</t>
  </si>
  <si>
    <t>KGEM trouba DN200x4,9/2000 SN4 EN 13476-2</t>
  </si>
  <si>
    <t>976863039</t>
  </si>
  <si>
    <t>HZS</t>
  </si>
  <si>
    <t>Hodinové zúčtovací sazby</t>
  </si>
  <si>
    <t>50</t>
  </si>
  <si>
    <t>HZS2232</t>
  </si>
  <si>
    <t>Hodinová zúčtovací sazba elektrikář odborný</t>
  </si>
  <si>
    <t>hod</t>
  </si>
  <si>
    <t>512</t>
  </si>
  <si>
    <t>-830041756</t>
  </si>
  <si>
    <t>51</t>
  </si>
  <si>
    <t>HZS2R</t>
  </si>
  <si>
    <t>Hodinová zúčtovací sazba pronájem plošiny</t>
  </si>
  <si>
    <t>-2040357699</t>
  </si>
  <si>
    <t>VRN</t>
  </si>
  <si>
    <t>Vedlejší rozpočtové náklady</t>
  </si>
  <si>
    <t>VRN1</t>
  </si>
  <si>
    <t>Průzkumné, geodetické a projektové práce</t>
  </si>
  <si>
    <t>52</t>
  </si>
  <si>
    <t>012002000</t>
  </si>
  <si>
    <t>Geodetické práce</t>
  </si>
  <si>
    <t>soub</t>
  </si>
  <si>
    <t>1024</t>
  </si>
  <si>
    <t>2006670116</t>
  </si>
  <si>
    <t>VRN3</t>
  </si>
  <si>
    <t>Zařízení staveniště</t>
  </si>
  <si>
    <t>53</t>
  </si>
  <si>
    <t>030001000</t>
  </si>
  <si>
    <t>1804735306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</si>
</sst>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35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36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37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38</v>
      </c>
      <c r="E29" s="46"/>
      <c r="F29" s="31" t="s">
        <v>39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40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41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42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43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44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45</v>
      </c>
      <c r="U35" s="53"/>
      <c r="V35" s="53"/>
      <c r="W35" s="53"/>
      <c r="X35" s="55" t="s">
        <v>46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47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48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49</v>
      </c>
      <c r="AI60" s="41"/>
      <c r="AJ60" s="41"/>
      <c r="AK60" s="41"/>
      <c r="AL60" s="41"/>
      <c r="AM60" s="63" t="s">
        <v>50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51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52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49</v>
      </c>
      <c r="AI75" s="41"/>
      <c r="AJ75" s="41"/>
      <c r="AK75" s="41"/>
      <c r="AL75" s="41"/>
      <c r="AM75" s="63" t="s">
        <v>50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53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2022/11/5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MĚSTO ŽACLÉŘ - úprava odstavné plochy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Žacléř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20. 11. 2022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54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55</v>
      </c>
      <c r="D92" s="93"/>
      <c r="E92" s="93"/>
      <c r="F92" s="93"/>
      <c r="G92" s="93"/>
      <c r="H92" s="94"/>
      <c r="I92" s="95" t="s">
        <v>56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57</v>
      </c>
      <c r="AH92" s="93"/>
      <c r="AI92" s="93"/>
      <c r="AJ92" s="93"/>
      <c r="AK92" s="93"/>
      <c r="AL92" s="93"/>
      <c r="AM92" s="93"/>
      <c r="AN92" s="95" t="s">
        <v>58</v>
      </c>
      <c r="AO92" s="93"/>
      <c r="AP92" s="97"/>
      <c r="AQ92" s="98" t="s">
        <v>59</v>
      </c>
      <c r="AR92" s="43"/>
      <c r="AS92" s="99" t="s">
        <v>60</v>
      </c>
      <c r="AT92" s="100" t="s">
        <v>61</v>
      </c>
      <c r="AU92" s="100" t="s">
        <v>62</v>
      </c>
      <c r="AV92" s="100" t="s">
        <v>63</v>
      </c>
      <c r="AW92" s="100" t="s">
        <v>64</v>
      </c>
      <c r="AX92" s="100" t="s">
        <v>65</v>
      </c>
      <c r="AY92" s="100" t="s">
        <v>66</v>
      </c>
      <c r="AZ92" s="100" t="s">
        <v>67</v>
      </c>
      <c r="BA92" s="100" t="s">
        <v>68</v>
      </c>
      <c r="BB92" s="100" t="s">
        <v>69</v>
      </c>
      <c r="BC92" s="100" t="s">
        <v>70</v>
      </c>
      <c r="BD92" s="101" t="s">
        <v>71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72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73</v>
      </c>
      <c r="BT94" s="116" t="s">
        <v>74</v>
      </c>
      <c r="BV94" s="116" t="s">
        <v>75</v>
      </c>
      <c r="BW94" s="116" t="s">
        <v>5</v>
      </c>
      <c r="BX94" s="116" t="s">
        <v>76</v>
      </c>
      <c r="CL94" s="116" t="s">
        <v>1</v>
      </c>
    </row>
    <row r="95" s="7" customFormat="1" ht="24.75" customHeight="1">
      <c r="A95" s="117" t="s">
        <v>77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'2022-11-5 - MĚSTO ŽACLÉŘ 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78</v>
      </c>
      <c r="AR95" s="124"/>
      <c r="AS95" s="125">
        <v>0</v>
      </c>
      <c r="AT95" s="126">
        <f>ROUND(SUM(AV95:AW95),2)</f>
        <v>0</v>
      </c>
      <c r="AU95" s="127">
        <f>'2022-11-5 - MĚSTO ŽACLÉŘ ...'!P126</f>
        <v>0</v>
      </c>
      <c r="AV95" s="126">
        <f>'2022-11-5 - MĚSTO ŽACLÉŘ ...'!J31</f>
        <v>0</v>
      </c>
      <c r="AW95" s="126">
        <f>'2022-11-5 - MĚSTO ŽACLÉŘ ...'!J32</f>
        <v>0</v>
      </c>
      <c r="AX95" s="126">
        <f>'2022-11-5 - MĚSTO ŽACLÉŘ ...'!J33</f>
        <v>0</v>
      </c>
      <c r="AY95" s="126">
        <f>'2022-11-5 - MĚSTO ŽACLÉŘ ...'!J34</f>
        <v>0</v>
      </c>
      <c r="AZ95" s="126">
        <f>'2022-11-5 - MĚSTO ŽACLÉŘ ...'!F31</f>
        <v>0</v>
      </c>
      <c r="BA95" s="126">
        <f>'2022-11-5 - MĚSTO ŽACLÉŘ ...'!F32</f>
        <v>0</v>
      </c>
      <c r="BB95" s="126">
        <f>'2022-11-5 - MĚSTO ŽACLÉŘ ...'!F33</f>
        <v>0</v>
      </c>
      <c r="BC95" s="126">
        <f>'2022-11-5 - MĚSTO ŽACLÉŘ ...'!F34</f>
        <v>0</v>
      </c>
      <c r="BD95" s="128">
        <f>'2022-11-5 - MĚSTO ŽACLÉŘ ...'!F35</f>
        <v>0</v>
      </c>
      <c r="BE95" s="7"/>
      <c r="BT95" s="129" t="s">
        <v>79</v>
      </c>
      <c r="BU95" s="129" t="s">
        <v>80</v>
      </c>
      <c r="BV95" s="129" t="s">
        <v>75</v>
      </c>
      <c r="BW95" s="129" t="s">
        <v>5</v>
      </c>
      <c r="BX95" s="129" t="s">
        <v>76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umaJsRmLEpMR/qIOTcC/oZrSJzVrb7koMJAtMSSAzWoCCw4RdqRIMYXiC9IKAvej8AZdKqT5gac6/5/yUyM3jw==" hashValue="HwT+jYVpq/Jisu9800NZGcWaBm83f50KFcEOLDcnpzkLJLn4Dv9T+HIKmD2OZu58vKsYvfiaKPtYpWpnhbtSt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2-11-5 - MĚSTO ŽACLÉŘ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81</v>
      </c>
    </row>
    <row r="4" s="1" customFormat="1" ht="24.96" customHeight="1">
      <c r="B4" s="19"/>
      <c r="D4" s="132" t="s">
        <v>82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20. 11. 2022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27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27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32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27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33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34</v>
      </c>
      <c r="E28" s="37"/>
      <c r="F28" s="37"/>
      <c r="G28" s="37"/>
      <c r="H28" s="37"/>
      <c r="I28" s="37"/>
      <c r="J28" s="144">
        <f>ROUND(J126,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36</v>
      </c>
      <c r="G30" s="37"/>
      <c r="H30" s="37"/>
      <c r="I30" s="145" t="s">
        <v>35</v>
      </c>
      <c r="J30" s="145" t="s">
        <v>37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38</v>
      </c>
      <c r="E31" s="134" t="s">
        <v>39</v>
      </c>
      <c r="F31" s="147">
        <f>ROUND((SUM(BE126:BE225)),  2)</f>
        <v>0</v>
      </c>
      <c r="G31" s="37"/>
      <c r="H31" s="37"/>
      <c r="I31" s="148">
        <v>0.20999999999999999</v>
      </c>
      <c r="J31" s="147">
        <f>ROUND(((SUM(BE126:BE225))*I31),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40</v>
      </c>
      <c r="F32" s="147">
        <f>ROUND((SUM(BF126:BF225)),  2)</f>
        <v>0</v>
      </c>
      <c r="G32" s="37"/>
      <c r="H32" s="37"/>
      <c r="I32" s="148">
        <v>0.12</v>
      </c>
      <c r="J32" s="147">
        <f>ROUND(((SUM(BF126:BF225))*I32),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41</v>
      </c>
      <c r="F33" s="147">
        <f>ROUND((SUM(BG126:BG225)),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42</v>
      </c>
      <c r="F34" s="147">
        <f>ROUND((SUM(BH126:BH225)),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43</v>
      </c>
      <c r="F35" s="147">
        <f>ROUND((SUM(BI126:BI225)),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44</v>
      </c>
      <c r="E37" s="151"/>
      <c r="F37" s="151"/>
      <c r="G37" s="152" t="s">
        <v>45</v>
      </c>
      <c r="H37" s="153" t="s">
        <v>46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47</v>
      </c>
      <c r="E50" s="157"/>
      <c r="F50" s="157"/>
      <c r="G50" s="156" t="s">
        <v>48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49</v>
      </c>
      <c r="E61" s="159"/>
      <c r="F61" s="160" t="s">
        <v>50</v>
      </c>
      <c r="G61" s="158" t="s">
        <v>49</v>
      </c>
      <c r="H61" s="159"/>
      <c r="I61" s="159"/>
      <c r="J61" s="161" t="s">
        <v>50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51</v>
      </c>
      <c r="E65" s="162"/>
      <c r="F65" s="162"/>
      <c r="G65" s="156" t="s">
        <v>52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49</v>
      </c>
      <c r="E76" s="159"/>
      <c r="F76" s="160" t="s">
        <v>50</v>
      </c>
      <c r="G76" s="158" t="s">
        <v>49</v>
      </c>
      <c r="H76" s="159"/>
      <c r="I76" s="159"/>
      <c r="J76" s="161" t="s">
        <v>50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hidden="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83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75" t="str">
        <f>E7</f>
        <v>MĚSTO ŽACLÉŘ - úprava odstavné plochy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2" customHeight="1">
      <c r="A87" s="37"/>
      <c r="B87" s="38"/>
      <c r="C87" s="31" t="s">
        <v>20</v>
      </c>
      <c r="D87" s="39"/>
      <c r="E87" s="39"/>
      <c r="F87" s="26" t="str">
        <f>F10</f>
        <v>Žacléř</v>
      </c>
      <c r="G87" s="39"/>
      <c r="H87" s="39"/>
      <c r="I87" s="31" t="s">
        <v>22</v>
      </c>
      <c r="J87" s="78" t="str">
        <f>IF(J10="","",J10)</f>
        <v>20. 11. 2022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30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9.28" customHeight="1">
      <c r="A92" s="37"/>
      <c r="B92" s="38"/>
      <c r="C92" s="167" t="s">
        <v>84</v>
      </c>
      <c r="D92" s="168"/>
      <c r="E92" s="168"/>
      <c r="F92" s="168"/>
      <c r="G92" s="168"/>
      <c r="H92" s="168"/>
      <c r="I92" s="168"/>
      <c r="J92" s="169" t="s">
        <v>85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2.8" customHeight="1">
      <c r="A94" s="37"/>
      <c r="B94" s="38"/>
      <c r="C94" s="170" t="s">
        <v>86</v>
      </c>
      <c r="D94" s="39"/>
      <c r="E94" s="39"/>
      <c r="F94" s="39"/>
      <c r="G94" s="39"/>
      <c r="H94" s="39"/>
      <c r="I94" s="39"/>
      <c r="J94" s="109">
        <f>J126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87</v>
      </c>
    </row>
    <row r="95" hidden="1" s="9" customFormat="1" ht="24.96" customHeight="1">
      <c r="A95" s="9"/>
      <c r="B95" s="171"/>
      <c r="C95" s="172"/>
      <c r="D95" s="173" t="s">
        <v>88</v>
      </c>
      <c r="E95" s="174"/>
      <c r="F95" s="174"/>
      <c r="G95" s="174"/>
      <c r="H95" s="174"/>
      <c r="I95" s="174"/>
      <c r="J95" s="175">
        <f>J127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7"/>
      <c r="C96" s="178"/>
      <c r="D96" s="179" t="s">
        <v>89</v>
      </c>
      <c r="E96" s="180"/>
      <c r="F96" s="180"/>
      <c r="G96" s="180"/>
      <c r="H96" s="180"/>
      <c r="I96" s="180"/>
      <c r="J96" s="181">
        <f>J128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7"/>
      <c r="C97" s="178"/>
      <c r="D97" s="179" t="s">
        <v>90</v>
      </c>
      <c r="E97" s="180"/>
      <c r="F97" s="180"/>
      <c r="G97" s="180"/>
      <c r="H97" s="180"/>
      <c r="I97" s="180"/>
      <c r="J97" s="181">
        <f>J154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7"/>
      <c r="C98" s="178"/>
      <c r="D98" s="179" t="s">
        <v>91</v>
      </c>
      <c r="E98" s="180"/>
      <c r="F98" s="180"/>
      <c r="G98" s="180"/>
      <c r="H98" s="180"/>
      <c r="I98" s="180"/>
      <c r="J98" s="181">
        <f>J156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7"/>
      <c r="C99" s="178"/>
      <c r="D99" s="179" t="s">
        <v>92</v>
      </c>
      <c r="E99" s="180"/>
      <c r="F99" s="180"/>
      <c r="G99" s="180"/>
      <c r="H99" s="180"/>
      <c r="I99" s="180"/>
      <c r="J99" s="181">
        <f>J176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7"/>
      <c r="C100" s="178"/>
      <c r="D100" s="179" t="s">
        <v>93</v>
      </c>
      <c r="E100" s="180"/>
      <c r="F100" s="180"/>
      <c r="G100" s="180"/>
      <c r="H100" s="180"/>
      <c r="I100" s="180"/>
      <c r="J100" s="181">
        <f>J190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77"/>
      <c r="C101" s="178"/>
      <c r="D101" s="179" t="s">
        <v>94</v>
      </c>
      <c r="E101" s="180"/>
      <c r="F101" s="180"/>
      <c r="G101" s="180"/>
      <c r="H101" s="180"/>
      <c r="I101" s="180"/>
      <c r="J101" s="181">
        <f>J195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71"/>
      <c r="C102" s="172"/>
      <c r="D102" s="173" t="s">
        <v>95</v>
      </c>
      <c r="E102" s="174"/>
      <c r="F102" s="174"/>
      <c r="G102" s="174"/>
      <c r="H102" s="174"/>
      <c r="I102" s="174"/>
      <c r="J102" s="175">
        <f>J200</f>
        <v>0</v>
      </c>
      <c r="K102" s="172"/>
      <c r="L102" s="176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77"/>
      <c r="C103" s="178"/>
      <c r="D103" s="179" t="s">
        <v>96</v>
      </c>
      <c r="E103" s="180"/>
      <c r="F103" s="180"/>
      <c r="G103" s="180"/>
      <c r="H103" s="180"/>
      <c r="I103" s="180"/>
      <c r="J103" s="181">
        <f>J201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7"/>
      <c r="C104" s="178"/>
      <c r="D104" s="179" t="s">
        <v>97</v>
      </c>
      <c r="E104" s="180"/>
      <c r="F104" s="180"/>
      <c r="G104" s="180"/>
      <c r="H104" s="180"/>
      <c r="I104" s="180"/>
      <c r="J104" s="181">
        <f>J215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71"/>
      <c r="C105" s="172"/>
      <c r="D105" s="173" t="s">
        <v>98</v>
      </c>
      <c r="E105" s="174"/>
      <c r="F105" s="174"/>
      <c r="G105" s="174"/>
      <c r="H105" s="174"/>
      <c r="I105" s="174"/>
      <c r="J105" s="175">
        <f>J218</f>
        <v>0</v>
      </c>
      <c r="K105" s="172"/>
      <c r="L105" s="17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9" customFormat="1" ht="24.96" customHeight="1">
      <c r="A106" s="9"/>
      <c r="B106" s="171"/>
      <c r="C106" s="172"/>
      <c r="D106" s="173" t="s">
        <v>99</v>
      </c>
      <c r="E106" s="174"/>
      <c r="F106" s="174"/>
      <c r="G106" s="174"/>
      <c r="H106" s="174"/>
      <c r="I106" s="174"/>
      <c r="J106" s="175">
        <f>J221</f>
        <v>0</v>
      </c>
      <c r="K106" s="172"/>
      <c r="L106" s="17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77"/>
      <c r="C107" s="178"/>
      <c r="D107" s="179" t="s">
        <v>100</v>
      </c>
      <c r="E107" s="180"/>
      <c r="F107" s="180"/>
      <c r="G107" s="180"/>
      <c r="H107" s="180"/>
      <c r="I107" s="180"/>
      <c r="J107" s="181">
        <f>J222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77"/>
      <c r="C108" s="178"/>
      <c r="D108" s="179" t="s">
        <v>101</v>
      </c>
      <c r="E108" s="180"/>
      <c r="F108" s="180"/>
      <c r="G108" s="180"/>
      <c r="H108" s="180"/>
      <c r="I108" s="180"/>
      <c r="J108" s="181">
        <f>J224</f>
        <v>0</v>
      </c>
      <c r="K108" s="178"/>
      <c r="L108" s="182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hidden="1"/>
    <row r="112" hidden="1"/>
    <row r="113" hidden="1"/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2" t="s">
        <v>102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75" t="str">
        <f>E7</f>
        <v>MĚSTO ŽACLÉŘ - úprava odstavné plochy</v>
      </c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2" customHeight="1">
      <c r="A120" s="37"/>
      <c r="B120" s="38"/>
      <c r="C120" s="31" t="s">
        <v>20</v>
      </c>
      <c r="D120" s="39"/>
      <c r="E120" s="39"/>
      <c r="F120" s="26" t="str">
        <f>F10</f>
        <v>Žacléř</v>
      </c>
      <c r="G120" s="39"/>
      <c r="H120" s="39"/>
      <c r="I120" s="31" t="s">
        <v>22</v>
      </c>
      <c r="J120" s="78" t="str">
        <f>IF(J10="","",J10)</f>
        <v>20. 11. 2022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24</v>
      </c>
      <c r="D122" s="39"/>
      <c r="E122" s="39"/>
      <c r="F122" s="26" t="str">
        <f>E13</f>
        <v xml:space="preserve"> </v>
      </c>
      <c r="G122" s="39"/>
      <c r="H122" s="39"/>
      <c r="I122" s="31" t="s">
        <v>30</v>
      </c>
      <c r="J122" s="35" t="str">
        <f>E19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28</v>
      </c>
      <c r="D123" s="39"/>
      <c r="E123" s="39"/>
      <c r="F123" s="26" t="str">
        <f>IF(E16="","",E16)</f>
        <v>Vyplň údaj</v>
      </c>
      <c r="G123" s="39"/>
      <c r="H123" s="39"/>
      <c r="I123" s="31" t="s">
        <v>32</v>
      </c>
      <c r="J123" s="35" t="str">
        <f>E22</f>
        <v xml:space="preserve"> 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0.32" customHeight="1">
      <c r="A124" s="37"/>
      <c r="B124" s="38"/>
      <c r="C124" s="39"/>
      <c r="D124" s="39"/>
      <c r="E124" s="39"/>
      <c r="F124" s="39"/>
      <c r="G124" s="39"/>
      <c r="H124" s="39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11" customFormat="1" ht="29.28" customHeight="1">
      <c r="A125" s="183"/>
      <c r="B125" s="184"/>
      <c r="C125" s="185" t="s">
        <v>103</v>
      </c>
      <c r="D125" s="186" t="s">
        <v>59</v>
      </c>
      <c r="E125" s="186" t="s">
        <v>55</v>
      </c>
      <c r="F125" s="186" t="s">
        <v>56</v>
      </c>
      <c r="G125" s="186" t="s">
        <v>104</v>
      </c>
      <c r="H125" s="186" t="s">
        <v>105</v>
      </c>
      <c r="I125" s="186" t="s">
        <v>106</v>
      </c>
      <c r="J125" s="187" t="s">
        <v>85</v>
      </c>
      <c r="K125" s="188" t="s">
        <v>107</v>
      </c>
      <c r="L125" s="189"/>
      <c r="M125" s="99" t="s">
        <v>1</v>
      </c>
      <c r="N125" s="100" t="s">
        <v>38</v>
      </c>
      <c r="O125" s="100" t="s">
        <v>108</v>
      </c>
      <c r="P125" s="100" t="s">
        <v>109</v>
      </c>
      <c r="Q125" s="100" t="s">
        <v>110</v>
      </c>
      <c r="R125" s="100" t="s">
        <v>111</v>
      </c>
      <c r="S125" s="100" t="s">
        <v>112</v>
      </c>
      <c r="T125" s="101" t="s">
        <v>113</v>
      </c>
      <c r="U125" s="183"/>
      <c r="V125" s="183"/>
      <c r="W125" s="183"/>
      <c r="X125" s="183"/>
      <c r="Y125" s="183"/>
      <c r="Z125" s="183"/>
      <c r="AA125" s="183"/>
      <c r="AB125" s="183"/>
      <c r="AC125" s="183"/>
      <c r="AD125" s="183"/>
      <c r="AE125" s="183"/>
    </row>
    <row r="126" s="2" customFormat="1" ht="22.8" customHeight="1">
      <c r="A126" s="37"/>
      <c r="B126" s="38"/>
      <c r="C126" s="106" t="s">
        <v>114</v>
      </c>
      <c r="D126" s="39"/>
      <c r="E126" s="39"/>
      <c r="F126" s="39"/>
      <c r="G126" s="39"/>
      <c r="H126" s="39"/>
      <c r="I126" s="39"/>
      <c r="J126" s="190">
        <f>BK126</f>
        <v>0</v>
      </c>
      <c r="K126" s="39"/>
      <c r="L126" s="43"/>
      <c r="M126" s="102"/>
      <c r="N126" s="191"/>
      <c r="O126" s="103"/>
      <c r="P126" s="192">
        <f>P127+P200+P218+P221</f>
        <v>0</v>
      </c>
      <c r="Q126" s="103"/>
      <c r="R126" s="192">
        <f>R127+R200+R218+R221</f>
        <v>284.59653939999998</v>
      </c>
      <c r="S126" s="103"/>
      <c r="T126" s="193">
        <f>T127+T200+T218+T221</f>
        <v>10.67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6" t="s">
        <v>73</v>
      </c>
      <c r="AU126" s="16" t="s">
        <v>87</v>
      </c>
      <c r="BK126" s="194">
        <f>BK127+BK200+BK218+BK221</f>
        <v>0</v>
      </c>
    </row>
    <row r="127" s="12" customFormat="1" ht="25.92" customHeight="1">
      <c r="A127" s="12"/>
      <c r="B127" s="195"/>
      <c r="C127" s="196"/>
      <c r="D127" s="197" t="s">
        <v>73</v>
      </c>
      <c r="E127" s="198" t="s">
        <v>115</v>
      </c>
      <c r="F127" s="198" t="s">
        <v>116</v>
      </c>
      <c r="G127" s="196"/>
      <c r="H127" s="196"/>
      <c r="I127" s="199"/>
      <c r="J127" s="200">
        <f>BK127</f>
        <v>0</v>
      </c>
      <c r="K127" s="196"/>
      <c r="L127" s="201"/>
      <c r="M127" s="202"/>
      <c r="N127" s="203"/>
      <c r="O127" s="203"/>
      <c r="P127" s="204">
        <f>P128+P154+P156+P176+P190+P195</f>
        <v>0</v>
      </c>
      <c r="Q127" s="203"/>
      <c r="R127" s="204">
        <f>R128+R154+R156+R176+R190+R195</f>
        <v>283.0734794</v>
      </c>
      <c r="S127" s="203"/>
      <c r="T127" s="205">
        <f>T128+T154+T156+T176+T190+T195</f>
        <v>10.67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6" t="s">
        <v>79</v>
      </c>
      <c r="AT127" s="207" t="s">
        <v>73</v>
      </c>
      <c r="AU127" s="207" t="s">
        <v>74</v>
      </c>
      <c r="AY127" s="206" t="s">
        <v>117</v>
      </c>
      <c r="BK127" s="208">
        <f>BK128+BK154+BK156+BK176+BK190+BK195</f>
        <v>0</v>
      </c>
    </row>
    <row r="128" s="12" customFormat="1" ht="22.8" customHeight="1">
      <c r="A128" s="12"/>
      <c r="B128" s="195"/>
      <c r="C128" s="196"/>
      <c r="D128" s="197" t="s">
        <v>73</v>
      </c>
      <c r="E128" s="209" t="s">
        <v>79</v>
      </c>
      <c r="F128" s="209" t="s">
        <v>118</v>
      </c>
      <c r="G128" s="196"/>
      <c r="H128" s="196"/>
      <c r="I128" s="199"/>
      <c r="J128" s="210">
        <f>BK128</f>
        <v>0</v>
      </c>
      <c r="K128" s="196"/>
      <c r="L128" s="201"/>
      <c r="M128" s="202"/>
      <c r="N128" s="203"/>
      <c r="O128" s="203"/>
      <c r="P128" s="204">
        <f>SUM(P129:P153)</f>
        <v>0</v>
      </c>
      <c r="Q128" s="203"/>
      <c r="R128" s="204">
        <f>SUM(R129:R153)</f>
        <v>0.054999999999999993</v>
      </c>
      <c r="S128" s="203"/>
      <c r="T128" s="205">
        <f>SUM(T129:T153)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06" t="s">
        <v>79</v>
      </c>
      <c r="AT128" s="207" t="s">
        <v>73</v>
      </c>
      <c r="AU128" s="207" t="s">
        <v>79</v>
      </c>
      <c r="AY128" s="206" t="s">
        <v>117</v>
      </c>
      <c r="BK128" s="208">
        <f>SUM(BK129:BK153)</f>
        <v>0</v>
      </c>
    </row>
    <row r="129" s="2" customFormat="1" ht="24.15" customHeight="1">
      <c r="A129" s="37"/>
      <c r="B129" s="38"/>
      <c r="C129" s="211" t="s">
        <v>79</v>
      </c>
      <c r="D129" s="211" t="s">
        <v>119</v>
      </c>
      <c r="E129" s="212" t="s">
        <v>120</v>
      </c>
      <c r="F129" s="213" t="s">
        <v>121</v>
      </c>
      <c r="G129" s="214" t="s">
        <v>122</v>
      </c>
      <c r="H129" s="215">
        <v>4</v>
      </c>
      <c r="I129" s="216"/>
      <c r="J129" s="217">
        <f>ROUND(I129*H129,2)</f>
        <v>0</v>
      </c>
      <c r="K129" s="218"/>
      <c r="L129" s="43"/>
      <c r="M129" s="219" t="s">
        <v>1</v>
      </c>
      <c r="N129" s="220" t="s">
        <v>39</v>
      </c>
      <c r="O129" s="90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23" t="s">
        <v>123</v>
      </c>
      <c r="AT129" s="223" t="s">
        <v>119</v>
      </c>
      <c r="AU129" s="223" t="s">
        <v>81</v>
      </c>
      <c r="AY129" s="16" t="s">
        <v>117</v>
      </c>
      <c r="BE129" s="224">
        <f>IF(N129="základní",J129,0)</f>
        <v>0</v>
      </c>
      <c r="BF129" s="224">
        <f>IF(N129="snížená",J129,0)</f>
        <v>0</v>
      </c>
      <c r="BG129" s="224">
        <f>IF(N129="zákl. přenesená",J129,0)</f>
        <v>0</v>
      </c>
      <c r="BH129" s="224">
        <f>IF(N129="sníž. přenesená",J129,0)</f>
        <v>0</v>
      </c>
      <c r="BI129" s="224">
        <f>IF(N129="nulová",J129,0)</f>
        <v>0</v>
      </c>
      <c r="BJ129" s="16" t="s">
        <v>79</v>
      </c>
      <c r="BK129" s="224">
        <f>ROUND(I129*H129,2)</f>
        <v>0</v>
      </c>
      <c r="BL129" s="16" t="s">
        <v>123</v>
      </c>
      <c r="BM129" s="223" t="s">
        <v>124</v>
      </c>
    </row>
    <row r="130" s="2" customFormat="1" ht="21.75" customHeight="1">
      <c r="A130" s="37"/>
      <c r="B130" s="38"/>
      <c r="C130" s="211" t="s">
        <v>81</v>
      </c>
      <c r="D130" s="211" t="s">
        <v>119</v>
      </c>
      <c r="E130" s="212" t="s">
        <v>125</v>
      </c>
      <c r="F130" s="213" t="s">
        <v>126</v>
      </c>
      <c r="G130" s="214" t="s">
        <v>122</v>
      </c>
      <c r="H130" s="215">
        <v>4</v>
      </c>
      <c r="I130" s="216"/>
      <c r="J130" s="217">
        <f>ROUND(I130*H130,2)</f>
        <v>0</v>
      </c>
      <c r="K130" s="218"/>
      <c r="L130" s="43"/>
      <c r="M130" s="219" t="s">
        <v>1</v>
      </c>
      <c r="N130" s="220" t="s">
        <v>39</v>
      </c>
      <c r="O130" s="90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23" t="s">
        <v>123</v>
      </c>
      <c r="AT130" s="223" t="s">
        <v>119</v>
      </c>
      <c r="AU130" s="223" t="s">
        <v>81</v>
      </c>
      <c r="AY130" s="16" t="s">
        <v>117</v>
      </c>
      <c r="BE130" s="224">
        <f>IF(N130="základní",J130,0)</f>
        <v>0</v>
      </c>
      <c r="BF130" s="224">
        <f>IF(N130="snížená",J130,0)</f>
        <v>0</v>
      </c>
      <c r="BG130" s="224">
        <f>IF(N130="zákl. přenesená",J130,0)</f>
        <v>0</v>
      </c>
      <c r="BH130" s="224">
        <f>IF(N130="sníž. přenesená",J130,0)</f>
        <v>0</v>
      </c>
      <c r="BI130" s="224">
        <f>IF(N130="nulová",J130,0)</f>
        <v>0</v>
      </c>
      <c r="BJ130" s="16" t="s">
        <v>79</v>
      </c>
      <c r="BK130" s="224">
        <f>ROUND(I130*H130,2)</f>
        <v>0</v>
      </c>
      <c r="BL130" s="16" t="s">
        <v>123</v>
      </c>
      <c r="BM130" s="223" t="s">
        <v>127</v>
      </c>
    </row>
    <row r="131" s="2" customFormat="1" ht="33" customHeight="1">
      <c r="A131" s="37"/>
      <c r="B131" s="38"/>
      <c r="C131" s="211" t="s">
        <v>128</v>
      </c>
      <c r="D131" s="211" t="s">
        <v>119</v>
      </c>
      <c r="E131" s="212" t="s">
        <v>129</v>
      </c>
      <c r="F131" s="213" t="s">
        <v>130</v>
      </c>
      <c r="G131" s="214" t="s">
        <v>131</v>
      </c>
      <c r="H131" s="215">
        <v>736.03899999999999</v>
      </c>
      <c r="I131" s="216"/>
      <c r="J131" s="217">
        <f>ROUND(I131*H131,2)</f>
        <v>0</v>
      </c>
      <c r="K131" s="218"/>
      <c r="L131" s="43"/>
      <c r="M131" s="219" t="s">
        <v>1</v>
      </c>
      <c r="N131" s="220" t="s">
        <v>39</v>
      </c>
      <c r="O131" s="90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3" t="s">
        <v>123</v>
      </c>
      <c r="AT131" s="223" t="s">
        <v>119</v>
      </c>
      <c r="AU131" s="223" t="s">
        <v>81</v>
      </c>
      <c r="AY131" s="16" t="s">
        <v>117</v>
      </c>
      <c r="BE131" s="224">
        <f>IF(N131="základní",J131,0)</f>
        <v>0</v>
      </c>
      <c r="BF131" s="224">
        <f>IF(N131="snížená",J131,0)</f>
        <v>0</v>
      </c>
      <c r="BG131" s="224">
        <f>IF(N131="zákl. přenesená",J131,0)</f>
        <v>0</v>
      </c>
      <c r="BH131" s="224">
        <f>IF(N131="sníž. přenesená",J131,0)</f>
        <v>0</v>
      </c>
      <c r="BI131" s="224">
        <f>IF(N131="nulová",J131,0)</f>
        <v>0</v>
      </c>
      <c r="BJ131" s="16" t="s">
        <v>79</v>
      </c>
      <c r="BK131" s="224">
        <f>ROUND(I131*H131,2)</f>
        <v>0</v>
      </c>
      <c r="BL131" s="16" t="s">
        <v>123</v>
      </c>
      <c r="BM131" s="223" t="s">
        <v>132</v>
      </c>
    </row>
    <row r="132" s="13" customFormat="1">
      <c r="A132" s="13"/>
      <c r="B132" s="225"/>
      <c r="C132" s="226"/>
      <c r="D132" s="227" t="s">
        <v>133</v>
      </c>
      <c r="E132" s="228" t="s">
        <v>1</v>
      </c>
      <c r="F132" s="229" t="s">
        <v>134</v>
      </c>
      <c r="G132" s="226"/>
      <c r="H132" s="230">
        <v>120.408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133</v>
      </c>
      <c r="AU132" s="236" t="s">
        <v>81</v>
      </c>
      <c r="AV132" s="13" t="s">
        <v>81</v>
      </c>
      <c r="AW132" s="13" t="s">
        <v>31</v>
      </c>
      <c r="AX132" s="13" t="s">
        <v>74</v>
      </c>
      <c r="AY132" s="236" t="s">
        <v>117</v>
      </c>
    </row>
    <row r="133" s="13" customFormat="1">
      <c r="A133" s="13"/>
      <c r="B133" s="225"/>
      <c r="C133" s="226"/>
      <c r="D133" s="227" t="s">
        <v>133</v>
      </c>
      <c r="E133" s="228" t="s">
        <v>1</v>
      </c>
      <c r="F133" s="229" t="s">
        <v>135</v>
      </c>
      <c r="G133" s="226"/>
      <c r="H133" s="230">
        <v>225.506</v>
      </c>
      <c r="I133" s="231"/>
      <c r="J133" s="226"/>
      <c r="K133" s="226"/>
      <c r="L133" s="232"/>
      <c r="M133" s="233"/>
      <c r="N133" s="234"/>
      <c r="O133" s="234"/>
      <c r="P133" s="234"/>
      <c r="Q133" s="234"/>
      <c r="R133" s="234"/>
      <c r="S133" s="234"/>
      <c r="T133" s="235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6" t="s">
        <v>133</v>
      </c>
      <c r="AU133" s="236" t="s">
        <v>81</v>
      </c>
      <c r="AV133" s="13" t="s">
        <v>81</v>
      </c>
      <c r="AW133" s="13" t="s">
        <v>31</v>
      </c>
      <c r="AX133" s="13" t="s">
        <v>74</v>
      </c>
      <c r="AY133" s="236" t="s">
        <v>117</v>
      </c>
    </row>
    <row r="134" s="13" customFormat="1">
      <c r="A134" s="13"/>
      <c r="B134" s="225"/>
      <c r="C134" s="226"/>
      <c r="D134" s="227" t="s">
        <v>133</v>
      </c>
      <c r="E134" s="228" t="s">
        <v>1</v>
      </c>
      <c r="F134" s="229" t="s">
        <v>136</v>
      </c>
      <c r="G134" s="226"/>
      <c r="H134" s="230">
        <v>190.387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133</v>
      </c>
      <c r="AU134" s="236" t="s">
        <v>81</v>
      </c>
      <c r="AV134" s="13" t="s">
        <v>81</v>
      </c>
      <c r="AW134" s="13" t="s">
        <v>31</v>
      </c>
      <c r="AX134" s="13" t="s">
        <v>74</v>
      </c>
      <c r="AY134" s="236" t="s">
        <v>117</v>
      </c>
    </row>
    <row r="135" s="13" customFormat="1">
      <c r="A135" s="13"/>
      <c r="B135" s="225"/>
      <c r="C135" s="226"/>
      <c r="D135" s="227" t="s">
        <v>133</v>
      </c>
      <c r="E135" s="228" t="s">
        <v>1</v>
      </c>
      <c r="F135" s="229" t="s">
        <v>137</v>
      </c>
      <c r="G135" s="226"/>
      <c r="H135" s="230">
        <v>118.938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133</v>
      </c>
      <c r="AU135" s="236" t="s">
        <v>81</v>
      </c>
      <c r="AV135" s="13" t="s">
        <v>81</v>
      </c>
      <c r="AW135" s="13" t="s">
        <v>31</v>
      </c>
      <c r="AX135" s="13" t="s">
        <v>74</v>
      </c>
      <c r="AY135" s="236" t="s">
        <v>117</v>
      </c>
    </row>
    <row r="136" s="13" customFormat="1">
      <c r="A136" s="13"/>
      <c r="B136" s="225"/>
      <c r="C136" s="226"/>
      <c r="D136" s="227" t="s">
        <v>133</v>
      </c>
      <c r="E136" s="228" t="s">
        <v>1</v>
      </c>
      <c r="F136" s="229" t="s">
        <v>138</v>
      </c>
      <c r="G136" s="226"/>
      <c r="H136" s="230">
        <v>80.799999999999997</v>
      </c>
      <c r="I136" s="231"/>
      <c r="J136" s="226"/>
      <c r="K136" s="226"/>
      <c r="L136" s="232"/>
      <c r="M136" s="233"/>
      <c r="N136" s="234"/>
      <c r="O136" s="234"/>
      <c r="P136" s="234"/>
      <c r="Q136" s="234"/>
      <c r="R136" s="234"/>
      <c r="S136" s="234"/>
      <c r="T136" s="235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6" t="s">
        <v>133</v>
      </c>
      <c r="AU136" s="236" t="s">
        <v>81</v>
      </c>
      <c r="AV136" s="13" t="s">
        <v>81</v>
      </c>
      <c r="AW136" s="13" t="s">
        <v>31</v>
      </c>
      <c r="AX136" s="13" t="s">
        <v>74</v>
      </c>
      <c r="AY136" s="236" t="s">
        <v>117</v>
      </c>
    </row>
    <row r="137" s="14" customFormat="1">
      <c r="A137" s="14"/>
      <c r="B137" s="237"/>
      <c r="C137" s="238"/>
      <c r="D137" s="227" t="s">
        <v>133</v>
      </c>
      <c r="E137" s="239" t="s">
        <v>1</v>
      </c>
      <c r="F137" s="240" t="s">
        <v>139</v>
      </c>
      <c r="G137" s="238"/>
      <c r="H137" s="241">
        <v>736.03899999999987</v>
      </c>
      <c r="I137" s="242"/>
      <c r="J137" s="238"/>
      <c r="K137" s="238"/>
      <c r="L137" s="243"/>
      <c r="M137" s="244"/>
      <c r="N137" s="245"/>
      <c r="O137" s="245"/>
      <c r="P137" s="245"/>
      <c r="Q137" s="245"/>
      <c r="R137" s="245"/>
      <c r="S137" s="245"/>
      <c r="T137" s="246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7" t="s">
        <v>133</v>
      </c>
      <c r="AU137" s="247" t="s">
        <v>81</v>
      </c>
      <c r="AV137" s="14" t="s">
        <v>123</v>
      </c>
      <c r="AW137" s="14" t="s">
        <v>31</v>
      </c>
      <c r="AX137" s="14" t="s">
        <v>79</v>
      </c>
      <c r="AY137" s="247" t="s">
        <v>117</v>
      </c>
    </row>
    <row r="138" s="2" customFormat="1" ht="37.8" customHeight="1">
      <c r="A138" s="37"/>
      <c r="B138" s="38"/>
      <c r="C138" s="211" t="s">
        <v>123</v>
      </c>
      <c r="D138" s="211" t="s">
        <v>119</v>
      </c>
      <c r="E138" s="212" t="s">
        <v>140</v>
      </c>
      <c r="F138" s="213" t="s">
        <v>141</v>
      </c>
      <c r="G138" s="214" t="s">
        <v>131</v>
      </c>
      <c r="H138" s="215">
        <v>696.32600000000002</v>
      </c>
      <c r="I138" s="216"/>
      <c r="J138" s="217">
        <f>ROUND(I138*H138,2)</f>
        <v>0</v>
      </c>
      <c r="K138" s="218"/>
      <c r="L138" s="43"/>
      <c r="M138" s="219" t="s">
        <v>1</v>
      </c>
      <c r="N138" s="220" t="s">
        <v>39</v>
      </c>
      <c r="O138" s="90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3" t="s">
        <v>123</v>
      </c>
      <c r="AT138" s="223" t="s">
        <v>119</v>
      </c>
      <c r="AU138" s="223" t="s">
        <v>81</v>
      </c>
      <c r="AY138" s="16" t="s">
        <v>117</v>
      </c>
      <c r="BE138" s="224">
        <f>IF(N138="základní",J138,0)</f>
        <v>0</v>
      </c>
      <c r="BF138" s="224">
        <f>IF(N138="snížená",J138,0)</f>
        <v>0</v>
      </c>
      <c r="BG138" s="224">
        <f>IF(N138="zákl. přenesená",J138,0)</f>
        <v>0</v>
      </c>
      <c r="BH138" s="224">
        <f>IF(N138="sníž. přenesená",J138,0)</f>
        <v>0</v>
      </c>
      <c r="BI138" s="224">
        <f>IF(N138="nulová",J138,0)</f>
        <v>0</v>
      </c>
      <c r="BJ138" s="16" t="s">
        <v>79</v>
      </c>
      <c r="BK138" s="224">
        <f>ROUND(I138*H138,2)</f>
        <v>0</v>
      </c>
      <c r="BL138" s="16" t="s">
        <v>123</v>
      </c>
      <c r="BM138" s="223" t="s">
        <v>142</v>
      </c>
    </row>
    <row r="139" s="13" customFormat="1">
      <c r="A139" s="13"/>
      <c r="B139" s="225"/>
      <c r="C139" s="226"/>
      <c r="D139" s="227" t="s">
        <v>133</v>
      </c>
      <c r="E139" s="228" t="s">
        <v>1</v>
      </c>
      <c r="F139" s="229" t="s">
        <v>143</v>
      </c>
      <c r="G139" s="226"/>
      <c r="H139" s="230">
        <v>696.32600000000002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133</v>
      </c>
      <c r="AU139" s="236" t="s">
        <v>81</v>
      </c>
      <c r="AV139" s="13" t="s">
        <v>81</v>
      </c>
      <c r="AW139" s="13" t="s">
        <v>31</v>
      </c>
      <c r="AX139" s="13" t="s">
        <v>79</v>
      </c>
      <c r="AY139" s="236" t="s">
        <v>117</v>
      </c>
    </row>
    <row r="140" s="2" customFormat="1" ht="24.15" customHeight="1">
      <c r="A140" s="37"/>
      <c r="B140" s="38"/>
      <c r="C140" s="211" t="s">
        <v>144</v>
      </c>
      <c r="D140" s="211" t="s">
        <v>119</v>
      </c>
      <c r="E140" s="212" t="s">
        <v>145</v>
      </c>
      <c r="F140" s="213" t="s">
        <v>146</v>
      </c>
      <c r="G140" s="214" t="s">
        <v>131</v>
      </c>
      <c r="H140" s="215">
        <v>40.25</v>
      </c>
      <c r="I140" s="216"/>
      <c r="J140" s="217">
        <f>ROUND(I140*H140,2)</f>
        <v>0</v>
      </c>
      <c r="K140" s="218"/>
      <c r="L140" s="43"/>
      <c r="M140" s="219" t="s">
        <v>1</v>
      </c>
      <c r="N140" s="220" t="s">
        <v>39</v>
      </c>
      <c r="O140" s="90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3" t="s">
        <v>123</v>
      </c>
      <c r="AT140" s="223" t="s">
        <v>119</v>
      </c>
      <c r="AU140" s="223" t="s">
        <v>81</v>
      </c>
      <c r="AY140" s="16" t="s">
        <v>117</v>
      </c>
      <c r="BE140" s="224">
        <f>IF(N140="základní",J140,0)</f>
        <v>0</v>
      </c>
      <c r="BF140" s="224">
        <f>IF(N140="snížená",J140,0)</f>
        <v>0</v>
      </c>
      <c r="BG140" s="224">
        <f>IF(N140="zákl. přenesená",J140,0)</f>
        <v>0</v>
      </c>
      <c r="BH140" s="224">
        <f>IF(N140="sníž. přenesená",J140,0)</f>
        <v>0</v>
      </c>
      <c r="BI140" s="224">
        <f>IF(N140="nulová",J140,0)</f>
        <v>0</v>
      </c>
      <c r="BJ140" s="16" t="s">
        <v>79</v>
      </c>
      <c r="BK140" s="224">
        <f>ROUND(I140*H140,2)</f>
        <v>0</v>
      </c>
      <c r="BL140" s="16" t="s">
        <v>123</v>
      </c>
      <c r="BM140" s="223" t="s">
        <v>147</v>
      </c>
    </row>
    <row r="141" s="13" customFormat="1">
      <c r="A141" s="13"/>
      <c r="B141" s="225"/>
      <c r="C141" s="226"/>
      <c r="D141" s="227" t="s">
        <v>133</v>
      </c>
      <c r="E141" s="228" t="s">
        <v>1</v>
      </c>
      <c r="F141" s="229" t="s">
        <v>148</v>
      </c>
      <c r="G141" s="226"/>
      <c r="H141" s="230">
        <v>40.25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133</v>
      </c>
      <c r="AU141" s="236" t="s">
        <v>81</v>
      </c>
      <c r="AV141" s="13" t="s">
        <v>81</v>
      </c>
      <c r="AW141" s="13" t="s">
        <v>31</v>
      </c>
      <c r="AX141" s="13" t="s">
        <v>79</v>
      </c>
      <c r="AY141" s="236" t="s">
        <v>117</v>
      </c>
    </row>
    <row r="142" s="2" customFormat="1" ht="33" customHeight="1">
      <c r="A142" s="37"/>
      <c r="B142" s="38"/>
      <c r="C142" s="211" t="s">
        <v>149</v>
      </c>
      <c r="D142" s="211" t="s">
        <v>119</v>
      </c>
      <c r="E142" s="212" t="s">
        <v>150</v>
      </c>
      <c r="F142" s="213" t="s">
        <v>151</v>
      </c>
      <c r="G142" s="214" t="s">
        <v>152</v>
      </c>
      <c r="H142" s="215">
        <v>1253.3869999999999</v>
      </c>
      <c r="I142" s="216"/>
      <c r="J142" s="217">
        <f>ROUND(I142*H142,2)</f>
        <v>0</v>
      </c>
      <c r="K142" s="218"/>
      <c r="L142" s="43"/>
      <c r="M142" s="219" t="s">
        <v>1</v>
      </c>
      <c r="N142" s="220" t="s">
        <v>39</v>
      </c>
      <c r="O142" s="90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3" t="s">
        <v>123</v>
      </c>
      <c r="AT142" s="223" t="s">
        <v>119</v>
      </c>
      <c r="AU142" s="223" t="s">
        <v>81</v>
      </c>
      <c r="AY142" s="16" t="s">
        <v>117</v>
      </c>
      <c r="BE142" s="224">
        <f>IF(N142="základní",J142,0)</f>
        <v>0</v>
      </c>
      <c r="BF142" s="224">
        <f>IF(N142="snížená",J142,0)</f>
        <v>0</v>
      </c>
      <c r="BG142" s="224">
        <f>IF(N142="zákl. přenesená",J142,0)</f>
        <v>0</v>
      </c>
      <c r="BH142" s="224">
        <f>IF(N142="sníž. přenesená",J142,0)</f>
        <v>0</v>
      </c>
      <c r="BI142" s="224">
        <f>IF(N142="nulová",J142,0)</f>
        <v>0</v>
      </c>
      <c r="BJ142" s="16" t="s">
        <v>79</v>
      </c>
      <c r="BK142" s="224">
        <f>ROUND(I142*H142,2)</f>
        <v>0</v>
      </c>
      <c r="BL142" s="16" t="s">
        <v>123</v>
      </c>
      <c r="BM142" s="223" t="s">
        <v>153</v>
      </c>
    </row>
    <row r="143" s="13" customFormat="1">
      <c r="A143" s="13"/>
      <c r="B143" s="225"/>
      <c r="C143" s="226"/>
      <c r="D143" s="227" t="s">
        <v>133</v>
      </c>
      <c r="E143" s="228" t="s">
        <v>1</v>
      </c>
      <c r="F143" s="229" t="s">
        <v>154</v>
      </c>
      <c r="G143" s="226"/>
      <c r="H143" s="230">
        <v>1253.3869999999999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133</v>
      </c>
      <c r="AU143" s="236" t="s">
        <v>81</v>
      </c>
      <c r="AV143" s="13" t="s">
        <v>81</v>
      </c>
      <c r="AW143" s="13" t="s">
        <v>31</v>
      </c>
      <c r="AX143" s="13" t="s">
        <v>79</v>
      </c>
      <c r="AY143" s="236" t="s">
        <v>117</v>
      </c>
    </row>
    <row r="144" s="2" customFormat="1" ht="24.15" customHeight="1">
      <c r="A144" s="37"/>
      <c r="B144" s="38"/>
      <c r="C144" s="211" t="s">
        <v>155</v>
      </c>
      <c r="D144" s="211" t="s">
        <v>119</v>
      </c>
      <c r="E144" s="212" t="s">
        <v>156</v>
      </c>
      <c r="F144" s="213" t="s">
        <v>157</v>
      </c>
      <c r="G144" s="214" t="s">
        <v>158</v>
      </c>
      <c r="H144" s="215">
        <v>220</v>
      </c>
      <c r="I144" s="216"/>
      <c r="J144" s="217">
        <f>ROUND(I144*H144,2)</f>
        <v>0</v>
      </c>
      <c r="K144" s="218"/>
      <c r="L144" s="43"/>
      <c r="M144" s="219" t="s">
        <v>1</v>
      </c>
      <c r="N144" s="220" t="s">
        <v>39</v>
      </c>
      <c r="O144" s="90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3" t="s">
        <v>123</v>
      </c>
      <c r="AT144" s="223" t="s">
        <v>119</v>
      </c>
      <c r="AU144" s="223" t="s">
        <v>81</v>
      </c>
      <c r="AY144" s="16" t="s">
        <v>117</v>
      </c>
      <c r="BE144" s="224">
        <f>IF(N144="základní",J144,0)</f>
        <v>0</v>
      </c>
      <c r="BF144" s="224">
        <f>IF(N144="snížená",J144,0)</f>
        <v>0</v>
      </c>
      <c r="BG144" s="224">
        <f>IF(N144="zákl. přenesená",J144,0)</f>
        <v>0</v>
      </c>
      <c r="BH144" s="224">
        <f>IF(N144="sníž. přenesená",J144,0)</f>
        <v>0</v>
      </c>
      <c r="BI144" s="224">
        <f>IF(N144="nulová",J144,0)</f>
        <v>0</v>
      </c>
      <c r="BJ144" s="16" t="s">
        <v>79</v>
      </c>
      <c r="BK144" s="224">
        <f>ROUND(I144*H144,2)</f>
        <v>0</v>
      </c>
      <c r="BL144" s="16" t="s">
        <v>123</v>
      </c>
      <c r="BM144" s="223" t="s">
        <v>159</v>
      </c>
    </row>
    <row r="145" s="2" customFormat="1" ht="16.5" customHeight="1">
      <c r="A145" s="37"/>
      <c r="B145" s="38"/>
      <c r="C145" s="248" t="s">
        <v>160</v>
      </c>
      <c r="D145" s="248" t="s">
        <v>161</v>
      </c>
      <c r="E145" s="249" t="s">
        <v>162</v>
      </c>
      <c r="F145" s="250" t="s">
        <v>163</v>
      </c>
      <c r="G145" s="251" t="s">
        <v>164</v>
      </c>
      <c r="H145" s="252">
        <v>11</v>
      </c>
      <c r="I145" s="253"/>
      <c r="J145" s="254">
        <f>ROUND(I145*H145,2)</f>
        <v>0</v>
      </c>
      <c r="K145" s="255"/>
      <c r="L145" s="256"/>
      <c r="M145" s="257" t="s">
        <v>1</v>
      </c>
      <c r="N145" s="258" t="s">
        <v>39</v>
      </c>
      <c r="O145" s="90"/>
      <c r="P145" s="221">
        <f>O145*H145</f>
        <v>0</v>
      </c>
      <c r="Q145" s="221">
        <v>0.001</v>
      </c>
      <c r="R145" s="221">
        <f>Q145*H145</f>
        <v>0.010999999999999999</v>
      </c>
      <c r="S145" s="221">
        <v>0</v>
      </c>
      <c r="T145" s="222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3" t="s">
        <v>160</v>
      </c>
      <c r="AT145" s="223" t="s">
        <v>161</v>
      </c>
      <c r="AU145" s="223" t="s">
        <v>81</v>
      </c>
      <c r="AY145" s="16" t="s">
        <v>117</v>
      </c>
      <c r="BE145" s="224">
        <f>IF(N145="základní",J145,0)</f>
        <v>0</v>
      </c>
      <c r="BF145" s="224">
        <f>IF(N145="snížená",J145,0)</f>
        <v>0</v>
      </c>
      <c r="BG145" s="224">
        <f>IF(N145="zákl. přenesená",J145,0)</f>
        <v>0</v>
      </c>
      <c r="BH145" s="224">
        <f>IF(N145="sníž. přenesená",J145,0)</f>
        <v>0</v>
      </c>
      <c r="BI145" s="224">
        <f>IF(N145="nulová",J145,0)</f>
        <v>0</v>
      </c>
      <c r="BJ145" s="16" t="s">
        <v>79</v>
      </c>
      <c r="BK145" s="224">
        <f>ROUND(I145*H145,2)</f>
        <v>0</v>
      </c>
      <c r="BL145" s="16" t="s">
        <v>123</v>
      </c>
      <c r="BM145" s="223" t="s">
        <v>165</v>
      </c>
    </row>
    <row r="146" s="13" customFormat="1">
      <c r="A146" s="13"/>
      <c r="B146" s="225"/>
      <c r="C146" s="226"/>
      <c r="D146" s="227" t="s">
        <v>133</v>
      </c>
      <c r="E146" s="226"/>
      <c r="F146" s="229" t="s">
        <v>166</v>
      </c>
      <c r="G146" s="226"/>
      <c r="H146" s="230">
        <v>11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133</v>
      </c>
      <c r="AU146" s="236" t="s">
        <v>81</v>
      </c>
      <c r="AV146" s="13" t="s">
        <v>81</v>
      </c>
      <c r="AW146" s="13" t="s">
        <v>4</v>
      </c>
      <c r="AX146" s="13" t="s">
        <v>79</v>
      </c>
      <c r="AY146" s="236" t="s">
        <v>117</v>
      </c>
    </row>
    <row r="147" s="2" customFormat="1" ht="24.15" customHeight="1">
      <c r="A147" s="37"/>
      <c r="B147" s="38"/>
      <c r="C147" s="211" t="s">
        <v>167</v>
      </c>
      <c r="D147" s="211" t="s">
        <v>119</v>
      </c>
      <c r="E147" s="212" t="s">
        <v>168</v>
      </c>
      <c r="F147" s="213" t="s">
        <v>169</v>
      </c>
      <c r="G147" s="214" t="s">
        <v>158</v>
      </c>
      <c r="H147" s="215">
        <v>1367</v>
      </c>
      <c r="I147" s="216"/>
      <c r="J147" s="217">
        <f>ROUND(I147*H147,2)</f>
        <v>0</v>
      </c>
      <c r="K147" s="218"/>
      <c r="L147" s="43"/>
      <c r="M147" s="219" t="s">
        <v>1</v>
      </c>
      <c r="N147" s="220" t="s">
        <v>39</v>
      </c>
      <c r="O147" s="90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23" t="s">
        <v>123</v>
      </c>
      <c r="AT147" s="223" t="s">
        <v>119</v>
      </c>
      <c r="AU147" s="223" t="s">
        <v>81</v>
      </c>
      <c r="AY147" s="16" t="s">
        <v>117</v>
      </c>
      <c r="BE147" s="224">
        <f>IF(N147="základní",J147,0)</f>
        <v>0</v>
      </c>
      <c r="BF147" s="224">
        <f>IF(N147="snížená",J147,0)</f>
        <v>0</v>
      </c>
      <c r="BG147" s="224">
        <f>IF(N147="zákl. přenesená",J147,0)</f>
        <v>0</v>
      </c>
      <c r="BH147" s="224">
        <f>IF(N147="sníž. přenesená",J147,0)</f>
        <v>0</v>
      </c>
      <c r="BI147" s="224">
        <f>IF(N147="nulová",J147,0)</f>
        <v>0</v>
      </c>
      <c r="BJ147" s="16" t="s">
        <v>79</v>
      </c>
      <c r="BK147" s="224">
        <f>ROUND(I147*H147,2)</f>
        <v>0</v>
      </c>
      <c r="BL147" s="16" t="s">
        <v>123</v>
      </c>
      <c r="BM147" s="223" t="s">
        <v>170</v>
      </c>
    </row>
    <row r="148" s="2" customFormat="1" ht="24.15" customHeight="1">
      <c r="A148" s="37"/>
      <c r="B148" s="38"/>
      <c r="C148" s="211" t="s">
        <v>171</v>
      </c>
      <c r="D148" s="211" t="s">
        <v>119</v>
      </c>
      <c r="E148" s="212" t="s">
        <v>172</v>
      </c>
      <c r="F148" s="213" t="s">
        <v>173</v>
      </c>
      <c r="G148" s="214" t="s">
        <v>158</v>
      </c>
      <c r="H148" s="215">
        <v>220</v>
      </c>
      <c r="I148" s="216"/>
      <c r="J148" s="217">
        <f>ROUND(I148*H148,2)</f>
        <v>0</v>
      </c>
      <c r="K148" s="218"/>
      <c r="L148" s="43"/>
      <c r="M148" s="219" t="s">
        <v>1</v>
      </c>
      <c r="N148" s="220" t="s">
        <v>39</v>
      </c>
      <c r="O148" s="90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3" t="s">
        <v>123</v>
      </c>
      <c r="AT148" s="223" t="s">
        <v>119</v>
      </c>
      <c r="AU148" s="223" t="s">
        <v>81</v>
      </c>
      <c r="AY148" s="16" t="s">
        <v>117</v>
      </c>
      <c r="BE148" s="224">
        <f>IF(N148="základní",J148,0)</f>
        <v>0</v>
      </c>
      <c r="BF148" s="224">
        <f>IF(N148="snížená",J148,0)</f>
        <v>0</v>
      </c>
      <c r="BG148" s="224">
        <f>IF(N148="zákl. přenesená",J148,0)</f>
        <v>0</v>
      </c>
      <c r="BH148" s="224">
        <f>IF(N148="sníž. přenesená",J148,0)</f>
        <v>0</v>
      </c>
      <c r="BI148" s="224">
        <f>IF(N148="nulová",J148,0)</f>
        <v>0</v>
      </c>
      <c r="BJ148" s="16" t="s">
        <v>79</v>
      </c>
      <c r="BK148" s="224">
        <f>ROUND(I148*H148,2)</f>
        <v>0</v>
      </c>
      <c r="BL148" s="16" t="s">
        <v>123</v>
      </c>
      <c r="BM148" s="223" t="s">
        <v>174</v>
      </c>
    </row>
    <row r="149" s="13" customFormat="1">
      <c r="A149" s="13"/>
      <c r="B149" s="225"/>
      <c r="C149" s="226"/>
      <c r="D149" s="227" t="s">
        <v>133</v>
      </c>
      <c r="E149" s="228" t="s">
        <v>1</v>
      </c>
      <c r="F149" s="229" t="s">
        <v>175</v>
      </c>
      <c r="G149" s="226"/>
      <c r="H149" s="230">
        <v>220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133</v>
      </c>
      <c r="AU149" s="236" t="s">
        <v>81</v>
      </c>
      <c r="AV149" s="13" t="s">
        <v>81</v>
      </c>
      <c r="AW149" s="13" t="s">
        <v>31</v>
      </c>
      <c r="AX149" s="13" t="s">
        <v>79</v>
      </c>
      <c r="AY149" s="236" t="s">
        <v>117</v>
      </c>
    </row>
    <row r="150" s="2" customFormat="1" ht="33" customHeight="1">
      <c r="A150" s="37"/>
      <c r="B150" s="38"/>
      <c r="C150" s="211" t="s">
        <v>176</v>
      </c>
      <c r="D150" s="211" t="s">
        <v>119</v>
      </c>
      <c r="E150" s="212" t="s">
        <v>177</v>
      </c>
      <c r="F150" s="213" t="s">
        <v>178</v>
      </c>
      <c r="G150" s="214" t="s">
        <v>122</v>
      </c>
      <c r="H150" s="215">
        <v>22</v>
      </c>
      <c r="I150" s="216"/>
      <c r="J150" s="217">
        <f>ROUND(I150*H150,2)</f>
        <v>0</v>
      </c>
      <c r="K150" s="218"/>
      <c r="L150" s="43"/>
      <c r="M150" s="219" t="s">
        <v>1</v>
      </c>
      <c r="N150" s="220" t="s">
        <v>39</v>
      </c>
      <c r="O150" s="90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3" t="s">
        <v>123</v>
      </c>
      <c r="AT150" s="223" t="s">
        <v>119</v>
      </c>
      <c r="AU150" s="223" t="s">
        <v>81</v>
      </c>
      <c r="AY150" s="16" t="s">
        <v>117</v>
      </c>
      <c r="BE150" s="224">
        <f>IF(N150="základní",J150,0)</f>
        <v>0</v>
      </c>
      <c r="BF150" s="224">
        <f>IF(N150="snížená",J150,0)</f>
        <v>0</v>
      </c>
      <c r="BG150" s="224">
        <f>IF(N150="zákl. přenesená",J150,0)</f>
        <v>0</v>
      </c>
      <c r="BH150" s="224">
        <f>IF(N150="sníž. přenesená",J150,0)</f>
        <v>0</v>
      </c>
      <c r="BI150" s="224">
        <f>IF(N150="nulová",J150,0)</f>
        <v>0</v>
      </c>
      <c r="BJ150" s="16" t="s">
        <v>79</v>
      </c>
      <c r="BK150" s="224">
        <f>ROUND(I150*H150,2)</f>
        <v>0</v>
      </c>
      <c r="BL150" s="16" t="s">
        <v>123</v>
      </c>
      <c r="BM150" s="223" t="s">
        <v>179</v>
      </c>
    </row>
    <row r="151" s="2" customFormat="1" ht="21.75" customHeight="1">
      <c r="A151" s="37"/>
      <c r="B151" s="38"/>
      <c r="C151" s="211" t="s">
        <v>8</v>
      </c>
      <c r="D151" s="211" t="s">
        <v>119</v>
      </c>
      <c r="E151" s="212" t="s">
        <v>180</v>
      </c>
      <c r="F151" s="213" t="s">
        <v>181</v>
      </c>
      <c r="G151" s="214" t="s">
        <v>158</v>
      </c>
      <c r="H151" s="215">
        <v>220</v>
      </c>
      <c r="I151" s="216"/>
      <c r="J151" s="217">
        <f>ROUND(I151*H151,2)</f>
        <v>0</v>
      </c>
      <c r="K151" s="218"/>
      <c r="L151" s="43"/>
      <c r="M151" s="219" t="s">
        <v>1</v>
      </c>
      <c r="N151" s="220" t="s">
        <v>39</v>
      </c>
      <c r="O151" s="90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3" t="s">
        <v>123</v>
      </c>
      <c r="AT151" s="223" t="s">
        <v>119</v>
      </c>
      <c r="AU151" s="223" t="s">
        <v>81</v>
      </c>
      <c r="AY151" s="16" t="s">
        <v>117</v>
      </c>
      <c r="BE151" s="224">
        <f>IF(N151="základní",J151,0)</f>
        <v>0</v>
      </c>
      <c r="BF151" s="224">
        <f>IF(N151="snížená",J151,0)</f>
        <v>0</v>
      </c>
      <c r="BG151" s="224">
        <f>IF(N151="zákl. přenesená",J151,0)</f>
        <v>0</v>
      </c>
      <c r="BH151" s="224">
        <f>IF(N151="sníž. přenesená",J151,0)</f>
        <v>0</v>
      </c>
      <c r="BI151" s="224">
        <f>IF(N151="nulová",J151,0)</f>
        <v>0</v>
      </c>
      <c r="BJ151" s="16" t="s">
        <v>79</v>
      </c>
      <c r="BK151" s="224">
        <f>ROUND(I151*H151,2)</f>
        <v>0</v>
      </c>
      <c r="BL151" s="16" t="s">
        <v>123</v>
      </c>
      <c r="BM151" s="223" t="s">
        <v>182</v>
      </c>
    </row>
    <row r="152" s="2" customFormat="1" ht="24.15" customHeight="1">
      <c r="A152" s="37"/>
      <c r="B152" s="38"/>
      <c r="C152" s="211" t="s">
        <v>183</v>
      </c>
      <c r="D152" s="211" t="s">
        <v>119</v>
      </c>
      <c r="E152" s="212" t="s">
        <v>184</v>
      </c>
      <c r="F152" s="213" t="s">
        <v>185</v>
      </c>
      <c r="G152" s="214" t="s">
        <v>122</v>
      </c>
      <c r="H152" s="215">
        <v>22</v>
      </c>
      <c r="I152" s="216"/>
      <c r="J152" s="217">
        <f>ROUND(I152*H152,2)</f>
        <v>0</v>
      </c>
      <c r="K152" s="218"/>
      <c r="L152" s="43"/>
      <c r="M152" s="219" t="s">
        <v>1</v>
      </c>
      <c r="N152" s="220" t="s">
        <v>39</v>
      </c>
      <c r="O152" s="90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3" t="s">
        <v>123</v>
      </c>
      <c r="AT152" s="223" t="s">
        <v>119</v>
      </c>
      <c r="AU152" s="223" t="s">
        <v>81</v>
      </c>
      <c r="AY152" s="16" t="s">
        <v>117</v>
      </c>
      <c r="BE152" s="224">
        <f>IF(N152="základní",J152,0)</f>
        <v>0</v>
      </c>
      <c r="BF152" s="224">
        <f>IF(N152="snížená",J152,0)</f>
        <v>0</v>
      </c>
      <c r="BG152" s="224">
        <f>IF(N152="zákl. přenesená",J152,0)</f>
        <v>0</v>
      </c>
      <c r="BH152" s="224">
        <f>IF(N152="sníž. přenesená",J152,0)</f>
        <v>0</v>
      </c>
      <c r="BI152" s="224">
        <f>IF(N152="nulová",J152,0)</f>
        <v>0</v>
      </c>
      <c r="BJ152" s="16" t="s">
        <v>79</v>
      </c>
      <c r="BK152" s="224">
        <f>ROUND(I152*H152,2)</f>
        <v>0</v>
      </c>
      <c r="BL152" s="16" t="s">
        <v>123</v>
      </c>
      <c r="BM152" s="223" t="s">
        <v>186</v>
      </c>
    </row>
    <row r="153" s="2" customFormat="1" ht="16.5" customHeight="1">
      <c r="A153" s="37"/>
      <c r="B153" s="38"/>
      <c r="C153" s="248" t="s">
        <v>187</v>
      </c>
      <c r="D153" s="248" t="s">
        <v>161</v>
      </c>
      <c r="E153" s="249" t="s">
        <v>188</v>
      </c>
      <c r="F153" s="250" t="s">
        <v>189</v>
      </c>
      <c r="G153" s="251" t="s">
        <v>122</v>
      </c>
      <c r="H153" s="252">
        <v>22</v>
      </c>
      <c r="I153" s="253"/>
      <c r="J153" s="254">
        <f>ROUND(I153*H153,2)</f>
        <v>0</v>
      </c>
      <c r="K153" s="255"/>
      <c r="L153" s="256"/>
      <c r="M153" s="257" t="s">
        <v>1</v>
      </c>
      <c r="N153" s="258" t="s">
        <v>39</v>
      </c>
      <c r="O153" s="90"/>
      <c r="P153" s="221">
        <f>O153*H153</f>
        <v>0</v>
      </c>
      <c r="Q153" s="221">
        <v>0.002</v>
      </c>
      <c r="R153" s="221">
        <f>Q153*H153</f>
        <v>0.043999999999999997</v>
      </c>
      <c r="S153" s="221">
        <v>0</v>
      </c>
      <c r="T153" s="222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3" t="s">
        <v>160</v>
      </c>
      <c r="AT153" s="223" t="s">
        <v>161</v>
      </c>
      <c r="AU153" s="223" t="s">
        <v>81</v>
      </c>
      <c r="AY153" s="16" t="s">
        <v>117</v>
      </c>
      <c r="BE153" s="224">
        <f>IF(N153="základní",J153,0)</f>
        <v>0</v>
      </c>
      <c r="BF153" s="224">
        <f>IF(N153="snížená",J153,0)</f>
        <v>0</v>
      </c>
      <c r="BG153" s="224">
        <f>IF(N153="zákl. přenesená",J153,0)</f>
        <v>0</v>
      </c>
      <c r="BH153" s="224">
        <f>IF(N153="sníž. přenesená",J153,0)</f>
        <v>0</v>
      </c>
      <c r="BI153" s="224">
        <f>IF(N153="nulová",J153,0)</f>
        <v>0</v>
      </c>
      <c r="BJ153" s="16" t="s">
        <v>79</v>
      </c>
      <c r="BK153" s="224">
        <f>ROUND(I153*H153,2)</f>
        <v>0</v>
      </c>
      <c r="BL153" s="16" t="s">
        <v>123</v>
      </c>
      <c r="BM153" s="223" t="s">
        <v>190</v>
      </c>
    </row>
    <row r="154" s="12" customFormat="1" ht="22.8" customHeight="1">
      <c r="A154" s="12"/>
      <c r="B154" s="195"/>
      <c r="C154" s="196"/>
      <c r="D154" s="197" t="s">
        <v>73</v>
      </c>
      <c r="E154" s="209" t="s">
        <v>128</v>
      </c>
      <c r="F154" s="209" t="s">
        <v>191</v>
      </c>
      <c r="G154" s="196"/>
      <c r="H154" s="196"/>
      <c r="I154" s="199"/>
      <c r="J154" s="210">
        <f>BK154</f>
        <v>0</v>
      </c>
      <c r="K154" s="196"/>
      <c r="L154" s="201"/>
      <c r="M154" s="202"/>
      <c r="N154" s="203"/>
      <c r="O154" s="203"/>
      <c r="P154" s="204">
        <f>P155</f>
        <v>0</v>
      </c>
      <c r="Q154" s="203"/>
      <c r="R154" s="204">
        <f>R155</f>
        <v>0.067500000000000004</v>
      </c>
      <c r="S154" s="203"/>
      <c r="T154" s="205">
        <f>T155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6" t="s">
        <v>79</v>
      </c>
      <c r="AT154" s="207" t="s">
        <v>73</v>
      </c>
      <c r="AU154" s="207" t="s">
        <v>79</v>
      </c>
      <c r="AY154" s="206" t="s">
        <v>117</v>
      </c>
      <c r="BK154" s="208">
        <f>BK155</f>
        <v>0</v>
      </c>
    </row>
    <row r="155" s="2" customFormat="1" ht="16.5" customHeight="1">
      <c r="A155" s="37"/>
      <c r="B155" s="38"/>
      <c r="C155" s="211" t="s">
        <v>192</v>
      </c>
      <c r="D155" s="211" t="s">
        <v>119</v>
      </c>
      <c r="E155" s="212" t="s">
        <v>193</v>
      </c>
      <c r="F155" s="213" t="s">
        <v>194</v>
      </c>
      <c r="G155" s="214" t="s">
        <v>195</v>
      </c>
      <c r="H155" s="215">
        <v>150</v>
      </c>
      <c r="I155" s="216"/>
      <c r="J155" s="217">
        <f>ROUND(I155*H155,2)</f>
        <v>0</v>
      </c>
      <c r="K155" s="218"/>
      <c r="L155" s="43"/>
      <c r="M155" s="219" t="s">
        <v>1</v>
      </c>
      <c r="N155" s="220" t="s">
        <v>39</v>
      </c>
      <c r="O155" s="90"/>
      <c r="P155" s="221">
        <f>O155*H155</f>
        <v>0</v>
      </c>
      <c r="Q155" s="221">
        <v>0.00044999999999999999</v>
      </c>
      <c r="R155" s="221">
        <f>Q155*H155</f>
        <v>0.067500000000000004</v>
      </c>
      <c r="S155" s="221">
        <v>0</v>
      </c>
      <c r="T155" s="222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3" t="s">
        <v>123</v>
      </c>
      <c r="AT155" s="223" t="s">
        <v>119</v>
      </c>
      <c r="AU155" s="223" t="s">
        <v>81</v>
      </c>
      <c r="AY155" s="16" t="s">
        <v>117</v>
      </c>
      <c r="BE155" s="224">
        <f>IF(N155="základní",J155,0)</f>
        <v>0</v>
      </c>
      <c r="BF155" s="224">
        <f>IF(N155="snížená",J155,0)</f>
        <v>0</v>
      </c>
      <c r="BG155" s="224">
        <f>IF(N155="zákl. přenesená",J155,0)</f>
        <v>0</v>
      </c>
      <c r="BH155" s="224">
        <f>IF(N155="sníž. přenesená",J155,0)</f>
        <v>0</v>
      </c>
      <c r="BI155" s="224">
        <f>IF(N155="nulová",J155,0)</f>
        <v>0</v>
      </c>
      <c r="BJ155" s="16" t="s">
        <v>79</v>
      </c>
      <c r="BK155" s="224">
        <f>ROUND(I155*H155,2)</f>
        <v>0</v>
      </c>
      <c r="BL155" s="16" t="s">
        <v>123</v>
      </c>
      <c r="BM155" s="223" t="s">
        <v>196</v>
      </c>
    </row>
    <row r="156" s="12" customFormat="1" ht="22.8" customHeight="1">
      <c r="A156" s="12"/>
      <c r="B156" s="195"/>
      <c r="C156" s="196"/>
      <c r="D156" s="197" t="s">
        <v>73</v>
      </c>
      <c r="E156" s="209" t="s">
        <v>144</v>
      </c>
      <c r="F156" s="209" t="s">
        <v>197</v>
      </c>
      <c r="G156" s="196"/>
      <c r="H156" s="196"/>
      <c r="I156" s="199"/>
      <c r="J156" s="210">
        <f>BK156</f>
        <v>0</v>
      </c>
      <c r="K156" s="196"/>
      <c r="L156" s="201"/>
      <c r="M156" s="202"/>
      <c r="N156" s="203"/>
      <c r="O156" s="203"/>
      <c r="P156" s="204">
        <f>SUM(P157:P175)</f>
        <v>0</v>
      </c>
      <c r="Q156" s="203"/>
      <c r="R156" s="204">
        <f>SUM(R157:R175)</f>
        <v>238.102755</v>
      </c>
      <c r="S156" s="203"/>
      <c r="T156" s="205">
        <f>SUM(T157:T175)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6" t="s">
        <v>79</v>
      </c>
      <c r="AT156" s="207" t="s">
        <v>73</v>
      </c>
      <c r="AU156" s="207" t="s">
        <v>79</v>
      </c>
      <c r="AY156" s="206" t="s">
        <v>117</v>
      </c>
      <c r="BK156" s="208">
        <f>SUM(BK157:BK175)</f>
        <v>0</v>
      </c>
    </row>
    <row r="157" s="2" customFormat="1" ht="24.15" customHeight="1">
      <c r="A157" s="37"/>
      <c r="B157" s="38"/>
      <c r="C157" s="211" t="s">
        <v>198</v>
      </c>
      <c r="D157" s="211" t="s">
        <v>119</v>
      </c>
      <c r="E157" s="212" t="s">
        <v>199</v>
      </c>
      <c r="F157" s="213" t="s">
        <v>200</v>
      </c>
      <c r="G157" s="214" t="s">
        <v>158</v>
      </c>
      <c r="H157" s="215">
        <v>927.95000000000005</v>
      </c>
      <c r="I157" s="216"/>
      <c r="J157" s="217">
        <f>ROUND(I157*H157,2)</f>
        <v>0</v>
      </c>
      <c r="K157" s="218"/>
      <c r="L157" s="43"/>
      <c r="M157" s="219" t="s">
        <v>1</v>
      </c>
      <c r="N157" s="220" t="s">
        <v>39</v>
      </c>
      <c r="O157" s="90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3" t="s">
        <v>123</v>
      </c>
      <c r="AT157" s="223" t="s">
        <v>119</v>
      </c>
      <c r="AU157" s="223" t="s">
        <v>81</v>
      </c>
      <c r="AY157" s="16" t="s">
        <v>117</v>
      </c>
      <c r="BE157" s="224">
        <f>IF(N157="základní",J157,0)</f>
        <v>0</v>
      </c>
      <c r="BF157" s="224">
        <f>IF(N157="snížená",J157,0)</f>
        <v>0</v>
      </c>
      <c r="BG157" s="224">
        <f>IF(N157="zákl. přenesená",J157,0)</f>
        <v>0</v>
      </c>
      <c r="BH157" s="224">
        <f>IF(N157="sníž. přenesená",J157,0)</f>
        <v>0</v>
      </c>
      <c r="BI157" s="224">
        <f>IF(N157="nulová",J157,0)</f>
        <v>0</v>
      </c>
      <c r="BJ157" s="16" t="s">
        <v>79</v>
      </c>
      <c r="BK157" s="224">
        <f>ROUND(I157*H157,2)</f>
        <v>0</v>
      </c>
      <c r="BL157" s="16" t="s">
        <v>123</v>
      </c>
      <c r="BM157" s="223" t="s">
        <v>201</v>
      </c>
    </row>
    <row r="158" s="13" customFormat="1">
      <c r="A158" s="13"/>
      <c r="B158" s="225"/>
      <c r="C158" s="226"/>
      <c r="D158" s="227" t="s">
        <v>133</v>
      </c>
      <c r="E158" s="228" t="s">
        <v>1</v>
      </c>
      <c r="F158" s="229" t="s">
        <v>202</v>
      </c>
      <c r="G158" s="226"/>
      <c r="H158" s="230">
        <v>927.95000000000005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133</v>
      </c>
      <c r="AU158" s="236" t="s">
        <v>81</v>
      </c>
      <c r="AV158" s="13" t="s">
        <v>81</v>
      </c>
      <c r="AW158" s="13" t="s">
        <v>31</v>
      </c>
      <c r="AX158" s="13" t="s">
        <v>79</v>
      </c>
      <c r="AY158" s="236" t="s">
        <v>117</v>
      </c>
    </row>
    <row r="159" s="2" customFormat="1" ht="24.15" customHeight="1">
      <c r="A159" s="37"/>
      <c r="B159" s="38"/>
      <c r="C159" s="211" t="s">
        <v>203</v>
      </c>
      <c r="D159" s="211" t="s">
        <v>119</v>
      </c>
      <c r="E159" s="212" t="s">
        <v>204</v>
      </c>
      <c r="F159" s="213" t="s">
        <v>205</v>
      </c>
      <c r="G159" s="214" t="s">
        <v>158</v>
      </c>
      <c r="H159" s="215">
        <v>1367</v>
      </c>
      <c r="I159" s="216"/>
      <c r="J159" s="217">
        <f>ROUND(I159*H159,2)</f>
        <v>0</v>
      </c>
      <c r="K159" s="218"/>
      <c r="L159" s="43"/>
      <c r="M159" s="219" t="s">
        <v>1</v>
      </c>
      <c r="N159" s="220" t="s">
        <v>39</v>
      </c>
      <c r="O159" s="90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3" t="s">
        <v>123</v>
      </c>
      <c r="AT159" s="223" t="s">
        <v>119</v>
      </c>
      <c r="AU159" s="223" t="s">
        <v>81</v>
      </c>
      <c r="AY159" s="16" t="s">
        <v>117</v>
      </c>
      <c r="BE159" s="224">
        <f>IF(N159="základní",J159,0)</f>
        <v>0</v>
      </c>
      <c r="BF159" s="224">
        <f>IF(N159="snížená",J159,0)</f>
        <v>0</v>
      </c>
      <c r="BG159" s="224">
        <f>IF(N159="zákl. přenesená",J159,0)</f>
        <v>0</v>
      </c>
      <c r="BH159" s="224">
        <f>IF(N159="sníž. přenesená",J159,0)</f>
        <v>0</v>
      </c>
      <c r="BI159" s="224">
        <f>IF(N159="nulová",J159,0)</f>
        <v>0</v>
      </c>
      <c r="BJ159" s="16" t="s">
        <v>79</v>
      </c>
      <c r="BK159" s="224">
        <f>ROUND(I159*H159,2)</f>
        <v>0</v>
      </c>
      <c r="BL159" s="16" t="s">
        <v>123</v>
      </c>
      <c r="BM159" s="223" t="s">
        <v>206</v>
      </c>
    </row>
    <row r="160" s="13" customFormat="1">
      <c r="A160" s="13"/>
      <c r="B160" s="225"/>
      <c r="C160" s="226"/>
      <c r="D160" s="227" t="s">
        <v>133</v>
      </c>
      <c r="E160" s="228" t="s">
        <v>1</v>
      </c>
      <c r="F160" s="229" t="s">
        <v>207</v>
      </c>
      <c r="G160" s="226"/>
      <c r="H160" s="230">
        <v>371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133</v>
      </c>
      <c r="AU160" s="236" t="s">
        <v>81</v>
      </c>
      <c r="AV160" s="13" t="s">
        <v>81</v>
      </c>
      <c r="AW160" s="13" t="s">
        <v>31</v>
      </c>
      <c r="AX160" s="13" t="s">
        <v>74</v>
      </c>
      <c r="AY160" s="236" t="s">
        <v>117</v>
      </c>
    </row>
    <row r="161" s="13" customFormat="1">
      <c r="A161" s="13"/>
      <c r="B161" s="225"/>
      <c r="C161" s="226"/>
      <c r="D161" s="227" t="s">
        <v>133</v>
      </c>
      <c r="E161" s="228" t="s">
        <v>1</v>
      </c>
      <c r="F161" s="229" t="s">
        <v>208</v>
      </c>
      <c r="G161" s="226"/>
      <c r="H161" s="230">
        <v>996</v>
      </c>
      <c r="I161" s="231"/>
      <c r="J161" s="226"/>
      <c r="K161" s="226"/>
      <c r="L161" s="232"/>
      <c r="M161" s="233"/>
      <c r="N161" s="234"/>
      <c r="O161" s="234"/>
      <c r="P161" s="234"/>
      <c r="Q161" s="234"/>
      <c r="R161" s="234"/>
      <c r="S161" s="234"/>
      <c r="T161" s="235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6" t="s">
        <v>133</v>
      </c>
      <c r="AU161" s="236" t="s">
        <v>81</v>
      </c>
      <c r="AV161" s="13" t="s">
        <v>81</v>
      </c>
      <c r="AW161" s="13" t="s">
        <v>31</v>
      </c>
      <c r="AX161" s="13" t="s">
        <v>74</v>
      </c>
      <c r="AY161" s="236" t="s">
        <v>117</v>
      </c>
    </row>
    <row r="162" s="14" customFormat="1">
      <c r="A162" s="14"/>
      <c r="B162" s="237"/>
      <c r="C162" s="238"/>
      <c r="D162" s="227" t="s">
        <v>133</v>
      </c>
      <c r="E162" s="239" t="s">
        <v>1</v>
      </c>
      <c r="F162" s="240" t="s">
        <v>139</v>
      </c>
      <c r="G162" s="238"/>
      <c r="H162" s="241">
        <v>1367</v>
      </c>
      <c r="I162" s="242"/>
      <c r="J162" s="238"/>
      <c r="K162" s="238"/>
      <c r="L162" s="243"/>
      <c r="M162" s="244"/>
      <c r="N162" s="245"/>
      <c r="O162" s="245"/>
      <c r="P162" s="245"/>
      <c r="Q162" s="245"/>
      <c r="R162" s="245"/>
      <c r="S162" s="245"/>
      <c r="T162" s="246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7" t="s">
        <v>133</v>
      </c>
      <c r="AU162" s="247" t="s">
        <v>81</v>
      </c>
      <c r="AV162" s="14" t="s">
        <v>123</v>
      </c>
      <c r="AW162" s="14" t="s">
        <v>31</v>
      </c>
      <c r="AX162" s="14" t="s">
        <v>79</v>
      </c>
      <c r="AY162" s="247" t="s">
        <v>117</v>
      </c>
    </row>
    <row r="163" s="2" customFormat="1" ht="33" customHeight="1">
      <c r="A163" s="37"/>
      <c r="B163" s="38"/>
      <c r="C163" s="211" t="s">
        <v>209</v>
      </c>
      <c r="D163" s="211" t="s">
        <v>119</v>
      </c>
      <c r="E163" s="212" t="s">
        <v>210</v>
      </c>
      <c r="F163" s="213" t="s">
        <v>211</v>
      </c>
      <c r="G163" s="214" t="s">
        <v>158</v>
      </c>
      <c r="H163" s="215">
        <v>161</v>
      </c>
      <c r="I163" s="216"/>
      <c r="J163" s="217">
        <f>ROUND(I163*H163,2)</f>
        <v>0</v>
      </c>
      <c r="K163" s="218"/>
      <c r="L163" s="43"/>
      <c r="M163" s="219" t="s">
        <v>1</v>
      </c>
      <c r="N163" s="220" t="s">
        <v>39</v>
      </c>
      <c r="O163" s="90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3" t="s">
        <v>123</v>
      </c>
      <c r="AT163" s="223" t="s">
        <v>119</v>
      </c>
      <c r="AU163" s="223" t="s">
        <v>81</v>
      </c>
      <c r="AY163" s="16" t="s">
        <v>117</v>
      </c>
      <c r="BE163" s="224">
        <f>IF(N163="základní",J163,0)</f>
        <v>0</v>
      </c>
      <c r="BF163" s="224">
        <f>IF(N163="snížená",J163,0)</f>
        <v>0</v>
      </c>
      <c r="BG163" s="224">
        <f>IF(N163="zákl. přenesená",J163,0)</f>
        <v>0</v>
      </c>
      <c r="BH163" s="224">
        <f>IF(N163="sníž. přenesená",J163,0)</f>
        <v>0</v>
      </c>
      <c r="BI163" s="224">
        <f>IF(N163="nulová",J163,0)</f>
        <v>0</v>
      </c>
      <c r="BJ163" s="16" t="s">
        <v>79</v>
      </c>
      <c r="BK163" s="224">
        <f>ROUND(I163*H163,2)</f>
        <v>0</v>
      </c>
      <c r="BL163" s="16" t="s">
        <v>123</v>
      </c>
      <c r="BM163" s="223" t="s">
        <v>212</v>
      </c>
    </row>
    <row r="164" s="2" customFormat="1" ht="24.15" customHeight="1">
      <c r="A164" s="37"/>
      <c r="B164" s="38"/>
      <c r="C164" s="211" t="s">
        <v>213</v>
      </c>
      <c r="D164" s="211" t="s">
        <v>119</v>
      </c>
      <c r="E164" s="212" t="s">
        <v>214</v>
      </c>
      <c r="F164" s="213" t="s">
        <v>215</v>
      </c>
      <c r="G164" s="214" t="s">
        <v>158</v>
      </c>
      <c r="H164" s="215">
        <v>950.39999999999998</v>
      </c>
      <c r="I164" s="216"/>
      <c r="J164" s="217">
        <f>ROUND(I164*H164,2)</f>
        <v>0</v>
      </c>
      <c r="K164" s="218"/>
      <c r="L164" s="43"/>
      <c r="M164" s="219" t="s">
        <v>1</v>
      </c>
      <c r="N164" s="220" t="s">
        <v>39</v>
      </c>
      <c r="O164" s="90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3" t="s">
        <v>123</v>
      </c>
      <c r="AT164" s="223" t="s">
        <v>119</v>
      </c>
      <c r="AU164" s="223" t="s">
        <v>81</v>
      </c>
      <c r="AY164" s="16" t="s">
        <v>117</v>
      </c>
      <c r="BE164" s="224">
        <f>IF(N164="základní",J164,0)</f>
        <v>0</v>
      </c>
      <c r="BF164" s="224">
        <f>IF(N164="snížená",J164,0)</f>
        <v>0</v>
      </c>
      <c r="BG164" s="224">
        <f>IF(N164="zákl. přenesená",J164,0)</f>
        <v>0</v>
      </c>
      <c r="BH164" s="224">
        <f>IF(N164="sníž. přenesená",J164,0)</f>
        <v>0</v>
      </c>
      <c r="BI164" s="224">
        <f>IF(N164="nulová",J164,0)</f>
        <v>0</v>
      </c>
      <c r="BJ164" s="16" t="s">
        <v>79</v>
      </c>
      <c r="BK164" s="224">
        <f>ROUND(I164*H164,2)</f>
        <v>0</v>
      </c>
      <c r="BL164" s="16" t="s">
        <v>123</v>
      </c>
      <c r="BM164" s="223" t="s">
        <v>216</v>
      </c>
    </row>
    <row r="165" s="13" customFormat="1">
      <c r="A165" s="13"/>
      <c r="B165" s="225"/>
      <c r="C165" s="226"/>
      <c r="D165" s="227" t="s">
        <v>133</v>
      </c>
      <c r="E165" s="228" t="s">
        <v>1</v>
      </c>
      <c r="F165" s="229" t="s">
        <v>217</v>
      </c>
      <c r="G165" s="226"/>
      <c r="H165" s="230">
        <v>950.39999999999998</v>
      </c>
      <c r="I165" s="231"/>
      <c r="J165" s="226"/>
      <c r="K165" s="226"/>
      <c r="L165" s="232"/>
      <c r="M165" s="233"/>
      <c r="N165" s="234"/>
      <c r="O165" s="234"/>
      <c r="P165" s="234"/>
      <c r="Q165" s="234"/>
      <c r="R165" s="234"/>
      <c r="S165" s="234"/>
      <c r="T165" s="235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6" t="s">
        <v>133</v>
      </c>
      <c r="AU165" s="236" t="s">
        <v>81</v>
      </c>
      <c r="AV165" s="13" t="s">
        <v>81</v>
      </c>
      <c r="AW165" s="13" t="s">
        <v>31</v>
      </c>
      <c r="AX165" s="13" t="s">
        <v>79</v>
      </c>
      <c r="AY165" s="236" t="s">
        <v>117</v>
      </c>
    </row>
    <row r="166" s="2" customFormat="1" ht="21.75" customHeight="1">
      <c r="A166" s="37"/>
      <c r="B166" s="38"/>
      <c r="C166" s="211" t="s">
        <v>218</v>
      </c>
      <c r="D166" s="211" t="s">
        <v>119</v>
      </c>
      <c r="E166" s="212" t="s">
        <v>219</v>
      </c>
      <c r="F166" s="213" t="s">
        <v>220</v>
      </c>
      <c r="G166" s="214" t="s">
        <v>158</v>
      </c>
      <c r="H166" s="215">
        <v>161</v>
      </c>
      <c r="I166" s="216"/>
      <c r="J166" s="217">
        <f>ROUND(I166*H166,2)</f>
        <v>0</v>
      </c>
      <c r="K166" s="218"/>
      <c r="L166" s="43"/>
      <c r="M166" s="219" t="s">
        <v>1</v>
      </c>
      <c r="N166" s="220" t="s">
        <v>39</v>
      </c>
      <c r="O166" s="90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3" t="s">
        <v>123</v>
      </c>
      <c r="AT166" s="223" t="s">
        <v>119</v>
      </c>
      <c r="AU166" s="223" t="s">
        <v>81</v>
      </c>
      <c r="AY166" s="16" t="s">
        <v>117</v>
      </c>
      <c r="BE166" s="224">
        <f>IF(N166="základní",J166,0)</f>
        <v>0</v>
      </c>
      <c r="BF166" s="224">
        <f>IF(N166="snížená",J166,0)</f>
        <v>0</v>
      </c>
      <c r="BG166" s="224">
        <f>IF(N166="zákl. přenesená",J166,0)</f>
        <v>0</v>
      </c>
      <c r="BH166" s="224">
        <f>IF(N166="sníž. přenesená",J166,0)</f>
        <v>0</v>
      </c>
      <c r="BI166" s="224">
        <f>IF(N166="nulová",J166,0)</f>
        <v>0</v>
      </c>
      <c r="BJ166" s="16" t="s">
        <v>79</v>
      </c>
      <c r="BK166" s="224">
        <f>ROUND(I166*H166,2)</f>
        <v>0</v>
      </c>
      <c r="BL166" s="16" t="s">
        <v>123</v>
      </c>
      <c r="BM166" s="223" t="s">
        <v>221</v>
      </c>
    </row>
    <row r="167" s="2" customFormat="1" ht="21.75" customHeight="1">
      <c r="A167" s="37"/>
      <c r="B167" s="38"/>
      <c r="C167" s="211" t="s">
        <v>7</v>
      </c>
      <c r="D167" s="211" t="s">
        <v>119</v>
      </c>
      <c r="E167" s="212" t="s">
        <v>222</v>
      </c>
      <c r="F167" s="213" t="s">
        <v>223</v>
      </c>
      <c r="G167" s="214" t="s">
        <v>158</v>
      </c>
      <c r="H167" s="215">
        <v>161</v>
      </c>
      <c r="I167" s="216"/>
      <c r="J167" s="217">
        <f>ROUND(I167*H167,2)</f>
        <v>0</v>
      </c>
      <c r="K167" s="218"/>
      <c r="L167" s="43"/>
      <c r="M167" s="219" t="s">
        <v>1</v>
      </c>
      <c r="N167" s="220" t="s">
        <v>39</v>
      </c>
      <c r="O167" s="90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3" t="s">
        <v>123</v>
      </c>
      <c r="AT167" s="223" t="s">
        <v>119</v>
      </c>
      <c r="AU167" s="223" t="s">
        <v>81</v>
      </c>
      <c r="AY167" s="16" t="s">
        <v>117</v>
      </c>
      <c r="BE167" s="224">
        <f>IF(N167="základní",J167,0)</f>
        <v>0</v>
      </c>
      <c r="BF167" s="224">
        <f>IF(N167="snížená",J167,0)</f>
        <v>0</v>
      </c>
      <c r="BG167" s="224">
        <f>IF(N167="zákl. přenesená",J167,0)</f>
        <v>0</v>
      </c>
      <c r="BH167" s="224">
        <f>IF(N167="sníž. přenesená",J167,0)</f>
        <v>0</v>
      </c>
      <c r="BI167" s="224">
        <f>IF(N167="nulová",J167,0)</f>
        <v>0</v>
      </c>
      <c r="BJ167" s="16" t="s">
        <v>79</v>
      </c>
      <c r="BK167" s="224">
        <f>ROUND(I167*H167,2)</f>
        <v>0</v>
      </c>
      <c r="BL167" s="16" t="s">
        <v>123</v>
      </c>
      <c r="BM167" s="223" t="s">
        <v>224</v>
      </c>
    </row>
    <row r="168" s="2" customFormat="1" ht="24.15" customHeight="1">
      <c r="A168" s="37"/>
      <c r="B168" s="38"/>
      <c r="C168" s="211" t="s">
        <v>225</v>
      </c>
      <c r="D168" s="211" t="s">
        <v>119</v>
      </c>
      <c r="E168" s="212" t="s">
        <v>226</v>
      </c>
      <c r="F168" s="213" t="s">
        <v>227</v>
      </c>
      <c r="G168" s="214" t="s">
        <v>158</v>
      </c>
      <c r="H168" s="215">
        <v>161</v>
      </c>
      <c r="I168" s="216"/>
      <c r="J168" s="217">
        <f>ROUND(I168*H168,2)</f>
        <v>0</v>
      </c>
      <c r="K168" s="218"/>
      <c r="L168" s="43"/>
      <c r="M168" s="219" t="s">
        <v>1</v>
      </c>
      <c r="N168" s="220" t="s">
        <v>39</v>
      </c>
      <c r="O168" s="90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3" t="s">
        <v>123</v>
      </c>
      <c r="AT168" s="223" t="s">
        <v>119</v>
      </c>
      <c r="AU168" s="223" t="s">
        <v>81</v>
      </c>
      <c r="AY168" s="16" t="s">
        <v>117</v>
      </c>
      <c r="BE168" s="224">
        <f>IF(N168="základní",J168,0)</f>
        <v>0</v>
      </c>
      <c r="BF168" s="224">
        <f>IF(N168="snížená",J168,0)</f>
        <v>0</v>
      </c>
      <c r="BG168" s="224">
        <f>IF(N168="zákl. přenesená",J168,0)</f>
        <v>0</v>
      </c>
      <c r="BH168" s="224">
        <f>IF(N168="sníž. přenesená",J168,0)</f>
        <v>0</v>
      </c>
      <c r="BI168" s="224">
        <f>IF(N168="nulová",J168,0)</f>
        <v>0</v>
      </c>
      <c r="BJ168" s="16" t="s">
        <v>79</v>
      </c>
      <c r="BK168" s="224">
        <f>ROUND(I168*H168,2)</f>
        <v>0</v>
      </c>
      <c r="BL168" s="16" t="s">
        <v>123</v>
      </c>
      <c r="BM168" s="223" t="s">
        <v>228</v>
      </c>
    </row>
    <row r="169" s="2" customFormat="1" ht="24.15" customHeight="1">
      <c r="A169" s="37"/>
      <c r="B169" s="38"/>
      <c r="C169" s="211" t="s">
        <v>229</v>
      </c>
      <c r="D169" s="211" t="s">
        <v>119</v>
      </c>
      <c r="E169" s="212" t="s">
        <v>230</v>
      </c>
      <c r="F169" s="213" t="s">
        <v>231</v>
      </c>
      <c r="G169" s="214" t="s">
        <v>158</v>
      </c>
      <c r="H169" s="215">
        <v>886.95000000000005</v>
      </c>
      <c r="I169" s="216"/>
      <c r="J169" s="217">
        <f>ROUND(I169*H169,2)</f>
        <v>0</v>
      </c>
      <c r="K169" s="218"/>
      <c r="L169" s="43"/>
      <c r="M169" s="219" t="s">
        <v>1</v>
      </c>
      <c r="N169" s="220" t="s">
        <v>39</v>
      </c>
      <c r="O169" s="90"/>
      <c r="P169" s="221">
        <f>O169*H169</f>
        <v>0</v>
      </c>
      <c r="Q169" s="221">
        <v>0.1837</v>
      </c>
      <c r="R169" s="221">
        <f>Q169*H169</f>
        <v>162.932715</v>
      </c>
      <c r="S169" s="221">
        <v>0</v>
      </c>
      <c r="T169" s="222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3" t="s">
        <v>123</v>
      </c>
      <c r="AT169" s="223" t="s">
        <v>119</v>
      </c>
      <c r="AU169" s="223" t="s">
        <v>81</v>
      </c>
      <c r="AY169" s="16" t="s">
        <v>117</v>
      </c>
      <c r="BE169" s="224">
        <f>IF(N169="základní",J169,0)</f>
        <v>0</v>
      </c>
      <c r="BF169" s="224">
        <f>IF(N169="snížená",J169,0)</f>
        <v>0</v>
      </c>
      <c r="BG169" s="224">
        <f>IF(N169="zákl. přenesená",J169,0)</f>
        <v>0</v>
      </c>
      <c r="BH169" s="224">
        <f>IF(N169="sníž. přenesená",J169,0)</f>
        <v>0</v>
      </c>
      <c r="BI169" s="224">
        <f>IF(N169="nulová",J169,0)</f>
        <v>0</v>
      </c>
      <c r="BJ169" s="16" t="s">
        <v>79</v>
      </c>
      <c r="BK169" s="224">
        <f>ROUND(I169*H169,2)</f>
        <v>0</v>
      </c>
      <c r="BL169" s="16" t="s">
        <v>123</v>
      </c>
      <c r="BM169" s="223" t="s">
        <v>232</v>
      </c>
    </row>
    <row r="170" s="13" customFormat="1">
      <c r="A170" s="13"/>
      <c r="B170" s="225"/>
      <c r="C170" s="226"/>
      <c r="D170" s="227" t="s">
        <v>133</v>
      </c>
      <c r="E170" s="228" t="s">
        <v>1</v>
      </c>
      <c r="F170" s="229" t="s">
        <v>233</v>
      </c>
      <c r="G170" s="226"/>
      <c r="H170" s="230">
        <v>886.95000000000005</v>
      </c>
      <c r="I170" s="231"/>
      <c r="J170" s="226"/>
      <c r="K170" s="226"/>
      <c r="L170" s="232"/>
      <c r="M170" s="233"/>
      <c r="N170" s="234"/>
      <c r="O170" s="234"/>
      <c r="P170" s="234"/>
      <c r="Q170" s="234"/>
      <c r="R170" s="234"/>
      <c r="S170" s="234"/>
      <c r="T170" s="235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6" t="s">
        <v>133</v>
      </c>
      <c r="AU170" s="236" t="s">
        <v>81</v>
      </c>
      <c r="AV170" s="13" t="s">
        <v>81</v>
      </c>
      <c r="AW170" s="13" t="s">
        <v>31</v>
      </c>
      <c r="AX170" s="13" t="s">
        <v>79</v>
      </c>
      <c r="AY170" s="236" t="s">
        <v>117</v>
      </c>
    </row>
    <row r="171" s="2" customFormat="1" ht="37.8" customHeight="1">
      <c r="A171" s="37"/>
      <c r="B171" s="38"/>
      <c r="C171" s="248" t="s">
        <v>234</v>
      </c>
      <c r="D171" s="248" t="s">
        <v>161</v>
      </c>
      <c r="E171" s="249" t="s">
        <v>235</v>
      </c>
      <c r="F171" s="250" t="s">
        <v>236</v>
      </c>
      <c r="G171" s="251" t="s">
        <v>158</v>
      </c>
      <c r="H171" s="252">
        <v>0</v>
      </c>
      <c r="I171" s="253"/>
      <c r="J171" s="254">
        <f>ROUND(I171*H171,2)</f>
        <v>0</v>
      </c>
      <c r="K171" s="255"/>
      <c r="L171" s="256"/>
      <c r="M171" s="257" t="s">
        <v>1</v>
      </c>
      <c r="N171" s="258" t="s">
        <v>39</v>
      </c>
      <c r="O171" s="90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3" t="s">
        <v>160</v>
      </c>
      <c r="AT171" s="223" t="s">
        <v>161</v>
      </c>
      <c r="AU171" s="223" t="s">
        <v>81</v>
      </c>
      <c r="AY171" s="16" t="s">
        <v>117</v>
      </c>
      <c r="BE171" s="224">
        <f>IF(N171="základní",J171,0)</f>
        <v>0</v>
      </c>
      <c r="BF171" s="224">
        <f>IF(N171="snížená",J171,0)</f>
        <v>0</v>
      </c>
      <c r="BG171" s="224">
        <f>IF(N171="zákl. přenesená",J171,0)</f>
        <v>0</v>
      </c>
      <c r="BH171" s="224">
        <f>IF(N171="sníž. přenesená",J171,0)</f>
        <v>0</v>
      </c>
      <c r="BI171" s="224">
        <f>IF(N171="nulová",J171,0)</f>
        <v>0</v>
      </c>
      <c r="BJ171" s="16" t="s">
        <v>79</v>
      </c>
      <c r="BK171" s="224">
        <f>ROUND(I171*H171,2)</f>
        <v>0</v>
      </c>
      <c r="BL171" s="16" t="s">
        <v>123</v>
      </c>
      <c r="BM171" s="223" t="s">
        <v>237</v>
      </c>
    </row>
    <row r="172" s="13" customFormat="1">
      <c r="A172" s="13"/>
      <c r="B172" s="225"/>
      <c r="C172" s="226"/>
      <c r="D172" s="227" t="s">
        <v>133</v>
      </c>
      <c r="E172" s="228" t="s">
        <v>1</v>
      </c>
      <c r="F172" s="229" t="s">
        <v>202</v>
      </c>
      <c r="G172" s="226"/>
      <c r="H172" s="230">
        <v>927.95000000000005</v>
      </c>
      <c r="I172" s="231"/>
      <c r="J172" s="226"/>
      <c r="K172" s="226"/>
      <c r="L172" s="232"/>
      <c r="M172" s="233"/>
      <c r="N172" s="234"/>
      <c r="O172" s="234"/>
      <c r="P172" s="234"/>
      <c r="Q172" s="234"/>
      <c r="R172" s="234"/>
      <c r="S172" s="234"/>
      <c r="T172" s="23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6" t="s">
        <v>133</v>
      </c>
      <c r="AU172" s="236" t="s">
        <v>81</v>
      </c>
      <c r="AV172" s="13" t="s">
        <v>81</v>
      </c>
      <c r="AW172" s="13" t="s">
        <v>31</v>
      </c>
      <c r="AX172" s="13" t="s">
        <v>79</v>
      </c>
      <c r="AY172" s="236" t="s">
        <v>117</v>
      </c>
    </row>
    <row r="173" s="13" customFormat="1">
      <c r="A173" s="13"/>
      <c r="B173" s="225"/>
      <c r="C173" s="226"/>
      <c r="D173" s="227" t="s">
        <v>133</v>
      </c>
      <c r="E173" s="226"/>
      <c r="F173" s="229" t="s">
        <v>238</v>
      </c>
      <c r="G173" s="226"/>
      <c r="H173" s="230">
        <v>0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133</v>
      </c>
      <c r="AU173" s="236" t="s">
        <v>81</v>
      </c>
      <c r="AV173" s="13" t="s">
        <v>81</v>
      </c>
      <c r="AW173" s="13" t="s">
        <v>4</v>
      </c>
      <c r="AX173" s="13" t="s">
        <v>79</v>
      </c>
      <c r="AY173" s="236" t="s">
        <v>117</v>
      </c>
    </row>
    <row r="174" s="2" customFormat="1" ht="16.5" customHeight="1">
      <c r="A174" s="37"/>
      <c r="B174" s="38"/>
      <c r="C174" s="211" t="s">
        <v>239</v>
      </c>
      <c r="D174" s="211" t="s">
        <v>119</v>
      </c>
      <c r="E174" s="212" t="s">
        <v>240</v>
      </c>
      <c r="F174" s="213" t="s">
        <v>241</v>
      </c>
      <c r="G174" s="214" t="s">
        <v>195</v>
      </c>
      <c r="H174" s="215">
        <v>409.19999999999999</v>
      </c>
      <c r="I174" s="216"/>
      <c r="J174" s="217">
        <f>ROUND(I174*H174,2)</f>
        <v>0</v>
      </c>
      <c r="K174" s="218"/>
      <c r="L174" s="43"/>
      <c r="M174" s="219" t="s">
        <v>1</v>
      </c>
      <c r="N174" s="220" t="s">
        <v>39</v>
      </c>
      <c r="O174" s="90"/>
      <c r="P174" s="221">
        <f>O174*H174</f>
        <v>0</v>
      </c>
      <c r="Q174" s="221">
        <v>0.1837</v>
      </c>
      <c r="R174" s="221">
        <f>Q174*H174</f>
        <v>75.17004</v>
      </c>
      <c r="S174" s="221">
        <v>0</v>
      </c>
      <c r="T174" s="222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3" t="s">
        <v>123</v>
      </c>
      <c r="AT174" s="223" t="s">
        <v>119</v>
      </c>
      <c r="AU174" s="223" t="s">
        <v>81</v>
      </c>
      <c r="AY174" s="16" t="s">
        <v>117</v>
      </c>
      <c r="BE174" s="224">
        <f>IF(N174="základní",J174,0)</f>
        <v>0</v>
      </c>
      <c r="BF174" s="224">
        <f>IF(N174="snížená",J174,0)</f>
        <v>0</v>
      </c>
      <c r="BG174" s="224">
        <f>IF(N174="zákl. přenesená",J174,0)</f>
        <v>0</v>
      </c>
      <c r="BH174" s="224">
        <f>IF(N174="sníž. přenesená",J174,0)</f>
        <v>0</v>
      </c>
      <c r="BI174" s="224">
        <f>IF(N174="nulová",J174,0)</f>
        <v>0</v>
      </c>
      <c r="BJ174" s="16" t="s">
        <v>79</v>
      </c>
      <c r="BK174" s="224">
        <f>ROUND(I174*H174,2)</f>
        <v>0</v>
      </c>
      <c r="BL174" s="16" t="s">
        <v>123</v>
      </c>
      <c r="BM174" s="223" t="s">
        <v>242</v>
      </c>
    </row>
    <row r="175" s="13" customFormat="1">
      <c r="A175" s="13"/>
      <c r="B175" s="225"/>
      <c r="C175" s="226"/>
      <c r="D175" s="227" t="s">
        <v>133</v>
      </c>
      <c r="E175" s="228" t="s">
        <v>1</v>
      </c>
      <c r="F175" s="229" t="s">
        <v>243</v>
      </c>
      <c r="G175" s="226"/>
      <c r="H175" s="230">
        <v>409.19999999999999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133</v>
      </c>
      <c r="AU175" s="236" t="s">
        <v>81</v>
      </c>
      <c r="AV175" s="13" t="s">
        <v>81</v>
      </c>
      <c r="AW175" s="13" t="s">
        <v>31</v>
      </c>
      <c r="AX175" s="13" t="s">
        <v>79</v>
      </c>
      <c r="AY175" s="236" t="s">
        <v>117</v>
      </c>
    </row>
    <row r="176" s="12" customFormat="1" ht="22.8" customHeight="1">
      <c r="A176" s="12"/>
      <c r="B176" s="195"/>
      <c r="C176" s="196"/>
      <c r="D176" s="197" t="s">
        <v>73</v>
      </c>
      <c r="E176" s="209" t="s">
        <v>167</v>
      </c>
      <c r="F176" s="209" t="s">
        <v>244</v>
      </c>
      <c r="G176" s="196"/>
      <c r="H176" s="196"/>
      <c r="I176" s="199"/>
      <c r="J176" s="210">
        <f>BK176</f>
        <v>0</v>
      </c>
      <c r="K176" s="196"/>
      <c r="L176" s="201"/>
      <c r="M176" s="202"/>
      <c r="N176" s="203"/>
      <c r="O176" s="203"/>
      <c r="P176" s="204">
        <f>SUM(P177:P189)</f>
        <v>0</v>
      </c>
      <c r="Q176" s="203"/>
      <c r="R176" s="204">
        <f>SUM(R177:R189)</f>
        <v>44.848224399999999</v>
      </c>
      <c r="S176" s="203"/>
      <c r="T176" s="205">
        <f>SUM(T177:T189)</f>
        <v>10.67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6" t="s">
        <v>79</v>
      </c>
      <c r="AT176" s="207" t="s">
        <v>73</v>
      </c>
      <c r="AU176" s="207" t="s">
        <v>79</v>
      </c>
      <c r="AY176" s="206" t="s">
        <v>117</v>
      </c>
      <c r="BK176" s="208">
        <f>SUM(BK177:BK189)</f>
        <v>0</v>
      </c>
    </row>
    <row r="177" s="2" customFormat="1" ht="33" customHeight="1">
      <c r="A177" s="37"/>
      <c r="B177" s="38"/>
      <c r="C177" s="211" t="s">
        <v>245</v>
      </c>
      <c r="D177" s="211" t="s">
        <v>119</v>
      </c>
      <c r="E177" s="212" t="s">
        <v>246</v>
      </c>
      <c r="F177" s="213" t="s">
        <v>247</v>
      </c>
      <c r="G177" s="214" t="s">
        <v>195</v>
      </c>
      <c r="H177" s="215">
        <v>57</v>
      </c>
      <c r="I177" s="216"/>
      <c r="J177" s="217">
        <f>ROUND(I177*H177,2)</f>
        <v>0</v>
      </c>
      <c r="K177" s="218"/>
      <c r="L177" s="43"/>
      <c r="M177" s="219" t="s">
        <v>1</v>
      </c>
      <c r="N177" s="220" t="s">
        <v>39</v>
      </c>
      <c r="O177" s="90"/>
      <c r="P177" s="221">
        <f>O177*H177</f>
        <v>0</v>
      </c>
      <c r="Q177" s="221">
        <v>0.1295</v>
      </c>
      <c r="R177" s="221">
        <f>Q177*H177</f>
        <v>7.3815</v>
      </c>
      <c r="S177" s="221">
        <v>0</v>
      </c>
      <c r="T177" s="222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3" t="s">
        <v>123</v>
      </c>
      <c r="AT177" s="223" t="s">
        <v>119</v>
      </c>
      <c r="AU177" s="223" t="s">
        <v>81</v>
      </c>
      <c r="AY177" s="16" t="s">
        <v>117</v>
      </c>
      <c r="BE177" s="224">
        <f>IF(N177="základní",J177,0)</f>
        <v>0</v>
      </c>
      <c r="BF177" s="224">
        <f>IF(N177="snížená",J177,0)</f>
        <v>0</v>
      </c>
      <c r="BG177" s="224">
        <f>IF(N177="zákl. přenesená",J177,0)</f>
        <v>0</v>
      </c>
      <c r="BH177" s="224">
        <f>IF(N177="sníž. přenesená",J177,0)</f>
        <v>0</v>
      </c>
      <c r="BI177" s="224">
        <f>IF(N177="nulová",J177,0)</f>
        <v>0</v>
      </c>
      <c r="BJ177" s="16" t="s">
        <v>79</v>
      </c>
      <c r="BK177" s="224">
        <f>ROUND(I177*H177,2)</f>
        <v>0</v>
      </c>
      <c r="BL177" s="16" t="s">
        <v>123</v>
      </c>
      <c r="BM177" s="223" t="s">
        <v>248</v>
      </c>
    </row>
    <row r="178" s="2" customFormat="1" ht="16.5" customHeight="1">
      <c r="A178" s="37"/>
      <c r="B178" s="38"/>
      <c r="C178" s="248" t="s">
        <v>249</v>
      </c>
      <c r="D178" s="248" t="s">
        <v>161</v>
      </c>
      <c r="E178" s="249" t="s">
        <v>250</v>
      </c>
      <c r="F178" s="250" t="s">
        <v>251</v>
      </c>
      <c r="G178" s="251" t="s">
        <v>195</v>
      </c>
      <c r="H178" s="252">
        <v>62.700000000000003</v>
      </c>
      <c r="I178" s="253"/>
      <c r="J178" s="254">
        <f>ROUND(I178*H178,2)</f>
        <v>0</v>
      </c>
      <c r="K178" s="255"/>
      <c r="L178" s="256"/>
      <c r="M178" s="257" t="s">
        <v>1</v>
      </c>
      <c r="N178" s="258" t="s">
        <v>39</v>
      </c>
      <c r="O178" s="90"/>
      <c r="P178" s="221">
        <f>O178*H178</f>
        <v>0</v>
      </c>
      <c r="Q178" s="221">
        <v>0.085000000000000006</v>
      </c>
      <c r="R178" s="221">
        <f>Q178*H178</f>
        <v>5.3295000000000003</v>
      </c>
      <c r="S178" s="221">
        <v>0</v>
      </c>
      <c r="T178" s="222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3" t="s">
        <v>160</v>
      </c>
      <c r="AT178" s="223" t="s">
        <v>161</v>
      </c>
      <c r="AU178" s="223" t="s">
        <v>81</v>
      </c>
      <c r="AY178" s="16" t="s">
        <v>117</v>
      </c>
      <c r="BE178" s="224">
        <f>IF(N178="základní",J178,0)</f>
        <v>0</v>
      </c>
      <c r="BF178" s="224">
        <f>IF(N178="snížená",J178,0)</f>
        <v>0</v>
      </c>
      <c r="BG178" s="224">
        <f>IF(N178="zákl. přenesená",J178,0)</f>
        <v>0</v>
      </c>
      <c r="BH178" s="224">
        <f>IF(N178="sníž. přenesená",J178,0)</f>
        <v>0</v>
      </c>
      <c r="BI178" s="224">
        <f>IF(N178="nulová",J178,0)</f>
        <v>0</v>
      </c>
      <c r="BJ178" s="16" t="s">
        <v>79</v>
      </c>
      <c r="BK178" s="224">
        <f>ROUND(I178*H178,2)</f>
        <v>0</v>
      </c>
      <c r="BL178" s="16" t="s">
        <v>123</v>
      </c>
      <c r="BM178" s="223" t="s">
        <v>252</v>
      </c>
    </row>
    <row r="179" s="13" customFormat="1">
      <c r="A179" s="13"/>
      <c r="B179" s="225"/>
      <c r="C179" s="226"/>
      <c r="D179" s="227" t="s">
        <v>133</v>
      </c>
      <c r="E179" s="226"/>
      <c r="F179" s="229" t="s">
        <v>253</v>
      </c>
      <c r="G179" s="226"/>
      <c r="H179" s="230">
        <v>62.700000000000003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133</v>
      </c>
      <c r="AU179" s="236" t="s">
        <v>81</v>
      </c>
      <c r="AV179" s="13" t="s">
        <v>81</v>
      </c>
      <c r="AW179" s="13" t="s">
        <v>4</v>
      </c>
      <c r="AX179" s="13" t="s">
        <v>79</v>
      </c>
      <c r="AY179" s="236" t="s">
        <v>117</v>
      </c>
    </row>
    <row r="180" s="2" customFormat="1" ht="24.15" customHeight="1">
      <c r="A180" s="37"/>
      <c r="B180" s="38"/>
      <c r="C180" s="211" t="s">
        <v>254</v>
      </c>
      <c r="D180" s="211" t="s">
        <v>119</v>
      </c>
      <c r="E180" s="212" t="s">
        <v>255</v>
      </c>
      <c r="F180" s="213" t="s">
        <v>256</v>
      </c>
      <c r="G180" s="214" t="s">
        <v>195</v>
      </c>
      <c r="H180" s="215">
        <v>150.80000000000001</v>
      </c>
      <c r="I180" s="216"/>
      <c r="J180" s="217">
        <f>ROUND(I180*H180,2)</f>
        <v>0</v>
      </c>
      <c r="K180" s="218"/>
      <c r="L180" s="43"/>
      <c r="M180" s="219" t="s">
        <v>1</v>
      </c>
      <c r="N180" s="220" t="s">
        <v>39</v>
      </c>
      <c r="O180" s="90"/>
      <c r="P180" s="221">
        <f>O180*H180</f>
        <v>0</v>
      </c>
      <c r="Q180" s="221">
        <v>0.14066999999999999</v>
      </c>
      <c r="R180" s="221">
        <f>Q180*H180</f>
        <v>21.213035999999999</v>
      </c>
      <c r="S180" s="221">
        <v>0</v>
      </c>
      <c r="T180" s="222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3" t="s">
        <v>123</v>
      </c>
      <c r="AT180" s="223" t="s">
        <v>119</v>
      </c>
      <c r="AU180" s="223" t="s">
        <v>81</v>
      </c>
      <c r="AY180" s="16" t="s">
        <v>117</v>
      </c>
      <c r="BE180" s="224">
        <f>IF(N180="základní",J180,0)</f>
        <v>0</v>
      </c>
      <c r="BF180" s="224">
        <f>IF(N180="snížená",J180,0)</f>
        <v>0</v>
      </c>
      <c r="BG180" s="224">
        <f>IF(N180="zákl. přenesená",J180,0)</f>
        <v>0</v>
      </c>
      <c r="BH180" s="224">
        <f>IF(N180="sníž. přenesená",J180,0)</f>
        <v>0</v>
      </c>
      <c r="BI180" s="224">
        <f>IF(N180="nulová",J180,0)</f>
        <v>0</v>
      </c>
      <c r="BJ180" s="16" t="s">
        <v>79</v>
      </c>
      <c r="BK180" s="224">
        <f>ROUND(I180*H180,2)</f>
        <v>0</v>
      </c>
      <c r="BL180" s="16" t="s">
        <v>123</v>
      </c>
      <c r="BM180" s="223" t="s">
        <v>257</v>
      </c>
    </row>
    <row r="181" s="13" customFormat="1">
      <c r="A181" s="13"/>
      <c r="B181" s="225"/>
      <c r="C181" s="226"/>
      <c r="D181" s="227" t="s">
        <v>133</v>
      </c>
      <c r="E181" s="228" t="s">
        <v>1</v>
      </c>
      <c r="F181" s="229" t="s">
        <v>258</v>
      </c>
      <c r="G181" s="226"/>
      <c r="H181" s="230">
        <v>150.80000000000001</v>
      </c>
      <c r="I181" s="231"/>
      <c r="J181" s="226"/>
      <c r="K181" s="226"/>
      <c r="L181" s="232"/>
      <c r="M181" s="233"/>
      <c r="N181" s="234"/>
      <c r="O181" s="234"/>
      <c r="P181" s="234"/>
      <c r="Q181" s="234"/>
      <c r="R181" s="234"/>
      <c r="S181" s="234"/>
      <c r="T181" s="235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6" t="s">
        <v>133</v>
      </c>
      <c r="AU181" s="236" t="s">
        <v>81</v>
      </c>
      <c r="AV181" s="13" t="s">
        <v>81</v>
      </c>
      <c r="AW181" s="13" t="s">
        <v>31</v>
      </c>
      <c r="AX181" s="13" t="s">
        <v>79</v>
      </c>
      <c r="AY181" s="236" t="s">
        <v>117</v>
      </c>
    </row>
    <row r="182" s="2" customFormat="1" ht="21.75" customHeight="1">
      <c r="A182" s="37"/>
      <c r="B182" s="38"/>
      <c r="C182" s="248" t="s">
        <v>259</v>
      </c>
      <c r="D182" s="248" t="s">
        <v>161</v>
      </c>
      <c r="E182" s="249" t="s">
        <v>260</v>
      </c>
      <c r="F182" s="250" t="s">
        <v>261</v>
      </c>
      <c r="G182" s="251" t="s">
        <v>195</v>
      </c>
      <c r="H182" s="252">
        <v>158.34</v>
      </c>
      <c r="I182" s="253"/>
      <c r="J182" s="254">
        <f>ROUND(I182*H182,2)</f>
        <v>0</v>
      </c>
      <c r="K182" s="255"/>
      <c r="L182" s="256"/>
      <c r="M182" s="257" t="s">
        <v>1</v>
      </c>
      <c r="N182" s="258" t="s">
        <v>39</v>
      </c>
      <c r="O182" s="90"/>
      <c r="P182" s="221">
        <f>O182*H182</f>
        <v>0</v>
      </c>
      <c r="Q182" s="221">
        <v>0.057000000000000002</v>
      </c>
      <c r="R182" s="221">
        <f>Q182*H182</f>
        <v>9.0253800000000002</v>
      </c>
      <c r="S182" s="221">
        <v>0</v>
      </c>
      <c r="T182" s="222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3" t="s">
        <v>160</v>
      </c>
      <c r="AT182" s="223" t="s">
        <v>161</v>
      </c>
      <c r="AU182" s="223" t="s">
        <v>81</v>
      </c>
      <c r="AY182" s="16" t="s">
        <v>117</v>
      </c>
      <c r="BE182" s="224">
        <f>IF(N182="základní",J182,0)</f>
        <v>0</v>
      </c>
      <c r="BF182" s="224">
        <f>IF(N182="snížená",J182,0)</f>
        <v>0</v>
      </c>
      <c r="BG182" s="224">
        <f>IF(N182="zákl. přenesená",J182,0)</f>
        <v>0</v>
      </c>
      <c r="BH182" s="224">
        <f>IF(N182="sníž. přenesená",J182,0)</f>
        <v>0</v>
      </c>
      <c r="BI182" s="224">
        <f>IF(N182="nulová",J182,0)</f>
        <v>0</v>
      </c>
      <c r="BJ182" s="16" t="s">
        <v>79</v>
      </c>
      <c r="BK182" s="224">
        <f>ROUND(I182*H182,2)</f>
        <v>0</v>
      </c>
      <c r="BL182" s="16" t="s">
        <v>123</v>
      </c>
      <c r="BM182" s="223" t="s">
        <v>262</v>
      </c>
    </row>
    <row r="183" s="13" customFormat="1">
      <c r="A183" s="13"/>
      <c r="B183" s="225"/>
      <c r="C183" s="226"/>
      <c r="D183" s="227" t="s">
        <v>133</v>
      </c>
      <c r="E183" s="226"/>
      <c r="F183" s="229" t="s">
        <v>263</v>
      </c>
      <c r="G183" s="226"/>
      <c r="H183" s="230">
        <v>158.34</v>
      </c>
      <c r="I183" s="231"/>
      <c r="J183" s="226"/>
      <c r="K183" s="226"/>
      <c r="L183" s="232"/>
      <c r="M183" s="233"/>
      <c r="N183" s="234"/>
      <c r="O183" s="234"/>
      <c r="P183" s="234"/>
      <c r="Q183" s="234"/>
      <c r="R183" s="234"/>
      <c r="S183" s="234"/>
      <c r="T183" s="235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6" t="s">
        <v>133</v>
      </c>
      <c r="AU183" s="236" t="s">
        <v>81</v>
      </c>
      <c r="AV183" s="13" t="s">
        <v>81</v>
      </c>
      <c r="AW183" s="13" t="s">
        <v>4</v>
      </c>
      <c r="AX183" s="13" t="s">
        <v>79</v>
      </c>
      <c r="AY183" s="236" t="s">
        <v>117</v>
      </c>
    </row>
    <row r="184" s="2" customFormat="1" ht="24.15" customHeight="1">
      <c r="A184" s="37"/>
      <c r="B184" s="38"/>
      <c r="C184" s="211" t="s">
        <v>264</v>
      </c>
      <c r="D184" s="211" t="s">
        <v>119</v>
      </c>
      <c r="E184" s="212" t="s">
        <v>265</v>
      </c>
      <c r="F184" s="213" t="s">
        <v>266</v>
      </c>
      <c r="G184" s="214" t="s">
        <v>131</v>
      </c>
      <c r="H184" s="215">
        <v>14.84</v>
      </c>
      <c r="I184" s="216"/>
      <c r="J184" s="217">
        <f>ROUND(I184*H184,2)</f>
        <v>0</v>
      </c>
      <c r="K184" s="218"/>
      <c r="L184" s="43"/>
      <c r="M184" s="219" t="s">
        <v>1</v>
      </c>
      <c r="N184" s="220" t="s">
        <v>39</v>
      </c>
      <c r="O184" s="90"/>
      <c r="P184" s="221">
        <f>O184*H184</f>
        <v>0</v>
      </c>
      <c r="Q184" s="221">
        <v>0.090010000000000007</v>
      </c>
      <c r="R184" s="221">
        <f>Q184*H184</f>
        <v>1.3357484000000002</v>
      </c>
      <c r="S184" s="221">
        <v>0</v>
      </c>
      <c r="T184" s="222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3" t="s">
        <v>123</v>
      </c>
      <c r="AT184" s="223" t="s">
        <v>119</v>
      </c>
      <c r="AU184" s="223" t="s">
        <v>81</v>
      </c>
      <c r="AY184" s="16" t="s">
        <v>117</v>
      </c>
      <c r="BE184" s="224">
        <f>IF(N184="základní",J184,0)</f>
        <v>0</v>
      </c>
      <c r="BF184" s="224">
        <f>IF(N184="snížená",J184,0)</f>
        <v>0</v>
      </c>
      <c r="BG184" s="224">
        <f>IF(N184="zákl. přenesená",J184,0)</f>
        <v>0</v>
      </c>
      <c r="BH184" s="224">
        <f>IF(N184="sníž. přenesená",J184,0)</f>
        <v>0</v>
      </c>
      <c r="BI184" s="224">
        <f>IF(N184="nulová",J184,0)</f>
        <v>0</v>
      </c>
      <c r="BJ184" s="16" t="s">
        <v>79</v>
      </c>
      <c r="BK184" s="224">
        <f>ROUND(I184*H184,2)</f>
        <v>0</v>
      </c>
      <c r="BL184" s="16" t="s">
        <v>123</v>
      </c>
      <c r="BM184" s="223" t="s">
        <v>267</v>
      </c>
    </row>
    <row r="185" s="13" customFormat="1">
      <c r="A185" s="13"/>
      <c r="B185" s="225"/>
      <c r="C185" s="226"/>
      <c r="D185" s="227" t="s">
        <v>133</v>
      </c>
      <c r="E185" s="228" t="s">
        <v>1</v>
      </c>
      <c r="F185" s="229" t="s">
        <v>268</v>
      </c>
      <c r="G185" s="226"/>
      <c r="H185" s="230">
        <v>14.84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133</v>
      </c>
      <c r="AU185" s="236" t="s">
        <v>81</v>
      </c>
      <c r="AV185" s="13" t="s">
        <v>81</v>
      </c>
      <c r="AW185" s="13" t="s">
        <v>31</v>
      </c>
      <c r="AX185" s="13" t="s">
        <v>79</v>
      </c>
      <c r="AY185" s="236" t="s">
        <v>117</v>
      </c>
    </row>
    <row r="186" s="2" customFormat="1" ht="24.15" customHeight="1">
      <c r="A186" s="37"/>
      <c r="B186" s="38"/>
      <c r="C186" s="211" t="s">
        <v>269</v>
      </c>
      <c r="D186" s="211" t="s">
        <v>119</v>
      </c>
      <c r="E186" s="212" t="s">
        <v>270</v>
      </c>
      <c r="F186" s="213" t="s">
        <v>271</v>
      </c>
      <c r="G186" s="214" t="s">
        <v>158</v>
      </c>
      <c r="H186" s="215">
        <v>1198</v>
      </c>
      <c r="I186" s="216"/>
      <c r="J186" s="217">
        <f>ROUND(I186*H186,2)</f>
        <v>0</v>
      </c>
      <c r="K186" s="218"/>
      <c r="L186" s="43"/>
      <c r="M186" s="219" t="s">
        <v>1</v>
      </c>
      <c r="N186" s="220" t="s">
        <v>39</v>
      </c>
      <c r="O186" s="90"/>
      <c r="P186" s="221">
        <f>O186*H186</f>
        <v>0</v>
      </c>
      <c r="Q186" s="221">
        <v>0.00046999999999999999</v>
      </c>
      <c r="R186" s="221">
        <f>Q186*H186</f>
        <v>0.56306</v>
      </c>
      <c r="S186" s="221">
        <v>0</v>
      </c>
      <c r="T186" s="222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3" t="s">
        <v>123</v>
      </c>
      <c r="AT186" s="223" t="s">
        <v>119</v>
      </c>
      <c r="AU186" s="223" t="s">
        <v>81</v>
      </c>
      <c r="AY186" s="16" t="s">
        <v>117</v>
      </c>
      <c r="BE186" s="224">
        <f>IF(N186="základní",J186,0)</f>
        <v>0</v>
      </c>
      <c r="BF186" s="224">
        <f>IF(N186="snížená",J186,0)</f>
        <v>0</v>
      </c>
      <c r="BG186" s="224">
        <f>IF(N186="zákl. přenesená",J186,0)</f>
        <v>0</v>
      </c>
      <c r="BH186" s="224">
        <f>IF(N186="sníž. přenesená",J186,0)</f>
        <v>0</v>
      </c>
      <c r="BI186" s="224">
        <f>IF(N186="nulová",J186,0)</f>
        <v>0</v>
      </c>
      <c r="BJ186" s="16" t="s">
        <v>79</v>
      </c>
      <c r="BK186" s="224">
        <f>ROUND(I186*H186,2)</f>
        <v>0</v>
      </c>
      <c r="BL186" s="16" t="s">
        <v>123</v>
      </c>
      <c r="BM186" s="223" t="s">
        <v>272</v>
      </c>
    </row>
    <row r="187" s="13" customFormat="1">
      <c r="A187" s="13"/>
      <c r="B187" s="225"/>
      <c r="C187" s="226"/>
      <c r="D187" s="227" t="s">
        <v>133</v>
      </c>
      <c r="E187" s="228" t="s">
        <v>1</v>
      </c>
      <c r="F187" s="229" t="s">
        <v>273</v>
      </c>
      <c r="G187" s="226"/>
      <c r="H187" s="230">
        <v>1198</v>
      </c>
      <c r="I187" s="231"/>
      <c r="J187" s="226"/>
      <c r="K187" s="226"/>
      <c r="L187" s="232"/>
      <c r="M187" s="233"/>
      <c r="N187" s="234"/>
      <c r="O187" s="234"/>
      <c r="P187" s="234"/>
      <c r="Q187" s="234"/>
      <c r="R187" s="234"/>
      <c r="S187" s="234"/>
      <c r="T187" s="235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6" t="s">
        <v>133</v>
      </c>
      <c r="AU187" s="236" t="s">
        <v>81</v>
      </c>
      <c r="AV187" s="13" t="s">
        <v>81</v>
      </c>
      <c r="AW187" s="13" t="s">
        <v>31</v>
      </c>
      <c r="AX187" s="13" t="s">
        <v>79</v>
      </c>
      <c r="AY187" s="236" t="s">
        <v>117</v>
      </c>
    </row>
    <row r="188" s="2" customFormat="1" ht="24.15" customHeight="1">
      <c r="A188" s="37"/>
      <c r="B188" s="38"/>
      <c r="C188" s="211" t="s">
        <v>274</v>
      </c>
      <c r="D188" s="211" t="s">
        <v>119</v>
      </c>
      <c r="E188" s="212" t="s">
        <v>275</v>
      </c>
      <c r="F188" s="213" t="s">
        <v>276</v>
      </c>
      <c r="G188" s="214" t="s">
        <v>195</v>
      </c>
      <c r="H188" s="215">
        <v>55</v>
      </c>
      <c r="I188" s="216"/>
      <c r="J188" s="217">
        <f>ROUND(I188*H188,2)</f>
        <v>0</v>
      </c>
      <c r="K188" s="218"/>
      <c r="L188" s="43"/>
      <c r="M188" s="219" t="s">
        <v>1</v>
      </c>
      <c r="N188" s="220" t="s">
        <v>39</v>
      </c>
      <c r="O188" s="90"/>
      <c r="P188" s="221">
        <f>O188*H188</f>
        <v>0</v>
      </c>
      <c r="Q188" s="221">
        <v>0</v>
      </c>
      <c r="R188" s="221">
        <f>Q188*H188</f>
        <v>0</v>
      </c>
      <c r="S188" s="221">
        <v>0.19400000000000001</v>
      </c>
      <c r="T188" s="222">
        <f>S188*H188</f>
        <v>10.67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3" t="s">
        <v>123</v>
      </c>
      <c r="AT188" s="223" t="s">
        <v>119</v>
      </c>
      <c r="AU188" s="223" t="s">
        <v>81</v>
      </c>
      <c r="AY188" s="16" t="s">
        <v>117</v>
      </c>
      <c r="BE188" s="224">
        <f>IF(N188="základní",J188,0)</f>
        <v>0</v>
      </c>
      <c r="BF188" s="224">
        <f>IF(N188="snížená",J188,0)</f>
        <v>0</v>
      </c>
      <c r="BG188" s="224">
        <f>IF(N188="zákl. přenesená",J188,0)</f>
        <v>0</v>
      </c>
      <c r="BH188" s="224">
        <f>IF(N188="sníž. přenesená",J188,0)</f>
        <v>0</v>
      </c>
      <c r="BI188" s="224">
        <f>IF(N188="nulová",J188,0)</f>
        <v>0</v>
      </c>
      <c r="BJ188" s="16" t="s">
        <v>79</v>
      </c>
      <c r="BK188" s="224">
        <f>ROUND(I188*H188,2)</f>
        <v>0</v>
      </c>
      <c r="BL188" s="16" t="s">
        <v>123</v>
      </c>
      <c r="BM188" s="223" t="s">
        <v>277</v>
      </c>
    </row>
    <row r="189" s="2" customFormat="1" ht="24.15" customHeight="1">
      <c r="A189" s="37"/>
      <c r="B189" s="38"/>
      <c r="C189" s="211" t="s">
        <v>278</v>
      </c>
      <c r="D189" s="211" t="s">
        <v>119</v>
      </c>
      <c r="E189" s="212" t="s">
        <v>279</v>
      </c>
      <c r="F189" s="213" t="s">
        <v>280</v>
      </c>
      <c r="G189" s="214" t="s">
        <v>158</v>
      </c>
      <c r="H189" s="215">
        <v>886.95000000000005</v>
      </c>
      <c r="I189" s="216"/>
      <c r="J189" s="217">
        <f>ROUND(I189*H189,2)</f>
        <v>0</v>
      </c>
      <c r="K189" s="218"/>
      <c r="L189" s="43"/>
      <c r="M189" s="219" t="s">
        <v>1</v>
      </c>
      <c r="N189" s="220" t="s">
        <v>39</v>
      </c>
      <c r="O189" s="90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3" t="s">
        <v>123</v>
      </c>
      <c r="AT189" s="223" t="s">
        <v>119</v>
      </c>
      <c r="AU189" s="223" t="s">
        <v>81</v>
      </c>
      <c r="AY189" s="16" t="s">
        <v>117</v>
      </c>
      <c r="BE189" s="224">
        <f>IF(N189="základní",J189,0)</f>
        <v>0</v>
      </c>
      <c r="BF189" s="224">
        <f>IF(N189="snížená",J189,0)</f>
        <v>0</v>
      </c>
      <c r="BG189" s="224">
        <f>IF(N189="zákl. přenesená",J189,0)</f>
        <v>0</v>
      </c>
      <c r="BH189" s="224">
        <f>IF(N189="sníž. přenesená",J189,0)</f>
        <v>0</v>
      </c>
      <c r="BI189" s="224">
        <f>IF(N189="nulová",J189,0)</f>
        <v>0</v>
      </c>
      <c r="BJ189" s="16" t="s">
        <v>79</v>
      </c>
      <c r="BK189" s="224">
        <f>ROUND(I189*H189,2)</f>
        <v>0</v>
      </c>
      <c r="BL189" s="16" t="s">
        <v>123</v>
      </c>
      <c r="BM189" s="223" t="s">
        <v>281</v>
      </c>
    </row>
    <row r="190" s="12" customFormat="1" ht="22.8" customHeight="1">
      <c r="A190" s="12"/>
      <c r="B190" s="195"/>
      <c r="C190" s="196"/>
      <c r="D190" s="197" t="s">
        <v>73</v>
      </c>
      <c r="E190" s="209" t="s">
        <v>282</v>
      </c>
      <c r="F190" s="209" t="s">
        <v>283</v>
      </c>
      <c r="G190" s="196"/>
      <c r="H190" s="196"/>
      <c r="I190" s="199"/>
      <c r="J190" s="210">
        <f>BK190</f>
        <v>0</v>
      </c>
      <c r="K190" s="196"/>
      <c r="L190" s="201"/>
      <c r="M190" s="202"/>
      <c r="N190" s="203"/>
      <c r="O190" s="203"/>
      <c r="P190" s="204">
        <f>SUM(P191:P194)</f>
        <v>0</v>
      </c>
      <c r="Q190" s="203"/>
      <c r="R190" s="204">
        <f>SUM(R191:R194)</f>
        <v>0</v>
      </c>
      <c r="S190" s="203"/>
      <c r="T190" s="205">
        <f>SUM(T191:T194)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6" t="s">
        <v>79</v>
      </c>
      <c r="AT190" s="207" t="s">
        <v>73</v>
      </c>
      <c r="AU190" s="207" t="s">
        <v>79</v>
      </c>
      <c r="AY190" s="206" t="s">
        <v>117</v>
      </c>
      <c r="BK190" s="208">
        <f>SUM(BK191:BK194)</f>
        <v>0</v>
      </c>
    </row>
    <row r="191" s="2" customFormat="1" ht="24.15" customHeight="1">
      <c r="A191" s="37"/>
      <c r="B191" s="38"/>
      <c r="C191" s="211" t="s">
        <v>284</v>
      </c>
      <c r="D191" s="211" t="s">
        <v>119</v>
      </c>
      <c r="E191" s="212" t="s">
        <v>285</v>
      </c>
      <c r="F191" s="213" t="s">
        <v>286</v>
      </c>
      <c r="G191" s="214" t="s">
        <v>152</v>
      </c>
      <c r="H191" s="215">
        <v>216</v>
      </c>
      <c r="I191" s="216"/>
      <c r="J191" s="217">
        <f>ROUND(I191*H191,2)</f>
        <v>0</v>
      </c>
      <c r="K191" s="218"/>
      <c r="L191" s="43"/>
      <c r="M191" s="219" t="s">
        <v>1</v>
      </c>
      <c r="N191" s="220" t="s">
        <v>39</v>
      </c>
      <c r="O191" s="90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3" t="s">
        <v>123</v>
      </c>
      <c r="AT191" s="223" t="s">
        <v>119</v>
      </c>
      <c r="AU191" s="223" t="s">
        <v>81</v>
      </c>
      <c r="AY191" s="16" t="s">
        <v>117</v>
      </c>
      <c r="BE191" s="224">
        <f>IF(N191="základní",J191,0)</f>
        <v>0</v>
      </c>
      <c r="BF191" s="224">
        <f>IF(N191="snížená",J191,0)</f>
        <v>0</v>
      </c>
      <c r="BG191" s="224">
        <f>IF(N191="zákl. přenesená",J191,0)</f>
        <v>0</v>
      </c>
      <c r="BH191" s="224">
        <f>IF(N191="sníž. přenesená",J191,0)</f>
        <v>0</v>
      </c>
      <c r="BI191" s="224">
        <f>IF(N191="nulová",J191,0)</f>
        <v>0</v>
      </c>
      <c r="BJ191" s="16" t="s">
        <v>79</v>
      </c>
      <c r="BK191" s="224">
        <f>ROUND(I191*H191,2)</f>
        <v>0</v>
      </c>
      <c r="BL191" s="16" t="s">
        <v>123</v>
      </c>
      <c r="BM191" s="223" t="s">
        <v>287</v>
      </c>
    </row>
    <row r="192" s="13" customFormat="1">
      <c r="A192" s="13"/>
      <c r="B192" s="225"/>
      <c r="C192" s="226"/>
      <c r="D192" s="227" t="s">
        <v>133</v>
      </c>
      <c r="E192" s="228" t="s">
        <v>1</v>
      </c>
      <c r="F192" s="229" t="s">
        <v>288</v>
      </c>
      <c r="G192" s="226"/>
      <c r="H192" s="230">
        <v>216</v>
      </c>
      <c r="I192" s="231"/>
      <c r="J192" s="226"/>
      <c r="K192" s="226"/>
      <c r="L192" s="232"/>
      <c r="M192" s="233"/>
      <c r="N192" s="234"/>
      <c r="O192" s="234"/>
      <c r="P192" s="234"/>
      <c r="Q192" s="234"/>
      <c r="R192" s="234"/>
      <c r="S192" s="234"/>
      <c r="T192" s="23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6" t="s">
        <v>133</v>
      </c>
      <c r="AU192" s="236" t="s">
        <v>81</v>
      </c>
      <c r="AV192" s="13" t="s">
        <v>81</v>
      </c>
      <c r="AW192" s="13" t="s">
        <v>31</v>
      </c>
      <c r="AX192" s="13" t="s">
        <v>79</v>
      </c>
      <c r="AY192" s="236" t="s">
        <v>117</v>
      </c>
    </row>
    <row r="193" s="2" customFormat="1" ht="33" customHeight="1">
      <c r="A193" s="37"/>
      <c r="B193" s="38"/>
      <c r="C193" s="211" t="s">
        <v>289</v>
      </c>
      <c r="D193" s="211" t="s">
        <v>119</v>
      </c>
      <c r="E193" s="212" t="s">
        <v>290</v>
      </c>
      <c r="F193" s="213" t="s">
        <v>291</v>
      </c>
      <c r="G193" s="214" t="s">
        <v>152</v>
      </c>
      <c r="H193" s="215">
        <v>6.9000000000000004</v>
      </c>
      <c r="I193" s="216"/>
      <c r="J193" s="217">
        <f>ROUND(I193*H193,2)</f>
        <v>0</v>
      </c>
      <c r="K193" s="218"/>
      <c r="L193" s="43"/>
      <c r="M193" s="219" t="s">
        <v>1</v>
      </c>
      <c r="N193" s="220" t="s">
        <v>39</v>
      </c>
      <c r="O193" s="90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23" t="s">
        <v>123</v>
      </c>
      <c r="AT193" s="223" t="s">
        <v>119</v>
      </c>
      <c r="AU193" s="223" t="s">
        <v>81</v>
      </c>
      <c r="AY193" s="16" t="s">
        <v>117</v>
      </c>
      <c r="BE193" s="224">
        <f>IF(N193="základní",J193,0)</f>
        <v>0</v>
      </c>
      <c r="BF193" s="224">
        <f>IF(N193="snížená",J193,0)</f>
        <v>0</v>
      </c>
      <c r="BG193" s="224">
        <f>IF(N193="zákl. přenesená",J193,0)</f>
        <v>0</v>
      </c>
      <c r="BH193" s="224">
        <f>IF(N193="sníž. přenesená",J193,0)</f>
        <v>0</v>
      </c>
      <c r="BI193" s="224">
        <f>IF(N193="nulová",J193,0)</f>
        <v>0</v>
      </c>
      <c r="BJ193" s="16" t="s">
        <v>79</v>
      </c>
      <c r="BK193" s="224">
        <f>ROUND(I193*H193,2)</f>
        <v>0</v>
      </c>
      <c r="BL193" s="16" t="s">
        <v>123</v>
      </c>
      <c r="BM193" s="223" t="s">
        <v>292</v>
      </c>
    </row>
    <row r="194" s="13" customFormat="1">
      <c r="A194" s="13"/>
      <c r="B194" s="225"/>
      <c r="C194" s="226"/>
      <c r="D194" s="227" t="s">
        <v>133</v>
      </c>
      <c r="E194" s="228" t="s">
        <v>1</v>
      </c>
      <c r="F194" s="229" t="s">
        <v>293</v>
      </c>
      <c r="G194" s="226"/>
      <c r="H194" s="230">
        <v>6.9000000000000004</v>
      </c>
      <c r="I194" s="231"/>
      <c r="J194" s="226"/>
      <c r="K194" s="226"/>
      <c r="L194" s="232"/>
      <c r="M194" s="233"/>
      <c r="N194" s="234"/>
      <c r="O194" s="234"/>
      <c r="P194" s="234"/>
      <c r="Q194" s="234"/>
      <c r="R194" s="234"/>
      <c r="S194" s="234"/>
      <c r="T194" s="235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6" t="s">
        <v>133</v>
      </c>
      <c r="AU194" s="236" t="s">
        <v>81</v>
      </c>
      <c r="AV194" s="13" t="s">
        <v>81</v>
      </c>
      <c r="AW194" s="13" t="s">
        <v>31</v>
      </c>
      <c r="AX194" s="13" t="s">
        <v>79</v>
      </c>
      <c r="AY194" s="236" t="s">
        <v>117</v>
      </c>
    </row>
    <row r="195" s="12" customFormat="1" ht="22.8" customHeight="1">
      <c r="A195" s="12"/>
      <c r="B195" s="195"/>
      <c r="C195" s="196"/>
      <c r="D195" s="197" t="s">
        <v>73</v>
      </c>
      <c r="E195" s="209" t="s">
        <v>294</v>
      </c>
      <c r="F195" s="209" t="s">
        <v>295</v>
      </c>
      <c r="G195" s="196"/>
      <c r="H195" s="196"/>
      <c r="I195" s="199"/>
      <c r="J195" s="210">
        <f>BK195</f>
        <v>0</v>
      </c>
      <c r="K195" s="196"/>
      <c r="L195" s="201"/>
      <c r="M195" s="202"/>
      <c r="N195" s="203"/>
      <c r="O195" s="203"/>
      <c r="P195" s="204">
        <f>SUM(P196:P199)</f>
        <v>0</v>
      </c>
      <c r="Q195" s="203"/>
      <c r="R195" s="204">
        <f>SUM(R196:R199)</f>
        <v>0</v>
      </c>
      <c r="S195" s="203"/>
      <c r="T195" s="205">
        <f>SUM(T196:T199)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06" t="s">
        <v>79</v>
      </c>
      <c r="AT195" s="207" t="s">
        <v>73</v>
      </c>
      <c r="AU195" s="207" t="s">
        <v>79</v>
      </c>
      <c r="AY195" s="206" t="s">
        <v>117</v>
      </c>
      <c r="BK195" s="208">
        <f>SUM(BK196:BK199)</f>
        <v>0</v>
      </c>
    </row>
    <row r="196" s="2" customFormat="1" ht="24.15" customHeight="1">
      <c r="A196" s="37"/>
      <c r="B196" s="38"/>
      <c r="C196" s="211" t="s">
        <v>296</v>
      </c>
      <c r="D196" s="211" t="s">
        <v>119</v>
      </c>
      <c r="E196" s="212" t="s">
        <v>297</v>
      </c>
      <c r="F196" s="213" t="s">
        <v>298</v>
      </c>
      <c r="G196" s="214" t="s">
        <v>152</v>
      </c>
      <c r="H196" s="215">
        <v>487.16300000000001</v>
      </c>
      <c r="I196" s="216"/>
      <c r="J196" s="217">
        <f>ROUND(I196*H196,2)</f>
        <v>0</v>
      </c>
      <c r="K196" s="218"/>
      <c r="L196" s="43"/>
      <c r="M196" s="219" t="s">
        <v>1</v>
      </c>
      <c r="N196" s="220" t="s">
        <v>39</v>
      </c>
      <c r="O196" s="90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3" t="s">
        <v>123</v>
      </c>
      <c r="AT196" s="223" t="s">
        <v>119</v>
      </c>
      <c r="AU196" s="223" t="s">
        <v>81</v>
      </c>
      <c r="AY196" s="16" t="s">
        <v>117</v>
      </c>
      <c r="BE196" s="224">
        <f>IF(N196="základní",J196,0)</f>
        <v>0</v>
      </c>
      <c r="BF196" s="224">
        <f>IF(N196="snížená",J196,0)</f>
        <v>0</v>
      </c>
      <c r="BG196" s="224">
        <f>IF(N196="zákl. přenesená",J196,0)</f>
        <v>0</v>
      </c>
      <c r="BH196" s="224">
        <f>IF(N196="sníž. přenesená",J196,0)</f>
        <v>0</v>
      </c>
      <c r="BI196" s="224">
        <f>IF(N196="nulová",J196,0)</f>
        <v>0</v>
      </c>
      <c r="BJ196" s="16" t="s">
        <v>79</v>
      </c>
      <c r="BK196" s="224">
        <f>ROUND(I196*H196,2)</f>
        <v>0</v>
      </c>
      <c r="BL196" s="16" t="s">
        <v>123</v>
      </c>
      <c r="BM196" s="223" t="s">
        <v>299</v>
      </c>
    </row>
    <row r="197" s="13" customFormat="1">
      <c r="A197" s="13"/>
      <c r="B197" s="225"/>
      <c r="C197" s="226"/>
      <c r="D197" s="227" t="s">
        <v>133</v>
      </c>
      <c r="E197" s="228" t="s">
        <v>1</v>
      </c>
      <c r="F197" s="229" t="s">
        <v>300</v>
      </c>
      <c r="G197" s="226"/>
      <c r="H197" s="230">
        <v>271.16300000000001</v>
      </c>
      <c r="I197" s="231"/>
      <c r="J197" s="226"/>
      <c r="K197" s="226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133</v>
      </c>
      <c r="AU197" s="236" t="s">
        <v>81</v>
      </c>
      <c r="AV197" s="13" t="s">
        <v>81</v>
      </c>
      <c r="AW197" s="13" t="s">
        <v>31</v>
      </c>
      <c r="AX197" s="13" t="s">
        <v>74</v>
      </c>
      <c r="AY197" s="236" t="s">
        <v>117</v>
      </c>
    </row>
    <row r="198" s="13" customFormat="1">
      <c r="A198" s="13"/>
      <c r="B198" s="225"/>
      <c r="C198" s="226"/>
      <c r="D198" s="227" t="s">
        <v>133</v>
      </c>
      <c r="E198" s="228" t="s">
        <v>1</v>
      </c>
      <c r="F198" s="229" t="s">
        <v>301</v>
      </c>
      <c r="G198" s="226"/>
      <c r="H198" s="230">
        <v>216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133</v>
      </c>
      <c r="AU198" s="236" t="s">
        <v>81</v>
      </c>
      <c r="AV198" s="13" t="s">
        <v>81</v>
      </c>
      <c r="AW198" s="13" t="s">
        <v>31</v>
      </c>
      <c r="AX198" s="13" t="s">
        <v>74</v>
      </c>
      <c r="AY198" s="236" t="s">
        <v>117</v>
      </c>
    </row>
    <row r="199" s="14" customFormat="1">
      <c r="A199" s="14"/>
      <c r="B199" s="237"/>
      <c r="C199" s="238"/>
      <c r="D199" s="227" t="s">
        <v>133</v>
      </c>
      <c r="E199" s="239" t="s">
        <v>1</v>
      </c>
      <c r="F199" s="240" t="s">
        <v>139</v>
      </c>
      <c r="G199" s="238"/>
      <c r="H199" s="241">
        <v>487.16300000000001</v>
      </c>
      <c r="I199" s="242"/>
      <c r="J199" s="238"/>
      <c r="K199" s="238"/>
      <c r="L199" s="243"/>
      <c r="M199" s="244"/>
      <c r="N199" s="245"/>
      <c r="O199" s="245"/>
      <c r="P199" s="245"/>
      <c r="Q199" s="245"/>
      <c r="R199" s="245"/>
      <c r="S199" s="245"/>
      <c r="T199" s="24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7" t="s">
        <v>133</v>
      </c>
      <c r="AU199" s="247" t="s">
        <v>81</v>
      </c>
      <c r="AV199" s="14" t="s">
        <v>123</v>
      </c>
      <c r="AW199" s="14" t="s">
        <v>31</v>
      </c>
      <c r="AX199" s="14" t="s">
        <v>79</v>
      </c>
      <c r="AY199" s="247" t="s">
        <v>117</v>
      </c>
    </row>
    <row r="200" s="12" customFormat="1" ht="25.92" customHeight="1">
      <c r="A200" s="12"/>
      <c r="B200" s="195"/>
      <c r="C200" s="196"/>
      <c r="D200" s="197" t="s">
        <v>73</v>
      </c>
      <c r="E200" s="198" t="s">
        <v>161</v>
      </c>
      <c r="F200" s="198" t="s">
        <v>302</v>
      </c>
      <c r="G200" s="196"/>
      <c r="H200" s="196"/>
      <c r="I200" s="199"/>
      <c r="J200" s="200">
        <f>BK200</f>
        <v>0</v>
      </c>
      <c r="K200" s="196"/>
      <c r="L200" s="201"/>
      <c r="M200" s="202"/>
      <c r="N200" s="203"/>
      <c r="O200" s="203"/>
      <c r="P200" s="204">
        <f>P201+P215</f>
        <v>0</v>
      </c>
      <c r="Q200" s="203"/>
      <c r="R200" s="204">
        <f>R201+R215</f>
        <v>1.5230599999999999</v>
      </c>
      <c r="S200" s="203"/>
      <c r="T200" s="205">
        <f>T201+T215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6" t="s">
        <v>128</v>
      </c>
      <c r="AT200" s="207" t="s">
        <v>73</v>
      </c>
      <c r="AU200" s="207" t="s">
        <v>74</v>
      </c>
      <c r="AY200" s="206" t="s">
        <v>117</v>
      </c>
      <c r="BK200" s="208">
        <f>BK201+BK215</f>
        <v>0</v>
      </c>
    </row>
    <row r="201" s="12" customFormat="1" ht="22.8" customHeight="1">
      <c r="A201" s="12"/>
      <c r="B201" s="195"/>
      <c r="C201" s="196"/>
      <c r="D201" s="197" t="s">
        <v>73</v>
      </c>
      <c r="E201" s="209" t="s">
        <v>303</v>
      </c>
      <c r="F201" s="209" t="s">
        <v>304</v>
      </c>
      <c r="G201" s="196"/>
      <c r="H201" s="196"/>
      <c r="I201" s="199"/>
      <c r="J201" s="210">
        <f>BK201</f>
        <v>0</v>
      </c>
      <c r="K201" s="196"/>
      <c r="L201" s="201"/>
      <c r="M201" s="202"/>
      <c r="N201" s="203"/>
      <c r="O201" s="203"/>
      <c r="P201" s="204">
        <f>SUM(P202:P214)</f>
        <v>0</v>
      </c>
      <c r="Q201" s="203"/>
      <c r="R201" s="204">
        <f>SUM(R202:R214)</f>
        <v>1.2942199999999999</v>
      </c>
      <c r="S201" s="203"/>
      <c r="T201" s="205">
        <f>SUM(T202:T214)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06" t="s">
        <v>128</v>
      </c>
      <c r="AT201" s="207" t="s">
        <v>73</v>
      </c>
      <c r="AU201" s="207" t="s">
        <v>79</v>
      </c>
      <c r="AY201" s="206" t="s">
        <v>117</v>
      </c>
      <c r="BK201" s="208">
        <f>SUM(BK202:BK214)</f>
        <v>0</v>
      </c>
    </row>
    <row r="202" s="2" customFormat="1" ht="33" customHeight="1">
      <c r="A202" s="37"/>
      <c r="B202" s="38"/>
      <c r="C202" s="211" t="s">
        <v>305</v>
      </c>
      <c r="D202" s="211" t="s">
        <v>119</v>
      </c>
      <c r="E202" s="212" t="s">
        <v>306</v>
      </c>
      <c r="F202" s="213" t="s">
        <v>307</v>
      </c>
      <c r="G202" s="214" t="s">
        <v>122</v>
      </c>
      <c r="H202" s="215">
        <v>2</v>
      </c>
      <c r="I202" s="216"/>
      <c r="J202" s="217">
        <f>ROUND(I202*H202,2)</f>
        <v>0</v>
      </c>
      <c r="K202" s="218"/>
      <c r="L202" s="43"/>
      <c r="M202" s="219" t="s">
        <v>1</v>
      </c>
      <c r="N202" s="220" t="s">
        <v>39</v>
      </c>
      <c r="O202" s="90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3" t="s">
        <v>308</v>
      </c>
      <c r="AT202" s="223" t="s">
        <v>119</v>
      </c>
      <c r="AU202" s="223" t="s">
        <v>81</v>
      </c>
      <c r="AY202" s="16" t="s">
        <v>117</v>
      </c>
      <c r="BE202" s="224">
        <f>IF(N202="základní",J202,0)</f>
        <v>0</v>
      </c>
      <c r="BF202" s="224">
        <f>IF(N202="snížená",J202,0)</f>
        <v>0</v>
      </c>
      <c r="BG202" s="224">
        <f>IF(N202="zákl. přenesená",J202,0)</f>
        <v>0</v>
      </c>
      <c r="BH202" s="224">
        <f>IF(N202="sníž. přenesená",J202,0)</f>
        <v>0</v>
      </c>
      <c r="BI202" s="224">
        <f>IF(N202="nulová",J202,0)</f>
        <v>0</v>
      </c>
      <c r="BJ202" s="16" t="s">
        <v>79</v>
      </c>
      <c r="BK202" s="224">
        <f>ROUND(I202*H202,2)</f>
        <v>0</v>
      </c>
      <c r="BL202" s="16" t="s">
        <v>308</v>
      </c>
      <c r="BM202" s="223" t="s">
        <v>309</v>
      </c>
    </row>
    <row r="203" s="2" customFormat="1" ht="33" customHeight="1">
      <c r="A203" s="37"/>
      <c r="B203" s="38"/>
      <c r="C203" s="211" t="s">
        <v>310</v>
      </c>
      <c r="D203" s="211" t="s">
        <v>119</v>
      </c>
      <c r="E203" s="212" t="s">
        <v>311</v>
      </c>
      <c r="F203" s="213" t="s">
        <v>312</v>
      </c>
      <c r="G203" s="214" t="s">
        <v>122</v>
      </c>
      <c r="H203" s="215">
        <v>2</v>
      </c>
      <c r="I203" s="216"/>
      <c r="J203" s="217">
        <f>ROUND(I203*H203,2)</f>
        <v>0</v>
      </c>
      <c r="K203" s="218"/>
      <c r="L203" s="43"/>
      <c r="M203" s="219" t="s">
        <v>1</v>
      </c>
      <c r="N203" s="220" t="s">
        <v>39</v>
      </c>
      <c r="O203" s="90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3" t="s">
        <v>308</v>
      </c>
      <c r="AT203" s="223" t="s">
        <v>119</v>
      </c>
      <c r="AU203" s="223" t="s">
        <v>81</v>
      </c>
      <c r="AY203" s="16" t="s">
        <v>117</v>
      </c>
      <c r="BE203" s="224">
        <f>IF(N203="základní",J203,0)</f>
        <v>0</v>
      </c>
      <c r="BF203" s="224">
        <f>IF(N203="snížená",J203,0)</f>
        <v>0</v>
      </c>
      <c r="BG203" s="224">
        <f>IF(N203="zákl. přenesená",J203,0)</f>
        <v>0</v>
      </c>
      <c r="BH203" s="224">
        <f>IF(N203="sníž. přenesená",J203,0)</f>
        <v>0</v>
      </c>
      <c r="BI203" s="224">
        <f>IF(N203="nulová",J203,0)</f>
        <v>0</v>
      </c>
      <c r="BJ203" s="16" t="s">
        <v>79</v>
      </c>
      <c r="BK203" s="224">
        <f>ROUND(I203*H203,2)</f>
        <v>0</v>
      </c>
      <c r="BL203" s="16" t="s">
        <v>308</v>
      </c>
      <c r="BM203" s="223" t="s">
        <v>313</v>
      </c>
    </row>
    <row r="204" s="2" customFormat="1" ht="24.15" customHeight="1">
      <c r="A204" s="37"/>
      <c r="B204" s="38"/>
      <c r="C204" s="211" t="s">
        <v>314</v>
      </c>
      <c r="D204" s="211" t="s">
        <v>119</v>
      </c>
      <c r="E204" s="212" t="s">
        <v>315</v>
      </c>
      <c r="F204" s="213" t="s">
        <v>316</v>
      </c>
      <c r="G204" s="214" t="s">
        <v>122</v>
      </c>
      <c r="H204" s="215">
        <v>2</v>
      </c>
      <c r="I204" s="216"/>
      <c r="J204" s="217">
        <f>ROUND(I204*H204,2)</f>
        <v>0</v>
      </c>
      <c r="K204" s="218"/>
      <c r="L204" s="43"/>
      <c r="M204" s="219" t="s">
        <v>1</v>
      </c>
      <c r="N204" s="220" t="s">
        <v>39</v>
      </c>
      <c r="O204" s="90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23" t="s">
        <v>308</v>
      </c>
      <c r="AT204" s="223" t="s">
        <v>119</v>
      </c>
      <c r="AU204" s="223" t="s">
        <v>81</v>
      </c>
      <c r="AY204" s="16" t="s">
        <v>117</v>
      </c>
      <c r="BE204" s="224">
        <f>IF(N204="základní",J204,0)</f>
        <v>0</v>
      </c>
      <c r="BF204" s="224">
        <f>IF(N204="snížená",J204,0)</f>
        <v>0</v>
      </c>
      <c r="BG204" s="224">
        <f>IF(N204="zákl. přenesená",J204,0)</f>
        <v>0</v>
      </c>
      <c r="BH204" s="224">
        <f>IF(N204="sníž. přenesená",J204,0)</f>
        <v>0</v>
      </c>
      <c r="BI204" s="224">
        <f>IF(N204="nulová",J204,0)</f>
        <v>0</v>
      </c>
      <c r="BJ204" s="16" t="s">
        <v>79</v>
      </c>
      <c r="BK204" s="224">
        <f>ROUND(I204*H204,2)</f>
        <v>0</v>
      </c>
      <c r="BL204" s="16" t="s">
        <v>308</v>
      </c>
      <c r="BM204" s="223" t="s">
        <v>317</v>
      </c>
    </row>
    <row r="205" s="2" customFormat="1" ht="16.5" customHeight="1">
      <c r="A205" s="37"/>
      <c r="B205" s="38"/>
      <c r="C205" s="248" t="s">
        <v>318</v>
      </c>
      <c r="D205" s="248" t="s">
        <v>161</v>
      </c>
      <c r="E205" s="249" t="s">
        <v>319</v>
      </c>
      <c r="F205" s="250" t="s">
        <v>320</v>
      </c>
      <c r="G205" s="251" t="s">
        <v>122</v>
      </c>
      <c r="H205" s="252">
        <v>2</v>
      </c>
      <c r="I205" s="253"/>
      <c r="J205" s="254">
        <f>ROUND(I205*H205,2)</f>
        <v>0</v>
      </c>
      <c r="K205" s="255"/>
      <c r="L205" s="256"/>
      <c r="M205" s="257" t="s">
        <v>1</v>
      </c>
      <c r="N205" s="258" t="s">
        <v>39</v>
      </c>
      <c r="O205" s="90"/>
      <c r="P205" s="221">
        <f>O205*H205</f>
        <v>0</v>
      </c>
      <c r="Q205" s="221">
        <v>2.0000000000000002E-05</v>
      </c>
      <c r="R205" s="221">
        <f>Q205*H205</f>
        <v>4.0000000000000003E-05</v>
      </c>
      <c r="S205" s="221">
        <v>0</v>
      </c>
      <c r="T205" s="222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3" t="s">
        <v>321</v>
      </c>
      <c r="AT205" s="223" t="s">
        <v>161</v>
      </c>
      <c r="AU205" s="223" t="s">
        <v>81</v>
      </c>
      <c r="AY205" s="16" t="s">
        <v>117</v>
      </c>
      <c r="BE205" s="224">
        <f>IF(N205="základní",J205,0)</f>
        <v>0</v>
      </c>
      <c r="BF205" s="224">
        <f>IF(N205="snížená",J205,0)</f>
        <v>0</v>
      </c>
      <c r="BG205" s="224">
        <f>IF(N205="zákl. přenesená",J205,0)</f>
        <v>0</v>
      </c>
      <c r="BH205" s="224">
        <f>IF(N205="sníž. přenesená",J205,0)</f>
        <v>0</v>
      </c>
      <c r="BI205" s="224">
        <f>IF(N205="nulová",J205,0)</f>
        <v>0</v>
      </c>
      <c r="BJ205" s="16" t="s">
        <v>79</v>
      </c>
      <c r="BK205" s="224">
        <f>ROUND(I205*H205,2)</f>
        <v>0</v>
      </c>
      <c r="BL205" s="16" t="s">
        <v>308</v>
      </c>
      <c r="BM205" s="223" t="s">
        <v>322</v>
      </c>
    </row>
    <row r="206" s="2" customFormat="1" ht="16.5" customHeight="1">
      <c r="A206" s="37"/>
      <c r="B206" s="38"/>
      <c r="C206" s="248" t="s">
        <v>323</v>
      </c>
      <c r="D206" s="248" t="s">
        <v>161</v>
      </c>
      <c r="E206" s="249" t="s">
        <v>324</v>
      </c>
      <c r="F206" s="250" t="s">
        <v>325</v>
      </c>
      <c r="G206" s="251" t="s">
        <v>122</v>
      </c>
      <c r="H206" s="252">
        <v>2</v>
      </c>
      <c r="I206" s="253"/>
      <c r="J206" s="254">
        <f>ROUND(I206*H206,2)</f>
        <v>0</v>
      </c>
      <c r="K206" s="255"/>
      <c r="L206" s="256"/>
      <c r="M206" s="257" t="s">
        <v>1</v>
      </c>
      <c r="N206" s="258" t="s">
        <v>39</v>
      </c>
      <c r="O206" s="90"/>
      <c r="P206" s="221">
        <f>O206*H206</f>
        <v>0</v>
      </c>
      <c r="Q206" s="221">
        <v>3.0000000000000001E-05</v>
      </c>
      <c r="R206" s="221">
        <f>Q206*H206</f>
        <v>6.0000000000000002E-05</v>
      </c>
      <c r="S206" s="221">
        <v>0</v>
      </c>
      <c r="T206" s="222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23" t="s">
        <v>321</v>
      </c>
      <c r="AT206" s="223" t="s">
        <v>161</v>
      </c>
      <c r="AU206" s="223" t="s">
        <v>81</v>
      </c>
      <c r="AY206" s="16" t="s">
        <v>117</v>
      </c>
      <c r="BE206" s="224">
        <f>IF(N206="základní",J206,0)</f>
        <v>0</v>
      </c>
      <c r="BF206" s="224">
        <f>IF(N206="snížená",J206,0)</f>
        <v>0</v>
      </c>
      <c r="BG206" s="224">
        <f>IF(N206="zákl. přenesená",J206,0)</f>
        <v>0</v>
      </c>
      <c r="BH206" s="224">
        <f>IF(N206="sníž. přenesená",J206,0)</f>
        <v>0</v>
      </c>
      <c r="BI206" s="224">
        <f>IF(N206="nulová",J206,0)</f>
        <v>0</v>
      </c>
      <c r="BJ206" s="16" t="s">
        <v>79</v>
      </c>
      <c r="BK206" s="224">
        <f>ROUND(I206*H206,2)</f>
        <v>0</v>
      </c>
      <c r="BL206" s="16" t="s">
        <v>308</v>
      </c>
      <c r="BM206" s="223" t="s">
        <v>326</v>
      </c>
    </row>
    <row r="207" s="2" customFormat="1" ht="24.15" customHeight="1">
      <c r="A207" s="37"/>
      <c r="B207" s="38"/>
      <c r="C207" s="211" t="s">
        <v>327</v>
      </c>
      <c r="D207" s="211" t="s">
        <v>119</v>
      </c>
      <c r="E207" s="212" t="s">
        <v>328</v>
      </c>
      <c r="F207" s="213" t="s">
        <v>329</v>
      </c>
      <c r="G207" s="214" t="s">
        <v>122</v>
      </c>
      <c r="H207" s="215">
        <v>2</v>
      </c>
      <c r="I207" s="216"/>
      <c r="J207" s="217">
        <f>ROUND(I207*H207,2)</f>
        <v>0</v>
      </c>
      <c r="K207" s="218"/>
      <c r="L207" s="43"/>
      <c r="M207" s="219" t="s">
        <v>1</v>
      </c>
      <c r="N207" s="220" t="s">
        <v>39</v>
      </c>
      <c r="O207" s="90"/>
      <c r="P207" s="221">
        <f>O207*H207</f>
        <v>0</v>
      </c>
      <c r="Q207" s="221">
        <v>0</v>
      </c>
      <c r="R207" s="221">
        <f>Q207*H207</f>
        <v>0</v>
      </c>
      <c r="S207" s="221">
        <v>0</v>
      </c>
      <c r="T207" s="222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3" t="s">
        <v>308</v>
      </c>
      <c r="AT207" s="223" t="s">
        <v>119</v>
      </c>
      <c r="AU207" s="223" t="s">
        <v>81</v>
      </c>
      <c r="AY207" s="16" t="s">
        <v>117</v>
      </c>
      <c r="BE207" s="224">
        <f>IF(N207="základní",J207,0)</f>
        <v>0</v>
      </c>
      <c r="BF207" s="224">
        <f>IF(N207="snížená",J207,0)</f>
        <v>0</v>
      </c>
      <c r="BG207" s="224">
        <f>IF(N207="zákl. přenesená",J207,0)</f>
        <v>0</v>
      </c>
      <c r="BH207" s="224">
        <f>IF(N207="sníž. přenesená",J207,0)</f>
        <v>0</v>
      </c>
      <c r="BI207" s="224">
        <f>IF(N207="nulová",J207,0)</f>
        <v>0</v>
      </c>
      <c r="BJ207" s="16" t="s">
        <v>79</v>
      </c>
      <c r="BK207" s="224">
        <f>ROUND(I207*H207,2)</f>
        <v>0</v>
      </c>
      <c r="BL207" s="16" t="s">
        <v>308</v>
      </c>
      <c r="BM207" s="223" t="s">
        <v>330</v>
      </c>
    </row>
    <row r="208" s="2" customFormat="1" ht="24.15" customHeight="1">
      <c r="A208" s="37"/>
      <c r="B208" s="38"/>
      <c r="C208" s="248" t="s">
        <v>331</v>
      </c>
      <c r="D208" s="248" t="s">
        <v>161</v>
      </c>
      <c r="E208" s="249" t="s">
        <v>332</v>
      </c>
      <c r="F208" s="250" t="s">
        <v>333</v>
      </c>
      <c r="G208" s="251" t="s">
        <v>122</v>
      </c>
      <c r="H208" s="252">
        <v>2</v>
      </c>
      <c r="I208" s="253"/>
      <c r="J208" s="254">
        <f>ROUND(I208*H208,2)</f>
        <v>0</v>
      </c>
      <c r="K208" s="255"/>
      <c r="L208" s="256"/>
      <c r="M208" s="257" t="s">
        <v>1</v>
      </c>
      <c r="N208" s="258" t="s">
        <v>39</v>
      </c>
      <c r="O208" s="90"/>
      <c r="P208" s="221">
        <f>O208*H208</f>
        <v>0</v>
      </c>
      <c r="Q208" s="221">
        <v>0.030499999999999999</v>
      </c>
      <c r="R208" s="221">
        <f>Q208*H208</f>
        <v>0.060999999999999999</v>
      </c>
      <c r="S208" s="221">
        <v>0</v>
      </c>
      <c r="T208" s="222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3" t="s">
        <v>321</v>
      </c>
      <c r="AT208" s="223" t="s">
        <v>161</v>
      </c>
      <c r="AU208" s="223" t="s">
        <v>81</v>
      </c>
      <c r="AY208" s="16" t="s">
        <v>117</v>
      </c>
      <c r="BE208" s="224">
        <f>IF(N208="základní",J208,0)</f>
        <v>0</v>
      </c>
      <c r="BF208" s="224">
        <f>IF(N208="snížená",J208,0)</f>
        <v>0</v>
      </c>
      <c r="BG208" s="224">
        <f>IF(N208="zákl. přenesená",J208,0)</f>
        <v>0</v>
      </c>
      <c r="BH208" s="224">
        <f>IF(N208="sníž. přenesená",J208,0)</f>
        <v>0</v>
      </c>
      <c r="BI208" s="224">
        <f>IF(N208="nulová",J208,0)</f>
        <v>0</v>
      </c>
      <c r="BJ208" s="16" t="s">
        <v>79</v>
      </c>
      <c r="BK208" s="224">
        <f>ROUND(I208*H208,2)</f>
        <v>0</v>
      </c>
      <c r="BL208" s="16" t="s">
        <v>308</v>
      </c>
      <c r="BM208" s="223" t="s">
        <v>334</v>
      </c>
    </row>
    <row r="209" s="2" customFormat="1" ht="16.5" customHeight="1">
      <c r="A209" s="37"/>
      <c r="B209" s="38"/>
      <c r="C209" s="211" t="s">
        <v>335</v>
      </c>
      <c r="D209" s="211" t="s">
        <v>119</v>
      </c>
      <c r="E209" s="212" t="s">
        <v>336</v>
      </c>
      <c r="F209" s="213" t="s">
        <v>337</v>
      </c>
      <c r="G209" s="214" t="s">
        <v>122</v>
      </c>
      <c r="H209" s="215">
        <v>2</v>
      </c>
      <c r="I209" s="216"/>
      <c r="J209" s="217">
        <f>ROUND(I209*H209,2)</f>
        <v>0</v>
      </c>
      <c r="K209" s="218"/>
      <c r="L209" s="43"/>
      <c r="M209" s="219" t="s">
        <v>1</v>
      </c>
      <c r="N209" s="220" t="s">
        <v>39</v>
      </c>
      <c r="O209" s="90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3" t="s">
        <v>308</v>
      </c>
      <c r="AT209" s="223" t="s">
        <v>119</v>
      </c>
      <c r="AU209" s="223" t="s">
        <v>81</v>
      </c>
      <c r="AY209" s="16" t="s">
        <v>117</v>
      </c>
      <c r="BE209" s="224">
        <f>IF(N209="základní",J209,0)</f>
        <v>0</v>
      </c>
      <c r="BF209" s="224">
        <f>IF(N209="snížená",J209,0)</f>
        <v>0</v>
      </c>
      <c r="BG209" s="224">
        <f>IF(N209="zákl. přenesená",J209,0)</f>
        <v>0</v>
      </c>
      <c r="BH209" s="224">
        <f>IF(N209="sníž. přenesená",J209,0)</f>
        <v>0</v>
      </c>
      <c r="BI209" s="224">
        <f>IF(N209="nulová",J209,0)</f>
        <v>0</v>
      </c>
      <c r="BJ209" s="16" t="s">
        <v>79</v>
      </c>
      <c r="BK209" s="224">
        <f>ROUND(I209*H209,2)</f>
        <v>0</v>
      </c>
      <c r="BL209" s="16" t="s">
        <v>308</v>
      </c>
      <c r="BM209" s="223" t="s">
        <v>338</v>
      </c>
    </row>
    <row r="210" s="2" customFormat="1" ht="24.15" customHeight="1">
      <c r="A210" s="37"/>
      <c r="B210" s="38"/>
      <c r="C210" s="248" t="s">
        <v>339</v>
      </c>
      <c r="D210" s="248" t="s">
        <v>161</v>
      </c>
      <c r="E210" s="249" t="s">
        <v>340</v>
      </c>
      <c r="F210" s="250" t="s">
        <v>341</v>
      </c>
      <c r="G210" s="251" t="s">
        <v>131</v>
      </c>
      <c r="H210" s="252">
        <v>2</v>
      </c>
      <c r="I210" s="253"/>
      <c r="J210" s="254">
        <f>ROUND(I210*H210,2)</f>
        <v>0</v>
      </c>
      <c r="K210" s="255"/>
      <c r="L210" s="256"/>
      <c r="M210" s="257" t="s">
        <v>1</v>
      </c>
      <c r="N210" s="258" t="s">
        <v>39</v>
      </c>
      <c r="O210" s="90"/>
      <c r="P210" s="221">
        <f>O210*H210</f>
        <v>0</v>
      </c>
      <c r="Q210" s="221">
        <v>0.60999999999999999</v>
      </c>
      <c r="R210" s="221">
        <f>Q210*H210</f>
        <v>1.22</v>
      </c>
      <c r="S210" s="221">
        <v>0</v>
      </c>
      <c r="T210" s="222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3" t="s">
        <v>321</v>
      </c>
      <c r="AT210" s="223" t="s">
        <v>161</v>
      </c>
      <c r="AU210" s="223" t="s">
        <v>81</v>
      </c>
      <c r="AY210" s="16" t="s">
        <v>117</v>
      </c>
      <c r="BE210" s="224">
        <f>IF(N210="základní",J210,0)</f>
        <v>0</v>
      </c>
      <c r="BF210" s="224">
        <f>IF(N210="snížená",J210,0)</f>
        <v>0</v>
      </c>
      <c r="BG210" s="224">
        <f>IF(N210="zákl. přenesená",J210,0)</f>
        <v>0</v>
      </c>
      <c r="BH210" s="224">
        <f>IF(N210="sníž. přenesená",J210,0)</f>
        <v>0</v>
      </c>
      <c r="BI210" s="224">
        <f>IF(N210="nulová",J210,0)</f>
        <v>0</v>
      </c>
      <c r="BJ210" s="16" t="s">
        <v>79</v>
      </c>
      <c r="BK210" s="224">
        <f>ROUND(I210*H210,2)</f>
        <v>0</v>
      </c>
      <c r="BL210" s="16" t="s">
        <v>308</v>
      </c>
      <c r="BM210" s="223" t="s">
        <v>342</v>
      </c>
    </row>
    <row r="211" s="2" customFormat="1" ht="16.5" customHeight="1">
      <c r="A211" s="37"/>
      <c r="B211" s="38"/>
      <c r="C211" s="211" t="s">
        <v>343</v>
      </c>
      <c r="D211" s="211" t="s">
        <v>119</v>
      </c>
      <c r="E211" s="212" t="s">
        <v>344</v>
      </c>
      <c r="F211" s="213" t="s">
        <v>345</v>
      </c>
      <c r="G211" s="214" t="s">
        <v>122</v>
      </c>
      <c r="H211" s="215">
        <v>2</v>
      </c>
      <c r="I211" s="216"/>
      <c r="J211" s="217">
        <f>ROUND(I211*H211,2)</f>
        <v>0</v>
      </c>
      <c r="K211" s="218"/>
      <c r="L211" s="43"/>
      <c r="M211" s="219" t="s">
        <v>1</v>
      </c>
      <c r="N211" s="220" t="s">
        <v>39</v>
      </c>
      <c r="O211" s="90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3" t="s">
        <v>308</v>
      </c>
      <c r="AT211" s="223" t="s">
        <v>119</v>
      </c>
      <c r="AU211" s="223" t="s">
        <v>81</v>
      </c>
      <c r="AY211" s="16" t="s">
        <v>117</v>
      </c>
      <c r="BE211" s="224">
        <f>IF(N211="základní",J211,0)</f>
        <v>0</v>
      </c>
      <c r="BF211" s="224">
        <f>IF(N211="snížená",J211,0)</f>
        <v>0</v>
      </c>
      <c r="BG211" s="224">
        <f>IF(N211="zákl. přenesená",J211,0)</f>
        <v>0</v>
      </c>
      <c r="BH211" s="224">
        <f>IF(N211="sníž. přenesená",J211,0)</f>
        <v>0</v>
      </c>
      <c r="BI211" s="224">
        <f>IF(N211="nulová",J211,0)</f>
        <v>0</v>
      </c>
      <c r="BJ211" s="16" t="s">
        <v>79</v>
      </c>
      <c r="BK211" s="224">
        <f>ROUND(I211*H211,2)</f>
        <v>0</v>
      </c>
      <c r="BL211" s="16" t="s">
        <v>308</v>
      </c>
      <c r="BM211" s="223" t="s">
        <v>346</v>
      </c>
    </row>
    <row r="212" s="2" customFormat="1" ht="16.5" customHeight="1">
      <c r="A212" s="37"/>
      <c r="B212" s="38"/>
      <c r="C212" s="248" t="s">
        <v>347</v>
      </c>
      <c r="D212" s="248" t="s">
        <v>161</v>
      </c>
      <c r="E212" s="249" t="s">
        <v>348</v>
      </c>
      <c r="F212" s="250" t="s">
        <v>349</v>
      </c>
      <c r="G212" s="251" t="s">
        <v>122</v>
      </c>
      <c r="H212" s="252">
        <v>2</v>
      </c>
      <c r="I212" s="253"/>
      <c r="J212" s="254">
        <f>ROUND(I212*H212,2)</f>
        <v>0</v>
      </c>
      <c r="K212" s="255"/>
      <c r="L212" s="256"/>
      <c r="M212" s="257" t="s">
        <v>1</v>
      </c>
      <c r="N212" s="258" t="s">
        <v>39</v>
      </c>
      <c r="O212" s="90"/>
      <c r="P212" s="221">
        <f>O212*H212</f>
        <v>0</v>
      </c>
      <c r="Q212" s="221">
        <v>0.00055999999999999995</v>
      </c>
      <c r="R212" s="221">
        <f>Q212*H212</f>
        <v>0.0011199999999999999</v>
      </c>
      <c r="S212" s="221">
        <v>0</v>
      </c>
      <c r="T212" s="222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3" t="s">
        <v>321</v>
      </c>
      <c r="AT212" s="223" t="s">
        <v>161</v>
      </c>
      <c r="AU212" s="223" t="s">
        <v>81</v>
      </c>
      <c r="AY212" s="16" t="s">
        <v>117</v>
      </c>
      <c r="BE212" s="224">
        <f>IF(N212="základní",J212,0)</f>
        <v>0</v>
      </c>
      <c r="BF212" s="224">
        <f>IF(N212="snížená",J212,0)</f>
        <v>0</v>
      </c>
      <c r="BG212" s="224">
        <f>IF(N212="zákl. přenesená",J212,0)</f>
        <v>0</v>
      </c>
      <c r="BH212" s="224">
        <f>IF(N212="sníž. přenesená",J212,0)</f>
        <v>0</v>
      </c>
      <c r="BI212" s="224">
        <f>IF(N212="nulová",J212,0)</f>
        <v>0</v>
      </c>
      <c r="BJ212" s="16" t="s">
        <v>79</v>
      </c>
      <c r="BK212" s="224">
        <f>ROUND(I212*H212,2)</f>
        <v>0</v>
      </c>
      <c r="BL212" s="16" t="s">
        <v>308</v>
      </c>
      <c r="BM212" s="223" t="s">
        <v>350</v>
      </c>
    </row>
    <row r="213" s="2" customFormat="1" ht="37.8" customHeight="1">
      <c r="A213" s="37"/>
      <c r="B213" s="38"/>
      <c r="C213" s="211" t="s">
        <v>351</v>
      </c>
      <c r="D213" s="211" t="s">
        <v>119</v>
      </c>
      <c r="E213" s="212" t="s">
        <v>352</v>
      </c>
      <c r="F213" s="213" t="s">
        <v>353</v>
      </c>
      <c r="G213" s="214" t="s">
        <v>195</v>
      </c>
      <c r="H213" s="215">
        <v>100</v>
      </c>
      <c r="I213" s="216"/>
      <c r="J213" s="217">
        <f>ROUND(I213*H213,2)</f>
        <v>0</v>
      </c>
      <c r="K213" s="218"/>
      <c r="L213" s="43"/>
      <c r="M213" s="219" t="s">
        <v>1</v>
      </c>
      <c r="N213" s="220" t="s">
        <v>39</v>
      </c>
      <c r="O213" s="90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3" t="s">
        <v>308</v>
      </c>
      <c r="AT213" s="223" t="s">
        <v>119</v>
      </c>
      <c r="AU213" s="223" t="s">
        <v>81</v>
      </c>
      <c r="AY213" s="16" t="s">
        <v>117</v>
      </c>
      <c r="BE213" s="224">
        <f>IF(N213="základní",J213,0)</f>
        <v>0</v>
      </c>
      <c r="BF213" s="224">
        <f>IF(N213="snížená",J213,0)</f>
        <v>0</v>
      </c>
      <c r="BG213" s="224">
        <f>IF(N213="zákl. přenesená",J213,0)</f>
        <v>0</v>
      </c>
      <c r="BH213" s="224">
        <f>IF(N213="sníž. přenesená",J213,0)</f>
        <v>0</v>
      </c>
      <c r="BI213" s="224">
        <f>IF(N213="nulová",J213,0)</f>
        <v>0</v>
      </c>
      <c r="BJ213" s="16" t="s">
        <v>79</v>
      </c>
      <c r="BK213" s="224">
        <f>ROUND(I213*H213,2)</f>
        <v>0</v>
      </c>
      <c r="BL213" s="16" t="s">
        <v>308</v>
      </c>
      <c r="BM213" s="223" t="s">
        <v>354</v>
      </c>
    </row>
    <row r="214" s="2" customFormat="1" ht="24.15" customHeight="1">
      <c r="A214" s="37"/>
      <c r="B214" s="38"/>
      <c r="C214" s="248" t="s">
        <v>355</v>
      </c>
      <c r="D214" s="248" t="s">
        <v>161</v>
      </c>
      <c r="E214" s="249" t="s">
        <v>356</v>
      </c>
      <c r="F214" s="250" t="s">
        <v>357</v>
      </c>
      <c r="G214" s="251" t="s">
        <v>195</v>
      </c>
      <c r="H214" s="252">
        <v>100</v>
      </c>
      <c r="I214" s="253"/>
      <c r="J214" s="254">
        <f>ROUND(I214*H214,2)</f>
        <v>0</v>
      </c>
      <c r="K214" s="255"/>
      <c r="L214" s="256"/>
      <c r="M214" s="257" t="s">
        <v>1</v>
      </c>
      <c r="N214" s="258" t="s">
        <v>39</v>
      </c>
      <c r="O214" s="90"/>
      <c r="P214" s="221">
        <f>O214*H214</f>
        <v>0</v>
      </c>
      <c r="Q214" s="221">
        <v>0.00012</v>
      </c>
      <c r="R214" s="221">
        <f>Q214*H214</f>
        <v>0.012</v>
      </c>
      <c r="S214" s="221">
        <v>0</v>
      </c>
      <c r="T214" s="222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23" t="s">
        <v>321</v>
      </c>
      <c r="AT214" s="223" t="s">
        <v>161</v>
      </c>
      <c r="AU214" s="223" t="s">
        <v>81</v>
      </c>
      <c r="AY214" s="16" t="s">
        <v>117</v>
      </c>
      <c r="BE214" s="224">
        <f>IF(N214="základní",J214,0)</f>
        <v>0</v>
      </c>
      <c r="BF214" s="224">
        <f>IF(N214="snížená",J214,0)</f>
        <v>0</v>
      </c>
      <c r="BG214" s="224">
        <f>IF(N214="zákl. přenesená",J214,0)</f>
        <v>0</v>
      </c>
      <c r="BH214" s="224">
        <f>IF(N214="sníž. přenesená",J214,0)</f>
        <v>0</v>
      </c>
      <c r="BI214" s="224">
        <f>IF(N214="nulová",J214,0)</f>
        <v>0</v>
      </c>
      <c r="BJ214" s="16" t="s">
        <v>79</v>
      </c>
      <c r="BK214" s="224">
        <f>ROUND(I214*H214,2)</f>
        <v>0</v>
      </c>
      <c r="BL214" s="16" t="s">
        <v>308</v>
      </c>
      <c r="BM214" s="223" t="s">
        <v>358</v>
      </c>
    </row>
    <row r="215" s="12" customFormat="1" ht="22.8" customHeight="1">
      <c r="A215" s="12"/>
      <c r="B215" s="195"/>
      <c r="C215" s="196"/>
      <c r="D215" s="197" t="s">
        <v>73</v>
      </c>
      <c r="E215" s="209" t="s">
        <v>359</v>
      </c>
      <c r="F215" s="209" t="s">
        <v>360</v>
      </c>
      <c r="G215" s="196"/>
      <c r="H215" s="196"/>
      <c r="I215" s="199"/>
      <c r="J215" s="210">
        <f>BK215</f>
        <v>0</v>
      </c>
      <c r="K215" s="196"/>
      <c r="L215" s="201"/>
      <c r="M215" s="202"/>
      <c r="N215" s="203"/>
      <c r="O215" s="203"/>
      <c r="P215" s="204">
        <f>SUM(P216:P217)</f>
        <v>0</v>
      </c>
      <c r="Q215" s="203"/>
      <c r="R215" s="204">
        <f>SUM(R216:R217)</f>
        <v>0.22883999999999999</v>
      </c>
      <c r="S215" s="203"/>
      <c r="T215" s="205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6" t="s">
        <v>128</v>
      </c>
      <c r="AT215" s="207" t="s">
        <v>73</v>
      </c>
      <c r="AU215" s="207" t="s">
        <v>79</v>
      </c>
      <c r="AY215" s="206" t="s">
        <v>117</v>
      </c>
      <c r="BK215" s="208">
        <f>SUM(BK216:BK217)</f>
        <v>0</v>
      </c>
    </row>
    <row r="216" s="2" customFormat="1" ht="16.5" customHeight="1">
      <c r="A216" s="37"/>
      <c r="B216" s="38"/>
      <c r="C216" s="211" t="s">
        <v>361</v>
      </c>
      <c r="D216" s="211" t="s">
        <v>119</v>
      </c>
      <c r="E216" s="212" t="s">
        <v>362</v>
      </c>
      <c r="F216" s="213" t="s">
        <v>363</v>
      </c>
      <c r="G216" s="214" t="s">
        <v>122</v>
      </c>
      <c r="H216" s="215">
        <v>2</v>
      </c>
      <c r="I216" s="216"/>
      <c r="J216" s="217">
        <f>ROUND(I216*H216,2)</f>
        <v>0</v>
      </c>
      <c r="K216" s="218"/>
      <c r="L216" s="43"/>
      <c r="M216" s="219" t="s">
        <v>1</v>
      </c>
      <c r="N216" s="220" t="s">
        <v>39</v>
      </c>
      <c r="O216" s="90"/>
      <c r="P216" s="221">
        <f>O216*H216</f>
        <v>0</v>
      </c>
      <c r="Q216" s="221">
        <v>0.10557999999999999</v>
      </c>
      <c r="R216" s="221">
        <f>Q216*H216</f>
        <v>0.21115999999999999</v>
      </c>
      <c r="S216" s="221">
        <v>0</v>
      </c>
      <c r="T216" s="222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3" t="s">
        <v>308</v>
      </c>
      <c r="AT216" s="223" t="s">
        <v>119</v>
      </c>
      <c r="AU216" s="223" t="s">
        <v>81</v>
      </c>
      <c r="AY216" s="16" t="s">
        <v>117</v>
      </c>
      <c r="BE216" s="224">
        <f>IF(N216="základní",J216,0)</f>
        <v>0</v>
      </c>
      <c r="BF216" s="224">
        <f>IF(N216="snížená",J216,0)</f>
        <v>0</v>
      </c>
      <c r="BG216" s="224">
        <f>IF(N216="zákl. přenesená",J216,0)</f>
        <v>0</v>
      </c>
      <c r="BH216" s="224">
        <f>IF(N216="sníž. přenesená",J216,0)</f>
        <v>0</v>
      </c>
      <c r="BI216" s="224">
        <f>IF(N216="nulová",J216,0)</f>
        <v>0</v>
      </c>
      <c r="BJ216" s="16" t="s">
        <v>79</v>
      </c>
      <c r="BK216" s="224">
        <f>ROUND(I216*H216,2)</f>
        <v>0</v>
      </c>
      <c r="BL216" s="16" t="s">
        <v>308</v>
      </c>
      <c r="BM216" s="223" t="s">
        <v>364</v>
      </c>
    </row>
    <row r="217" s="2" customFormat="1" ht="16.5" customHeight="1">
      <c r="A217" s="37"/>
      <c r="B217" s="38"/>
      <c r="C217" s="248" t="s">
        <v>365</v>
      </c>
      <c r="D217" s="248" t="s">
        <v>161</v>
      </c>
      <c r="E217" s="249" t="s">
        <v>366</v>
      </c>
      <c r="F217" s="250" t="s">
        <v>367</v>
      </c>
      <c r="G217" s="251" t="s">
        <v>122</v>
      </c>
      <c r="H217" s="252">
        <v>2</v>
      </c>
      <c r="I217" s="253"/>
      <c r="J217" s="254">
        <f>ROUND(I217*H217,2)</f>
        <v>0</v>
      </c>
      <c r="K217" s="255"/>
      <c r="L217" s="256"/>
      <c r="M217" s="257" t="s">
        <v>1</v>
      </c>
      <c r="N217" s="258" t="s">
        <v>39</v>
      </c>
      <c r="O217" s="90"/>
      <c r="P217" s="221">
        <f>O217*H217</f>
        <v>0</v>
      </c>
      <c r="Q217" s="221">
        <v>0.0088400000000000006</v>
      </c>
      <c r="R217" s="221">
        <f>Q217*H217</f>
        <v>0.017680000000000001</v>
      </c>
      <c r="S217" s="221">
        <v>0</v>
      </c>
      <c r="T217" s="222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3" t="s">
        <v>321</v>
      </c>
      <c r="AT217" s="223" t="s">
        <v>161</v>
      </c>
      <c r="AU217" s="223" t="s">
        <v>81</v>
      </c>
      <c r="AY217" s="16" t="s">
        <v>117</v>
      </c>
      <c r="BE217" s="224">
        <f>IF(N217="základní",J217,0)</f>
        <v>0</v>
      </c>
      <c r="BF217" s="224">
        <f>IF(N217="snížená",J217,0)</f>
        <v>0</v>
      </c>
      <c r="BG217" s="224">
        <f>IF(N217="zákl. přenesená",J217,0)</f>
        <v>0</v>
      </c>
      <c r="BH217" s="224">
        <f>IF(N217="sníž. přenesená",J217,0)</f>
        <v>0</v>
      </c>
      <c r="BI217" s="224">
        <f>IF(N217="nulová",J217,0)</f>
        <v>0</v>
      </c>
      <c r="BJ217" s="16" t="s">
        <v>79</v>
      </c>
      <c r="BK217" s="224">
        <f>ROUND(I217*H217,2)</f>
        <v>0</v>
      </c>
      <c r="BL217" s="16" t="s">
        <v>308</v>
      </c>
      <c r="BM217" s="223" t="s">
        <v>368</v>
      </c>
    </row>
    <row r="218" s="12" customFormat="1" ht="25.92" customHeight="1">
      <c r="A218" s="12"/>
      <c r="B218" s="195"/>
      <c r="C218" s="196"/>
      <c r="D218" s="197" t="s">
        <v>73</v>
      </c>
      <c r="E218" s="198" t="s">
        <v>369</v>
      </c>
      <c r="F218" s="198" t="s">
        <v>370</v>
      </c>
      <c r="G218" s="196"/>
      <c r="H218" s="196"/>
      <c r="I218" s="199"/>
      <c r="J218" s="200">
        <f>BK218</f>
        <v>0</v>
      </c>
      <c r="K218" s="196"/>
      <c r="L218" s="201"/>
      <c r="M218" s="202"/>
      <c r="N218" s="203"/>
      <c r="O218" s="203"/>
      <c r="P218" s="204">
        <f>SUM(P219:P220)</f>
        <v>0</v>
      </c>
      <c r="Q218" s="203"/>
      <c r="R218" s="204">
        <f>SUM(R219:R220)</f>
        <v>0</v>
      </c>
      <c r="S218" s="203"/>
      <c r="T218" s="205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6" t="s">
        <v>123</v>
      </c>
      <c r="AT218" s="207" t="s">
        <v>73</v>
      </c>
      <c r="AU218" s="207" t="s">
        <v>74</v>
      </c>
      <c r="AY218" s="206" t="s">
        <v>117</v>
      </c>
      <c r="BK218" s="208">
        <f>SUM(BK219:BK220)</f>
        <v>0</v>
      </c>
    </row>
    <row r="219" s="2" customFormat="1" ht="16.5" customHeight="1">
      <c r="A219" s="37"/>
      <c r="B219" s="38"/>
      <c r="C219" s="211" t="s">
        <v>371</v>
      </c>
      <c r="D219" s="211" t="s">
        <v>119</v>
      </c>
      <c r="E219" s="212" t="s">
        <v>372</v>
      </c>
      <c r="F219" s="213" t="s">
        <v>373</v>
      </c>
      <c r="G219" s="214" t="s">
        <v>374</v>
      </c>
      <c r="H219" s="215">
        <v>16</v>
      </c>
      <c r="I219" s="216"/>
      <c r="J219" s="217">
        <f>ROUND(I219*H219,2)</f>
        <v>0</v>
      </c>
      <c r="K219" s="218"/>
      <c r="L219" s="43"/>
      <c r="M219" s="219" t="s">
        <v>1</v>
      </c>
      <c r="N219" s="220" t="s">
        <v>39</v>
      </c>
      <c r="O219" s="90"/>
      <c r="P219" s="221">
        <f>O219*H219</f>
        <v>0</v>
      </c>
      <c r="Q219" s="221">
        <v>0</v>
      </c>
      <c r="R219" s="221">
        <f>Q219*H219</f>
        <v>0</v>
      </c>
      <c r="S219" s="221">
        <v>0</v>
      </c>
      <c r="T219" s="222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3" t="s">
        <v>375</v>
      </c>
      <c r="AT219" s="223" t="s">
        <v>119</v>
      </c>
      <c r="AU219" s="223" t="s">
        <v>79</v>
      </c>
      <c r="AY219" s="16" t="s">
        <v>117</v>
      </c>
      <c r="BE219" s="224">
        <f>IF(N219="základní",J219,0)</f>
        <v>0</v>
      </c>
      <c r="BF219" s="224">
        <f>IF(N219="snížená",J219,0)</f>
        <v>0</v>
      </c>
      <c r="BG219" s="224">
        <f>IF(N219="zákl. přenesená",J219,0)</f>
        <v>0</v>
      </c>
      <c r="BH219" s="224">
        <f>IF(N219="sníž. přenesená",J219,0)</f>
        <v>0</v>
      </c>
      <c r="BI219" s="224">
        <f>IF(N219="nulová",J219,0)</f>
        <v>0</v>
      </c>
      <c r="BJ219" s="16" t="s">
        <v>79</v>
      </c>
      <c r="BK219" s="224">
        <f>ROUND(I219*H219,2)</f>
        <v>0</v>
      </c>
      <c r="BL219" s="16" t="s">
        <v>375</v>
      </c>
      <c r="BM219" s="223" t="s">
        <v>376</v>
      </c>
    </row>
    <row r="220" s="2" customFormat="1" ht="16.5" customHeight="1">
      <c r="A220" s="37"/>
      <c r="B220" s="38"/>
      <c r="C220" s="211" t="s">
        <v>377</v>
      </c>
      <c r="D220" s="211" t="s">
        <v>119</v>
      </c>
      <c r="E220" s="212" t="s">
        <v>378</v>
      </c>
      <c r="F220" s="213" t="s">
        <v>379</v>
      </c>
      <c r="G220" s="214" t="s">
        <v>374</v>
      </c>
      <c r="H220" s="215">
        <v>2</v>
      </c>
      <c r="I220" s="216"/>
      <c r="J220" s="217">
        <f>ROUND(I220*H220,2)</f>
        <v>0</v>
      </c>
      <c r="K220" s="218"/>
      <c r="L220" s="43"/>
      <c r="M220" s="219" t="s">
        <v>1</v>
      </c>
      <c r="N220" s="220" t="s">
        <v>39</v>
      </c>
      <c r="O220" s="90"/>
      <c r="P220" s="221">
        <f>O220*H220</f>
        <v>0</v>
      </c>
      <c r="Q220" s="221">
        <v>0</v>
      </c>
      <c r="R220" s="221">
        <f>Q220*H220</f>
        <v>0</v>
      </c>
      <c r="S220" s="221">
        <v>0</v>
      </c>
      <c r="T220" s="222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3" t="s">
        <v>375</v>
      </c>
      <c r="AT220" s="223" t="s">
        <v>119</v>
      </c>
      <c r="AU220" s="223" t="s">
        <v>79</v>
      </c>
      <c r="AY220" s="16" t="s">
        <v>117</v>
      </c>
      <c r="BE220" s="224">
        <f>IF(N220="základní",J220,0)</f>
        <v>0</v>
      </c>
      <c r="BF220" s="224">
        <f>IF(N220="snížená",J220,0)</f>
        <v>0</v>
      </c>
      <c r="BG220" s="224">
        <f>IF(N220="zákl. přenesená",J220,0)</f>
        <v>0</v>
      </c>
      <c r="BH220" s="224">
        <f>IF(N220="sníž. přenesená",J220,0)</f>
        <v>0</v>
      </c>
      <c r="BI220" s="224">
        <f>IF(N220="nulová",J220,0)</f>
        <v>0</v>
      </c>
      <c r="BJ220" s="16" t="s">
        <v>79</v>
      </c>
      <c r="BK220" s="224">
        <f>ROUND(I220*H220,2)</f>
        <v>0</v>
      </c>
      <c r="BL220" s="16" t="s">
        <v>375</v>
      </c>
      <c r="BM220" s="223" t="s">
        <v>380</v>
      </c>
    </row>
    <row r="221" s="12" customFormat="1" ht="25.92" customHeight="1">
      <c r="A221" s="12"/>
      <c r="B221" s="195"/>
      <c r="C221" s="196"/>
      <c r="D221" s="197" t="s">
        <v>73</v>
      </c>
      <c r="E221" s="198" t="s">
        <v>381</v>
      </c>
      <c r="F221" s="198" t="s">
        <v>382</v>
      </c>
      <c r="G221" s="196"/>
      <c r="H221" s="196"/>
      <c r="I221" s="199"/>
      <c r="J221" s="200">
        <f>BK221</f>
        <v>0</v>
      </c>
      <c r="K221" s="196"/>
      <c r="L221" s="201"/>
      <c r="M221" s="202"/>
      <c r="N221" s="203"/>
      <c r="O221" s="203"/>
      <c r="P221" s="204">
        <f>P222+P224</f>
        <v>0</v>
      </c>
      <c r="Q221" s="203"/>
      <c r="R221" s="204">
        <f>R222+R224</f>
        <v>0</v>
      </c>
      <c r="S221" s="203"/>
      <c r="T221" s="205">
        <f>T222+T224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6" t="s">
        <v>144</v>
      </c>
      <c r="AT221" s="207" t="s">
        <v>73</v>
      </c>
      <c r="AU221" s="207" t="s">
        <v>74</v>
      </c>
      <c r="AY221" s="206" t="s">
        <v>117</v>
      </c>
      <c r="BK221" s="208">
        <f>BK222+BK224</f>
        <v>0</v>
      </c>
    </row>
    <row r="222" s="12" customFormat="1" ht="22.8" customHeight="1">
      <c r="A222" s="12"/>
      <c r="B222" s="195"/>
      <c r="C222" s="196"/>
      <c r="D222" s="197" t="s">
        <v>73</v>
      </c>
      <c r="E222" s="209" t="s">
        <v>383</v>
      </c>
      <c r="F222" s="209" t="s">
        <v>384</v>
      </c>
      <c r="G222" s="196"/>
      <c r="H222" s="196"/>
      <c r="I222" s="199"/>
      <c r="J222" s="210">
        <f>BK222</f>
        <v>0</v>
      </c>
      <c r="K222" s="196"/>
      <c r="L222" s="201"/>
      <c r="M222" s="202"/>
      <c r="N222" s="203"/>
      <c r="O222" s="203"/>
      <c r="P222" s="204">
        <f>P223</f>
        <v>0</v>
      </c>
      <c r="Q222" s="203"/>
      <c r="R222" s="204">
        <f>R223</f>
        <v>0</v>
      </c>
      <c r="S222" s="203"/>
      <c r="T222" s="205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6" t="s">
        <v>144</v>
      </c>
      <c r="AT222" s="207" t="s">
        <v>73</v>
      </c>
      <c r="AU222" s="207" t="s">
        <v>79</v>
      </c>
      <c r="AY222" s="206" t="s">
        <v>117</v>
      </c>
      <c r="BK222" s="208">
        <f>BK223</f>
        <v>0</v>
      </c>
    </row>
    <row r="223" s="2" customFormat="1" ht="16.5" customHeight="1">
      <c r="A223" s="37"/>
      <c r="B223" s="38"/>
      <c r="C223" s="211" t="s">
        <v>385</v>
      </c>
      <c r="D223" s="211" t="s">
        <v>119</v>
      </c>
      <c r="E223" s="212" t="s">
        <v>386</v>
      </c>
      <c r="F223" s="213" t="s">
        <v>387</v>
      </c>
      <c r="G223" s="214" t="s">
        <v>388</v>
      </c>
      <c r="H223" s="215">
        <v>1</v>
      </c>
      <c r="I223" s="216"/>
      <c r="J223" s="217">
        <f>ROUND(I223*H223,2)</f>
        <v>0</v>
      </c>
      <c r="K223" s="218"/>
      <c r="L223" s="43"/>
      <c r="M223" s="219" t="s">
        <v>1</v>
      </c>
      <c r="N223" s="220" t="s">
        <v>39</v>
      </c>
      <c r="O223" s="90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3" t="s">
        <v>389</v>
      </c>
      <c r="AT223" s="223" t="s">
        <v>119</v>
      </c>
      <c r="AU223" s="223" t="s">
        <v>81</v>
      </c>
      <c r="AY223" s="16" t="s">
        <v>117</v>
      </c>
      <c r="BE223" s="224">
        <f>IF(N223="základní",J223,0)</f>
        <v>0</v>
      </c>
      <c r="BF223" s="224">
        <f>IF(N223="snížená",J223,0)</f>
        <v>0</v>
      </c>
      <c r="BG223" s="224">
        <f>IF(N223="zákl. přenesená",J223,0)</f>
        <v>0</v>
      </c>
      <c r="BH223" s="224">
        <f>IF(N223="sníž. přenesená",J223,0)</f>
        <v>0</v>
      </c>
      <c r="BI223" s="224">
        <f>IF(N223="nulová",J223,0)</f>
        <v>0</v>
      </c>
      <c r="BJ223" s="16" t="s">
        <v>79</v>
      </c>
      <c r="BK223" s="224">
        <f>ROUND(I223*H223,2)</f>
        <v>0</v>
      </c>
      <c r="BL223" s="16" t="s">
        <v>389</v>
      </c>
      <c r="BM223" s="223" t="s">
        <v>390</v>
      </c>
    </row>
    <row r="224" s="12" customFormat="1" ht="22.8" customHeight="1">
      <c r="A224" s="12"/>
      <c r="B224" s="195"/>
      <c r="C224" s="196"/>
      <c r="D224" s="197" t="s">
        <v>73</v>
      </c>
      <c r="E224" s="209" t="s">
        <v>391</v>
      </c>
      <c r="F224" s="209" t="s">
        <v>392</v>
      </c>
      <c r="G224" s="196"/>
      <c r="H224" s="196"/>
      <c r="I224" s="199"/>
      <c r="J224" s="210">
        <f>BK224</f>
        <v>0</v>
      </c>
      <c r="K224" s="196"/>
      <c r="L224" s="201"/>
      <c r="M224" s="202"/>
      <c r="N224" s="203"/>
      <c r="O224" s="203"/>
      <c r="P224" s="204">
        <f>P225</f>
        <v>0</v>
      </c>
      <c r="Q224" s="203"/>
      <c r="R224" s="204">
        <f>R225</f>
        <v>0</v>
      </c>
      <c r="S224" s="203"/>
      <c r="T224" s="205">
        <f>T225</f>
        <v>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6" t="s">
        <v>144</v>
      </c>
      <c r="AT224" s="207" t="s">
        <v>73</v>
      </c>
      <c r="AU224" s="207" t="s">
        <v>79</v>
      </c>
      <c r="AY224" s="206" t="s">
        <v>117</v>
      </c>
      <c r="BK224" s="208">
        <f>BK225</f>
        <v>0</v>
      </c>
    </row>
    <row r="225" s="2" customFormat="1" ht="16.5" customHeight="1">
      <c r="A225" s="37"/>
      <c r="B225" s="38"/>
      <c r="C225" s="211" t="s">
        <v>393</v>
      </c>
      <c r="D225" s="211" t="s">
        <v>119</v>
      </c>
      <c r="E225" s="212" t="s">
        <v>394</v>
      </c>
      <c r="F225" s="213" t="s">
        <v>392</v>
      </c>
      <c r="G225" s="214" t="s">
        <v>388</v>
      </c>
      <c r="H225" s="215">
        <v>1</v>
      </c>
      <c r="I225" s="216"/>
      <c r="J225" s="217">
        <f>ROUND(I225*H225,2)</f>
        <v>0</v>
      </c>
      <c r="K225" s="218"/>
      <c r="L225" s="43"/>
      <c r="M225" s="259" t="s">
        <v>1</v>
      </c>
      <c r="N225" s="260" t="s">
        <v>39</v>
      </c>
      <c r="O225" s="261"/>
      <c r="P225" s="262">
        <f>O225*H225</f>
        <v>0</v>
      </c>
      <c r="Q225" s="262">
        <v>0</v>
      </c>
      <c r="R225" s="262">
        <f>Q225*H225</f>
        <v>0</v>
      </c>
      <c r="S225" s="262">
        <v>0</v>
      </c>
      <c r="T225" s="263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3" t="s">
        <v>389</v>
      </c>
      <c r="AT225" s="223" t="s">
        <v>119</v>
      </c>
      <c r="AU225" s="223" t="s">
        <v>81</v>
      </c>
      <c r="AY225" s="16" t="s">
        <v>117</v>
      </c>
      <c r="BE225" s="224">
        <f>IF(N225="základní",J225,0)</f>
        <v>0</v>
      </c>
      <c r="BF225" s="224">
        <f>IF(N225="snížená",J225,0)</f>
        <v>0</v>
      </c>
      <c r="BG225" s="224">
        <f>IF(N225="zákl. přenesená",J225,0)</f>
        <v>0</v>
      </c>
      <c r="BH225" s="224">
        <f>IF(N225="sníž. přenesená",J225,0)</f>
        <v>0</v>
      </c>
      <c r="BI225" s="224">
        <f>IF(N225="nulová",J225,0)</f>
        <v>0</v>
      </c>
      <c r="BJ225" s="16" t="s">
        <v>79</v>
      </c>
      <c r="BK225" s="224">
        <f>ROUND(I225*H225,2)</f>
        <v>0</v>
      </c>
      <c r="BL225" s="16" t="s">
        <v>389</v>
      </c>
      <c r="BM225" s="223" t="s">
        <v>395</v>
      </c>
    </row>
    <row r="226" s="2" customFormat="1" ht="6.96" customHeight="1">
      <c r="A226" s="37"/>
      <c r="B226" s="65"/>
      <c r="C226" s="66"/>
      <c r="D226" s="66"/>
      <c r="E226" s="66"/>
      <c r="F226" s="66"/>
      <c r="G226" s="66"/>
      <c r="H226" s="66"/>
      <c r="I226" s="66"/>
      <c r="J226" s="66"/>
      <c r="K226" s="66"/>
      <c r="L226" s="43"/>
      <c r="M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</row>
  </sheetData>
  <sheetProtection sheet="1" autoFilter="0" formatColumns="0" formatRows="0" objects="1" scenarios="1" spinCount="100000" saltValue="OOReXryXUFuCEAr3CcpoSnLOIoamlB+weg9Z4epQ+6OUCvw6mXrHDgnA5Eq4B7029emNaWVJkhR9qdmRvyR+lA==" hashValue="9HmvoHiBTxXU9bjpRIGy8XE+aAFgp3KzNiQY6gBhNC8XnqskSHEBM7gUGfE4w28HoiZXV7Zn3ACuqEWNkH2ucQ==" algorithmName="SHA-512" password="CC35"/>
  <autoFilter ref="C125:K225"/>
  <mergeCells count="6">
    <mergeCell ref="E7:H7"/>
    <mergeCell ref="E16:H16"/>
    <mergeCell ref="E25:H25"/>
    <mergeCell ref="E85:H85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LAPTOP-525MKNK0\Jirka</dc:creator>
  <cp:lastModifiedBy>LAPTOP-525MKNK0\Jirka</cp:lastModifiedBy>
  <dcterms:created xsi:type="dcterms:W3CDTF">2024-02-16T07:56:50Z</dcterms:created>
  <dcterms:modified xsi:type="dcterms:W3CDTF">2024-02-16T07:56:54Z</dcterms:modified>
</cp:coreProperties>
</file>