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531 - Rekonstrukce opěrné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'531 - Rekonstrukce opěrné...'!$C$123:$K$261</definedName>
    <definedName name="_xlnm.Print_Area" localSheetId="1">'531 - Rekonstrukce opěrné...'!$C$4:$J$76,'531 - Rekonstrukce opěrné...'!$C$82:$J$107,'531 - Rekonstrukce opěrné...'!$C$113:$K$261</definedName>
    <definedName name="_xlnm.Print_Titles" localSheetId="1">'531 - Rekonstrukce opěrné...'!$123:$123</definedName>
  </definedNames>
  <calcPr/>
</workbook>
</file>

<file path=xl/calcChain.xml><?xml version="1.0" encoding="utf-8"?>
<calcChain xmlns="http://schemas.openxmlformats.org/spreadsheetml/2006/main">
  <c i="2" r="J35"/>
  <c r="J34"/>
  <c i="1" r="AY95"/>
  <c i="2" r="J33"/>
  <c i="1" r="AX95"/>
  <c i="2" r="BI261"/>
  <c r="BH261"/>
  <c r="BG261"/>
  <c r="BF261"/>
  <c r="T261"/>
  <c r="T260"/>
  <c r="R261"/>
  <c r="R260"/>
  <c r="P261"/>
  <c r="P260"/>
  <c r="BK261"/>
  <c r="BK260"/>
  <c r="J260"/>
  <c r="J261"/>
  <c r="BE261"/>
  <c r="J106"/>
  <c r="BI259"/>
  <c r="BH259"/>
  <c r="BG259"/>
  <c r="BF259"/>
  <c r="T259"/>
  <c r="T258"/>
  <c r="T257"/>
  <c r="R259"/>
  <c r="R258"/>
  <c r="R257"/>
  <c r="P259"/>
  <c r="P258"/>
  <c r="P257"/>
  <c r="BK259"/>
  <c r="BK258"/>
  <c r="J258"/>
  <c r="BK257"/>
  <c r="J257"/>
  <c r="J259"/>
  <c r="BE259"/>
  <c r="J105"/>
  <c r="J104"/>
  <c r="BI256"/>
  <c r="BH256"/>
  <c r="BG256"/>
  <c r="BF256"/>
  <c r="T256"/>
  <c r="T255"/>
  <c r="R256"/>
  <c r="R255"/>
  <c r="P256"/>
  <c r="P255"/>
  <c r="BK256"/>
  <c r="BK255"/>
  <c r="J255"/>
  <c r="J256"/>
  <c r="BE256"/>
  <c r="J103"/>
  <c r="BI254"/>
  <c r="BH254"/>
  <c r="BG254"/>
  <c r="BF254"/>
  <c r="T254"/>
  <c r="R254"/>
  <c r="P254"/>
  <c r="BK254"/>
  <c r="J254"/>
  <c r="BE254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T249"/>
  <c r="R250"/>
  <c r="R249"/>
  <c r="P250"/>
  <c r="P249"/>
  <c r="BK250"/>
  <c r="BK249"/>
  <c r="J249"/>
  <c r="J250"/>
  <c r="BE250"/>
  <c r="J102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41"/>
  <c r="BH241"/>
  <c r="BG241"/>
  <c r="BF241"/>
  <c r="T241"/>
  <c r="R241"/>
  <c r="P241"/>
  <c r="BK241"/>
  <c r="J241"/>
  <c r="BE241"/>
  <c r="BI239"/>
  <c r="BH239"/>
  <c r="BG239"/>
  <c r="BF239"/>
  <c r="T239"/>
  <c r="R239"/>
  <c r="P239"/>
  <c r="BK239"/>
  <c r="J239"/>
  <c r="BE239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3"/>
  <c r="BH233"/>
  <c r="BG233"/>
  <c r="BF233"/>
  <c r="T233"/>
  <c r="R233"/>
  <c r="P233"/>
  <c r="BK233"/>
  <c r="J233"/>
  <c r="BE233"/>
  <c r="BI232"/>
  <c r="BH232"/>
  <c r="BG232"/>
  <c r="BF232"/>
  <c r="T232"/>
  <c r="R232"/>
  <c r="P232"/>
  <c r="BK232"/>
  <c r="J232"/>
  <c r="BE232"/>
  <c r="BI230"/>
  <c r="BH230"/>
  <c r="BG230"/>
  <c r="BF230"/>
  <c r="T230"/>
  <c r="R230"/>
  <c r="P230"/>
  <c r="BK230"/>
  <c r="J230"/>
  <c r="BE230"/>
  <c r="BI228"/>
  <c r="BH228"/>
  <c r="BG228"/>
  <c r="BF228"/>
  <c r="T228"/>
  <c r="R228"/>
  <c r="P228"/>
  <c r="BK228"/>
  <c r="J228"/>
  <c r="BE228"/>
  <c r="BI226"/>
  <c r="BH226"/>
  <c r="BG226"/>
  <c r="BF226"/>
  <c r="T226"/>
  <c r="T225"/>
  <c r="R226"/>
  <c r="R225"/>
  <c r="P226"/>
  <c r="P225"/>
  <c r="BK226"/>
  <c r="BK225"/>
  <c r="J225"/>
  <c r="J226"/>
  <c r="BE226"/>
  <c r="J101"/>
  <c r="BI223"/>
  <c r="BH223"/>
  <c r="BG223"/>
  <c r="BF223"/>
  <c r="T223"/>
  <c r="R223"/>
  <c r="P223"/>
  <c r="BK223"/>
  <c r="J223"/>
  <c r="BE223"/>
  <c r="BI222"/>
  <c r="BH222"/>
  <c r="BG222"/>
  <c r="BF222"/>
  <c r="T222"/>
  <c r="R222"/>
  <c r="P222"/>
  <c r="BK222"/>
  <c r="J222"/>
  <c r="BE222"/>
  <c r="BI221"/>
  <c r="BH221"/>
  <c r="BG221"/>
  <c r="BF221"/>
  <c r="T221"/>
  <c r="R221"/>
  <c r="P221"/>
  <c r="BK221"/>
  <c r="J221"/>
  <c r="BE221"/>
  <c r="BI220"/>
  <c r="BH220"/>
  <c r="BG220"/>
  <c r="BF220"/>
  <c r="T220"/>
  <c r="R220"/>
  <c r="P220"/>
  <c r="BK220"/>
  <c r="J220"/>
  <c r="BE220"/>
  <c r="BI219"/>
  <c r="BH219"/>
  <c r="BG219"/>
  <c r="BF219"/>
  <c r="T219"/>
  <c r="R219"/>
  <c r="P219"/>
  <c r="BK219"/>
  <c r="J219"/>
  <c r="BE219"/>
  <c r="BI218"/>
  <c r="BH218"/>
  <c r="BG218"/>
  <c r="BF218"/>
  <c r="T218"/>
  <c r="R218"/>
  <c r="P218"/>
  <c r="BK218"/>
  <c r="J218"/>
  <c r="BE218"/>
  <c r="BI215"/>
  <c r="BH215"/>
  <c r="BG215"/>
  <c r="BF215"/>
  <c r="T215"/>
  <c r="R215"/>
  <c r="P215"/>
  <c r="BK215"/>
  <c r="J215"/>
  <c r="BE215"/>
  <c r="BI213"/>
  <c r="BH213"/>
  <c r="BG213"/>
  <c r="BF213"/>
  <c r="T213"/>
  <c r="R213"/>
  <c r="P213"/>
  <c r="BK213"/>
  <c r="J213"/>
  <c r="BE213"/>
  <c r="BI211"/>
  <c r="BH211"/>
  <c r="BG211"/>
  <c r="BF211"/>
  <c r="T211"/>
  <c r="T210"/>
  <c r="R211"/>
  <c r="R210"/>
  <c r="P211"/>
  <c r="P210"/>
  <c r="BK211"/>
  <c r="BK210"/>
  <c r="J210"/>
  <c r="J211"/>
  <c r="BE211"/>
  <c r="J100"/>
  <c r="BI208"/>
  <c r="BH208"/>
  <c r="BG208"/>
  <c r="BF208"/>
  <c r="T208"/>
  <c r="R208"/>
  <c r="P208"/>
  <c r="BK208"/>
  <c r="J208"/>
  <c r="BE208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3"/>
  <c r="BH203"/>
  <c r="BG203"/>
  <c r="BF203"/>
  <c r="T203"/>
  <c r="R203"/>
  <c r="P203"/>
  <c r="BK203"/>
  <c r="J203"/>
  <c r="BE203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7"/>
  <c r="BH197"/>
  <c r="BG197"/>
  <c r="BF197"/>
  <c r="T197"/>
  <c r="T196"/>
  <c r="R197"/>
  <c r="R196"/>
  <c r="P197"/>
  <c r="P196"/>
  <c r="BK197"/>
  <c r="BK196"/>
  <c r="J196"/>
  <c r="J197"/>
  <c r="BE197"/>
  <c r="J99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69"/>
  <c r="BH169"/>
  <c r="BG169"/>
  <c r="BF169"/>
  <c r="T169"/>
  <c r="R169"/>
  <c r="P169"/>
  <c r="BK169"/>
  <c r="J169"/>
  <c r="BE169"/>
  <c r="BI165"/>
  <c r="BH165"/>
  <c r="BG165"/>
  <c r="BF165"/>
  <c r="T165"/>
  <c r="R165"/>
  <c r="P165"/>
  <c r="BK165"/>
  <c r="J165"/>
  <c r="BE165"/>
  <c r="BI163"/>
  <c r="BH163"/>
  <c r="BG163"/>
  <c r="BF163"/>
  <c r="T163"/>
  <c r="R163"/>
  <c r="P163"/>
  <c r="BK163"/>
  <c r="J163"/>
  <c r="BE163"/>
  <c r="BI161"/>
  <c r="BH161"/>
  <c r="BG161"/>
  <c r="BF161"/>
  <c r="T161"/>
  <c r="R161"/>
  <c r="P161"/>
  <c r="BK161"/>
  <c r="J161"/>
  <c r="BE161"/>
  <c r="BI159"/>
  <c r="BH159"/>
  <c r="BG159"/>
  <c r="BF159"/>
  <c r="T159"/>
  <c r="T158"/>
  <c r="R159"/>
  <c r="R158"/>
  <c r="P159"/>
  <c r="P158"/>
  <c r="BK159"/>
  <c r="BK158"/>
  <c r="J158"/>
  <c r="J159"/>
  <c r="BE159"/>
  <c r="J98"/>
  <c r="BI157"/>
  <c r="BH157"/>
  <c r="BG157"/>
  <c r="BF157"/>
  <c r="T157"/>
  <c r="R157"/>
  <c r="P157"/>
  <c r="BK157"/>
  <c r="J157"/>
  <c r="BE157"/>
  <c r="BI155"/>
  <c r="BH155"/>
  <c r="BG155"/>
  <c r="BF155"/>
  <c r="T155"/>
  <c r="R155"/>
  <c r="P155"/>
  <c r="BK155"/>
  <c r="J155"/>
  <c r="BE155"/>
  <c r="BI153"/>
  <c r="BH153"/>
  <c r="BG153"/>
  <c r="BF153"/>
  <c r="T153"/>
  <c r="R153"/>
  <c r="P153"/>
  <c r="BK153"/>
  <c r="J153"/>
  <c r="BE153"/>
  <c r="BI151"/>
  <c r="BH151"/>
  <c r="BG151"/>
  <c r="BF151"/>
  <c r="T151"/>
  <c r="T150"/>
  <c r="R151"/>
  <c r="R150"/>
  <c r="P151"/>
  <c r="P150"/>
  <c r="BK151"/>
  <c r="BK150"/>
  <c r="J150"/>
  <c r="J151"/>
  <c r="BE151"/>
  <c r="J97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5"/>
  <c r="BH145"/>
  <c r="BG145"/>
  <c r="BF145"/>
  <c r="T145"/>
  <c r="R145"/>
  <c r="P145"/>
  <c r="BK145"/>
  <c r="J145"/>
  <c r="BE145"/>
  <c r="BI143"/>
  <c r="BH143"/>
  <c r="BG143"/>
  <c r="BF143"/>
  <c r="T143"/>
  <c r="R143"/>
  <c r="P143"/>
  <c r="BK143"/>
  <c r="J143"/>
  <c r="BE143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7"/>
  <c r="F35"/>
  <c i="1" r="BD95"/>
  <c i="2" r="BH127"/>
  <c r="F34"/>
  <c i="1" r="BC95"/>
  <c i="2" r="BG127"/>
  <c r="F33"/>
  <c i="1" r="BB95"/>
  <c i="2" r="BF127"/>
  <c r="J32"/>
  <c i="1" r="AW95"/>
  <c i="2" r="F32"/>
  <c i="1" r="BA95"/>
  <c i="2" r="T127"/>
  <c r="T126"/>
  <c r="T125"/>
  <c r="T124"/>
  <c r="R127"/>
  <c r="R126"/>
  <c r="R125"/>
  <c r="R124"/>
  <c r="P127"/>
  <c r="P126"/>
  <c r="P125"/>
  <c r="P124"/>
  <c i="1" r="AU95"/>
  <c i="2" r="BK127"/>
  <c r="BK126"/>
  <c r="J126"/>
  <c r="BK125"/>
  <c r="J125"/>
  <c r="BK124"/>
  <c r="J124"/>
  <c r="J94"/>
  <c r="J28"/>
  <c i="1" r="AG95"/>
  <c i="2" r="J127"/>
  <c r="BE127"/>
  <c r="J31"/>
  <c i="1" r="AV95"/>
  <c i="2" r="F31"/>
  <c i="1" r="AZ95"/>
  <c i="2" r="J96"/>
  <c r="J95"/>
  <c r="J120"/>
  <c r="F120"/>
  <c r="F118"/>
  <c r="E116"/>
  <c r="J89"/>
  <c r="F89"/>
  <c r="F87"/>
  <c r="E85"/>
  <c r="J37"/>
  <c r="J22"/>
  <c r="E22"/>
  <c r="J121"/>
  <c r="J90"/>
  <c r="J21"/>
  <c r="J16"/>
  <c r="E16"/>
  <c r="F121"/>
  <c r="F90"/>
  <c r="J15"/>
  <c r="J10"/>
  <c r="J118"/>
  <c r="J87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<sst xmlns="http://schemas.openxmlformats.org/spreadsheetml/2006/main">
  <si>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</si>
  <si>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</si>
  <si>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</si>
  <si>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</si>
  <si>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{ddaf795b-36db-44e1-a14e-26b94ca19cd6}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</si>
  <si>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</si>
  <si>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</si>
  <si>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</si>
  <si>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</si>
  <si>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</si>
  <si>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</si>
  <si>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</si>
  <si>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</si>
  <si>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</si>
  <si>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531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</si>
  <si>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</si>
  <si>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</si>
  <si>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opěrné zdi u 16. MŠ</t>
  </si>
  <si>
    <t>KSO:</t>
  </si>
  <si>
    <t>CC-CZ:</t>
  </si>
  <si>
    <t>Místo:</t>
  </si>
  <si>
    <t>Dr. M. Horákové 1720, 397 01 Písek</t>
  </si>
  <si>
    <t>Datum:</t>
  </si>
  <si>
    <t>18. 4. 2019</t>
  </si>
  <si>
    <t>Zadavatel:</t>
  </si>
  <si>
    <t>IČ:</t>
  </si>
  <si>
    <t>28129954</t>
  </si>
  <si>
    <t>Základní škola Svobodná a Mateřská škola Písek</t>
  </si>
  <si>
    <t>DIČ:</t>
  </si>
  <si>
    <t>Uchazeč:</t>
  </si>
  <si>
    <t>Vyplň údaj</t>
  </si>
  <si>
    <t>Projektant:</t>
  </si>
  <si>
    <t>Ing. Jaromír Havlíček – PROJKA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</si>
  <si>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</si>
  <si>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</si>
  <si>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</si>
  <si>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</si>
  <si>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</si>
  <si>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</si>
  <si>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</si>
  <si>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</si>
  <si>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</si>
  <si>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</si>
  <si>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</si>
  <si>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</si>
  <si>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</si>
  <si>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</si>
  <si>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</si>
  <si>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</si>
  <si>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</si>
  <si>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</si>
  <si>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</si>
  <si>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</si>
  <si>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</si>
  <si>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</si>
  <si>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</si>
  <si>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</si>
  <si>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</si>
  <si>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</si>
  <si>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</si>
  <si>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</si>
  <si>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</si>
  <si>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</si>
  <si>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</si>
  <si>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</si>
  <si>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</si>
  <si>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</si>
  <si>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</si>
  <si>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</si>
  <si>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</si>
  <si>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</si>
  <si>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</si>
  <si>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</si>
  <si>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</si>
  <si>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</si>
  <si>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</si>
  <si>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</si>
  <si>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</si>
  <si>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</si>
  <si>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</si>
  <si>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</si>
  <si>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</si>
  <si>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</si>
  <si>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</si>
  <si>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</si>
  <si>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</si>
  <si>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</si>
  <si>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</si>
  <si>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</si>
  <si>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</si>
  <si>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</si>
  <si>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</si>
  <si>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</si>
  <si>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</si>
  <si>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</si>
  <si>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</si>
  <si>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</si>
  <si>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</si>
  <si>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</si>
  <si>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</si>
  <si>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</si>
  <si>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</si>
  <si>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</si>
  <si>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</si>
  <si>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</si>
  <si>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</si>
  <si>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</si>
  <si>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</si>
  <si>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</si>
  <si>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</si>
  <si>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</si>
  <si>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</si>
  <si>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</si>
  <si>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</si>
  <si>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</si>
  <si>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</si>
  <si>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</si>
  <si>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</si>
  <si>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</si>
  <si>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</si>
  <si>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</si>
  <si>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132212101</t>
  </si>
  <si>
    <t>Hloubení rýh š do 600 mm ručním nebo pneum nářadím v soudržných horninách tř. 3</t>
  </si>
  <si>
    <t>m3</t>
  </si>
  <si>
    <t>CS ÚRS 2019 01</t>
  </si>
  <si>
    <t>4</t>
  </si>
  <si>
    <t>1869335171</t>
  </si>
  <si>
    <t>VV</t>
  </si>
  <si>
    <t>"pro kanalizaci" 7*0,5*0,8</t>
  </si>
  <si>
    <t>132212109</t>
  </si>
  <si>
    <t>Příplatek za lepivost u hloubení rýh š do 600 mm ručním nebo pneum nářadím v hornině tř. 3</t>
  </si>
  <si>
    <t>54417761</t>
  </si>
  <si>
    <t>3</t>
  </si>
  <si>
    <t>182101101</t>
  </si>
  <si>
    <t>Svahování v zářezech v hornině tř. 1 až 4</t>
  </si>
  <si>
    <t>m2</t>
  </si>
  <si>
    <t>-658767930</t>
  </si>
  <si>
    <t>"úprava terénu před stavbou" 30*5</t>
  </si>
  <si>
    <t>132201201</t>
  </si>
  <si>
    <t>Hloubení rýh š do 2000 mm v hornině tř. 3 objemu do 100 m3</t>
  </si>
  <si>
    <t>-1256636407</t>
  </si>
  <si>
    <t>14*2*3,5</t>
  </si>
  <si>
    <t>5</t>
  </si>
  <si>
    <t>132201209</t>
  </si>
  <si>
    <t>Příplatek za lepivost k hloubení rýh š do 2000 mm v hornině tř. 3</t>
  </si>
  <si>
    <t>1172950946</t>
  </si>
  <si>
    <t>6</t>
  </si>
  <si>
    <t>161101102</t>
  </si>
  <si>
    <t>Svislé přemístění výkopku z horniny tř. 1 až 4 hl výkopu do 4 m</t>
  </si>
  <si>
    <t>-1245903872</t>
  </si>
  <si>
    <t>7</t>
  </si>
  <si>
    <t>151101201</t>
  </si>
  <si>
    <t>Zřízení příložného pažení stěn výkopu hl do 4 m</t>
  </si>
  <si>
    <t>-1707664466</t>
  </si>
  <si>
    <t>18*3,5</t>
  </si>
  <si>
    <t>8</t>
  </si>
  <si>
    <t>151101211</t>
  </si>
  <si>
    <t>Odstranění příložného pažení stěn hl do 4 m</t>
  </si>
  <si>
    <t>406755883</t>
  </si>
  <si>
    <t>9</t>
  </si>
  <si>
    <t>151101301</t>
  </si>
  <si>
    <t>Zřízení rozepření stěn při pažení příložném hl do 4 m</t>
  </si>
  <si>
    <t>-1830467571</t>
  </si>
  <si>
    <t>10</t>
  </si>
  <si>
    <t>151101311</t>
  </si>
  <si>
    <t>Odstranění rozepření stěn při pažení příložném hl do 4 m</t>
  </si>
  <si>
    <t>1656198476</t>
  </si>
  <si>
    <t>11</t>
  </si>
  <si>
    <t>174101101</t>
  </si>
  <si>
    <t>Zásyp jam, šachet rýh nebo kolem objektů sypaninou se zhutněním</t>
  </si>
  <si>
    <t>-968430420</t>
  </si>
  <si>
    <t>14*2*3,5-13,35*0,55*3,5+7*0,5*0,4</t>
  </si>
  <si>
    <t>12</t>
  </si>
  <si>
    <t>181951101</t>
  </si>
  <si>
    <t>Úprava pláně v hornině tř. 1 až 4 bez zhutnění</t>
  </si>
  <si>
    <t>-991236983</t>
  </si>
  <si>
    <t>"úprava terénu po výstavbě" 31*5</t>
  </si>
  <si>
    <t>13</t>
  </si>
  <si>
    <t>167101101</t>
  </si>
  <si>
    <t>Nakládání výkopku z hornin tř. 1 až 4 do 100 m3</t>
  </si>
  <si>
    <t>-1533409148</t>
  </si>
  <si>
    <t>98-72+1,4</t>
  </si>
  <si>
    <t>14</t>
  </si>
  <si>
    <t>162601102</t>
  </si>
  <si>
    <t>Vodorovné přemístění do 5000 m výkopku/sypaniny z horniny tř. 1 až 4</t>
  </si>
  <si>
    <t>1541962171</t>
  </si>
  <si>
    <t>171201211</t>
  </si>
  <si>
    <t>Poplatek za uložení stavebního odpadu - zeminy a kameniva na skládce</t>
  </si>
  <si>
    <t>t</t>
  </si>
  <si>
    <t>-1123024593</t>
  </si>
  <si>
    <t>27,4*2</t>
  </si>
  <si>
    <t>Zakládání</t>
  </si>
  <si>
    <t>16</t>
  </si>
  <si>
    <t>215901101</t>
  </si>
  <si>
    <t>Zhutnění podloží z hornin soudržných do 92% PS nebo nesoudržných sypkých I(d) do 0,8</t>
  </si>
  <si>
    <t>953425948</t>
  </si>
  <si>
    <t>13,35*1</t>
  </si>
  <si>
    <t>17</t>
  </si>
  <si>
    <t>211971110</t>
  </si>
  <si>
    <t>Zřízení opláštění žeber nebo trativodů geotextilií v rýze nebo zářezu sklonu do 1:2</t>
  </si>
  <si>
    <t>-1521157752</t>
  </si>
  <si>
    <t>13,35*0,5</t>
  </si>
  <si>
    <t>18</t>
  </si>
  <si>
    <t>M</t>
  </si>
  <si>
    <t>69311006</t>
  </si>
  <si>
    <t>geotextilie tkaná separační, filtrační, výztužná PP pevnost v tahu 15kN/m</t>
  </si>
  <si>
    <t>538049892</t>
  </si>
  <si>
    <t>6,675*1,15 'Přepočtené koeficientem množství</t>
  </si>
  <si>
    <t>19</t>
  </si>
  <si>
    <t>212755214</t>
  </si>
  <si>
    <t>Trativody z drenážních trubek plastových flexibilních D 100 mm bez lože</t>
  </si>
  <si>
    <t>m</t>
  </si>
  <si>
    <t>1478722608</t>
  </si>
  <si>
    <t>Svislé a kompletní konstrukce</t>
  </si>
  <si>
    <t>20</t>
  </si>
  <si>
    <t>311101211</t>
  </si>
  <si>
    <t>Vytvoření prostupů do 0,02 m2 ve zdech nosných osazením vložek z trub, dílců, tvarovek</t>
  </si>
  <si>
    <t>-510554067</t>
  </si>
  <si>
    <t>0,55*7</t>
  </si>
  <si>
    <t>313101211</t>
  </si>
  <si>
    <t>Vytvoření prostupů do 0,02 m2 ve zdech obkladových osazením vložek z trub, dílců, tvarovek</t>
  </si>
  <si>
    <t>-1346046968</t>
  </si>
  <si>
    <t>0,25*11</t>
  </si>
  <si>
    <t>22</t>
  </si>
  <si>
    <t>28619312</t>
  </si>
  <si>
    <t>trubka kanalizační PE-HD D 50mm</t>
  </si>
  <si>
    <t>474333722</t>
  </si>
  <si>
    <t>0,7*4+1,4*7</t>
  </si>
  <si>
    <t>23</t>
  </si>
  <si>
    <t>327323128</t>
  </si>
  <si>
    <t>Opěrné zdi a valy ze ŽB tř. C 30/37</t>
  </si>
  <si>
    <t>-1184044608</t>
  </si>
  <si>
    <t>13,35*0,55*3,15</t>
  </si>
  <si>
    <t>0,35*0,25*3,4+11,3*0,25*3,5+10,55*0,25*2,1</t>
  </si>
  <si>
    <t>Součet</t>
  </si>
  <si>
    <t>24</t>
  </si>
  <si>
    <t>327351211</t>
  </si>
  <si>
    <t>Bednění opěrných zdí a valů svislých i skloněných zřízení</t>
  </si>
  <si>
    <t>-1326059879</t>
  </si>
  <si>
    <t>(13,35+0,55+0,55)*3,5</t>
  </si>
  <si>
    <t>0,35*3,1+11,3*3,2+10,8*1,8</t>
  </si>
  <si>
    <t>0,35*0,3*2+11,3*0,3*2+10,8*0,3*2</t>
  </si>
  <si>
    <t>25</t>
  </si>
  <si>
    <t>327351221</t>
  </si>
  <si>
    <t>Bednění opěrných zdí a valů svislých i skloněných odstranění</t>
  </si>
  <si>
    <t>-1122224541</t>
  </si>
  <si>
    <t>26</t>
  </si>
  <si>
    <t>327361006</t>
  </si>
  <si>
    <t>Výztuž opěrných zdí a valů D 12 mm z betonářské oceli 10 505</t>
  </si>
  <si>
    <t>-1471475526</t>
  </si>
  <si>
    <t>27</t>
  </si>
  <si>
    <t>953961013</t>
  </si>
  <si>
    <t xml:space="preserve">Kotvy chemickým tmelem M 12  do betonu, ŽB nebo kamene </t>
  </si>
  <si>
    <t>-1412440249</t>
  </si>
  <si>
    <t>28</t>
  </si>
  <si>
    <t>631351111</t>
  </si>
  <si>
    <t xml:space="preserve">Zřízení bednění otvorů a prostupů </t>
  </si>
  <si>
    <t>1188202389</t>
  </si>
  <si>
    <t>"pro plotové sloupky" 0,15*4*0,4*8</t>
  </si>
  <si>
    <t>29</t>
  </si>
  <si>
    <t>631351112</t>
  </si>
  <si>
    <t xml:space="preserve">Odstranění bednění otvorů a prostupů </t>
  </si>
  <si>
    <t>1156252048</t>
  </si>
  <si>
    <t>30</t>
  </si>
  <si>
    <t>338171111</t>
  </si>
  <si>
    <t>Osazování sloupků a vzpěr plotových ocelových v do 2,00 m se zalitím MC</t>
  </si>
  <si>
    <t>kus</t>
  </si>
  <si>
    <t>2105332263</t>
  </si>
  <si>
    <t>31</t>
  </si>
  <si>
    <t>55342251</t>
  </si>
  <si>
    <t>sloupek plotový průběžný Pz a komaxitové 1750/38x1,5mm</t>
  </si>
  <si>
    <t>1792387564</t>
  </si>
  <si>
    <t>32</t>
  </si>
  <si>
    <t>338171115</t>
  </si>
  <si>
    <t>Osazování sloupků a vzpěr plotových ocelových v do 2,00 m ukotvením k pevnému podkladu</t>
  </si>
  <si>
    <t>1404162655</t>
  </si>
  <si>
    <t>"vzpěry" 2</t>
  </si>
  <si>
    <t>33</t>
  </si>
  <si>
    <t>55342270</t>
  </si>
  <si>
    <t>vzpěra plotová 38x1,5mm včetně krytky s uchem 1500mm</t>
  </si>
  <si>
    <t>-2144792418</t>
  </si>
  <si>
    <t>34</t>
  </si>
  <si>
    <t>55342194</t>
  </si>
  <si>
    <t>hlava plotové vzpěry D 30-40mm pro svařované pletivo v návinu povrchová úprava Pz a komaxit</t>
  </si>
  <si>
    <t>-1390825483</t>
  </si>
  <si>
    <t>35</t>
  </si>
  <si>
    <t>55342202</t>
  </si>
  <si>
    <t>objímka pro uchycení vzpěry na sloupek D 40-50mm</t>
  </si>
  <si>
    <t>-1298174491</t>
  </si>
  <si>
    <t>36</t>
  </si>
  <si>
    <t>338171123</t>
  </si>
  <si>
    <t>Osazování sloupků a vzpěr plotových ocelových v do 2,60 m se zabetonováním</t>
  </si>
  <si>
    <t>-1397496280</t>
  </si>
  <si>
    <t>37</t>
  </si>
  <si>
    <t>55342260</t>
  </si>
  <si>
    <t>sloupek plotový koncový Pz a komaxitový 2000/48x1,5mm</t>
  </si>
  <si>
    <t>29887692</t>
  </si>
  <si>
    <t>38</t>
  </si>
  <si>
    <t>55342252</t>
  </si>
  <si>
    <t>sloupek plotový průběžný Pz a komaxitový 2000/38x1,5mm</t>
  </si>
  <si>
    <t>101382805</t>
  </si>
  <si>
    <t>39</t>
  </si>
  <si>
    <t>348121221</t>
  </si>
  <si>
    <t>Osazení podhrabových desek délky do 3 m na ocelové plotové sloupky</t>
  </si>
  <si>
    <t>-663441956</t>
  </si>
  <si>
    <t>40</t>
  </si>
  <si>
    <t>59233120</t>
  </si>
  <si>
    <t>deska plotová betonová 2900x50x290mm</t>
  </si>
  <si>
    <t>-273165351</t>
  </si>
  <si>
    <t>41</t>
  </si>
  <si>
    <t>348401120</t>
  </si>
  <si>
    <t>Montáž oplocení ze strojového pletiva s napínacími dráty výšky do 1,6 m</t>
  </si>
  <si>
    <t>24616630</t>
  </si>
  <si>
    <t>8,4+22,2</t>
  </si>
  <si>
    <t>42</t>
  </si>
  <si>
    <t>31327501</t>
  </si>
  <si>
    <t>pletivo drátěné plastifikované se čtvercovými oky 50/2,2mm v 1250mm</t>
  </si>
  <si>
    <t>-1670684118</t>
  </si>
  <si>
    <t>43</t>
  </si>
  <si>
    <t>31327502</t>
  </si>
  <si>
    <t>pletivo drátěné plastifikované se čtvercovými oky 50/2,2mm v 1500mm</t>
  </si>
  <si>
    <t>-1217927713</t>
  </si>
  <si>
    <t>Komunikace pozemní</t>
  </si>
  <si>
    <t>44</t>
  </si>
  <si>
    <t>113107023</t>
  </si>
  <si>
    <t>Odstranění podkladu z kameniva drceného tl 300 mm při překopech ručně</t>
  </si>
  <si>
    <t>535718648</t>
  </si>
  <si>
    <t>45</t>
  </si>
  <si>
    <t>113107042</t>
  </si>
  <si>
    <t>Odstranění podkladu živičných tl 100 mm při překopech ručně</t>
  </si>
  <si>
    <t>1557068256</t>
  </si>
  <si>
    <t>5*0,5</t>
  </si>
  <si>
    <t>46</t>
  </si>
  <si>
    <t>113202111</t>
  </si>
  <si>
    <t>Vytrhání obrub krajníků obrubníků stojatých</t>
  </si>
  <si>
    <t>1974821928</t>
  </si>
  <si>
    <t>47</t>
  </si>
  <si>
    <t>916131213</t>
  </si>
  <si>
    <t>Osazení silničního obrubníku betonového stojatého s boční opěrou do lože z betonu prostého</t>
  </si>
  <si>
    <t>1526869196</t>
  </si>
  <si>
    <t>48</t>
  </si>
  <si>
    <t>59217017</t>
  </si>
  <si>
    <t>obrubník betonový chodníkový 1000x100x250mm</t>
  </si>
  <si>
    <t>-1851051680</t>
  </si>
  <si>
    <t>49</t>
  </si>
  <si>
    <t>566901144</t>
  </si>
  <si>
    <t>Vyspravení podkladu po překopech ing sítí plochy do 15 m2 kamenivem hrubým drceným tl. 250 mm</t>
  </si>
  <si>
    <t>325855917</t>
  </si>
  <si>
    <t>50</t>
  </si>
  <si>
    <t>566901152</t>
  </si>
  <si>
    <t>Vyspravení podkladu po překopech ing sítí plochy do 15 m2 recyklátem tl. 150 mm</t>
  </si>
  <si>
    <t>1786274363</t>
  </si>
  <si>
    <t>51</t>
  </si>
  <si>
    <t>572340112</t>
  </si>
  <si>
    <t>Vyspravení krytu komunikací po překopech plochy do 15 m2 asfaltovým betonem ACO (AB) tl 70 mm</t>
  </si>
  <si>
    <t>2075657916</t>
  </si>
  <si>
    <t>52</t>
  </si>
  <si>
    <t>919732221</t>
  </si>
  <si>
    <t>Styčná spára napojení nového živičného povrchu na stávající za tepla š 15 mm hl 25 mm bez prořezání</t>
  </si>
  <si>
    <t>CS ÚRS 2018 01</t>
  </si>
  <si>
    <t>-1850518362</t>
  </si>
  <si>
    <t>5*2</t>
  </si>
  <si>
    <t>Trubní vedení</t>
  </si>
  <si>
    <t>53</t>
  </si>
  <si>
    <t>451572111</t>
  </si>
  <si>
    <t>Lože pod potrubí otevřený výkop z kameniva drobného těženého</t>
  </si>
  <si>
    <t>-4079583</t>
  </si>
  <si>
    <t>"kanalizace" 7*0,5*0,1</t>
  </si>
  <si>
    <t>54</t>
  </si>
  <si>
    <t>175151101</t>
  </si>
  <si>
    <t>Obsypání potrubí strojně sypaninou bez prohození, uloženou do 3 m</t>
  </si>
  <si>
    <t>-1670677788</t>
  </si>
  <si>
    <t>"kanalizace" 7*0,5*0,4</t>
  </si>
  <si>
    <t>55</t>
  </si>
  <si>
    <t>58337303</t>
  </si>
  <si>
    <t>štěrkopísek frakce 0/8</t>
  </si>
  <si>
    <t>-1761135556</t>
  </si>
  <si>
    <t>1,4</t>
  </si>
  <si>
    <t>1,4*2 'Přepočtené koeficientem množství</t>
  </si>
  <si>
    <t>56</t>
  </si>
  <si>
    <t>871275211</t>
  </si>
  <si>
    <t>Kanalizační potrubí z tvrdého PVC jednovrstvé tuhost třídy SN4 DN 125</t>
  </si>
  <si>
    <t>968711255</t>
  </si>
  <si>
    <t>57</t>
  </si>
  <si>
    <t>895983319</t>
  </si>
  <si>
    <t>Zřízení vpusti kanalizační dvorní z kameninových dílců DN 300/125</t>
  </si>
  <si>
    <t>-1917849051</t>
  </si>
  <si>
    <t>58</t>
  </si>
  <si>
    <t>59711870</t>
  </si>
  <si>
    <t>vložka kameninová glazovaná šachtová DN150mm spojovací systém F</t>
  </si>
  <si>
    <t>1687146107</t>
  </si>
  <si>
    <t>59</t>
  </si>
  <si>
    <t>877315261</t>
  </si>
  <si>
    <t>Montáž dvorní vpusti z tvrdého PVC-systém KG</t>
  </si>
  <si>
    <t>-1211015231</t>
  </si>
  <si>
    <t>60</t>
  </si>
  <si>
    <t>56231165</t>
  </si>
  <si>
    <t>vtok DN 110 se svislým odtokem plast 244x244mm/litina 226x226mm se sifonovou vložkou</t>
  </si>
  <si>
    <t>-1719143942</t>
  </si>
  <si>
    <t>61</t>
  </si>
  <si>
    <t>971052331</t>
  </si>
  <si>
    <t>Vybourání nebo prorážení otvorů v ŽB příčkách a zdech pl do 0,09 m2 tl do 150 mm</t>
  </si>
  <si>
    <t>76751693</t>
  </si>
  <si>
    <t>"průraz do stávající šachty" 1</t>
  </si>
  <si>
    <t>Ostatní konstrukce a práce, bourání</t>
  </si>
  <si>
    <t>62</t>
  </si>
  <si>
    <t>451577877</t>
  </si>
  <si>
    <t>Podklad nebo lože pod dlažbu vodorovný nebo do sklonu 1:5 ze štěrkopísku tl do 100 mm</t>
  </si>
  <si>
    <t>-2010831698</t>
  </si>
  <si>
    <t>"pod odvodňovací žlab" 11,7*0,7</t>
  </si>
  <si>
    <t>63</t>
  </si>
  <si>
    <t>919735113</t>
  </si>
  <si>
    <t>Řezání stávajícího živičného krytu hl do 150 mm</t>
  </si>
  <si>
    <t>-897919036</t>
  </si>
  <si>
    <t>64</t>
  </si>
  <si>
    <t>935112211</t>
  </si>
  <si>
    <t>Osazení příkopového žlabu do betonu tl 100 mm z betonových tvárnic š 800 mm</t>
  </si>
  <si>
    <t>1614126112</t>
  </si>
  <si>
    <t>11,5</t>
  </si>
  <si>
    <t>65</t>
  </si>
  <si>
    <t>59227035</t>
  </si>
  <si>
    <t>žlab odvodňovací betonový 510x 650x157mm</t>
  </si>
  <si>
    <t>-1645024092</t>
  </si>
  <si>
    <t>66</t>
  </si>
  <si>
    <t>961044111</t>
  </si>
  <si>
    <t>Bourání základů z betonu prostého</t>
  </si>
  <si>
    <t>-1504017475</t>
  </si>
  <si>
    <t>"podezdívka plotu" 8,4*0,15*0,5</t>
  </si>
  <si>
    <t>67</t>
  </si>
  <si>
    <t>962032254</t>
  </si>
  <si>
    <t>Bourání zdiva z cihel cementových na jakoukoli maltu přes 1 m3</t>
  </si>
  <si>
    <t>48073254</t>
  </si>
  <si>
    <t>(2,45*3,62+0,35*3+2,6*3,37+2,5*3,1+2,75*2,85+2,65*2,6+2*2+2,8*1,5+3*1)*0,25</t>
  </si>
  <si>
    <t>68</t>
  </si>
  <si>
    <t>966071822</t>
  </si>
  <si>
    <t>Rozebrání oplocení z drátěného pletiva se čtvercovými oky výšky do 2,0 m</t>
  </si>
  <si>
    <t>891449586</t>
  </si>
  <si>
    <t>30,6</t>
  </si>
  <si>
    <t>69</t>
  </si>
  <si>
    <t>966071721</t>
  </si>
  <si>
    <t>Bourání sloupků a vzpěr plotových ocelových do 2,5 m odřezáním</t>
  </si>
  <si>
    <t>-663627129</t>
  </si>
  <si>
    <t>12+2</t>
  </si>
  <si>
    <t>70</t>
  </si>
  <si>
    <t>977131110</t>
  </si>
  <si>
    <t>Vrty příklepovými vrtáky D do 16 mm do cihelného zdiva nebo betonu</t>
  </si>
  <si>
    <t>1270415839</t>
  </si>
  <si>
    <t>"pro výztuž ozn. 1, 2, 3" (182+260)*0,15+104*0,2</t>
  </si>
  <si>
    <t>71</t>
  </si>
  <si>
    <t>977151114</t>
  </si>
  <si>
    <t>Jádrové vrty diamantovými korunkami do D 60 mm do stavebních materiálů</t>
  </si>
  <si>
    <t>-109744262</t>
  </si>
  <si>
    <t>"pro odvodňovací vývody" 0,4*7</t>
  </si>
  <si>
    <t>72</t>
  </si>
  <si>
    <t>985131311</t>
  </si>
  <si>
    <t>Ruční dočištění ploch stěn, rubu kleneb a podlah ocelových kartáči</t>
  </si>
  <si>
    <t>1418494495</t>
  </si>
  <si>
    <t>13,35*3,5</t>
  </si>
  <si>
    <t>997</t>
  </si>
  <si>
    <t>Přesun sutě</t>
  </si>
  <si>
    <t>73</t>
  </si>
  <si>
    <t>997013111</t>
  </si>
  <si>
    <t>Vnitrostaveništní doprava suti a vybouraných hmot pro budovy v do 6 m s použitím mechanizace</t>
  </si>
  <si>
    <t>-828352980</t>
  </si>
  <si>
    <t>74</t>
  </si>
  <si>
    <t>997013511</t>
  </si>
  <si>
    <t>Odvoz suti a vybouraných hmot z meziskládky na skládku do 1 km s naložením a se složením</t>
  </si>
  <si>
    <t>-2023807607</t>
  </si>
  <si>
    <t>75</t>
  </si>
  <si>
    <t>997013509</t>
  </si>
  <si>
    <t>Příplatek k odvozu suti a vybouraných hmot na skládku ZKD 1 km přes 1 km</t>
  </si>
  <si>
    <t>-435424851</t>
  </si>
  <si>
    <t>29,812*4 'Přepočtené koeficientem množství</t>
  </si>
  <si>
    <t>76</t>
  </si>
  <si>
    <t>997013801</t>
  </si>
  <si>
    <t>Poplatek za uložení na skládce (skládkovné) stavebního odpadu betonového kód odpadu 170 101</t>
  </si>
  <si>
    <t>321870083</t>
  </si>
  <si>
    <t>998</t>
  </si>
  <si>
    <t>Přesun hmot</t>
  </si>
  <si>
    <t>77</t>
  </si>
  <si>
    <t>998153131</t>
  </si>
  <si>
    <t>Přesun hmot pro samostatné zdi a valy zděné z cihel, kamene, tvárnic nebo monolitické v do 12 m</t>
  </si>
  <si>
    <t>-1584226738</t>
  </si>
  <si>
    <t>VRN</t>
  </si>
  <si>
    <t>Vedlejší rozpočtové náklady</t>
  </si>
  <si>
    <t>VRN1</t>
  </si>
  <si>
    <t>Průzkumné, geodetické a projektové práce</t>
  </si>
  <si>
    <t>78</t>
  </si>
  <si>
    <t>011002001</t>
  </si>
  <si>
    <t>Vytýčení podzemních sítí</t>
  </si>
  <si>
    <t>soubor</t>
  </si>
  <si>
    <t>1024</t>
  </si>
  <si>
    <t>-680529545</t>
  </si>
  <si>
    <t>VRN3</t>
  </si>
  <si>
    <t>Zařízení staveniště</t>
  </si>
  <si>
    <t>79</t>
  </si>
  <si>
    <t>030001000</t>
  </si>
  <si>
    <t>-545611616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</si>
</sst>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ht="36.96" customHeight="1">
      <c r="AR2" s="15" t="s">
        <v>5</v>
      </c>
      <c r="BS2" s="16" t="s">
        <v>6</v>
      </c>
      <c r="BT2" s="16" t="s">
        <v>7</v>
      </c>
    </row>
    <row r="3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ht="12" customHeight="1">
      <c r="B5" s="19"/>
      <c r="D5" s="23" t="s">
        <v>13</v>
      </c>
      <c r="K5" s="24" t="s">
        <v>14</v>
      </c>
      <c r="AR5" s="19"/>
      <c r="BE5" s="25" t="s">
        <v>15</v>
      </c>
      <c r="BS5" s="16" t="s">
        <v>6</v>
      </c>
    </row>
    <row r="6" ht="36.96" customHeight="1">
      <c r="B6" s="19"/>
      <c r="D6" s="26" t="s">
        <v>16</v>
      </c>
      <c r="K6" s="27" t="s">
        <v>17</v>
      </c>
      <c r="AR6" s="19"/>
      <c r="BE6" s="28"/>
      <c r="BS6" s="16" t="s">
        <v>6</v>
      </c>
    </row>
    <row r="7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ht="14.4" customHeight="1">
      <c r="B9" s="19"/>
      <c r="AR9" s="19"/>
      <c r="BE9" s="28"/>
      <c r="BS9" s="16" t="s">
        <v>6</v>
      </c>
    </row>
    <row r="10" ht="12" customHeight="1">
      <c r="B10" s="19"/>
      <c r="D10" s="29" t="s">
        <v>24</v>
      </c>
      <c r="AK10" s="29" t="s">
        <v>25</v>
      </c>
      <c r="AN10" s="24" t="s">
        <v>26</v>
      </c>
      <c r="AR10" s="19"/>
      <c r="BE10" s="28"/>
      <c r="BS10" s="16" t="s">
        <v>6</v>
      </c>
    </row>
    <row r="11" ht="18.48" customHeight="1">
      <c r="B11" s="19"/>
      <c r="E11" s="24" t="s">
        <v>27</v>
      </c>
      <c r="AK11" s="29" t="s">
        <v>28</v>
      </c>
      <c r="AN11" s="24" t="s">
        <v>1</v>
      </c>
      <c r="AR11" s="19"/>
      <c r="BE11" s="28"/>
      <c r="BS11" s="16" t="s">
        <v>6</v>
      </c>
    </row>
    <row r="12" ht="6.96" customHeight="1">
      <c r="B12" s="19"/>
      <c r="AR12" s="19"/>
      <c r="BE12" s="28"/>
      <c r="BS12" s="16" t="s">
        <v>6</v>
      </c>
    </row>
    <row r="13" ht="12" customHeight="1">
      <c r="B13" s="19"/>
      <c r="D13" s="29" t="s">
        <v>29</v>
      </c>
      <c r="AK13" s="29" t="s">
        <v>25</v>
      </c>
      <c r="AN13" s="31" t="s">
        <v>30</v>
      </c>
      <c r="AR13" s="19"/>
      <c r="BE13" s="28"/>
      <c r="BS13" s="16" t="s">
        <v>6</v>
      </c>
    </row>
    <row r="14">
      <c r="B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N14" s="31" t="s">
        <v>30</v>
      </c>
      <c r="AR14" s="19"/>
      <c r="BE14" s="28"/>
      <c r="BS14" s="16" t="s">
        <v>6</v>
      </c>
    </row>
    <row r="15" ht="6.96" customHeight="1">
      <c r="B15" s="19"/>
      <c r="AR15" s="19"/>
      <c r="BE15" s="28"/>
      <c r="BS15" s="16" t="s">
        <v>3</v>
      </c>
    </row>
    <row r="16" ht="12" customHeight="1">
      <c r="B16" s="19"/>
      <c r="D16" s="29" t="s">
        <v>31</v>
      </c>
      <c r="AK16" s="29" t="s">
        <v>25</v>
      </c>
      <c r="AN16" s="24" t="s">
        <v>1</v>
      </c>
      <c r="AR16" s="19"/>
      <c r="BE16" s="28"/>
      <c r="BS16" s="16" t="s">
        <v>3</v>
      </c>
    </row>
    <row r="17" ht="18.48" customHeight="1">
      <c r="B17" s="19"/>
      <c r="E17" s="24" t="s">
        <v>32</v>
      </c>
      <c r="AK17" s="29" t="s">
        <v>28</v>
      </c>
      <c r="AN17" s="24" t="s">
        <v>1</v>
      </c>
      <c r="AR17" s="19"/>
      <c r="BE17" s="28"/>
      <c r="BS17" s="16" t="s">
        <v>33</v>
      </c>
    </row>
    <row r="18" ht="6.96" customHeight="1">
      <c r="B18" s="19"/>
      <c r="AR18" s="19"/>
      <c r="BE18" s="28"/>
      <c r="BS18" s="16" t="s">
        <v>6</v>
      </c>
    </row>
    <row r="19" ht="12" customHeight="1">
      <c r="B19" s="19"/>
      <c r="D19" s="29" t="s">
        <v>34</v>
      </c>
      <c r="AK19" s="29" t="s">
        <v>25</v>
      </c>
      <c r="AN19" s="24" t="s">
        <v>1</v>
      </c>
      <c r="AR19" s="19"/>
      <c r="BE19" s="28"/>
      <c r="BS19" s="16" t="s">
        <v>6</v>
      </c>
    </row>
    <row r="20" ht="18.48" customHeight="1">
      <c r="B20" s="19"/>
      <c r="E20" s="24" t="s">
        <v>35</v>
      </c>
      <c r="AK20" s="29" t="s">
        <v>28</v>
      </c>
      <c r="AN20" s="24" t="s">
        <v>1</v>
      </c>
      <c r="AR20" s="19"/>
      <c r="BE20" s="28"/>
      <c r="BS20" s="16" t="s">
        <v>33</v>
      </c>
    </row>
    <row r="21" ht="6.96" customHeight="1">
      <c r="B21" s="19"/>
      <c r="AR21" s="19"/>
      <c r="BE21" s="28"/>
    </row>
    <row r="22" ht="12" customHeight="1">
      <c r="B22" s="19"/>
      <c r="D22" s="29" t="s">
        <v>36</v>
      </c>
      <c r="AR22" s="19"/>
      <c r="BE22" s="28"/>
    </row>
    <row r="23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ht="6.96" customHeight="1">
      <c r="B24" s="19"/>
      <c r="AR24" s="19"/>
      <c r="BE24" s="28"/>
    </row>
    <row r="25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1" customFormat="1" ht="25.92" customHeight="1">
      <c r="B26" s="35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R26" s="35"/>
      <c r="BE26" s="28"/>
    </row>
    <row r="27" s="1" customFormat="1" ht="6.96" customHeight="1">
      <c r="B27" s="35"/>
      <c r="AR27" s="35"/>
      <c r="BE27" s="28"/>
    </row>
    <row r="28" s="1" customFormat="1">
      <c r="B28" s="35"/>
      <c r="L28" s="39" t="s">
        <v>38</v>
      </c>
      <c r="M28" s="39"/>
      <c r="N28" s="39"/>
      <c r="O28" s="39"/>
      <c r="P28" s="39"/>
      <c r="W28" s="39" t="s">
        <v>39</v>
      </c>
      <c r="X28" s="39"/>
      <c r="Y28" s="39"/>
      <c r="Z28" s="39"/>
      <c r="AA28" s="39"/>
      <c r="AB28" s="39"/>
      <c r="AC28" s="39"/>
      <c r="AD28" s="39"/>
      <c r="AE28" s="39"/>
      <c r="AK28" s="39" t="s">
        <v>40</v>
      </c>
      <c r="AL28" s="39"/>
      <c r="AM28" s="39"/>
      <c r="AN28" s="39"/>
      <c r="AO28" s="39"/>
      <c r="AR28" s="35"/>
      <c r="BE28" s="28"/>
    </row>
    <row r="29" s="2" customFormat="1" ht="14.4" customHeight="1">
      <c r="B29" s="40"/>
      <c r="D29" s="29" t="s">
        <v>41</v>
      </c>
      <c r="F29" s="29" t="s">
        <v>42</v>
      </c>
      <c r="L29" s="41">
        <v>0.20999999999999999</v>
      </c>
      <c r="M29" s="2"/>
      <c r="N29" s="2"/>
      <c r="O29" s="2"/>
      <c r="P29" s="2"/>
      <c r="W29" s="42">
        <f>ROUND(AZ94, 2)</f>
        <v>0</v>
      </c>
      <c r="X29" s="2"/>
      <c r="Y29" s="2"/>
      <c r="Z29" s="2"/>
      <c r="AA29" s="2"/>
      <c r="AB29" s="2"/>
      <c r="AC29" s="2"/>
      <c r="AD29" s="2"/>
      <c r="AE29" s="2"/>
      <c r="AK29" s="42">
        <f>ROUND(AV94, 2)</f>
        <v>0</v>
      </c>
      <c r="AL29" s="2"/>
      <c r="AM29" s="2"/>
      <c r="AN29" s="2"/>
      <c r="AO29" s="2"/>
      <c r="AR29" s="40"/>
      <c r="BE29" s="43"/>
    </row>
    <row r="30" s="2" customFormat="1" ht="14.4" customHeight="1">
      <c r="B30" s="40"/>
      <c r="F30" s="29" t="s">
        <v>43</v>
      </c>
      <c r="L30" s="41">
        <v>0.14999999999999999</v>
      </c>
      <c r="M30" s="2"/>
      <c r="N30" s="2"/>
      <c r="O30" s="2"/>
      <c r="P30" s="2"/>
      <c r="W30" s="42">
        <f>ROUND(BA94, 2)</f>
        <v>0</v>
      </c>
      <c r="X30" s="2"/>
      <c r="Y30" s="2"/>
      <c r="Z30" s="2"/>
      <c r="AA30" s="2"/>
      <c r="AB30" s="2"/>
      <c r="AC30" s="2"/>
      <c r="AD30" s="2"/>
      <c r="AE30" s="2"/>
      <c r="AK30" s="42">
        <f>ROUND(AW94, 2)</f>
        <v>0</v>
      </c>
      <c r="AL30" s="2"/>
      <c r="AM30" s="2"/>
      <c r="AN30" s="2"/>
      <c r="AO30" s="2"/>
      <c r="AR30" s="40"/>
      <c r="BE30" s="43"/>
    </row>
    <row r="31" hidden="1" s="2" customFormat="1" ht="14.4" customHeight="1">
      <c r="B31" s="40"/>
      <c r="F31" s="29" t="s">
        <v>44</v>
      </c>
      <c r="L31" s="41">
        <v>0.20999999999999999</v>
      </c>
      <c r="M31" s="2"/>
      <c r="N31" s="2"/>
      <c r="O31" s="2"/>
      <c r="P31" s="2"/>
      <c r="W31" s="42">
        <f>ROUND(BB94, 2)</f>
        <v>0</v>
      </c>
      <c r="X31" s="2"/>
      <c r="Y31" s="2"/>
      <c r="Z31" s="2"/>
      <c r="AA31" s="2"/>
      <c r="AB31" s="2"/>
      <c r="AC31" s="2"/>
      <c r="AD31" s="2"/>
      <c r="AE31" s="2"/>
      <c r="AK31" s="42">
        <v>0</v>
      </c>
      <c r="AL31" s="2"/>
      <c r="AM31" s="2"/>
      <c r="AN31" s="2"/>
      <c r="AO31" s="2"/>
      <c r="AR31" s="40"/>
      <c r="BE31" s="43"/>
    </row>
    <row r="32" hidden="1" s="2" customFormat="1" ht="14.4" customHeight="1">
      <c r="B32" s="40"/>
      <c r="F32" s="29" t="s">
        <v>45</v>
      </c>
      <c r="L32" s="41">
        <v>0.14999999999999999</v>
      </c>
      <c r="M32" s="2"/>
      <c r="N32" s="2"/>
      <c r="O32" s="2"/>
      <c r="P32" s="2"/>
      <c r="W32" s="42">
        <f>ROUND(BC94, 2)</f>
        <v>0</v>
      </c>
      <c r="X32" s="2"/>
      <c r="Y32" s="2"/>
      <c r="Z32" s="2"/>
      <c r="AA32" s="2"/>
      <c r="AB32" s="2"/>
      <c r="AC32" s="2"/>
      <c r="AD32" s="2"/>
      <c r="AE32" s="2"/>
      <c r="AK32" s="42">
        <v>0</v>
      </c>
      <c r="AL32" s="2"/>
      <c r="AM32" s="2"/>
      <c r="AN32" s="2"/>
      <c r="AO32" s="2"/>
      <c r="AR32" s="40"/>
      <c r="BE32" s="43"/>
    </row>
    <row r="33" hidden="1" s="2" customFormat="1" ht="14.4" customHeight="1">
      <c r="B33" s="40"/>
      <c r="F33" s="29" t="s">
        <v>46</v>
      </c>
      <c r="L33" s="41">
        <v>0</v>
      </c>
      <c r="M33" s="2"/>
      <c r="N33" s="2"/>
      <c r="O33" s="2"/>
      <c r="P33" s="2"/>
      <c r="W33" s="42">
        <f>ROUND(BD94, 2)</f>
        <v>0</v>
      </c>
      <c r="X33" s="2"/>
      <c r="Y33" s="2"/>
      <c r="Z33" s="2"/>
      <c r="AA33" s="2"/>
      <c r="AB33" s="2"/>
      <c r="AC33" s="2"/>
      <c r="AD33" s="2"/>
      <c r="AE33" s="2"/>
      <c r="AK33" s="42">
        <v>0</v>
      </c>
      <c r="AL33" s="2"/>
      <c r="AM33" s="2"/>
      <c r="AN33" s="2"/>
      <c r="AO33" s="2"/>
      <c r="AR33" s="40"/>
      <c r="BE33" s="43"/>
    </row>
    <row r="34" s="1" customFormat="1" ht="6.96" customHeight="1">
      <c r="B34" s="35"/>
      <c r="AR34" s="35"/>
      <c r="BE34" s="28"/>
    </row>
    <row r="35" s="1" customFormat="1" ht="25.92" customHeight="1">
      <c r="B35" s="35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48" t="s">
        <v>49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</row>
    <row r="36" s="1" customFormat="1" ht="6.96" customHeight="1">
      <c r="B36" s="35"/>
      <c r="AR36" s="35"/>
    </row>
    <row r="37" s="1" customFormat="1" ht="14.4" customHeight="1">
      <c r="B37" s="35"/>
      <c r="AR37" s="35"/>
    </row>
    <row r="38" ht="14.4" customHeight="1">
      <c r="B38" s="19"/>
      <c r="AR38" s="19"/>
    </row>
    <row r="39" ht="14.4" customHeight="1">
      <c r="B39" s="19"/>
      <c r="AR39" s="19"/>
    </row>
    <row r="40" ht="14.4" customHeight="1">
      <c r="B40" s="19"/>
      <c r="AR40" s="19"/>
    </row>
    <row r="41" ht="14.4" customHeight="1">
      <c r="B41" s="19"/>
      <c r="AR41" s="19"/>
    </row>
    <row r="42" ht="14.4" customHeight="1">
      <c r="B42" s="19"/>
      <c r="AR42" s="19"/>
    </row>
    <row r="43" ht="14.4" customHeight="1">
      <c r="B43" s="19"/>
      <c r="AR43" s="19"/>
    </row>
    <row r="44" ht="14.4" customHeight="1">
      <c r="B44" s="19"/>
      <c r="AR44" s="19"/>
    </row>
    <row r="45" ht="14.4" customHeight="1">
      <c r="B45" s="19"/>
      <c r="AR45" s="19"/>
    </row>
    <row r="46" ht="14.4" customHeight="1">
      <c r="B46" s="19"/>
      <c r="AR46" s="19"/>
    </row>
    <row r="47" ht="14.4" customHeight="1">
      <c r="B47" s="19"/>
      <c r="AR47" s="19"/>
    </row>
    <row r="48" ht="14.4" customHeight="1">
      <c r="B48" s="19"/>
      <c r="AR48" s="19"/>
    </row>
    <row r="49" s="1" customFormat="1" ht="14.4" customHeight="1">
      <c r="B49" s="35"/>
      <c r="D49" s="51" t="s">
        <v>50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1" t="s">
        <v>51</v>
      </c>
      <c r="AI49" s="52"/>
      <c r="AJ49" s="52"/>
      <c r="AK49" s="52"/>
      <c r="AL49" s="52"/>
      <c r="AM49" s="52"/>
      <c r="AN49" s="52"/>
      <c r="AO49" s="52"/>
      <c r="AR49" s="35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1" customFormat="1">
      <c r="B60" s="35"/>
      <c r="D60" s="53" t="s">
        <v>52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3" t="s">
        <v>53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3" t="s">
        <v>52</v>
      </c>
      <c r="AI60" s="37"/>
      <c r="AJ60" s="37"/>
      <c r="AK60" s="37"/>
      <c r="AL60" s="37"/>
      <c r="AM60" s="53" t="s">
        <v>53</v>
      </c>
      <c r="AN60" s="37"/>
      <c r="AO60" s="37"/>
      <c r="AR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1" customFormat="1">
      <c r="B64" s="35"/>
      <c r="D64" s="51" t="s">
        <v>54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1" t="s">
        <v>55</v>
      </c>
      <c r="AI64" s="52"/>
      <c r="AJ64" s="52"/>
      <c r="AK64" s="52"/>
      <c r="AL64" s="52"/>
      <c r="AM64" s="52"/>
      <c r="AN64" s="52"/>
      <c r="AO64" s="52"/>
      <c r="AR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1" customFormat="1">
      <c r="B75" s="35"/>
      <c r="D75" s="53" t="s">
        <v>52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3" t="s">
        <v>53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3" t="s">
        <v>52</v>
      </c>
      <c r="AI75" s="37"/>
      <c r="AJ75" s="37"/>
      <c r="AK75" s="37"/>
      <c r="AL75" s="37"/>
      <c r="AM75" s="53" t="s">
        <v>53</v>
      </c>
      <c r="AN75" s="37"/>
      <c r="AO75" s="37"/>
      <c r="AR75" s="35"/>
    </row>
    <row r="76" s="1" customFormat="1">
      <c r="B76" s="35"/>
      <c r="AR76" s="35"/>
    </row>
    <row r="77" s="1" customFormat="1" ht="6.96" customHeight="1"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5"/>
    </row>
    <row r="81" s="1" customFormat="1" ht="6.96" customHeight="1"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5"/>
    </row>
    <row r="82" s="1" customFormat="1" ht="24.96" customHeight="1">
      <c r="B82" s="35"/>
      <c r="C82" s="20" t="s">
        <v>56</v>
      </c>
      <c r="AR82" s="35"/>
    </row>
    <row r="83" s="1" customFormat="1" ht="6.96" customHeight="1">
      <c r="B83" s="35"/>
      <c r="AR83" s="35"/>
    </row>
    <row r="84" s="3" customFormat="1" ht="12" customHeight="1">
      <c r="B84" s="58"/>
      <c r="C84" s="29" t="s">
        <v>13</v>
      </c>
      <c r="L84" s="3" t="str">
        <f>K5</f>
        <v>531</v>
      </c>
      <c r="AR84" s="58"/>
    </row>
    <row r="85" s="4" customFormat="1" ht="36.96" customHeight="1">
      <c r="B85" s="59"/>
      <c r="C85" s="60" t="s">
        <v>16</v>
      </c>
      <c r="L85" s="61" t="str">
        <f>K6</f>
        <v>Rekonstrukce opěrné zdi u 16. MŠ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R85" s="59"/>
    </row>
    <row r="86" s="1" customFormat="1" ht="6.96" customHeight="1">
      <c r="B86" s="35"/>
      <c r="AR86" s="35"/>
    </row>
    <row r="87" s="1" customFormat="1" ht="12" customHeight="1">
      <c r="B87" s="35"/>
      <c r="C87" s="29" t="s">
        <v>20</v>
      </c>
      <c r="L87" s="62" t="str">
        <f>IF(K8="","",K8)</f>
        <v>Dr. M. Horákové 1720, 397 01 Písek</v>
      </c>
      <c r="AI87" s="29" t="s">
        <v>22</v>
      </c>
      <c r="AM87" s="63" t="str">
        <f>IF(AN8= "","",AN8)</f>
        <v>18. 4. 2019</v>
      </c>
      <c r="AN87" s="63"/>
      <c r="AR87" s="35"/>
    </row>
    <row r="88" s="1" customFormat="1" ht="6.96" customHeight="1">
      <c r="B88" s="35"/>
      <c r="AR88" s="35"/>
    </row>
    <row r="89" s="1" customFormat="1" ht="27.9" customHeight="1">
      <c r="B89" s="35"/>
      <c r="C89" s="29" t="s">
        <v>24</v>
      </c>
      <c r="L89" s="3" t="str">
        <f>IF(E11= "","",E11)</f>
        <v>Základní škola Svobodná a Mateřská škola Písek</v>
      </c>
      <c r="AI89" s="29" t="s">
        <v>31</v>
      </c>
      <c r="AM89" s="64" t="str">
        <f>IF(E17="","",E17)</f>
        <v>Ing. Jaromír Havlíček – PROJKA s.r.o.</v>
      </c>
      <c r="AN89" s="3"/>
      <c r="AO89" s="3"/>
      <c r="AP89" s="3"/>
      <c r="AR89" s="35"/>
      <c r="AS89" s="65" t="s">
        <v>57</v>
      </c>
      <c r="AT89" s="66"/>
      <c r="AU89" s="67"/>
      <c r="AV89" s="67"/>
      <c r="AW89" s="67"/>
      <c r="AX89" s="67"/>
      <c r="AY89" s="67"/>
      <c r="AZ89" s="67"/>
      <c r="BA89" s="67"/>
      <c r="BB89" s="67"/>
      <c r="BC89" s="67"/>
      <c r="BD89" s="68"/>
    </row>
    <row r="90" s="1" customFormat="1" ht="15.15" customHeight="1">
      <c r="B90" s="35"/>
      <c r="C90" s="29" t="s">
        <v>29</v>
      </c>
      <c r="L90" s="3" t="str">
        <f>IF(E14= "Vyplň údaj","",E14)</f>
        <v/>
      </c>
      <c r="AI90" s="29" t="s">
        <v>34</v>
      </c>
      <c r="AM90" s="64" t="str">
        <f>IF(E20="","",E20)</f>
        <v xml:space="preserve"> </v>
      </c>
      <c r="AN90" s="3"/>
      <c r="AO90" s="3"/>
      <c r="AP90" s="3"/>
      <c r="AR90" s="35"/>
      <c r="AS90" s="69"/>
      <c r="AT90" s="70"/>
      <c r="AU90" s="71"/>
      <c r="AV90" s="71"/>
      <c r="AW90" s="71"/>
      <c r="AX90" s="71"/>
      <c r="AY90" s="71"/>
      <c r="AZ90" s="71"/>
      <c r="BA90" s="71"/>
      <c r="BB90" s="71"/>
      <c r="BC90" s="71"/>
      <c r="BD90" s="72"/>
    </row>
    <row r="91" s="1" customFormat="1" ht="10.8" customHeight="1">
      <c r="B91" s="35"/>
      <c r="AR91" s="35"/>
      <c r="AS91" s="69"/>
      <c r="AT91" s="70"/>
      <c r="AU91" s="71"/>
      <c r="AV91" s="71"/>
      <c r="AW91" s="71"/>
      <c r="AX91" s="71"/>
      <c r="AY91" s="71"/>
      <c r="AZ91" s="71"/>
      <c r="BA91" s="71"/>
      <c r="BB91" s="71"/>
      <c r="BC91" s="71"/>
      <c r="BD91" s="72"/>
    </row>
    <row r="92" s="1" customFormat="1" ht="29.28" customHeight="1">
      <c r="B92" s="35"/>
      <c r="C92" s="73" t="s">
        <v>58</v>
      </c>
      <c r="D92" s="74"/>
      <c r="E92" s="74"/>
      <c r="F92" s="74"/>
      <c r="G92" s="74"/>
      <c r="H92" s="75"/>
      <c r="I92" s="76" t="s">
        <v>59</v>
      </c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7" t="s">
        <v>60</v>
      </c>
      <c r="AH92" s="74"/>
      <c r="AI92" s="74"/>
      <c r="AJ92" s="74"/>
      <c r="AK92" s="74"/>
      <c r="AL92" s="74"/>
      <c r="AM92" s="74"/>
      <c r="AN92" s="76" t="s">
        <v>61</v>
      </c>
      <c r="AO92" s="74"/>
      <c r="AP92" s="78"/>
      <c r="AQ92" s="79" t="s">
        <v>62</v>
      </c>
      <c r="AR92" s="35"/>
      <c r="AS92" s="80" t="s">
        <v>63</v>
      </c>
      <c r="AT92" s="81" t="s">
        <v>64</v>
      </c>
      <c r="AU92" s="81" t="s">
        <v>65</v>
      </c>
      <c r="AV92" s="81" t="s">
        <v>66</v>
      </c>
      <c r="AW92" s="81" t="s">
        <v>67</v>
      </c>
      <c r="AX92" s="81" t="s">
        <v>68</v>
      </c>
      <c r="AY92" s="81" t="s">
        <v>69</v>
      </c>
      <c r="AZ92" s="81" t="s">
        <v>70</v>
      </c>
      <c r="BA92" s="81" t="s">
        <v>71</v>
      </c>
      <c r="BB92" s="81" t="s">
        <v>72</v>
      </c>
      <c r="BC92" s="81" t="s">
        <v>73</v>
      </c>
      <c r="BD92" s="82" t="s">
        <v>74</v>
      </c>
    </row>
    <row r="93" s="1" customFormat="1" ht="10.8" customHeight="1">
      <c r="B93" s="35"/>
      <c r="AR93" s="35"/>
      <c r="AS93" s="83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</row>
    <row r="94" s="5" customFormat="1" ht="32.4" customHeight="1">
      <c r="B94" s="84"/>
      <c r="C94" s="85" t="s">
        <v>75</v>
      </c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7">
        <f>ROUND(AG95,2)</f>
        <v>0</v>
      </c>
      <c r="AH94" s="87"/>
      <c r="AI94" s="87"/>
      <c r="AJ94" s="87"/>
      <c r="AK94" s="87"/>
      <c r="AL94" s="87"/>
      <c r="AM94" s="87"/>
      <c r="AN94" s="88">
        <f>SUM(AG94,AT94)</f>
        <v>0</v>
      </c>
      <c r="AO94" s="88"/>
      <c r="AP94" s="88"/>
      <c r="AQ94" s="89" t="s">
        <v>1</v>
      </c>
      <c r="AR94" s="84"/>
      <c r="AS94" s="90">
        <f>ROUND(AS95,2)</f>
        <v>0</v>
      </c>
      <c r="AT94" s="91">
        <f>ROUND(SUM(AV94:AW94),2)</f>
        <v>0</v>
      </c>
      <c r="AU94" s="92">
        <f>ROUND(AU95,5)</f>
        <v>0</v>
      </c>
      <c r="AV94" s="91">
        <f>ROUND(AZ94*L29,2)</f>
        <v>0</v>
      </c>
      <c r="AW94" s="91">
        <f>ROUND(BA94*L30,2)</f>
        <v>0</v>
      </c>
      <c r="AX94" s="91">
        <f>ROUND(BB94*L29,2)</f>
        <v>0</v>
      </c>
      <c r="AY94" s="91">
        <f>ROUND(BC94*L30,2)</f>
        <v>0</v>
      </c>
      <c r="AZ94" s="91">
        <f>ROUND(AZ95,2)</f>
        <v>0</v>
      </c>
      <c r="BA94" s="91">
        <f>ROUND(BA95,2)</f>
        <v>0</v>
      </c>
      <c r="BB94" s="91">
        <f>ROUND(BB95,2)</f>
        <v>0</v>
      </c>
      <c r="BC94" s="91">
        <f>ROUND(BC95,2)</f>
        <v>0</v>
      </c>
      <c r="BD94" s="93">
        <f>ROUND(BD95,2)</f>
        <v>0</v>
      </c>
      <c r="BS94" s="94" t="s">
        <v>76</v>
      </c>
      <c r="BT94" s="94" t="s">
        <v>77</v>
      </c>
      <c r="BV94" s="94" t="s">
        <v>78</v>
      </c>
      <c r="BW94" s="94" t="s">
        <v>4</v>
      </c>
      <c r="BX94" s="94" t="s">
        <v>79</v>
      </c>
      <c r="CL94" s="94" t="s">
        <v>1</v>
      </c>
    </row>
    <row r="95" s="6" customFormat="1" ht="16.5" customHeight="1">
      <c r="A95" s="95" t="s">
        <v>80</v>
      </c>
      <c r="B95" s="96"/>
      <c r="C95" s="97"/>
      <c r="D95" s="98" t="s">
        <v>14</v>
      </c>
      <c r="E95" s="98"/>
      <c r="F95" s="98"/>
      <c r="G95" s="98"/>
      <c r="H95" s="98"/>
      <c r="I95" s="99"/>
      <c r="J95" s="98" t="s">
        <v>17</v>
      </c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100">
        <f>'531 - Rekonstrukce opěrné...'!J28</f>
        <v>0</v>
      </c>
      <c r="AH95" s="99"/>
      <c r="AI95" s="99"/>
      <c r="AJ95" s="99"/>
      <c r="AK95" s="99"/>
      <c r="AL95" s="99"/>
      <c r="AM95" s="99"/>
      <c r="AN95" s="100">
        <f>SUM(AG95,AT95)</f>
        <v>0</v>
      </c>
      <c r="AO95" s="99"/>
      <c r="AP95" s="99"/>
      <c r="AQ95" s="101" t="s">
        <v>81</v>
      </c>
      <c r="AR95" s="96"/>
      <c r="AS95" s="102">
        <v>0</v>
      </c>
      <c r="AT95" s="103">
        <f>ROUND(SUM(AV95:AW95),2)</f>
        <v>0</v>
      </c>
      <c r="AU95" s="104">
        <f>'531 - Rekonstrukce opěrné...'!P124</f>
        <v>0</v>
      </c>
      <c r="AV95" s="103">
        <f>'531 - Rekonstrukce opěrné...'!J31</f>
        <v>0</v>
      </c>
      <c r="AW95" s="103">
        <f>'531 - Rekonstrukce opěrné...'!J32</f>
        <v>0</v>
      </c>
      <c r="AX95" s="103">
        <f>'531 - Rekonstrukce opěrné...'!J33</f>
        <v>0</v>
      </c>
      <c r="AY95" s="103">
        <f>'531 - Rekonstrukce opěrné...'!J34</f>
        <v>0</v>
      </c>
      <c r="AZ95" s="103">
        <f>'531 - Rekonstrukce opěrné...'!F31</f>
        <v>0</v>
      </c>
      <c r="BA95" s="103">
        <f>'531 - Rekonstrukce opěrné...'!F32</f>
        <v>0</v>
      </c>
      <c r="BB95" s="103">
        <f>'531 - Rekonstrukce opěrné...'!F33</f>
        <v>0</v>
      </c>
      <c r="BC95" s="103">
        <f>'531 - Rekonstrukce opěrné...'!F34</f>
        <v>0</v>
      </c>
      <c r="BD95" s="105">
        <f>'531 - Rekonstrukce opěrné...'!F35</f>
        <v>0</v>
      </c>
      <c r="BT95" s="106" t="s">
        <v>82</v>
      </c>
      <c r="BU95" s="106" t="s">
        <v>83</v>
      </c>
      <c r="BV95" s="106" t="s">
        <v>78</v>
      </c>
      <c r="BW95" s="106" t="s">
        <v>4</v>
      </c>
      <c r="BX95" s="106" t="s">
        <v>79</v>
      </c>
      <c r="CL95" s="106" t="s">
        <v>1</v>
      </c>
    </row>
    <row r="96" s="1" customFormat="1" ht="30" customHeight="1">
      <c r="B96" s="35"/>
      <c r="AR96" s="35"/>
    </row>
    <row r="97" s="1" customFormat="1" ht="6.96" customHeight="1"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5"/>
    </row>
  </sheetData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95" location="'531 - Rekonstrukce opěrn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07" customWidth="1"/>
    <col min="10" max="10" width="20.17" customWidth="1"/>
    <col min="11" max="11" width="20.17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 s="15" t="s">
        <v>5</v>
      </c>
      <c r="AT2" s="16" t="s">
        <v>4</v>
      </c>
    </row>
    <row r="3" ht="6.96" customHeight="1">
      <c r="B3" s="17"/>
      <c r="C3" s="18"/>
      <c r="D3" s="18"/>
      <c r="E3" s="18"/>
      <c r="F3" s="18"/>
      <c r="G3" s="18"/>
      <c r="H3" s="18"/>
      <c r="I3" s="108"/>
      <c r="J3" s="18"/>
      <c r="K3" s="18"/>
      <c r="L3" s="19"/>
      <c r="AT3" s="16" t="s">
        <v>84</v>
      </c>
    </row>
    <row r="4" ht="24.96" customHeight="1">
      <c r="B4" s="19"/>
      <c r="D4" s="20" t="s">
        <v>85</v>
      </c>
      <c r="L4" s="19"/>
      <c r="M4" s="109" t="s">
        <v>10</v>
      </c>
      <c r="AT4" s="16" t="s">
        <v>3</v>
      </c>
    </row>
    <row r="5" ht="6.96" customHeight="1">
      <c r="B5" s="19"/>
      <c r="L5" s="19"/>
    </row>
    <row r="6" s="1" customFormat="1" ht="12" customHeight="1">
      <c r="B6" s="35"/>
      <c r="D6" s="29" t="s">
        <v>16</v>
      </c>
      <c r="I6" s="110"/>
      <c r="L6" s="35"/>
    </row>
    <row r="7" s="1" customFormat="1" ht="36.96" customHeight="1">
      <c r="B7" s="35"/>
      <c r="E7" s="61" t="s">
        <v>17</v>
      </c>
      <c r="F7" s="1"/>
      <c r="G7" s="1"/>
      <c r="H7" s="1"/>
      <c r="I7" s="110"/>
      <c r="L7" s="35"/>
    </row>
    <row r="8" s="1" customFormat="1">
      <c r="B8" s="35"/>
      <c r="I8" s="110"/>
      <c r="L8" s="35"/>
    </row>
    <row r="9" s="1" customFormat="1" ht="12" customHeight="1">
      <c r="B9" s="35"/>
      <c r="D9" s="29" t="s">
        <v>18</v>
      </c>
      <c r="F9" s="24" t="s">
        <v>1</v>
      </c>
      <c r="I9" s="111" t="s">
        <v>19</v>
      </c>
      <c r="J9" s="24" t="s">
        <v>1</v>
      </c>
      <c r="L9" s="35"/>
    </row>
    <row r="10" s="1" customFormat="1" ht="12" customHeight="1">
      <c r="B10" s="35"/>
      <c r="D10" s="29" t="s">
        <v>20</v>
      </c>
      <c r="F10" s="24" t="s">
        <v>21</v>
      </c>
      <c r="I10" s="111" t="s">
        <v>22</v>
      </c>
      <c r="J10" s="63" t="str">
        <f>'Rekapitulace stavby'!AN8</f>
        <v>18. 4. 2019</v>
      </c>
      <c r="L10" s="35"/>
    </row>
    <row r="11" s="1" customFormat="1" ht="10.8" customHeight="1">
      <c r="B11" s="35"/>
      <c r="I11" s="110"/>
      <c r="L11" s="35"/>
    </row>
    <row r="12" s="1" customFormat="1" ht="12" customHeight="1">
      <c r="B12" s="35"/>
      <c r="D12" s="29" t="s">
        <v>24</v>
      </c>
      <c r="I12" s="111" t="s">
        <v>25</v>
      </c>
      <c r="J12" s="24" t="s">
        <v>26</v>
      </c>
      <c r="L12" s="35"/>
    </row>
    <row r="13" s="1" customFormat="1" ht="18" customHeight="1">
      <c r="B13" s="35"/>
      <c r="E13" s="24" t="s">
        <v>27</v>
      </c>
      <c r="I13" s="111" t="s">
        <v>28</v>
      </c>
      <c r="J13" s="24" t="s">
        <v>1</v>
      </c>
      <c r="L13" s="35"/>
    </row>
    <row r="14" s="1" customFormat="1" ht="6.96" customHeight="1">
      <c r="B14" s="35"/>
      <c r="I14" s="110"/>
      <c r="L14" s="35"/>
    </row>
    <row r="15" s="1" customFormat="1" ht="12" customHeight="1">
      <c r="B15" s="35"/>
      <c r="D15" s="29" t="s">
        <v>29</v>
      </c>
      <c r="I15" s="111" t="s">
        <v>25</v>
      </c>
      <c r="J15" s="30" t="str">
        <f>'Rekapitulace stavby'!AN13</f>
        <v>Vyplň údaj</v>
      </c>
      <c r="L15" s="35"/>
    </row>
    <row r="16" s="1" customFormat="1" ht="18" customHeight="1">
      <c r="B16" s="35"/>
      <c r="E16" s="30" t="str">
        <f>'Rekapitulace stavby'!E14</f>
        <v>Vyplň údaj</v>
      </c>
      <c r="F16" s="24"/>
      <c r="G16" s="24"/>
      <c r="H16" s="24"/>
      <c r="I16" s="111" t="s">
        <v>28</v>
      </c>
      <c r="J16" s="30" t="str">
        <f>'Rekapitulace stavby'!AN14</f>
        <v>Vyplň údaj</v>
      </c>
      <c r="L16" s="35"/>
    </row>
    <row r="17" s="1" customFormat="1" ht="6.96" customHeight="1">
      <c r="B17" s="35"/>
      <c r="I17" s="110"/>
      <c r="L17" s="35"/>
    </row>
    <row r="18" s="1" customFormat="1" ht="12" customHeight="1">
      <c r="B18" s="35"/>
      <c r="D18" s="29" t="s">
        <v>31</v>
      </c>
      <c r="I18" s="111" t="s">
        <v>25</v>
      </c>
      <c r="J18" s="24" t="s">
        <v>1</v>
      </c>
      <c r="L18" s="35"/>
    </row>
    <row r="19" s="1" customFormat="1" ht="18" customHeight="1">
      <c r="B19" s="35"/>
      <c r="E19" s="24" t="s">
        <v>32</v>
      </c>
      <c r="I19" s="111" t="s">
        <v>28</v>
      </c>
      <c r="J19" s="24" t="s">
        <v>1</v>
      </c>
      <c r="L19" s="35"/>
    </row>
    <row r="20" s="1" customFormat="1" ht="6.96" customHeight="1">
      <c r="B20" s="35"/>
      <c r="I20" s="110"/>
      <c r="L20" s="35"/>
    </row>
    <row r="21" s="1" customFormat="1" ht="12" customHeight="1">
      <c r="B21" s="35"/>
      <c r="D21" s="29" t="s">
        <v>34</v>
      </c>
      <c r="I21" s="111" t="s">
        <v>25</v>
      </c>
      <c r="J21" s="24" t="str">
        <f>IF('Rekapitulace stavby'!AN19="","",'Rekapitulace stavby'!AN19)</f>
        <v/>
      </c>
      <c r="L21" s="35"/>
    </row>
    <row r="22" s="1" customFormat="1" ht="18" customHeight="1">
      <c r="B22" s="35"/>
      <c r="E22" s="24" t="str">
        <f>IF('Rekapitulace stavby'!E20="","",'Rekapitulace stavby'!E20)</f>
        <v xml:space="preserve"> </v>
      </c>
      <c r="I22" s="111" t="s">
        <v>28</v>
      </c>
      <c r="J22" s="24" t="str">
        <f>IF('Rekapitulace stavby'!AN20="","",'Rekapitulace stavby'!AN20)</f>
        <v/>
      </c>
      <c r="L22" s="35"/>
    </row>
    <row r="23" s="1" customFormat="1" ht="6.96" customHeight="1">
      <c r="B23" s="35"/>
      <c r="I23" s="110"/>
      <c r="L23" s="35"/>
    </row>
    <row r="24" s="1" customFormat="1" ht="12" customHeight="1">
      <c r="B24" s="35"/>
      <c r="D24" s="29" t="s">
        <v>36</v>
      </c>
      <c r="I24" s="110"/>
      <c r="L24" s="35"/>
    </row>
    <row r="25" s="7" customFormat="1" ht="16.5" customHeight="1">
      <c r="B25" s="112"/>
      <c r="E25" s="33" t="s">
        <v>1</v>
      </c>
      <c r="F25" s="33"/>
      <c r="G25" s="33"/>
      <c r="H25" s="33"/>
      <c r="I25" s="113"/>
      <c r="L25" s="112"/>
    </row>
    <row r="26" s="1" customFormat="1" ht="6.96" customHeight="1">
      <c r="B26" s="35"/>
      <c r="I26" s="110"/>
      <c r="L26" s="35"/>
    </row>
    <row r="27" s="1" customFormat="1" ht="6.96" customHeight="1">
      <c r="B27" s="35"/>
      <c r="D27" s="67"/>
      <c r="E27" s="67"/>
      <c r="F27" s="67"/>
      <c r="G27" s="67"/>
      <c r="H27" s="67"/>
      <c r="I27" s="114"/>
      <c r="J27" s="67"/>
      <c r="K27" s="67"/>
      <c r="L27" s="35"/>
    </row>
    <row r="28" s="1" customFormat="1" ht="25.44" customHeight="1">
      <c r="B28" s="35"/>
      <c r="D28" s="115" t="s">
        <v>37</v>
      </c>
      <c r="I28" s="110"/>
      <c r="J28" s="88">
        <f>ROUND(J124, 2)</f>
        <v>0</v>
      </c>
      <c r="L28" s="35"/>
    </row>
    <row r="29" s="1" customFormat="1" ht="6.96" customHeight="1">
      <c r="B29" s="35"/>
      <c r="D29" s="67"/>
      <c r="E29" s="67"/>
      <c r="F29" s="67"/>
      <c r="G29" s="67"/>
      <c r="H29" s="67"/>
      <c r="I29" s="114"/>
      <c r="J29" s="67"/>
      <c r="K29" s="67"/>
      <c r="L29" s="35"/>
    </row>
    <row r="30" s="1" customFormat="1" ht="14.4" customHeight="1">
      <c r="B30" s="35"/>
      <c r="F30" s="39" t="s">
        <v>39</v>
      </c>
      <c r="I30" s="116" t="s">
        <v>38</v>
      </c>
      <c r="J30" s="39" t="s">
        <v>40</v>
      </c>
      <c r="L30" s="35"/>
    </row>
    <row r="31" s="1" customFormat="1" ht="14.4" customHeight="1">
      <c r="B31" s="35"/>
      <c r="D31" s="117" t="s">
        <v>41</v>
      </c>
      <c r="E31" s="29" t="s">
        <v>42</v>
      </c>
      <c r="F31" s="118">
        <f>ROUND((SUM(BE124:BE261)),  2)</f>
        <v>0</v>
      </c>
      <c r="I31" s="119">
        <v>0.20999999999999999</v>
      </c>
      <c r="J31" s="118">
        <f>ROUND(((SUM(BE124:BE261))*I31),  2)</f>
        <v>0</v>
      </c>
      <c r="L31" s="35"/>
    </row>
    <row r="32" s="1" customFormat="1" ht="14.4" customHeight="1">
      <c r="B32" s="35"/>
      <c r="E32" s="29" t="s">
        <v>43</v>
      </c>
      <c r="F32" s="118">
        <f>ROUND((SUM(BF124:BF261)),  2)</f>
        <v>0</v>
      </c>
      <c r="I32" s="119">
        <v>0.14999999999999999</v>
      </c>
      <c r="J32" s="118">
        <f>ROUND(((SUM(BF124:BF261))*I32),  2)</f>
        <v>0</v>
      </c>
      <c r="L32" s="35"/>
    </row>
    <row r="33" hidden="1" s="1" customFormat="1" ht="14.4" customHeight="1">
      <c r="B33" s="35"/>
      <c r="E33" s="29" t="s">
        <v>44</v>
      </c>
      <c r="F33" s="118">
        <f>ROUND((SUM(BG124:BG261)),  2)</f>
        <v>0</v>
      </c>
      <c r="I33" s="119">
        <v>0.20999999999999999</v>
      </c>
      <c r="J33" s="118">
        <f>0</f>
        <v>0</v>
      </c>
      <c r="L33" s="35"/>
    </row>
    <row r="34" hidden="1" s="1" customFormat="1" ht="14.4" customHeight="1">
      <c r="B34" s="35"/>
      <c r="E34" s="29" t="s">
        <v>45</v>
      </c>
      <c r="F34" s="118">
        <f>ROUND((SUM(BH124:BH261)),  2)</f>
        <v>0</v>
      </c>
      <c r="I34" s="119">
        <v>0.14999999999999999</v>
      </c>
      <c r="J34" s="118">
        <f>0</f>
        <v>0</v>
      </c>
      <c r="L34" s="35"/>
    </row>
    <row r="35" hidden="1" s="1" customFormat="1" ht="14.4" customHeight="1">
      <c r="B35" s="35"/>
      <c r="E35" s="29" t="s">
        <v>46</v>
      </c>
      <c r="F35" s="118">
        <f>ROUND((SUM(BI124:BI261)),  2)</f>
        <v>0</v>
      </c>
      <c r="I35" s="119">
        <v>0</v>
      </c>
      <c r="J35" s="118">
        <f>0</f>
        <v>0</v>
      </c>
      <c r="L35" s="35"/>
    </row>
    <row r="36" s="1" customFormat="1" ht="6.96" customHeight="1">
      <c r="B36" s="35"/>
      <c r="I36" s="110"/>
      <c r="L36" s="35"/>
    </row>
    <row r="37" s="1" customFormat="1" ht="25.44" customHeight="1">
      <c r="B37" s="35"/>
      <c r="C37" s="120"/>
      <c r="D37" s="121" t="s">
        <v>47</v>
      </c>
      <c r="E37" s="75"/>
      <c r="F37" s="75"/>
      <c r="G37" s="122" t="s">
        <v>48</v>
      </c>
      <c r="H37" s="123" t="s">
        <v>49</v>
      </c>
      <c r="I37" s="124"/>
      <c r="J37" s="125">
        <f>SUM(J28:J35)</f>
        <v>0</v>
      </c>
      <c r="K37" s="126"/>
      <c r="L37" s="35"/>
    </row>
    <row r="38" s="1" customFormat="1" ht="14.4" customHeight="1">
      <c r="B38" s="35"/>
      <c r="I38" s="110"/>
      <c r="L38" s="35"/>
    </row>
    <row r="39" ht="14.4" customHeight="1">
      <c r="B39" s="19"/>
      <c r="L39" s="19"/>
    </row>
    <row r="40" ht="14.4" customHeight="1">
      <c r="B40" s="19"/>
      <c r="L40" s="19"/>
    </row>
    <row r="41" ht="14.4" customHeight="1">
      <c r="B41" s="19"/>
      <c r="L41" s="19"/>
    </row>
    <row r="42" ht="14.4" customHeight="1">
      <c r="B42" s="19"/>
      <c r="L42" s="19"/>
    </row>
    <row r="43" ht="14.4" customHeight="1">
      <c r="B43" s="19"/>
      <c r="L43" s="19"/>
    </row>
    <row r="44" ht="14.4" customHeight="1">
      <c r="B44" s="19"/>
      <c r="L44" s="19"/>
    </row>
    <row r="45" ht="14.4" customHeight="1">
      <c r="B45" s="19"/>
      <c r="L45" s="19"/>
    </row>
    <row r="46" ht="14.4" customHeight="1">
      <c r="B46" s="19"/>
      <c r="L46" s="19"/>
    </row>
    <row r="47" ht="14.4" customHeight="1">
      <c r="B47" s="19"/>
      <c r="L47" s="19"/>
    </row>
    <row r="48" ht="14.4" customHeight="1">
      <c r="B48" s="19"/>
      <c r="L48" s="19"/>
    </row>
    <row r="49" ht="14.4" customHeight="1">
      <c r="B49" s="19"/>
      <c r="L49" s="19"/>
    </row>
    <row r="50" s="1" customFormat="1" ht="14.4" customHeight="1">
      <c r="B50" s="35"/>
      <c r="D50" s="51" t="s">
        <v>50</v>
      </c>
      <c r="E50" s="52"/>
      <c r="F50" s="52"/>
      <c r="G50" s="51" t="s">
        <v>51</v>
      </c>
      <c r="H50" s="52"/>
      <c r="I50" s="127"/>
      <c r="J50" s="52"/>
      <c r="K50" s="52"/>
      <c r="L50" s="35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1" customFormat="1">
      <c r="B61" s="35"/>
      <c r="D61" s="53" t="s">
        <v>52</v>
      </c>
      <c r="E61" s="37"/>
      <c r="F61" s="128" t="s">
        <v>53</v>
      </c>
      <c r="G61" s="53" t="s">
        <v>52</v>
      </c>
      <c r="H61" s="37"/>
      <c r="I61" s="129"/>
      <c r="J61" s="130" t="s">
        <v>53</v>
      </c>
      <c r="K61" s="37"/>
      <c r="L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1" customFormat="1">
      <c r="B65" s="35"/>
      <c r="D65" s="51" t="s">
        <v>54</v>
      </c>
      <c r="E65" s="52"/>
      <c r="F65" s="52"/>
      <c r="G65" s="51" t="s">
        <v>55</v>
      </c>
      <c r="H65" s="52"/>
      <c r="I65" s="127"/>
      <c r="J65" s="52"/>
      <c r="K65" s="52"/>
      <c r="L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1" customFormat="1">
      <c r="B76" s="35"/>
      <c r="D76" s="53" t="s">
        <v>52</v>
      </c>
      <c r="E76" s="37"/>
      <c r="F76" s="128" t="s">
        <v>53</v>
      </c>
      <c r="G76" s="53" t="s">
        <v>52</v>
      </c>
      <c r="H76" s="37"/>
      <c r="I76" s="129"/>
      <c r="J76" s="130" t="s">
        <v>53</v>
      </c>
      <c r="K76" s="37"/>
      <c r="L76" s="35"/>
    </row>
    <row r="77" s="1" customFormat="1" ht="14.4" customHeight="1">
      <c r="B77" s="54"/>
      <c r="C77" s="55"/>
      <c r="D77" s="55"/>
      <c r="E77" s="55"/>
      <c r="F77" s="55"/>
      <c r="G77" s="55"/>
      <c r="H77" s="55"/>
      <c r="I77" s="131"/>
      <c r="J77" s="55"/>
      <c r="K77" s="55"/>
      <c r="L77" s="35"/>
    </row>
    <row r="81" s="1" customFormat="1" ht="6.96" customHeight="1">
      <c r="B81" s="56"/>
      <c r="C81" s="57"/>
      <c r="D81" s="57"/>
      <c r="E81" s="57"/>
      <c r="F81" s="57"/>
      <c r="G81" s="57"/>
      <c r="H81" s="57"/>
      <c r="I81" s="132"/>
      <c r="J81" s="57"/>
      <c r="K81" s="57"/>
      <c r="L81" s="35"/>
    </row>
    <row r="82" s="1" customFormat="1" ht="24.96" customHeight="1">
      <c r="B82" s="35"/>
      <c r="C82" s="20" t="s">
        <v>86</v>
      </c>
      <c r="I82" s="110"/>
      <c r="L82" s="35"/>
    </row>
    <row r="83" s="1" customFormat="1" ht="6.96" customHeight="1">
      <c r="B83" s="35"/>
      <c r="I83" s="110"/>
      <c r="L83" s="35"/>
    </row>
    <row r="84" s="1" customFormat="1" ht="12" customHeight="1">
      <c r="B84" s="35"/>
      <c r="C84" s="29" t="s">
        <v>16</v>
      </c>
      <c r="I84" s="110"/>
      <c r="L84" s="35"/>
    </row>
    <row r="85" s="1" customFormat="1" ht="16.5" customHeight="1">
      <c r="B85" s="35"/>
      <c r="E85" s="61" t="str">
        <f>E7</f>
        <v>Rekonstrukce opěrné zdi u 16. MŠ</v>
      </c>
      <c r="F85" s="1"/>
      <c r="G85" s="1"/>
      <c r="H85" s="1"/>
      <c r="I85" s="110"/>
      <c r="L85" s="35"/>
    </row>
    <row r="86" s="1" customFormat="1" ht="6.96" customHeight="1">
      <c r="B86" s="35"/>
      <c r="I86" s="110"/>
      <c r="L86" s="35"/>
    </row>
    <row r="87" s="1" customFormat="1" ht="12" customHeight="1">
      <c r="B87" s="35"/>
      <c r="C87" s="29" t="s">
        <v>20</v>
      </c>
      <c r="F87" s="24" t="str">
        <f>F10</f>
        <v>Dr. M. Horákové 1720, 397 01 Písek</v>
      </c>
      <c r="I87" s="111" t="s">
        <v>22</v>
      </c>
      <c r="J87" s="63" t="str">
        <f>IF(J10="","",J10)</f>
        <v>18. 4. 2019</v>
      </c>
      <c r="L87" s="35"/>
    </row>
    <row r="88" s="1" customFormat="1" ht="6.96" customHeight="1">
      <c r="B88" s="35"/>
      <c r="I88" s="110"/>
      <c r="L88" s="35"/>
    </row>
    <row r="89" s="1" customFormat="1" ht="43.05" customHeight="1">
      <c r="B89" s="35"/>
      <c r="C89" s="29" t="s">
        <v>24</v>
      </c>
      <c r="F89" s="24" t="str">
        <f>E13</f>
        <v>Základní škola Svobodná a Mateřská škola Písek</v>
      </c>
      <c r="I89" s="111" t="s">
        <v>31</v>
      </c>
      <c r="J89" s="33" t="str">
        <f>E19</f>
        <v>Ing. Jaromír Havlíček – PROJKA s.r.o.</v>
      </c>
      <c r="L89" s="35"/>
    </row>
    <row r="90" s="1" customFormat="1" ht="15.15" customHeight="1">
      <c r="B90" s="35"/>
      <c r="C90" s="29" t="s">
        <v>29</v>
      </c>
      <c r="F90" s="24" t="str">
        <f>IF(E16="","",E16)</f>
        <v>Vyplň údaj</v>
      </c>
      <c r="I90" s="111" t="s">
        <v>34</v>
      </c>
      <c r="J90" s="33" t="str">
        <f>E22</f>
        <v xml:space="preserve"> </v>
      </c>
      <c r="L90" s="35"/>
    </row>
    <row r="91" s="1" customFormat="1" ht="10.32" customHeight="1">
      <c r="B91" s="35"/>
      <c r="I91" s="110"/>
      <c r="L91" s="35"/>
    </row>
    <row r="92" s="1" customFormat="1" ht="29.28" customHeight="1">
      <c r="B92" s="35"/>
      <c r="C92" s="133" t="s">
        <v>87</v>
      </c>
      <c r="D92" s="120"/>
      <c r="E92" s="120"/>
      <c r="F92" s="120"/>
      <c r="G92" s="120"/>
      <c r="H92" s="120"/>
      <c r="I92" s="134"/>
      <c r="J92" s="135" t="s">
        <v>88</v>
      </c>
      <c r="K92" s="120"/>
      <c r="L92" s="35"/>
    </row>
    <row r="93" s="1" customFormat="1" ht="10.32" customHeight="1">
      <c r="B93" s="35"/>
      <c r="I93" s="110"/>
      <c r="L93" s="35"/>
    </row>
    <row r="94" s="1" customFormat="1" ht="22.8" customHeight="1">
      <c r="B94" s="35"/>
      <c r="C94" s="136" t="s">
        <v>89</v>
      </c>
      <c r="I94" s="110"/>
      <c r="J94" s="88">
        <f>J124</f>
        <v>0</v>
      </c>
      <c r="L94" s="35"/>
      <c r="AU94" s="16" t="s">
        <v>90</v>
      </c>
    </row>
    <row r="95" s="8" customFormat="1" ht="24.96" customHeight="1">
      <c r="B95" s="137"/>
      <c r="D95" s="138" t="s">
        <v>91</v>
      </c>
      <c r="E95" s="139"/>
      <c r="F95" s="139"/>
      <c r="G95" s="139"/>
      <c r="H95" s="139"/>
      <c r="I95" s="140"/>
      <c r="J95" s="141">
        <f>J125</f>
        <v>0</v>
      </c>
      <c r="L95" s="137"/>
    </row>
    <row r="96" s="9" customFormat="1" ht="19.92" customHeight="1">
      <c r="B96" s="142"/>
      <c r="D96" s="143" t="s">
        <v>92</v>
      </c>
      <c r="E96" s="144"/>
      <c r="F96" s="144"/>
      <c r="G96" s="144"/>
      <c r="H96" s="144"/>
      <c r="I96" s="145"/>
      <c r="J96" s="146">
        <f>J126</f>
        <v>0</v>
      </c>
      <c r="L96" s="142"/>
    </row>
    <row r="97" s="9" customFormat="1" ht="19.92" customHeight="1">
      <c r="B97" s="142"/>
      <c r="D97" s="143" t="s">
        <v>93</v>
      </c>
      <c r="E97" s="144"/>
      <c r="F97" s="144"/>
      <c r="G97" s="144"/>
      <c r="H97" s="144"/>
      <c r="I97" s="145"/>
      <c r="J97" s="146">
        <f>J150</f>
        <v>0</v>
      </c>
      <c r="L97" s="142"/>
    </row>
    <row r="98" s="9" customFormat="1" ht="19.92" customHeight="1">
      <c r="B98" s="142"/>
      <c r="D98" s="143" t="s">
        <v>94</v>
      </c>
      <c r="E98" s="144"/>
      <c r="F98" s="144"/>
      <c r="G98" s="144"/>
      <c r="H98" s="144"/>
      <c r="I98" s="145"/>
      <c r="J98" s="146">
        <f>J158</f>
        <v>0</v>
      </c>
      <c r="L98" s="142"/>
    </row>
    <row r="99" s="9" customFormat="1" ht="19.92" customHeight="1">
      <c r="B99" s="142"/>
      <c r="D99" s="143" t="s">
        <v>95</v>
      </c>
      <c r="E99" s="144"/>
      <c r="F99" s="144"/>
      <c r="G99" s="144"/>
      <c r="H99" s="144"/>
      <c r="I99" s="145"/>
      <c r="J99" s="146">
        <f>J196</f>
        <v>0</v>
      </c>
      <c r="L99" s="142"/>
    </row>
    <row r="100" s="9" customFormat="1" ht="19.92" customHeight="1">
      <c r="B100" s="142"/>
      <c r="D100" s="143" t="s">
        <v>96</v>
      </c>
      <c r="E100" s="144"/>
      <c r="F100" s="144"/>
      <c r="G100" s="144"/>
      <c r="H100" s="144"/>
      <c r="I100" s="145"/>
      <c r="J100" s="146">
        <f>J210</f>
        <v>0</v>
      </c>
      <c r="L100" s="142"/>
    </row>
    <row r="101" s="9" customFormat="1" ht="19.92" customHeight="1">
      <c r="B101" s="142"/>
      <c r="D101" s="143" t="s">
        <v>97</v>
      </c>
      <c r="E101" s="144"/>
      <c r="F101" s="144"/>
      <c r="G101" s="144"/>
      <c r="H101" s="144"/>
      <c r="I101" s="145"/>
      <c r="J101" s="146">
        <f>J225</f>
        <v>0</v>
      </c>
      <c r="L101" s="142"/>
    </row>
    <row r="102" s="9" customFormat="1" ht="19.92" customHeight="1">
      <c r="B102" s="142"/>
      <c r="D102" s="143" t="s">
        <v>98</v>
      </c>
      <c r="E102" s="144"/>
      <c r="F102" s="144"/>
      <c r="G102" s="144"/>
      <c r="H102" s="144"/>
      <c r="I102" s="145"/>
      <c r="J102" s="146">
        <f>J249</f>
        <v>0</v>
      </c>
      <c r="L102" s="142"/>
    </row>
    <row r="103" s="9" customFormat="1" ht="19.92" customHeight="1">
      <c r="B103" s="142"/>
      <c r="D103" s="143" t="s">
        <v>99</v>
      </c>
      <c r="E103" s="144"/>
      <c r="F103" s="144"/>
      <c r="G103" s="144"/>
      <c r="H103" s="144"/>
      <c r="I103" s="145"/>
      <c r="J103" s="146">
        <f>J255</f>
        <v>0</v>
      </c>
      <c r="L103" s="142"/>
    </row>
    <row r="104" s="8" customFormat="1" ht="24.96" customHeight="1">
      <c r="B104" s="137"/>
      <c r="D104" s="138" t="s">
        <v>100</v>
      </c>
      <c r="E104" s="139"/>
      <c r="F104" s="139"/>
      <c r="G104" s="139"/>
      <c r="H104" s="139"/>
      <c r="I104" s="140"/>
      <c r="J104" s="141">
        <f>J257</f>
        <v>0</v>
      </c>
      <c r="L104" s="137"/>
    </row>
    <row r="105" s="9" customFormat="1" ht="19.92" customHeight="1">
      <c r="B105" s="142"/>
      <c r="D105" s="143" t="s">
        <v>101</v>
      </c>
      <c r="E105" s="144"/>
      <c r="F105" s="144"/>
      <c r="G105" s="144"/>
      <c r="H105" s="144"/>
      <c r="I105" s="145"/>
      <c r="J105" s="146">
        <f>J258</f>
        <v>0</v>
      </c>
      <c r="L105" s="142"/>
    </row>
    <row r="106" s="9" customFormat="1" ht="19.92" customHeight="1">
      <c r="B106" s="142"/>
      <c r="D106" s="143" t="s">
        <v>102</v>
      </c>
      <c r="E106" s="144"/>
      <c r="F106" s="144"/>
      <c r="G106" s="144"/>
      <c r="H106" s="144"/>
      <c r="I106" s="145"/>
      <c r="J106" s="146">
        <f>J260</f>
        <v>0</v>
      </c>
      <c r="L106" s="142"/>
    </row>
    <row r="107" s="1" customFormat="1" ht="21.84" customHeight="1">
      <c r="B107" s="35"/>
      <c r="I107" s="110"/>
      <c r="L107" s="35"/>
    </row>
    <row r="108" s="1" customFormat="1" ht="6.96" customHeight="1">
      <c r="B108" s="54"/>
      <c r="C108" s="55"/>
      <c r="D108" s="55"/>
      <c r="E108" s="55"/>
      <c r="F108" s="55"/>
      <c r="G108" s="55"/>
      <c r="H108" s="55"/>
      <c r="I108" s="131"/>
      <c r="J108" s="55"/>
      <c r="K108" s="55"/>
      <c r="L108" s="35"/>
    </row>
    <row r="112" s="1" customFormat="1" ht="6.96" customHeight="1">
      <c r="B112" s="56"/>
      <c r="C112" s="57"/>
      <c r="D112" s="57"/>
      <c r="E112" s="57"/>
      <c r="F112" s="57"/>
      <c r="G112" s="57"/>
      <c r="H112" s="57"/>
      <c r="I112" s="132"/>
      <c r="J112" s="57"/>
      <c r="K112" s="57"/>
      <c r="L112" s="35"/>
    </row>
    <row r="113" s="1" customFormat="1" ht="24.96" customHeight="1">
      <c r="B113" s="35"/>
      <c r="C113" s="20" t="s">
        <v>103</v>
      </c>
      <c r="I113" s="110"/>
      <c r="L113" s="35"/>
    </row>
    <row r="114" s="1" customFormat="1" ht="6.96" customHeight="1">
      <c r="B114" s="35"/>
      <c r="I114" s="110"/>
      <c r="L114" s="35"/>
    </row>
    <row r="115" s="1" customFormat="1" ht="12" customHeight="1">
      <c r="B115" s="35"/>
      <c r="C115" s="29" t="s">
        <v>16</v>
      </c>
      <c r="I115" s="110"/>
      <c r="L115" s="35"/>
    </row>
    <row r="116" s="1" customFormat="1" ht="16.5" customHeight="1">
      <c r="B116" s="35"/>
      <c r="E116" s="61" t="str">
        <f>E7</f>
        <v>Rekonstrukce opěrné zdi u 16. MŠ</v>
      </c>
      <c r="F116" s="1"/>
      <c r="G116" s="1"/>
      <c r="H116" s="1"/>
      <c r="I116" s="110"/>
      <c r="L116" s="35"/>
    </row>
    <row r="117" s="1" customFormat="1" ht="6.96" customHeight="1">
      <c r="B117" s="35"/>
      <c r="I117" s="110"/>
      <c r="L117" s="35"/>
    </row>
    <row r="118" s="1" customFormat="1" ht="12" customHeight="1">
      <c r="B118" s="35"/>
      <c r="C118" s="29" t="s">
        <v>20</v>
      </c>
      <c r="F118" s="24" t="str">
        <f>F10</f>
        <v>Dr. M. Horákové 1720, 397 01 Písek</v>
      </c>
      <c r="I118" s="111" t="s">
        <v>22</v>
      </c>
      <c r="J118" s="63" t="str">
        <f>IF(J10="","",J10)</f>
        <v>18. 4. 2019</v>
      </c>
      <c r="L118" s="35"/>
    </row>
    <row r="119" s="1" customFormat="1" ht="6.96" customHeight="1">
      <c r="B119" s="35"/>
      <c r="I119" s="110"/>
      <c r="L119" s="35"/>
    </row>
    <row r="120" s="1" customFormat="1" ht="43.05" customHeight="1">
      <c r="B120" s="35"/>
      <c r="C120" s="29" t="s">
        <v>24</v>
      </c>
      <c r="F120" s="24" t="str">
        <f>E13</f>
        <v>Základní škola Svobodná a Mateřská škola Písek</v>
      </c>
      <c r="I120" s="111" t="s">
        <v>31</v>
      </c>
      <c r="J120" s="33" t="str">
        <f>E19</f>
        <v>Ing. Jaromír Havlíček – PROJKA s.r.o.</v>
      </c>
      <c r="L120" s="35"/>
    </row>
    <row r="121" s="1" customFormat="1" ht="15.15" customHeight="1">
      <c r="B121" s="35"/>
      <c r="C121" s="29" t="s">
        <v>29</v>
      </c>
      <c r="F121" s="24" t="str">
        <f>IF(E16="","",E16)</f>
        <v>Vyplň údaj</v>
      </c>
      <c r="I121" s="111" t="s">
        <v>34</v>
      </c>
      <c r="J121" s="33" t="str">
        <f>E22</f>
        <v xml:space="preserve"> </v>
      </c>
      <c r="L121" s="35"/>
    </row>
    <row r="122" s="1" customFormat="1" ht="10.32" customHeight="1">
      <c r="B122" s="35"/>
      <c r="I122" s="110"/>
      <c r="L122" s="35"/>
    </row>
    <row r="123" s="10" customFormat="1" ht="29.28" customHeight="1">
      <c r="B123" s="147"/>
      <c r="C123" s="148" t="s">
        <v>104</v>
      </c>
      <c r="D123" s="149" t="s">
        <v>62</v>
      </c>
      <c r="E123" s="149" t="s">
        <v>58</v>
      </c>
      <c r="F123" s="149" t="s">
        <v>59</v>
      </c>
      <c r="G123" s="149" t="s">
        <v>105</v>
      </c>
      <c r="H123" s="149" t="s">
        <v>106</v>
      </c>
      <c r="I123" s="150" t="s">
        <v>107</v>
      </c>
      <c r="J123" s="151" t="s">
        <v>88</v>
      </c>
      <c r="K123" s="152" t="s">
        <v>108</v>
      </c>
      <c r="L123" s="147"/>
      <c r="M123" s="80" t="s">
        <v>1</v>
      </c>
      <c r="N123" s="81" t="s">
        <v>41</v>
      </c>
      <c r="O123" s="81" t="s">
        <v>109</v>
      </c>
      <c r="P123" s="81" t="s">
        <v>110</v>
      </c>
      <c r="Q123" s="81" t="s">
        <v>111</v>
      </c>
      <c r="R123" s="81" t="s">
        <v>112</v>
      </c>
      <c r="S123" s="81" t="s">
        <v>113</v>
      </c>
      <c r="T123" s="82" t="s">
        <v>114</v>
      </c>
    </row>
    <row r="124" s="1" customFormat="1" ht="22.8" customHeight="1">
      <c r="B124" s="35"/>
      <c r="C124" s="85" t="s">
        <v>115</v>
      </c>
      <c r="I124" s="110"/>
      <c r="J124" s="153">
        <f>BK124</f>
        <v>0</v>
      </c>
      <c r="L124" s="35"/>
      <c r="M124" s="83"/>
      <c r="N124" s="67"/>
      <c r="O124" s="67"/>
      <c r="P124" s="154">
        <f>P125+P257</f>
        <v>0</v>
      </c>
      <c r="Q124" s="67"/>
      <c r="R124" s="154">
        <f>R125+R257</f>
        <v>109.67859437000003</v>
      </c>
      <c r="S124" s="67"/>
      <c r="T124" s="155">
        <f>T125+T257</f>
        <v>29.811788</v>
      </c>
      <c r="AT124" s="16" t="s">
        <v>76</v>
      </c>
      <c r="AU124" s="16" t="s">
        <v>90</v>
      </c>
      <c r="BK124" s="156">
        <f>BK125+BK257</f>
        <v>0</v>
      </c>
    </row>
    <row r="125" s="11" customFormat="1" ht="25.92" customHeight="1">
      <c r="B125" s="157"/>
      <c r="D125" s="158" t="s">
        <v>76</v>
      </c>
      <c r="E125" s="159" t="s">
        <v>116</v>
      </c>
      <c r="F125" s="159" t="s">
        <v>117</v>
      </c>
      <c r="I125" s="160"/>
      <c r="J125" s="161">
        <f>BK125</f>
        <v>0</v>
      </c>
      <c r="L125" s="157"/>
      <c r="M125" s="162"/>
      <c r="N125" s="163"/>
      <c r="O125" s="163"/>
      <c r="P125" s="164">
        <f>P126+P150+P158+P196+P210+P225+P249+P255</f>
        <v>0</v>
      </c>
      <c r="Q125" s="163"/>
      <c r="R125" s="164">
        <f>R126+R150+R158+R196+R210+R225+R249+R255</f>
        <v>109.67859437000003</v>
      </c>
      <c r="S125" s="163"/>
      <c r="T125" s="165">
        <f>T126+T150+T158+T196+T210+T225+T249+T255</f>
        <v>29.811788</v>
      </c>
      <c r="AR125" s="158" t="s">
        <v>82</v>
      </c>
      <c r="AT125" s="166" t="s">
        <v>76</v>
      </c>
      <c r="AU125" s="166" t="s">
        <v>77</v>
      </c>
      <c r="AY125" s="158" t="s">
        <v>118</v>
      </c>
      <c r="BK125" s="167">
        <f>BK126+BK150+BK158+BK196+BK210+BK225+BK249+BK255</f>
        <v>0</v>
      </c>
    </row>
    <row r="126" s="11" customFormat="1" ht="22.8" customHeight="1">
      <c r="B126" s="157"/>
      <c r="D126" s="158" t="s">
        <v>76</v>
      </c>
      <c r="E126" s="168" t="s">
        <v>82</v>
      </c>
      <c r="F126" s="168" t="s">
        <v>119</v>
      </c>
      <c r="I126" s="160"/>
      <c r="J126" s="169">
        <f>BK126</f>
        <v>0</v>
      </c>
      <c r="L126" s="157"/>
      <c r="M126" s="162"/>
      <c r="N126" s="163"/>
      <c r="O126" s="163"/>
      <c r="P126" s="164">
        <f>SUM(P127:P149)</f>
        <v>0</v>
      </c>
      <c r="Q126" s="163"/>
      <c r="R126" s="164">
        <f>SUM(R127:R149)</f>
        <v>0.073080000000000006</v>
      </c>
      <c r="S126" s="163"/>
      <c r="T126" s="165">
        <f>SUM(T127:T149)</f>
        <v>0</v>
      </c>
      <c r="AR126" s="158" t="s">
        <v>82</v>
      </c>
      <c r="AT126" s="166" t="s">
        <v>76</v>
      </c>
      <c r="AU126" s="166" t="s">
        <v>82</v>
      </c>
      <c r="AY126" s="158" t="s">
        <v>118</v>
      </c>
      <c r="BK126" s="167">
        <f>SUM(BK127:BK149)</f>
        <v>0</v>
      </c>
    </row>
    <row r="127" s="1" customFormat="1" ht="24" customHeight="1">
      <c r="B127" s="170"/>
      <c r="C127" s="171" t="s">
        <v>82</v>
      </c>
      <c r="D127" s="171" t="s">
        <v>120</v>
      </c>
      <c r="E127" s="172" t="s">
        <v>121</v>
      </c>
      <c r="F127" s="173" t="s">
        <v>122</v>
      </c>
      <c r="G127" s="174" t="s">
        <v>123</v>
      </c>
      <c r="H127" s="175">
        <v>2.7999999999999998</v>
      </c>
      <c r="I127" s="176"/>
      <c r="J127" s="177">
        <f>ROUND(I127*H127,2)</f>
        <v>0</v>
      </c>
      <c r="K127" s="173" t="s">
        <v>124</v>
      </c>
      <c r="L127" s="35"/>
      <c r="M127" s="178" t="s">
        <v>1</v>
      </c>
      <c r="N127" s="179" t="s">
        <v>42</v>
      </c>
      <c r="O127" s="71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AR127" s="182" t="s">
        <v>125</v>
      </c>
      <c r="AT127" s="182" t="s">
        <v>120</v>
      </c>
      <c r="AU127" s="182" t="s">
        <v>84</v>
      </c>
      <c r="AY127" s="16" t="s">
        <v>118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6" t="s">
        <v>82</v>
      </c>
      <c r="BK127" s="183">
        <f>ROUND(I127*H127,2)</f>
        <v>0</v>
      </c>
      <c r="BL127" s="16" t="s">
        <v>125</v>
      </c>
      <c r="BM127" s="182" t="s">
        <v>126</v>
      </c>
    </row>
    <row r="128" s="12" customFormat="1">
      <c r="B128" s="184"/>
      <c r="D128" s="185" t="s">
        <v>127</v>
      </c>
      <c r="E128" s="186" t="s">
        <v>1</v>
      </c>
      <c r="F128" s="187" t="s">
        <v>128</v>
      </c>
      <c r="H128" s="188">
        <v>2.7999999999999998</v>
      </c>
      <c r="I128" s="189"/>
      <c r="L128" s="184"/>
      <c r="M128" s="190"/>
      <c r="N128" s="191"/>
      <c r="O128" s="191"/>
      <c r="P128" s="191"/>
      <c r="Q128" s="191"/>
      <c r="R128" s="191"/>
      <c r="S128" s="191"/>
      <c r="T128" s="192"/>
      <c r="AT128" s="186" t="s">
        <v>127</v>
      </c>
      <c r="AU128" s="186" t="s">
        <v>84</v>
      </c>
      <c r="AV128" s="12" t="s">
        <v>84</v>
      </c>
      <c r="AW128" s="12" t="s">
        <v>33</v>
      </c>
      <c r="AX128" s="12" t="s">
        <v>82</v>
      </c>
      <c r="AY128" s="186" t="s">
        <v>118</v>
      </c>
    </row>
    <row r="129" s="1" customFormat="1" ht="24" customHeight="1">
      <c r="B129" s="170"/>
      <c r="C129" s="171" t="s">
        <v>84</v>
      </c>
      <c r="D129" s="171" t="s">
        <v>120</v>
      </c>
      <c r="E129" s="172" t="s">
        <v>129</v>
      </c>
      <c r="F129" s="173" t="s">
        <v>130</v>
      </c>
      <c r="G129" s="174" t="s">
        <v>123</v>
      </c>
      <c r="H129" s="175">
        <v>2.7999999999999998</v>
      </c>
      <c r="I129" s="176"/>
      <c r="J129" s="177">
        <f>ROUND(I129*H129,2)</f>
        <v>0</v>
      </c>
      <c r="K129" s="173" t="s">
        <v>124</v>
      </c>
      <c r="L129" s="35"/>
      <c r="M129" s="178" t="s">
        <v>1</v>
      </c>
      <c r="N129" s="179" t="s">
        <v>42</v>
      </c>
      <c r="O129" s="71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AR129" s="182" t="s">
        <v>125</v>
      </c>
      <c r="AT129" s="182" t="s">
        <v>120</v>
      </c>
      <c r="AU129" s="182" t="s">
        <v>84</v>
      </c>
      <c r="AY129" s="16" t="s">
        <v>118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6" t="s">
        <v>82</v>
      </c>
      <c r="BK129" s="183">
        <f>ROUND(I129*H129,2)</f>
        <v>0</v>
      </c>
      <c r="BL129" s="16" t="s">
        <v>125</v>
      </c>
      <c r="BM129" s="182" t="s">
        <v>131</v>
      </c>
    </row>
    <row r="130" s="1" customFormat="1" ht="16.5" customHeight="1">
      <c r="B130" s="170"/>
      <c r="C130" s="171" t="s">
        <v>132</v>
      </c>
      <c r="D130" s="171" t="s">
        <v>120</v>
      </c>
      <c r="E130" s="172" t="s">
        <v>133</v>
      </c>
      <c r="F130" s="173" t="s">
        <v>134</v>
      </c>
      <c r="G130" s="174" t="s">
        <v>135</v>
      </c>
      <c r="H130" s="175">
        <v>150</v>
      </c>
      <c r="I130" s="176"/>
      <c r="J130" s="177">
        <f>ROUND(I130*H130,2)</f>
        <v>0</v>
      </c>
      <c r="K130" s="173" t="s">
        <v>124</v>
      </c>
      <c r="L130" s="35"/>
      <c r="M130" s="178" t="s">
        <v>1</v>
      </c>
      <c r="N130" s="179" t="s">
        <v>42</v>
      </c>
      <c r="O130" s="71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AR130" s="182" t="s">
        <v>125</v>
      </c>
      <c r="AT130" s="182" t="s">
        <v>120</v>
      </c>
      <c r="AU130" s="182" t="s">
        <v>84</v>
      </c>
      <c r="AY130" s="16" t="s">
        <v>118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6" t="s">
        <v>82</v>
      </c>
      <c r="BK130" s="183">
        <f>ROUND(I130*H130,2)</f>
        <v>0</v>
      </c>
      <c r="BL130" s="16" t="s">
        <v>125</v>
      </c>
      <c r="BM130" s="182" t="s">
        <v>136</v>
      </c>
    </row>
    <row r="131" s="12" customFormat="1">
      <c r="B131" s="184"/>
      <c r="D131" s="185" t="s">
        <v>127</v>
      </c>
      <c r="E131" s="186" t="s">
        <v>1</v>
      </c>
      <c r="F131" s="187" t="s">
        <v>137</v>
      </c>
      <c r="H131" s="188">
        <v>150</v>
      </c>
      <c r="I131" s="189"/>
      <c r="L131" s="184"/>
      <c r="M131" s="190"/>
      <c r="N131" s="191"/>
      <c r="O131" s="191"/>
      <c r="P131" s="191"/>
      <c r="Q131" s="191"/>
      <c r="R131" s="191"/>
      <c r="S131" s="191"/>
      <c r="T131" s="192"/>
      <c r="AT131" s="186" t="s">
        <v>127</v>
      </c>
      <c r="AU131" s="186" t="s">
        <v>84</v>
      </c>
      <c r="AV131" s="12" t="s">
        <v>84</v>
      </c>
      <c r="AW131" s="12" t="s">
        <v>33</v>
      </c>
      <c r="AX131" s="12" t="s">
        <v>82</v>
      </c>
      <c r="AY131" s="186" t="s">
        <v>118</v>
      </c>
    </row>
    <row r="132" s="1" customFormat="1" ht="24" customHeight="1">
      <c r="B132" s="170"/>
      <c r="C132" s="171" t="s">
        <v>125</v>
      </c>
      <c r="D132" s="171" t="s">
        <v>120</v>
      </c>
      <c r="E132" s="172" t="s">
        <v>138</v>
      </c>
      <c r="F132" s="173" t="s">
        <v>139</v>
      </c>
      <c r="G132" s="174" t="s">
        <v>123</v>
      </c>
      <c r="H132" s="175">
        <v>98</v>
      </c>
      <c r="I132" s="176"/>
      <c r="J132" s="177">
        <f>ROUND(I132*H132,2)</f>
        <v>0</v>
      </c>
      <c r="K132" s="173" t="s">
        <v>124</v>
      </c>
      <c r="L132" s="35"/>
      <c r="M132" s="178" t="s">
        <v>1</v>
      </c>
      <c r="N132" s="179" t="s">
        <v>42</v>
      </c>
      <c r="O132" s="71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AR132" s="182" t="s">
        <v>125</v>
      </c>
      <c r="AT132" s="182" t="s">
        <v>120</v>
      </c>
      <c r="AU132" s="182" t="s">
        <v>84</v>
      </c>
      <c r="AY132" s="16" t="s">
        <v>118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82</v>
      </c>
      <c r="BK132" s="183">
        <f>ROUND(I132*H132,2)</f>
        <v>0</v>
      </c>
      <c r="BL132" s="16" t="s">
        <v>125</v>
      </c>
      <c r="BM132" s="182" t="s">
        <v>140</v>
      </c>
    </row>
    <row r="133" s="12" customFormat="1">
      <c r="B133" s="184"/>
      <c r="D133" s="185" t="s">
        <v>127</v>
      </c>
      <c r="E133" s="186" t="s">
        <v>1</v>
      </c>
      <c r="F133" s="187" t="s">
        <v>141</v>
      </c>
      <c r="H133" s="188">
        <v>98</v>
      </c>
      <c r="I133" s="189"/>
      <c r="L133" s="184"/>
      <c r="M133" s="190"/>
      <c r="N133" s="191"/>
      <c r="O133" s="191"/>
      <c r="P133" s="191"/>
      <c r="Q133" s="191"/>
      <c r="R133" s="191"/>
      <c r="S133" s="191"/>
      <c r="T133" s="192"/>
      <c r="AT133" s="186" t="s">
        <v>127</v>
      </c>
      <c r="AU133" s="186" t="s">
        <v>84</v>
      </c>
      <c r="AV133" s="12" t="s">
        <v>84</v>
      </c>
      <c r="AW133" s="12" t="s">
        <v>33</v>
      </c>
      <c r="AX133" s="12" t="s">
        <v>82</v>
      </c>
      <c r="AY133" s="186" t="s">
        <v>118</v>
      </c>
    </row>
    <row r="134" s="1" customFormat="1" ht="24" customHeight="1">
      <c r="B134" s="170"/>
      <c r="C134" s="171" t="s">
        <v>142</v>
      </c>
      <c r="D134" s="171" t="s">
        <v>120</v>
      </c>
      <c r="E134" s="172" t="s">
        <v>143</v>
      </c>
      <c r="F134" s="173" t="s">
        <v>144</v>
      </c>
      <c r="G134" s="174" t="s">
        <v>123</v>
      </c>
      <c r="H134" s="175">
        <v>98</v>
      </c>
      <c r="I134" s="176"/>
      <c r="J134" s="177">
        <f>ROUND(I134*H134,2)</f>
        <v>0</v>
      </c>
      <c r="K134" s="173" t="s">
        <v>124</v>
      </c>
      <c r="L134" s="35"/>
      <c r="M134" s="178" t="s">
        <v>1</v>
      </c>
      <c r="N134" s="179" t="s">
        <v>42</v>
      </c>
      <c r="O134" s="71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AR134" s="182" t="s">
        <v>125</v>
      </c>
      <c r="AT134" s="182" t="s">
        <v>120</v>
      </c>
      <c r="AU134" s="182" t="s">
        <v>84</v>
      </c>
      <c r="AY134" s="16" t="s">
        <v>118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16" t="s">
        <v>82</v>
      </c>
      <c r="BK134" s="183">
        <f>ROUND(I134*H134,2)</f>
        <v>0</v>
      </c>
      <c r="BL134" s="16" t="s">
        <v>125</v>
      </c>
      <c r="BM134" s="182" t="s">
        <v>145</v>
      </c>
    </row>
    <row r="135" s="1" customFormat="1" ht="24" customHeight="1">
      <c r="B135" s="170"/>
      <c r="C135" s="171" t="s">
        <v>146</v>
      </c>
      <c r="D135" s="171" t="s">
        <v>120</v>
      </c>
      <c r="E135" s="172" t="s">
        <v>147</v>
      </c>
      <c r="F135" s="173" t="s">
        <v>148</v>
      </c>
      <c r="G135" s="174" t="s">
        <v>123</v>
      </c>
      <c r="H135" s="175">
        <v>98</v>
      </c>
      <c r="I135" s="176"/>
      <c r="J135" s="177">
        <f>ROUND(I135*H135,2)</f>
        <v>0</v>
      </c>
      <c r="K135" s="173" t="s">
        <v>124</v>
      </c>
      <c r="L135" s="35"/>
      <c r="M135" s="178" t="s">
        <v>1</v>
      </c>
      <c r="N135" s="179" t="s">
        <v>42</v>
      </c>
      <c r="O135" s="71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AR135" s="182" t="s">
        <v>125</v>
      </c>
      <c r="AT135" s="182" t="s">
        <v>120</v>
      </c>
      <c r="AU135" s="182" t="s">
        <v>84</v>
      </c>
      <c r="AY135" s="16" t="s">
        <v>118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82</v>
      </c>
      <c r="BK135" s="183">
        <f>ROUND(I135*H135,2)</f>
        <v>0</v>
      </c>
      <c r="BL135" s="16" t="s">
        <v>125</v>
      </c>
      <c r="BM135" s="182" t="s">
        <v>149</v>
      </c>
    </row>
    <row r="136" s="1" customFormat="1" ht="16.5" customHeight="1">
      <c r="B136" s="170"/>
      <c r="C136" s="171" t="s">
        <v>150</v>
      </c>
      <c r="D136" s="171" t="s">
        <v>120</v>
      </c>
      <c r="E136" s="172" t="s">
        <v>151</v>
      </c>
      <c r="F136" s="173" t="s">
        <v>152</v>
      </c>
      <c r="G136" s="174" t="s">
        <v>135</v>
      </c>
      <c r="H136" s="175">
        <v>63</v>
      </c>
      <c r="I136" s="176"/>
      <c r="J136" s="177">
        <f>ROUND(I136*H136,2)</f>
        <v>0</v>
      </c>
      <c r="K136" s="173" t="s">
        <v>124</v>
      </c>
      <c r="L136" s="35"/>
      <c r="M136" s="178" t="s">
        <v>1</v>
      </c>
      <c r="N136" s="179" t="s">
        <v>42</v>
      </c>
      <c r="O136" s="71"/>
      <c r="P136" s="180">
        <f>O136*H136</f>
        <v>0</v>
      </c>
      <c r="Q136" s="180">
        <v>0.00069999999999999999</v>
      </c>
      <c r="R136" s="180">
        <f>Q136*H136</f>
        <v>0.0441</v>
      </c>
      <c r="S136" s="180">
        <v>0</v>
      </c>
      <c r="T136" s="181">
        <f>S136*H136</f>
        <v>0</v>
      </c>
      <c r="AR136" s="182" t="s">
        <v>125</v>
      </c>
      <c r="AT136" s="182" t="s">
        <v>120</v>
      </c>
      <c r="AU136" s="182" t="s">
        <v>84</v>
      </c>
      <c r="AY136" s="16" t="s">
        <v>118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82</v>
      </c>
      <c r="BK136" s="183">
        <f>ROUND(I136*H136,2)</f>
        <v>0</v>
      </c>
      <c r="BL136" s="16" t="s">
        <v>125</v>
      </c>
      <c r="BM136" s="182" t="s">
        <v>153</v>
      </c>
    </row>
    <row r="137" s="12" customFormat="1">
      <c r="B137" s="184"/>
      <c r="D137" s="185" t="s">
        <v>127</v>
      </c>
      <c r="E137" s="186" t="s">
        <v>1</v>
      </c>
      <c r="F137" s="187" t="s">
        <v>154</v>
      </c>
      <c r="H137" s="188">
        <v>63</v>
      </c>
      <c r="I137" s="189"/>
      <c r="L137" s="184"/>
      <c r="M137" s="190"/>
      <c r="N137" s="191"/>
      <c r="O137" s="191"/>
      <c r="P137" s="191"/>
      <c r="Q137" s="191"/>
      <c r="R137" s="191"/>
      <c r="S137" s="191"/>
      <c r="T137" s="192"/>
      <c r="AT137" s="186" t="s">
        <v>127</v>
      </c>
      <c r="AU137" s="186" t="s">
        <v>84</v>
      </c>
      <c r="AV137" s="12" t="s">
        <v>84</v>
      </c>
      <c r="AW137" s="12" t="s">
        <v>33</v>
      </c>
      <c r="AX137" s="12" t="s">
        <v>82</v>
      </c>
      <c r="AY137" s="186" t="s">
        <v>118</v>
      </c>
    </row>
    <row r="138" s="1" customFormat="1" ht="16.5" customHeight="1">
      <c r="B138" s="170"/>
      <c r="C138" s="171" t="s">
        <v>155</v>
      </c>
      <c r="D138" s="171" t="s">
        <v>120</v>
      </c>
      <c r="E138" s="172" t="s">
        <v>156</v>
      </c>
      <c r="F138" s="173" t="s">
        <v>157</v>
      </c>
      <c r="G138" s="174" t="s">
        <v>135</v>
      </c>
      <c r="H138" s="175">
        <v>63</v>
      </c>
      <c r="I138" s="176"/>
      <c r="J138" s="177">
        <f>ROUND(I138*H138,2)</f>
        <v>0</v>
      </c>
      <c r="K138" s="173" t="s">
        <v>124</v>
      </c>
      <c r="L138" s="35"/>
      <c r="M138" s="178" t="s">
        <v>1</v>
      </c>
      <c r="N138" s="179" t="s">
        <v>42</v>
      </c>
      <c r="O138" s="71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AR138" s="182" t="s">
        <v>125</v>
      </c>
      <c r="AT138" s="182" t="s">
        <v>120</v>
      </c>
      <c r="AU138" s="182" t="s">
        <v>84</v>
      </c>
      <c r="AY138" s="16" t="s">
        <v>118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6" t="s">
        <v>82</v>
      </c>
      <c r="BK138" s="183">
        <f>ROUND(I138*H138,2)</f>
        <v>0</v>
      </c>
      <c r="BL138" s="16" t="s">
        <v>125</v>
      </c>
      <c r="BM138" s="182" t="s">
        <v>158</v>
      </c>
    </row>
    <row r="139" s="1" customFormat="1" ht="16.5" customHeight="1">
      <c r="B139" s="170"/>
      <c r="C139" s="171" t="s">
        <v>159</v>
      </c>
      <c r="D139" s="171" t="s">
        <v>120</v>
      </c>
      <c r="E139" s="172" t="s">
        <v>160</v>
      </c>
      <c r="F139" s="173" t="s">
        <v>161</v>
      </c>
      <c r="G139" s="174" t="s">
        <v>123</v>
      </c>
      <c r="H139" s="175">
        <v>63</v>
      </c>
      <c r="I139" s="176"/>
      <c r="J139" s="177">
        <f>ROUND(I139*H139,2)</f>
        <v>0</v>
      </c>
      <c r="K139" s="173" t="s">
        <v>124</v>
      </c>
      <c r="L139" s="35"/>
      <c r="M139" s="178" t="s">
        <v>1</v>
      </c>
      <c r="N139" s="179" t="s">
        <v>42</v>
      </c>
      <c r="O139" s="71"/>
      <c r="P139" s="180">
        <f>O139*H139</f>
        <v>0</v>
      </c>
      <c r="Q139" s="180">
        <v>0.00046000000000000001</v>
      </c>
      <c r="R139" s="180">
        <f>Q139*H139</f>
        <v>0.028980000000000002</v>
      </c>
      <c r="S139" s="180">
        <v>0</v>
      </c>
      <c r="T139" s="181">
        <f>S139*H139</f>
        <v>0</v>
      </c>
      <c r="AR139" s="182" t="s">
        <v>125</v>
      </c>
      <c r="AT139" s="182" t="s">
        <v>120</v>
      </c>
      <c r="AU139" s="182" t="s">
        <v>84</v>
      </c>
      <c r="AY139" s="16" t="s">
        <v>118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6" t="s">
        <v>82</v>
      </c>
      <c r="BK139" s="183">
        <f>ROUND(I139*H139,2)</f>
        <v>0</v>
      </c>
      <c r="BL139" s="16" t="s">
        <v>125</v>
      </c>
      <c r="BM139" s="182" t="s">
        <v>162</v>
      </c>
    </row>
    <row r="140" s="1" customFormat="1" ht="24" customHeight="1">
      <c r="B140" s="170"/>
      <c r="C140" s="171" t="s">
        <v>163</v>
      </c>
      <c r="D140" s="171" t="s">
        <v>120</v>
      </c>
      <c r="E140" s="172" t="s">
        <v>164</v>
      </c>
      <c r="F140" s="173" t="s">
        <v>165</v>
      </c>
      <c r="G140" s="174" t="s">
        <v>123</v>
      </c>
      <c r="H140" s="175">
        <v>63</v>
      </c>
      <c r="I140" s="176"/>
      <c r="J140" s="177">
        <f>ROUND(I140*H140,2)</f>
        <v>0</v>
      </c>
      <c r="K140" s="173" t="s">
        <v>124</v>
      </c>
      <c r="L140" s="35"/>
      <c r="M140" s="178" t="s">
        <v>1</v>
      </c>
      <c r="N140" s="179" t="s">
        <v>42</v>
      </c>
      <c r="O140" s="71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AR140" s="182" t="s">
        <v>125</v>
      </c>
      <c r="AT140" s="182" t="s">
        <v>120</v>
      </c>
      <c r="AU140" s="182" t="s">
        <v>84</v>
      </c>
      <c r="AY140" s="16" t="s">
        <v>118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6" t="s">
        <v>82</v>
      </c>
      <c r="BK140" s="183">
        <f>ROUND(I140*H140,2)</f>
        <v>0</v>
      </c>
      <c r="BL140" s="16" t="s">
        <v>125</v>
      </c>
      <c r="BM140" s="182" t="s">
        <v>166</v>
      </c>
    </row>
    <row r="141" s="1" customFormat="1" ht="24" customHeight="1">
      <c r="B141" s="170"/>
      <c r="C141" s="171" t="s">
        <v>167</v>
      </c>
      <c r="D141" s="171" t="s">
        <v>120</v>
      </c>
      <c r="E141" s="172" t="s">
        <v>168</v>
      </c>
      <c r="F141" s="173" t="s">
        <v>169</v>
      </c>
      <c r="G141" s="174" t="s">
        <v>123</v>
      </c>
      <c r="H141" s="175">
        <v>73.700999999999993</v>
      </c>
      <c r="I141" s="176"/>
      <c r="J141" s="177">
        <f>ROUND(I141*H141,2)</f>
        <v>0</v>
      </c>
      <c r="K141" s="173" t="s">
        <v>124</v>
      </c>
      <c r="L141" s="35"/>
      <c r="M141" s="178" t="s">
        <v>1</v>
      </c>
      <c r="N141" s="179" t="s">
        <v>42</v>
      </c>
      <c r="O141" s="71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AR141" s="182" t="s">
        <v>125</v>
      </c>
      <c r="AT141" s="182" t="s">
        <v>120</v>
      </c>
      <c r="AU141" s="182" t="s">
        <v>84</v>
      </c>
      <c r="AY141" s="16" t="s">
        <v>118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82</v>
      </c>
      <c r="BK141" s="183">
        <f>ROUND(I141*H141,2)</f>
        <v>0</v>
      </c>
      <c r="BL141" s="16" t="s">
        <v>125</v>
      </c>
      <c r="BM141" s="182" t="s">
        <v>170</v>
      </c>
    </row>
    <row r="142" s="12" customFormat="1">
      <c r="B142" s="184"/>
      <c r="D142" s="185" t="s">
        <v>127</v>
      </c>
      <c r="E142" s="186" t="s">
        <v>1</v>
      </c>
      <c r="F142" s="187" t="s">
        <v>171</v>
      </c>
      <c r="H142" s="188">
        <v>73.700999999999993</v>
      </c>
      <c r="I142" s="189"/>
      <c r="L142" s="184"/>
      <c r="M142" s="190"/>
      <c r="N142" s="191"/>
      <c r="O142" s="191"/>
      <c r="P142" s="191"/>
      <c r="Q142" s="191"/>
      <c r="R142" s="191"/>
      <c r="S142" s="191"/>
      <c r="T142" s="192"/>
      <c r="AT142" s="186" t="s">
        <v>127</v>
      </c>
      <c r="AU142" s="186" t="s">
        <v>84</v>
      </c>
      <c r="AV142" s="12" t="s">
        <v>84</v>
      </c>
      <c r="AW142" s="12" t="s">
        <v>33</v>
      </c>
      <c r="AX142" s="12" t="s">
        <v>82</v>
      </c>
      <c r="AY142" s="186" t="s">
        <v>118</v>
      </c>
    </row>
    <row r="143" s="1" customFormat="1" ht="16.5" customHeight="1">
      <c r="B143" s="170"/>
      <c r="C143" s="171" t="s">
        <v>172</v>
      </c>
      <c r="D143" s="171" t="s">
        <v>120</v>
      </c>
      <c r="E143" s="172" t="s">
        <v>173</v>
      </c>
      <c r="F143" s="173" t="s">
        <v>174</v>
      </c>
      <c r="G143" s="174" t="s">
        <v>135</v>
      </c>
      <c r="H143" s="175">
        <v>155</v>
      </c>
      <c r="I143" s="176"/>
      <c r="J143" s="177">
        <f>ROUND(I143*H143,2)</f>
        <v>0</v>
      </c>
      <c r="K143" s="173" t="s">
        <v>124</v>
      </c>
      <c r="L143" s="35"/>
      <c r="M143" s="178" t="s">
        <v>1</v>
      </c>
      <c r="N143" s="179" t="s">
        <v>42</v>
      </c>
      <c r="O143" s="71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AR143" s="182" t="s">
        <v>125</v>
      </c>
      <c r="AT143" s="182" t="s">
        <v>120</v>
      </c>
      <c r="AU143" s="182" t="s">
        <v>84</v>
      </c>
      <c r="AY143" s="16" t="s">
        <v>118</v>
      </c>
      <c r="BE143" s="183">
        <f>IF(N143="základní",J143,0)</f>
        <v>0</v>
      </c>
      <c r="BF143" s="183">
        <f>IF(N143="snížená",J143,0)</f>
        <v>0</v>
      </c>
      <c r="BG143" s="183">
        <f>IF(N143="zákl. přenesená",J143,0)</f>
        <v>0</v>
      </c>
      <c r="BH143" s="183">
        <f>IF(N143="sníž. přenesená",J143,0)</f>
        <v>0</v>
      </c>
      <c r="BI143" s="183">
        <f>IF(N143="nulová",J143,0)</f>
        <v>0</v>
      </c>
      <c r="BJ143" s="16" t="s">
        <v>82</v>
      </c>
      <c r="BK143" s="183">
        <f>ROUND(I143*H143,2)</f>
        <v>0</v>
      </c>
      <c r="BL143" s="16" t="s">
        <v>125</v>
      </c>
      <c r="BM143" s="182" t="s">
        <v>175</v>
      </c>
    </row>
    <row r="144" s="12" customFormat="1">
      <c r="B144" s="184"/>
      <c r="D144" s="185" t="s">
        <v>127</v>
      </c>
      <c r="E144" s="186" t="s">
        <v>1</v>
      </c>
      <c r="F144" s="187" t="s">
        <v>176</v>
      </c>
      <c r="H144" s="188">
        <v>155</v>
      </c>
      <c r="I144" s="189"/>
      <c r="L144" s="184"/>
      <c r="M144" s="190"/>
      <c r="N144" s="191"/>
      <c r="O144" s="191"/>
      <c r="P144" s="191"/>
      <c r="Q144" s="191"/>
      <c r="R144" s="191"/>
      <c r="S144" s="191"/>
      <c r="T144" s="192"/>
      <c r="AT144" s="186" t="s">
        <v>127</v>
      </c>
      <c r="AU144" s="186" t="s">
        <v>84</v>
      </c>
      <c r="AV144" s="12" t="s">
        <v>84</v>
      </c>
      <c r="AW144" s="12" t="s">
        <v>33</v>
      </c>
      <c r="AX144" s="12" t="s">
        <v>82</v>
      </c>
      <c r="AY144" s="186" t="s">
        <v>118</v>
      </c>
    </row>
    <row r="145" s="1" customFormat="1" ht="16.5" customHeight="1">
      <c r="B145" s="170"/>
      <c r="C145" s="171" t="s">
        <v>177</v>
      </c>
      <c r="D145" s="171" t="s">
        <v>120</v>
      </c>
      <c r="E145" s="172" t="s">
        <v>178</v>
      </c>
      <c r="F145" s="173" t="s">
        <v>179</v>
      </c>
      <c r="G145" s="174" t="s">
        <v>123</v>
      </c>
      <c r="H145" s="175">
        <v>27.399999999999999</v>
      </c>
      <c r="I145" s="176"/>
      <c r="J145" s="177">
        <f>ROUND(I145*H145,2)</f>
        <v>0</v>
      </c>
      <c r="K145" s="173" t="s">
        <v>124</v>
      </c>
      <c r="L145" s="35"/>
      <c r="M145" s="178" t="s">
        <v>1</v>
      </c>
      <c r="N145" s="179" t="s">
        <v>42</v>
      </c>
      <c r="O145" s="71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AR145" s="182" t="s">
        <v>125</v>
      </c>
      <c r="AT145" s="182" t="s">
        <v>120</v>
      </c>
      <c r="AU145" s="182" t="s">
        <v>84</v>
      </c>
      <c r="AY145" s="16" t="s">
        <v>118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6" t="s">
        <v>82</v>
      </c>
      <c r="BK145" s="183">
        <f>ROUND(I145*H145,2)</f>
        <v>0</v>
      </c>
      <c r="BL145" s="16" t="s">
        <v>125</v>
      </c>
      <c r="BM145" s="182" t="s">
        <v>180</v>
      </c>
    </row>
    <row r="146" s="12" customFormat="1">
      <c r="B146" s="184"/>
      <c r="D146" s="185" t="s">
        <v>127</v>
      </c>
      <c r="E146" s="186" t="s">
        <v>1</v>
      </c>
      <c r="F146" s="187" t="s">
        <v>181</v>
      </c>
      <c r="H146" s="188">
        <v>27.399999999999999</v>
      </c>
      <c r="I146" s="189"/>
      <c r="L146" s="184"/>
      <c r="M146" s="190"/>
      <c r="N146" s="191"/>
      <c r="O146" s="191"/>
      <c r="P146" s="191"/>
      <c r="Q146" s="191"/>
      <c r="R146" s="191"/>
      <c r="S146" s="191"/>
      <c r="T146" s="192"/>
      <c r="AT146" s="186" t="s">
        <v>127</v>
      </c>
      <c r="AU146" s="186" t="s">
        <v>84</v>
      </c>
      <c r="AV146" s="12" t="s">
        <v>84</v>
      </c>
      <c r="AW146" s="12" t="s">
        <v>33</v>
      </c>
      <c r="AX146" s="12" t="s">
        <v>82</v>
      </c>
      <c r="AY146" s="186" t="s">
        <v>118</v>
      </c>
    </row>
    <row r="147" s="1" customFormat="1" ht="24" customHeight="1">
      <c r="B147" s="170"/>
      <c r="C147" s="171" t="s">
        <v>182</v>
      </c>
      <c r="D147" s="171" t="s">
        <v>120</v>
      </c>
      <c r="E147" s="172" t="s">
        <v>183</v>
      </c>
      <c r="F147" s="173" t="s">
        <v>184</v>
      </c>
      <c r="G147" s="174" t="s">
        <v>123</v>
      </c>
      <c r="H147" s="175">
        <v>27.399999999999999</v>
      </c>
      <c r="I147" s="176"/>
      <c r="J147" s="177">
        <f>ROUND(I147*H147,2)</f>
        <v>0</v>
      </c>
      <c r="K147" s="173" t="s">
        <v>124</v>
      </c>
      <c r="L147" s="35"/>
      <c r="M147" s="178" t="s">
        <v>1</v>
      </c>
      <c r="N147" s="179" t="s">
        <v>42</v>
      </c>
      <c r="O147" s="71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AR147" s="182" t="s">
        <v>125</v>
      </c>
      <c r="AT147" s="182" t="s">
        <v>120</v>
      </c>
      <c r="AU147" s="182" t="s">
        <v>84</v>
      </c>
      <c r="AY147" s="16" t="s">
        <v>118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6" t="s">
        <v>82</v>
      </c>
      <c r="BK147" s="183">
        <f>ROUND(I147*H147,2)</f>
        <v>0</v>
      </c>
      <c r="BL147" s="16" t="s">
        <v>125</v>
      </c>
      <c r="BM147" s="182" t="s">
        <v>185</v>
      </c>
    </row>
    <row r="148" s="1" customFormat="1" ht="24" customHeight="1">
      <c r="B148" s="170"/>
      <c r="C148" s="171" t="s">
        <v>8</v>
      </c>
      <c r="D148" s="171" t="s">
        <v>120</v>
      </c>
      <c r="E148" s="172" t="s">
        <v>186</v>
      </c>
      <c r="F148" s="173" t="s">
        <v>187</v>
      </c>
      <c r="G148" s="174" t="s">
        <v>188</v>
      </c>
      <c r="H148" s="175">
        <v>54.799999999999997</v>
      </c>
      <c r="I148" s="176"/>
      <c r="J148" s="177">
        <f>ROUND(I148*H148,2)</f>
        <v>0</v>
      </c>
      <c r="K148" s="173" t="s">
        <v>124</v>
      </c>
      <c r="L148" s="35"/>
      <c r="M148" s="178" t="s">
        <v>1</v>
      </c>
      <c r="N148" s="179" t="s">
        <v>42</v>
      </c>
      <c r="O148" s="71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AR148" s="182" t="s">
        <v>125</v>
      </c>
      <c r="AT148" s="182" t="s">
        <v>120</v>
      </c>
      <c r="AU148" s="182" t="s">
        <v>84</v>
      </c>
      <c r="AY148" s="16" t="s">
        <v>118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6" t="s">
        <v>82</v>
      </c>
      <c r="BK148" s="183">
        <f>ROUND(I148*H148,2)</f>
        <v>0</v>
      </c>
      <c r="BL148" s="16" t="s">
        <v>125</v>
      </c>
      <c r="BM148" s="182" t="s">
        <v>189</v>
      </c>
    </row>
    <row r="149" s="12" customFormat="1">
      <c r="B149" s="184"/>
      <c r="D149" s="185" t="s">
        <v>127</v>
      </c>
      <c r="E149" s="186" t="s">
        <v>1</v>
      </c>
      <c r="F149" s="187" t="s">
        <v>190</v>
      </c>
      <c r="H149" s="188">
        <v>54.799999999999997</v>
      </c>
      <c r="I149" s="189"/>
      <c r="L149" s="184"/>
      <c r="M149" s="190"/>
      <c r="N149" s="191"/>
      <c r="O149" s="191"/>
      <c r="P149" s="191"/>
      <c r="Q149" s="191"/>
      <c r="R149" s="191"/>
      <c r="S149" s="191"/>
      <c r="T149" s="192"/>
      <c r="AT149" s="186" t="s">
        <v>127</v>
      </c>
      <c r="AU149" s="186" t="s">
        <v>84</v>
      </c>
      <c r="AV149" s="12" t="s">
        <v>84</v>
      </c>
      <c r="AW149" s="12" t="s">
        <v>33</v>
      </c>
      <c r="AX149" s="12" t="s">
        <v>82</v>
      </c>
      <c r="AY149" s="186" t="s">
        <v>118</v>
      </c>
    </row>
    <row r="150" s="11" customFormat="1" ht="22.8" customHeight="1">
      <c r="B150" s="157"/>
      <c r="D150" s="158" t="s">
        <v>76</v>
      </c>
      <c r="E150" s="168" t="s">
        <v>84</v>
      </c>
      <c r="F150" s="168" t="s">
        <v>191</v>
      </c>
      <c r="I150" s="160"/>
      <c r="J150" s="169">
        <f>BK150</f>
        <v>0</v>
      </c>
      <c r="L150" s="157"/>
      <c r="M150" s="162"/>
      <c r="N150" s="163"/>
      <c r="O150" s="163"/>
      <c r="P150" s="164">
        <f>SUM(P151:P157)</f>
        <v>0</v>
      </c>
      <c r="Q150" s="163"/>
      <c r="R150" s="164">
        <f>SUM(R151:R157)</f>
        <v>0.0084438499999999993</v>
      </c>
      <c r="S150" s="163"/>
      <c r="T150" s="165">
        <f>SUM(T151:T157)</f>
        <v>0</v>
      </c>
      <c r="AR150" s="158" t="s">
        <v>82</v>
      </c>
      <c r="AT150" s="166" t="s">
        <v>76</v>
      </c>
      <c r="AU150" s="166" t="s">
        <v>82</v>
      </c>
      <c r="AY150" s="158" t="s">
        <v>118</v>
      </c>
      <c r="BK150" s="167">
        <f>SUM(BK151:BK157)</f>
        <v>0</v>
      </c>
    </row>
    <row r="151" s="1" customFormat="1" ht="24" customHeight="1">
      <c r="B151" s="170"/>
      <c r="C151" s="171" t="s">
        <v>192</v>
      </c>
      <c r="D151" s="171" t="s">
        <v>120</v>
      </c>
      <c r="E151" s="172" t="s">
        <v>193</v>
      </c>
      <c r="F151" s="173" t="s">
        <v>194</v>
      </c>
      <c r="G151" s="174" t="s">
        <v>135</v>
      </c>
      <c r="H151" s="175">
        <v>13.35</v>
      </c>
      <c r="I151" s="176"/>
      <c r="J151" s="177">
        <f>ROUND(I151*H151,2)</f>
        <v>0</v>
      </c>
      <c r="K151" s="173" t="s">
        <v>124</v>
      </c>
      <c r="L151" s="35"/>
      <c r="M151" s="178" t="s">
        <v>1</v>
      </c>
      <c r="N151" s="179" t="s">
        <v>42</v>
      </c>
      <c r="O151" s="71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AR151" s="182" t="s">
        <v>125</v>
      </c>
      <c r="AT151" s="182" t="s">
        <v>120</v>
      </c>
      <c r="AU151" s="182" t="s">
        <v>84</v>
      </c>
      <c r="AY151" s="16" t="s">
        <v>118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6" t="s">
        <v>82</v>
      </c>
      <c r="BK151" s="183">
        <f>ROUND(I151*H151,2)</f>
        <v>0</v>
      </c>
      <c r="BL151" s="16" t="s">
        <v>125</v>
      </c>
      <c r="BM151" s="182" t="s">
        <v>195</v>
      </c>
    </row>
    <row r="152" s="12" customFormat="1">
      <c r="B152" s="184"/>
      <c r="D152" s="185" t="s">
        <v>127</v>
      </c>
      <c r="E152" s="186" t="s">
        <v>1</v>
      </c>
      <c r="F152" s="187" t="s">
        <v>196</v>
      </c>
      <c r="H152" s="188">
        <v>13.35</v>
      </c>
      <c r="I152" s="189"/>
      <c r="L152" s="184"/>
      <c r="M152" s="190"/>
      <c r="N152" s="191"/>
      <c r="O152" s="191"/>
      <c r="P152" s="191"/>
      <c r="Q152" s="191"/>
      <c r="R152" s="191"/>
      <c r="S152" s="191"/>
      <c r="T152" s="192"/>
      <c r="AT152" s="186" t="s">
        <v>127</v>
      </c>
      <c r="AU152" s="186" t="s">
        <v>84</v>
      </c>
      <c r="AV152" s="12" t="s">
        <v>84</v>
      </c>
      <c r="AW152" s="12" t="s">
        <v>33</v>
      </c>
      <c r="AX152" s="12" t="s">
        <v>82</v>
      </c>
      <c r="AY152" s="186" t="s">
        <v>118</v>
      </c>
    </row>
    <row r="153" s="1" customFormat="1" ht="24" customHeight="1">
      <c r="B153" s="170"/>
      <c r="C153" s="171" t="s">
        <v>197</v>
      </c>
      <c r="D153" s="171" t="s">
        <v>120</v>
      </c>
      <c r="E153" s="172" t="s">
        <v>198</v>
      </c>
      <c r="F153" s="173" t="s">
        <v>199</v>
      </c>
      <c r="G153" s="174" t="s">
        <v>135</v>
      </c>
      <c r="H153" s="175">
        <v>6.6749999999999998</v>
      </c>
      <c r="I153" s="176"/>
      <c r="J153" s="177">
        <f>ROUND(I153*H153,2)</f>
        <v>0</v>
      </c>
      <c r="K153" s="173" t="s">
        <v>124</v>
      </c>
      <c r="L153" s="35"/>
      <c r="M153" s="178" t="s">
        <v>1</v>
      </c>
      <c r="N153" s="179" t="s">
        <v>42</v>
      </c>
      <c r="O153" s="71"/>
      <c r="P153" s="180">
        <f>O153*H153</f>
        <v>0</v>
      </c>
      <c r="Q153" s="180">
        <v>0.00017000000000000001</v>
      </c>
      <c r="R153" s="180">
        <f>Q153*H153</f>
        <v>0.0011347500000000001</v>
      </c>
      <c r="S153" s="180">
        <v>0</v>
      </c>
      <c r="T153" s="181">
        <f>S153*H153</f>
        <v>0</v>
      </c>
      <c r="AR153" s="182" t="s">
        <v>125</v>
      </c>
      <c r="AT153" s="182" t="s">
        <v>120</v>
      </c>
      <c r="AU153" s="182" t="s">
        <v>84</v>
      </c>
      <c r="AY153" s="16" t="s">
        <v>118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6" t="s">
        <v>82</v>
      </c>
      <c r="BK153" s="183">
        <f>ROUND(I153*H153,2)</f>
        <v>0</v>
      </c>
      <c r="BL153" s="16" t="s">
        <v>125</v>
      </c>
      <c r="BM153" s="182" t="s">
        <v>200</v>
      </c>
    </row>
    <row r="154" s="12" customFormat="1">
      <c r="B154" s="184"/>
      <c r="D154" s="185" t="s">
        <v>127</v>
      </c>
      <c r="E154" s="186" t="s">
        <v>1</v>
      </c>
      <c r="F154" s="187" t="s">
        <v>201</v>
      </c>
      <c r="H154" s="188">
        <v>6.6749999999999998</v>
      </c>
      <c r="I154" s="189"/>
      <c r="L154" s="184"/>
      <c r="M154" s="190"/>
      <c r="N154" s="191"/>
      <c r="O154" s="191"/>
      <c r="P154" s="191"/>
      <c r="Q154" s="191"/>
      <c r="R154" s="191"/>
      <c r="S154" s="191"/>
      <c r="T154" s="192"/>
      <c r="AT154" s="186" t="s">
        <v>127</v>
      </c>
      <c r="AU154" s="186" t="s">
        <v>84</v>
      </c>
      <c r="AV154" s="12" t="s">
        <v>84</v>
      </c>
      <c r="AW154" s="12" t="s">
        <v>33</v>
      </c>
      <c r="AX154" s="12" t="s">
        <v>82</v>
      </c>
      <c r="AY154" s="186" t="s">
        <v>118</v>
      </c>
    </row>
    <row r="155" s="1" customFormat="1" ht="24" customHeight="1">
      <c r="B155" s="170"/>
      <c r="C155" s="193" t="s">
        <v>202</v>
      </c>
      <c r="D155" s="193" t="s">
        <v>203</v>
      </c>
      <c r="E155" s="194" t="s">
        <v>204</v>
      </c>
      <c r="F155" s="195" t="s">
        <v>205</v>
      </c>
      <c r="G155" s="196" t="s">
        <v>135</v>
      </c>
      <c r="H155" s="197">
        <v>7.6760000000000002</v>
      </c>
      <c r="I155" s="198"/>
      <c r="J155" s="199">
        <f>ROUND(I155*H155,2)</f>
        <v>0</v>
      </c>
      <c r="K155" s="195" t="s">
        <v>124</v>
      </c>
      <c r="L155" s="200"/>
      <c r="M155" s="201" t="s">
        <v>1</v>
      </c>
      <c r="N155" s="202" t="s">
        <v>42</v>
      </c>
      <c r="O155" s="71"/>
      <c r="P155" s="180">
        <f>O155*H155</f>
        <v>0</v>
      </c>
      <c r="Q155" s="180">
        <v>0.00010000000000000001</v>
      </c>
      <c r="R155" s="180">
        <f>Q155*H155</f>
        <v>0.00076760000000000001</v>
      </c>
      <c r="S155" s="180">
        <v>0</v>
      </c>
      <c r="T155" s="181">
        <f>S155*H155</f>
        <v>0</v>
      </c>
      <c r="AR155" s="182" t="s">
        <v>155</v>
      </c>
      <c r="AT155" s="182" t="s">
        <v>203</v>
      </c>
      <c r="AU155" s="182" t="s">
        <v>84</v>
      </c>
      <c r="AY155" s="16" t="s">
        <v>118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6" t="s">
        <v>82</v>
      </c>
      <c r="BK155" s="183">
        <f>ROUND(I155*H155,2)</f>
        <v>0</v>
      </c>
      <c r="BL155" s="16" t="s">
        <v>125</v>
      </c>
      <c r="BM155" s="182" t="s">
        <v>206</v>
      </c>
    </row>
    <row r="156" s="12" customFormat="1">
      <c r="B156" s="184"/>
      <c r="D156" s="185" t="s">
        <v>127</v>
      </c>
      <c r="F156" s="187" t="s">
        <v>207</v>
      </c>
      <c r="H156" s="188">
        <v>7.6760000000000002</v>
      </c>
      <c r="I156" s="189"/>
      <c r="L156" s="184"/>
      <c r="M156" s="190"/>
      <c r="N156" s="191"/>
      <c r="O156" s="191"/>
      <c r="P156" s="191"/>
      <c r="Q156" s="191"/>
      <c r="R156" s="191"/>
      <c r="S156" s="191"/>
      <c r="T156" s="192"/>
      <c r="AT156" s="186" t="s">
        <v>127</v>
      </c>
      <c r="AU156" s="186" t="s">
        <v>84</v>
      </c>
      <c r="AV156" s="12" t="s">
        <v>84</v>
      </c>
      <c r="AW156" s="12" t="s">
        <v>3</v>
      </c>
      <c r="AX156" s="12" t="s">
        <v>82</v>
      </c>
      <c r="AY156" s="186" t="s">
        <v>118</v>
      </c>
    </row>
    <row r="157" s="1" customFormat="1" ht="24" customHeight="1">
      <c r="B157" s="170"/>
      <c r="C157" s="171" t="s">
        <v>208</v>
      </c>
      <c r="D157" s="171" t="s">
        <v>120</v>
      </c>
      <c r="E157" s="172" t="s">
        <v>209</v>
      </c>
      <c r="F157" s="173" t="s">
        <v>210</v>
      </c>
      <c r="G157" s="174" t="s">
        <v>211</v>
      </c>
      <c r="H157" s="175">
        <v>13.35</v>
      </c>
      <c r="I157" s="176"/>
      <c r="J157" s="177">
        <f>ROUND(I157*H157,2)</f>
        <v>0</v>
      </c>
      <c r="K157" s="173" t="s">
        <v>124</v>
      </c>
      <c r="L157" s="35"/>
      <c r="M157" s="178" t="s">
        <v>1</v>
      </c>
      <c r="N157" s="179" t="s">
        <v>42</v>
      </c>
      <c r="O157" s="71"/>
      <c r="P157" s="180">
        <f>O157*H157</f>
        <v>0</v>
      </c>
      <c r="Q157" s="180">
        <v>0.00048999999999999998</v>
      </c>
      <c r="R157" s="180">
        <f>Q157*H157</f>
        <v>0.0065414999999999996</v>
      </c>
      <c r="S157" s="180">
        <v>0</v>
      </c>
      <c r="T157" s="181">
        <f>S157*H157</f>
        <v>0</v>
      </c>
      <c r="AR157" s="182" t="s">
        <v>125</v>
      </c>
      <c r="AT157" s="182" t="s">
        <v>120</v>
      </c>
      <c r="AU157" s="182" t="s">
        <v>84</v>
      </c>
      <c r="AY157" s="16" t="s">
        <v>118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6" t="s">
        <v>82</v>
      </c>
      <c r="BK157" s="183">
        <f>ROUND(I157*H157,2)</f>
        <v>0</v>
      </c>
      <c r="BL157" s="16" t="s">
        <v>125</v>
      </c>
      <c r="BM157" s="182" t="s">
        <v>212</v>
      </c>
    </row>
    <row r="158" s="11" customFormat="1" ht="22.8" customHeight="1">
      <c r="B158" s="157"/>
      <c r="D158" s="158" t="s">
        <v>76</v>
      </c>
      <c r="E158" s="168" t="s">
        <v>132</v>
      </c>
      <c r="F158" s="168" t="s">
        <v>213</v>
      </c>
      <c r="I158" s="160"/>
      <c r="J158" s="169">
        <f>BK158</f>
        <v>0</v>
      </c>
      <c r="L158" s="157"/>
      <c r="M158" s="162"/>
      <c r="N158" s="163"/>
      <c r="O158" s="163"/>
      <c r="P158" s="164">
        <f>SUM(P159:P195)</f>
        <v>0</v>
      </c>
      <c r="Q158" s="163"/>
      <c r="R158" s="164">
        <f>SUM(R159:R195)</f>
        <v>98.49183822000002</v>
      </c>
      <c r="S158" s="163"/>
      <c r="T158" s="165">
        <f>SUM(T159:T195)</f>
        <v>0</v>
      </c>
      <c r="AR158" s="158" t="s">
        <v>82</v>
      </c>
      <c r="AT158" s="166" t="s">
        <v>76</v>
      </c>
      <c r="AU158" s="166" t="s">
        <v>82</v>
      </c>
      <c r="AY158" s="158" t="s">
        <v>118</v>
      </c>
      <c r="BK158" s="167">
        <f>SUM(BK159:BK195)</f>
        <v>0</v>
      </c>
    </row>
    <row r="159" s="1" customFormat="1" ht="24" customHeight="1">
      <c r="B159" s="170"/>
      <c r="C159" s="171" t="s">
        <v>214</v>
      </c>
      <c r="D159" s="171" t="s">
        <v>120</v>
      </c>
      <c r="E159" s="172" t="s">
        <v>215</v>
      </c>
      <c r="F159" s="173" t="s">
        <v>216</v>
      </c>
      <c r="G159" s="174" t="s">
        <v>211</v>
      </c>
      <c r="H159" s="175">
        <v>3.8500000000000001</v>
      </c>
      <c r="I159" s="176"/>
      <c r="J159" s="177">
        <f>ROUND(I159*H159,2)</f>
        <v>0</v>
      </c>
      <c r="K159" s="173" t="s">
        <v>124</v>
      </c>
      <c r="L159" s="35"/>
      <c r="M159" s="178" t="s">
        <v>1</v>
      </c>
      <c r="N159" s="179" t="s">
        <v>42</v>
      </c>
      <c r="O159" s="71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AR159" s="182" t="s">
        <v>125</v>
      </c>
      <c r="AT159" s="182" t="s">
        <v>120</v>
      </c>
      <c r="AU159" s="182" t="s">
        <v>84</v>
      </c>
      <c r="AY159" s="16" t="s">
        <v>118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6" t="s">
        <v>82</v>
      </c>
      <c r="BK159" s="183">
        <f>ROUND(I159*H159,2)</f>
        <v>0</v>
      </c>
      <c r="BL159" s="16" t="s">
        <v>125</v>
      </c>
      <c r="BM159" s="182" t="s">
        <v>217</v>
      </c>
    </row>
    <row r="160" s="12" customFormat="1">
      <c r="B160" s="184"/>
      <c r="D160" s="185" t="s">
        <v>127</v>
      </c>
      <c r="E160" s="186" t="s">
        <v>1</v>
      </c>
      <c r="F160" s="187" t="s">
        <v>218</v>
      </c>
      <c r="H160" s="188">
        <v>3.8500000000000001</v>
      </c>
      <c r="I160" s="189"/>
      <c r="L160" s="184"/>
      <c r="M160" s="190"/>
      <c r="N160" s="191"/>
      <c r="O160" s="191"/>
      <c r="P160" s="191"/>
      <c r="Q160" s="191"/>
      <c r="R160" s="191"/>
      <c r="S160" s="191"/>
      <c r="T160" s="192"/>
      <c r="AT160" s="186" t="s">
        <v>127</v>
      </c>
      <c r="AU160" s="186" t="s">
        <v>84</v>
      </c>
      <c r="AV160" s="12" t="s">
        <v>84</v>
      </c>
      <c r="AW160" s="12" t="s">
        <v>33</v>
      </c>
      <c r="AX160" s="12" t="s">
        <v>82</v>
      </c>
      <c r="AY160" s="186" t="s">
        <v>118</v>
      </c>
    </row>
    <row r="161" s="1" customFormat="1" ht="24" customHeight="1">
      <c r="B161" s="170"/>
      <c r="C161" s="171" t="s">
        <v>7</v>
      </c>
      <c r="D161" s="171" t="s">
        <v>120</v>
      </c>
      <c r="E161" s="172" t="s">
        <v>219</v>
      </c>
      <c r="F161" s="173" t="s">
        <v>220</v>
      </c>
      <c r="G161" s="174" t="s">
        <v>211</v>
      </c>
      <c r="H161" s="175">
        <v>2.75</v>
      </c>
      <c r="I161" s="176"/>
      <c r="J161" s="177">
        <f>ROUND(I161*H161,2)</f>
        <v>0</v>
      </c>
      <c r="K161" s="173" t="s">
        <v>124</v>
      </c>
      <c r="L161" s="35"/>
      <c r="M161" s="178" t="s">
        <v>1</v>
      </c>
      <c r="N161" s="179" t="s">
        <v>42</v>
      </c>
      <c r="O161" s="71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AR161" s="182" t="s">
        <v>125</v>
      </c>
      <c r="AT161" s="182" t="s">
        <v>120</v>
      </c>
      <c r="AU161" s="182" t="s">
        <v>84</v>
      </c>
      <c r="AY161" s="16" t="s">
        <v>118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6" t="s">
        <v>82</v>
      </c>
      <c r="BK161" s="183">
        <f>ROUND(I161*H161,2)</f>
        <v>0</v>
      </c>
      <c r="BL161" s="16" t="s">
        <v>125</v>
      </c>
      <c r="BM161" s="182" t="s">
        <v>221</v>
      </c>
    </row>
    <row r="162" s="12" customFormat="1">
      <c r="B162" s="184"/>
      <c r="D162" s="185" t="s">
        <v>127</v>
      </c>
      <c r="E162" s="186" t="s">
        <v>1</v>
      </c>
      <c r="F162" s="187" t="s">
        <v>222</v>
      </c>
      <c r="H162" s="188">
        <v>2.75</v>
      </c>
      <c r="I162" s="189"/>
      <c r="L162" s="184"/>
      <c r="M162" s="190"/>
      <c r="N162" s="191"/>
      <c r="O162" s="191"/>
      <c r="P162" s="191"/>
      <c r="Q162" s="191"/>
      <c r="R162" s="191"/>
      <c r="S162" s="191"/>
      <c r="T162" s="192"/>
      <c r="AT162" s="186" t="s">
        <v>127</v>
      </c>
      <c r="AU162" s="186" t="s">
        <v>84</v>
      </c>
      <c r="AV162" s="12" t="s">
        <v>84</v>
      </c>
      <c r="AW162" s="12" t="s">
        <v>33</v>
      </c>
      <c r="AX162" s="12" t="s">
        <v>82</v>
      </c>
      <c r="AY162" s="186" t="s">
        <v>118</v>
      </c>
    </row>
    <row r="163" s="1" customFormat="1" ht="16.5" customHeight="1">
      <c r="B163" s="170"/>
      <c r="C163" s="193" t="s">
        <v>223</v>
      </c>
      <c r="D163" s="193" t="s">
        <v>203</v>
      </c>
      <c r="E163" s="194" t="s">
        <v>224</v>
      </c>
      <c r="F163" s="195" t="s">
        <v>225</v>
      </c>
      <c r="G163" s="196" t="s">
        <v>211</v>
      </c>
      <c r="H163" s="197">
        <v>12.6</v>
      </c>
      <c r="I163" s="198"/>
      <c r="J163" s="199">
        <f>ROUND(I163*H163,2)</f>
        <v>0</v>
      </c>
      <c r="K163" s="195" t="s">
        <v>124</v>
      </c>
      <c r="L163" s="200"/>
      <c r="M163" s="201" t="s">
        <v>1</v>
      </c>
      <c r="N163" s="202" t="s">
        <v>42</v>
      </c>
      <c r="O163" s="71"/>
      <c r="P163" s="180">
        <f>O163*H163</f>
        <v>0</v>
      </c>
      <c r="Q163" s="180">
        <v>0.0020999999999999999</v>
      </c>
      <c r="R163" s="180">
        <f>Q163*H163</f>
        <v>0.026459999999999997</v>
      </c>
      <c r="S163" s="180">
        <v>0</v>
      </c>
      <c r="T163" s="181">
        <f>S163*H163</f>
        <v>0</v>
      </c>
      <c r="AR163" s="182" t="s">
        <v>155</v>
      </c>
      <c r="AT163" s="182" t="s">
        <v>203</v>
      </c>
      <c r="AU163" s="182" t="s">
        <v>84</v>
      </c>
      <c r="AY163" s="16" t="s">
        <v>118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6" t="s">
        <v>82</v>
      </c>
      <c r="BK163" s="183">
        <f>ROUND(I163*H163,2)</f>
        <v>0</v>
      </c>
      <c r="BL163" s="16" t="s">
        <v>125</v>
      </c>
      <c r="BM163" s="182" t="s">
        <v>226</v>
      </c>
    </row>
    <row r="164" s="12" customFormat="1">
      <c r="B164" s="184"/>
      <c r="D164" s="185" t="s">
        <v>127</v>
      </c>
      <c r="E164" s="186" t="s">
        <v>1</v>
      </c>
      <c r="F164" s="187" t="s">
        <v>227</v>
      </c>
      <c r="H164" s="188">
        <v>12.6</v>
      </c>
      <c r="I164" s="189"/>
      <c r="L164" s="184"/>
      <c r="M164" s="190"/>
      <c r="N164" s="191"/>
      <c r="O164" s="191"/>
      <c r="P164" s="191"/>
      <c r="Q164" s="191"/>
      <c r="R164" s="191"/>
      <c r="S164" s="191"/>
      <c r="T164" s="192"/>
      <c r="AT164" s="186" t="s">
        <v>127</v>
      </c>
      <c r="AU164" s="186" t="s">
        <v>84</v>
      </c>
      <c r="AV164" s="12" t="s">
        <v>84</v>
      </c>
      <c r="AW164" s="12" t="s">
        <v>33</v>
      </c>
      <c r="AX164" s="12" t="s">
        <v>82</v>
      </c>
      <c r="AY164" s="186" t="s">
        <v>118</v>
      </c>
    </row>
    <row r="165" s="1" customFormat="1" ht="16.5" customHeight="1">
      <c r="B165" s="170"/>
      <c r="C165" s="171" t="s">
        <v>228</v>
      </c>
      <c r="D165" s="171" t="s">
        <v>120</v>
      </c>
      <c r="E165" s="172" t="s">
        <v>229</v>
      </c>
      <c r="F165" s="173" t="s">
        <v>230</v>
      </c>
      <c r="G165" s="174" t="s">
        <v>123</v>
      </c>
      <c r="H165" s="175">
        <v>38.853000000000002</v>
      </c>
      <c r="I165" s="176"/>
      <c r="J165" s="177">
        <f>ROUND(I165*H165,2)</f>
        <v>0</v>
      </c>
      <c r="K165" s="173" t="s">
        <v>124</v>
      </c>
      <c r="L165" s="35"/>
      <c r="M165" s="178" t="s">
        <v>1</v>
      </c>
      <c r="N165" s="179" t="s">
        <v>42</v>
      </c>
      <c r="O165" s="71"/>
      <c r="P165" s="180">
        <f>O165*H165</f>
        <v>0</v>
      </c>
      <c r="Q165" s="180">
        <v>2.45329</v>
      </c>
      <c r="R165" s="180">
        <f>Q165*H165</f>
        <v>95.317676370000001</v>
      </c>
      <c r="S165" s="180">
        <v>0</v>
      </c>
      <c r="T165" s="181">
        <f>S165*H165</f>
        <v>0</v>
      </c>
      <c r="AR165" s="182" t="s">
        <v>125</v>
      </c>
      <c r="AT165" s="182" t="s">
        <v>120</v>
      </c>
      <c r="AU165" s="182" t="s">
        <v>84</v>
      </c>
      <c r="AY165" s="16" t="s">
        <v>118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6" t="s">
        <v>82</v>
      </c>
      <c r="BK165" s="183">
        <f>ROUND(I165*H165,2)</f>
        <v>0</v>
      </c>
      <c r="BL165" s="16" t="s">
        <v>125</v>
      </c>
      <c r="BM165" s="182" t="s">
        <v>231</v>
      </c>
    </row>
    <row r="166" s="12" customFormat="1">
      <c r="B166" s="184"/>
      <c r="D166" s="185" t="s">
        <v>127</v>
      </c>
      <c r="E166" s="186" t="s">
        <v>1</v>
      </c>
      <c r="F166" s="187" t="s">
        <v>232</v>
      </c>
      <c r="H166" s="188">
        <v>23.129000000000001</v>
      </c>
      <c r="I166" s="189"/>
      <c r="L166" s="184"/>
      <c r="M166" s="190"/>
      <c r="N166" s="191"/>
      <c r="O166" s="191"/>
      <c r="P166" s="191"/>
      <c r="Q166" s="191"/>
      <c r="R166" s="191"/>
      <c r="S166" s="191"/>
      <c r="T166" s="192"/>
      <c r="AT166" s="186" t="s">
        <v>127</v>
      </c>
      <c r="AU166" s="186" t="s">
        <v>84</v>
      </c>
      <c r="AV166" s="12" t="s">
        <v>84</v>
      </c>
      <c r="AW166" s="12" t="s">
        <v>33</v>
      </c>
      <c r="AX166" s="12" t="s">
        <v>77</v>
      </c>
      <c r="AY166" s="186" t="s">
        <v>118</v>
      </c>
    </row>
    <row r="167" s="12" customFormat="1">
      <c r="B167" s="184"/>
      <c r="D167" s="185" t="s">
        <v>127</v>
      </c>
      <c r="E167" s="186" t="s">
        <v>1</v>
      </c>
      <c r="F167" s="187" t="s">
        <v>233</v>
      </c>
      <c r="H167" s="188">
        <v>15.724</v>
      </c>
      <c r="I167" s="189"/>
      <c r="L167" s="184"/>
      <c r="M167" s="190"/>
      <c r="N167" s="191"/>
      <c r="O167" s="191"/>
      <c r="P167" s="191"/>
      <c r="Q167" s="191"/>
      <c r="R167" s="191"/>
      <c r="S167" s="191"/>
      <c r="T167" s="192"/>
      <c r="AT167" s="186" t="s">
        <v>127</v>
      </c>
      <c r="AU167" s="186" t="s">
        <v>84</v>
      </c>
      <c r="AV167" s="12" t="s">
        <v>84</v>
      </c>
      <c r="AW167" s="12" t="s">
        <v>33</v>
      </c>
      <c r="AX167" s="12" t="s">
        <v>77</v>
      </c>
      <c r="AY167" s="186" t="s">
        <v>118</v>
      </c>
    </row>
    <row r="168" s="13" customFormat="1">
      <c r="B168" s="203"/>
      <c r="D168" s="185" t="s">
        <v>127</v>
      </c>
      <c r="E168" s="204" t="s">
        <v>1</v>
      </c>
      <c r="F168" s="205" t="s">
        <v>234</v>
      </c>
      <c r="H168" s="206">
        <v>38.853000000000002</v>
      </c>
      <c r="I168" s="207"/>
      <c r="L168" s="203"/>
      <c r="M168" s="208"/>
      <c r="N168" s="209"/>
      <c r="O168" s="209"/>
      <c r="P168" s="209"/>
      <c r="Q168" s="209"/>
      <c r="R168" s="209"/>
      <c r="S168" s="209"/>
      <c r="T168" s="210"/>
      <c r="AT168" s="204" t="s">
        <v>127</v>
      </c>
      <c r="AU168" s="204" t="s">
        <v>84</v>
      </c>
      <c r="AV168" s="13" t="s">
        <v>125</v>
      </c>
      <c r="AW168" s="13" t="s">
        <v>33</v>
      </c>
      <c r="AX168" s="13" t="s">
        <v>82</v>
      </c>
      <c r="AY168" s="204" t="s">
        <v>118</v>
      </c>
    </row>
    <row r="169" s="1" customFormat="1" ht="24" customHeight="1">
      <c r="B169" s="170"/>
      <c r="C169" s="171" t="s">
        <v>235</v>
      </c>
      <c r="D169" s="171" t="s">
        <v>120</v>
      </c>
      <c r="E169" s="172" t="s">
        <v>236</v>
      </c>
      <c r="F169" s="173" t="s">
        <v>237</v>
      </c>
      <c r="G169" s="174" t="s">
        <v>135</v>
      </c>
      <c r="H169" s="175">
        <v>120.73</v>
      </c>
      <c r="I169" s="176"/>
      <c r="J169" s="177">
        <f>ROUND(I169*H169,2)</f>
        <v>0</v>
      </c>
      <c r="K169" s="173" t="s">
        <v>124</v>
      </c>
      <c r="L169" s="35"/>
      <c r="M169" s="178" t="s">
        <v>1</v>
      </c>
      <c r="N169" s="179" t="s">
        <v>42</v>
      </c>
      <c r="O169" s="71"/>
      <c r="P169" s="180">
        <f>O169*H169</f>
        <v>0</v>
      </c>
      <c r="Q169" s="180">
        <v>0.0023700000000000001</v>
      </c>
      <c r="R169" s="180">
        <f>Q169*H169</f>
        <v>0.28613010000000005</v>
      </c>
      <c r="S169" s="180">
        <v>0</v>
      </c>
      <c r="T169" s="181">
        <f>S169*H169</f>
        <v>0</v>
      </c>
      <c r="AR169" s="182" t="s">
        <v>125</v>
      </c>
      <c r="AT169" s="182" t="s">
        <v>120</v>
      </c>
      <c r="AU169" s="182" t="s">
        <v>84</v>
      </c>
      <c r="AY169" s="16" t="s">
        <v>118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6" t="s">
        <v>82</v>
      </c>
      <c r="BK169" s="183">
        <f>ROUND(I169*H169,2)</f>
        <v>0</v>
      </c>
      <c r="BL169" s="16" t="s">
        <v>125</v>
      </c>
      <c r="BM169" s="182" t="s">
        <v>238</v>
      </c>
    </row>
    <row r="170" s="12" customFormat="1">
      <c r="B170" s="184"/>
      <c r="D170" s="185" t="s">
        <v>127</v>
      </c>
      <c r="E170" s="186" t="s">
        <v>1</v>
      </c>
      <c r="F170" s="187" t="s">
        <v>239</v>
      </c>
      <c r="H170" s="188">
        <v>50.575000000000003</v>
      </c>
      <c r="I170" s="189"/>
      <c r="L170" s="184"/>
      <c r="M170" s="190"/>
      <c r="N170" s="191"/>
      <c r="O170" s="191"/>
      <c r="P170" s="191"/>
      <c r="Q170" s="191"/>
      <c r="R170" s="191"/>
      <c r="S170" s="191"/>
      <c r="T170" s="192"/>
      <c r="AT170" s="186" t="s">
        <v>127</v>
      </c>
      <c r="AU170" s="186" t="s">
        <v>84</v>
      </c>
      <c r="AV170" s="12" t="s">
        <v>84</v>
      </c>
      <c r="AW170" s="12" t="s">
        <v>33</v>
      </c>
      <c r="AX170" s="12" t="s">
        <v>77</v>
      </c>
      <c r="AY170" s="186" t="s">
        <v>118</v>
      </c>
    </row>
    <row r="171" s="12" customFormat="1">
      <c r="B171" s="184"/>
      <c r="D171" s="185" t="s">
        <v>127</v>
      </c>
      <c r="E171" s="186" t="s">
        <v>1</v>
      </c>
      <c r="F171" s="187" t="s">
        <v>240</v>
      </c>
      <c r="H171" s="188">
        <v>56.685000000000002</v>
      </c>
      <c r="I171" s="189"/>
      <c r="L171" s="184"/>
      <c r="M171" s="190"/>
      <c r="N171" s="191"/>
      <c r="O171" s="191"/>
      <c r="P171" s="191"/>
      <c r="Q171" s="191"/>
      <c r="R171" s="191"/>
      <c r="S171" s="191"/>
      <c r="T171" s="192"/>
      <c r="AT171" s="186" t="s">
        <v>127</v>
      </c>
      <c r="AU171" s="186" t="s">
        <v>84</v>
      </c>
      <c r="AV171" s="12" t="s">
        <v>84</v>
      </c>
      <c r="AW171" s="12" t="s">
        <v>33</v>
      </c>
      <c r="AX171" s="12" t="s">
        <v>77</v>
      </c>
      <c r="AY171" s="186" t="s">
        <v>118</v>
      </c>
    </row>
    <row r="172" s="12" customFormat="1">
      <c r="B172" s="184"/>
      <c r="D172" s="185" t="s">
        <v>127</v>
      </c>
      <c r="E172" s="186" t="s">
        <v>1</v>
      </c>
      <c r="F172" s="187" t="s">
        <v>241</v>
      </c>
      <c r="H172" s="188">
        <v>13.470000000000001</v>
      </c>
      <c r="I172" s="189"/>
      <c r="L172" s="184"/>
      <c r="M172" s="190"/>
      <c r="N172" s="191"/>
      <c r="O172" s="191"/>
      <c r="P172" s="191"/>
      <c r="Q172" s="191"/>
      <c r="R172" s="191"/>
      <c r="S172" s="191"/>
      <c r="T172" s="192"/>
      <c r="AT172" s="186" t="s">
        <v>127</v>
      </c>
      <c r="AU172" s="186" t="s">
        <v>84</v>
      </c>
      <c r="AV172" s="12" t="s">
        <v>84</v>
      </c>
      <c r="AW172" s="12" t="s">
        <v>33</v>
      </c>
      <c r="AX172" s="12" t="s">
        <v>77</v>
      </c>
      <c r="AY172" s="186" t="s">
        <v>118</v>
      </c>
    </row>
    <row r="173" s="13" customFormat="1">
      <c r="B173" s="203"/>
      <c r="D173" s="185" t="s">
        <v>127</v>
      </c>
      <c r="E173" s="204" t="s">
        <v>1</v>
      </c>
      <c r="F173" s="205" t="s">
        <v>234</v>
      </c>
      <c r="H173" s="206">
        <v>120.73</v>
      </c>
      <c r="I173" s="207"/>
      <c r="L173" s="203"/>
      <c r="M173" s="208"/>
      <c r="N173" s="209"/>
      <c r="O173" s="209"/>
      <c r="P173" s="209"/>
      <c r="Q173" s="209"/>
      <c r="R173" s="209"/>
      <c r="S173" s="209"/>
      <c r="T173" s="210"/>
      <c r="AT173" s="204" t="s">
        <v>127</v>
      </c>
      <c r="AU173" s="204" t="s">
        <v>84</v>
      </c>
      <c r="AV173" s="13" t="s">
        <v>125</v>
      </c>
      <c r="AW173" s="13" t="s">
        <v>33</v>
      </c>
      <c r="AX173" s="13" t="s">
        <v>82</v>
      </c>
      <c r="AY173" s="204" t="s">
        <v>118</v>
      </c>
    </row>
    <row r="174" s="1" customFormat="1" ht="24" customHeight="1">
      <c r="B174" s="170"/>
      <c r="C174" s="171" t="s">
        <v>242</v>
      </c>
      <c r="D174" s="171" t="s">
        <v>120</v>
      </c>
      <c r="E174" s="172" t="s">
        <v>243</v>
      </c>
      <c r="F174" s="173" t="s">
        <v>244</v>
      </c>
      <c r="G174" s="174" t="s">
        <v>135</v>
      </c>
      <c r="H174" s="175">
        <v>120.73</v>
      </c>
      <c r="I174" s="176"/>
      <c r="J174" s="177">
        <f>ROUND(I174*H174,2)</f>
        <v>0</v>
      </c>
      <c r="K174" s="173" t="s">
        <v>124</v>
      </c>
      <c r="L174" s="35"/>
      <c r="M174" s="178" t="s">
        <v>1</v>
      </c>
      <c r="N174" s="179" t="s">
        <v>42</v>
      </c>
      <c r="O174" s="71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AR174" s="182" t="s">
        <v>125</v>
      </c>
      <c r="AT174" s="182" t="s">
        <v>120</v>
      </c>
      <c r="AU174" s="182" t="s">
        <v>84</v>
      </c>
      <c r="AY174" s="16" t="s">
        <v>118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6" t="s">
        <v>82</v>
      </c>
      <c r="BK174" s="183">
        <f>ROUND(I174*H174,2)</f>
        <v>0</v>
      </c>
      <c r="BL174" s="16" t="s">
        <v>125</v>
      </c>
      <c r="BM174" s="182" t="s">
        <v>245</v>
      </c>
    </row>
    <row r="175" s="1" customFormat="1" ht="24" customHeight="1">
      <c r="B175" s="170"/>
      <c r="C175" s="171" t="s">
        <v>246</v>
      </c>
      <c r="D175" s="171" t="s">
        <v>120</v>
      </c>
      <c r="E175" s="172" t="s">
        <v>247</v>
      </c>
      <c r="F175" s="173" t="s">
        <v>248</v>
      </c>
      <c r="G175" s="174" t="s">
        <v>188</v>
      </c>
      <c r="H175" s="175">
        <v>1.665</v>
      </c>
      <c r="I175" s="176"/>
      <c r="J175" s="177">
        <f>ROUND(I175*H175,2)</f>
        <v>0</v>
      </c>
      <c r="K175" s="173" t="s">
        <v>124</v>
      </c>
      <c r="L175" s="35"/>
      <c r="M175" s="178" t="s">
        <v>1</v>
      </c>
      <c r="N175" s="179" t="s">
        <v>42</v>
      </c>
      <c r="O175" s="71"/>
      <c r="P175" s="180">
        <f>O175*H175</f>
        <v>0</v>
      </c>
      <c r="Q175" s="180">
        <v>1.04331</v>
      </c>
      <c r="R175" s="180">
        <f>Q175*H175</f>
        <v>1.7371111500000001</v>
      </c>
      <c r="S175" s="180">
        <v>0</v>
      </c>
      <c r="T175" s="181">
        <f>S175*H175</f>
        <v>0</v>
      </c>
      <c r="AR175" s="182" t="s">
        <v>125</v>
      </c>
      <c r="AT175" s="182" t="s">
        <v>120</v>
      </c>
      <c r="AU175" s="182" t="s">
        <v>84</v>
      </c>
      <c r="AY175" s="16" t="s">
        <v>118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6" t="s">
        <v>82</v>
      </c>
      <c r="BK175" s="183">
        <f>ROUND(I175*H175,2)</f>
        <v>0</v>
      </c>
      <c r="BL175" s="16" t="s">
        <v>125</v>
      </c>
      <c r="BM175" s="182" t="s">
        <v>249</v>
      </c>
    </row>
    <row r="176" s="1" customFormat="1" ht="24" customHeight="1">
      <c r="B176" s="170"/>
      <c r="C176" s="171" t="s">
        <v>250</v>
      </c>
      <c r="D176" s="171" t="s">
        <v>120</v>
      </c>
      <c r="E176" s="172" t="s">
        <v>251</v>
      </c>
      <c r="F176" s="173" t="s">
        <v>252</v>
      </c>
      <c r="G176" s="174" t="s">
        <v>211</v>
      </c>
      <c r="H176" s="175">
        <v>87.099999999999994</v>
      </c>
      <c r="I176" s="176"/>
      <c r="J176" s="177">
        <f>ROUND(I176*H176,2)</f>
        <v>0</v>
      </c>
      <c r="K176" s="173" t="s">
        <v>1</v>
      </c>
      <c r="L176" s="35"/>
      <c r="M176" s="178" t="s">
        <v>1</v>
      </c>
      <c r="N176" s="179" t="s">
        <v>42</v>
      </c>
      <c r="O176" s="71"/>
      <c r="P176" s="180">
        <f>O176*H176</f>
        <v>0</v>
      </c>
      <c r="Q176" s="180">
        <v>1.0000000000000001E-05</v>
      </c>
      <c r="R176" s="180">
        <f>Q176*H176</f>
        <v>0.00087100000000000003</v>
      </c>
      <c r="S176" s="180">
        <v>0</v>
      </c>
      <c r="T176" s="181">
        <f>S176*H176</f>
        <v>0</v>
      </c>
      <c r="AR176" s="182" t="s">
        <v>125</v>
      </c>
      <c r="AT176" s="182" t="s">
        <v>120</v>
      </c>
      <c r="AU176" s="182" t="s">
        <v>84</v>
      </c>
      <c r="AY176" s="16" t="s">
        <v>118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16" t="s">
        <v>82</v>
      </c>
      <c r="BK176" s="183">
        <f>ROUND(I176*H176,2)</f>
        <v>0</v>
      </c>
      <c r="BL176" s="16" t="s">
        <v>125</v>
      </c>
      <c r="BM176" s="182" t="s">
        <v>253</v>
      </c>
    </row>
    <row r="177" s="1" customFormat="1" ht="16.5" customHeight="1">
      <c r="B177" s="170"/>
      <c r="C177" s="171" t="s">
        <v>254</v>
      </c>
      <c r="D177" s="171" t="s">
        <v>120</v>
      </c>
      <c r="E177" s="172" t="s">
        <v>255</v>
      </c>
      <c r="F177" s="173" t="s">
        <v>256</v>
      </c>
      <c r="G177" s="174" t="s">
        <v>135</v>
      </c>
      <c r="H177" s="175">
        <v>1.9199999999999999</v>
      </c>
      <c r="I177" s="176"/>
      <c r="J177" s="177">
        <f>ROUND(I177*H177,2)</f>
        <v>0</v>
      </c>
      <c r="K177" s="173" t="s">
        <v>124</v>
      </c>
      <c r="L177" s="35"/>
      <c r="M177" s="178" t="s">
        <v>1</v>
      </c>
      <c r="N177" s="179" t="s">
        <v>42</v>
      </c>
      <c r="O177" s="71"/>
      <c r="P177" s="180">
        <f>O177*H177</f>
        <v>0</v>
      </c>
      <c r="Q177" s="180">
        <v>0.014630000000000001</v>
      </c>
      <c r="R177" s="180">
        <f>Q177*H177</f>
        <v>0.028089599999999999</v>
      </c>
      <c r="S177" s="180">
        <v>0</v>
      </c>
      <c r="T177" s="181">
        <f>S177*H177</f>
        <v>0</v>
      </c>
      <c r="AR177" s="182" t="s">
        <v>125</v>
      </c>
      <c r="AT177" s="182" t="s">
        <v>120</v>
      </c>
      <c r="AU177" s="182" t="s">
        <v>84</v>
      </c>
      <c r="AY177" s="16" t="s">
        <v>118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6" t="s">
        <v>82</v>
      </c>
      <c r="BK177" s="183">
        <f>ROUND(I177*H177,2)</f>
        <v>0</v>
      </c>
      <c r="BL177" s="16" t="s">
        <v>125</v>
      </c>
      <c r="BM177" s="182" t="s">
        <v>257</v>
      </c>
    </row>
    <row r="178" s="12" customFormat="1">
      <c r="B178" s="184"/>
      <c r="D178" s="185" t="s">
        <v>127</v>
      </c>
      <c r="E178" s="186" t="s">
        <v>1</v>
      </c>
      <c r="F178" s="187" t="s">
        <v>258</v>
      </c>
      <c r="H178" s="188">
        <v>1.9199999999999999</v>
      </c>
      <c r="I178" s="189"/>
      <c r="L178" s="184"/>
      <c r="M178" s="190"/>
      <c r="N178" s="191"/>
      <c r="O178" s="191"/>
      <c r="P178" s="191"/>
      <c r="Q178" s="191"/>
      <c r="R178" s="191"/>
      <c r="S178" s="191"/>
      <c r="T178" s="192"/>
      <c r="AT178" s="186" t="s">
        <v>127</v>
      </c>
      <c r="AU178" s="186" t="s">
        <v>84</v>
      </c>
      <c r="AV178" s="12" t="s">
        <v>84</v>
      </c>
      <c r="AW178" s="12" t="s">
        <v>33</v>
      </c>
      <c r="AX178" s="12" t="s">
        <v>82</v>
      </c>
      <c r="AY178" s="186" t="s">
        <v>118</v>
      </c>
    </row>
    <row r="179" s="1" customFormat="1" ht="16.5" customHeight="1">
      <c r="B179" s="170"/>
      <c r="C179" s="171" t="s">
        <v>259</v>
      </c>
      <c r="D179" s="171" t="s">
        <v>120</v>
      </c>
      <c r="E179" s="172" t="s">
        <v>260</v>
      </c>
      <c r="F179" s="173" t="s">
        <v>261</v>
      </c>
      <c r="G179" s="174" t="s">
        <v>135</v>
      </c>
      <c r="H179" s="175">
        <v>1.9199999999999999</v>
      </c>
      <c r="I179" s="176"/>
      <c r="J179" s="177">
        <f>ROUND(I179*H179,2)</f>
        <v>0</v>
      </c>
      <c r="K179" s="173" t="s">
        <v>124</v>
      </c>
      <c r="L179" s="35"/>
      <c r="M179" s="178" t="s">
        <v>1</v>
      </c>
      <c r="N179" s="179" t="s">
        <v>42</v>
      </c>
      <c r="O179" s="71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AR179" s="182" t="s">
        <v>125</v>
      </c>
      <c r="AT179" s="182" t="s">
        <v>120</v>
      </c>
      <c r="AU179" s="182" t="s">
        <v>84</v>
      </c>
      <c r="AY179" s="16" t="s">
        <v>118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6" t="s">
        <v>82</v>
      </c>
      <c r="BK179" s="183">
        <f>ROUND(I179*H179,2)</f>
        <v>0</v>
      </c>
      <c r="BL179" s="16" t="s">
        <v>125</v>
      </c>
      <c r="BM179" s="182" t="s">
        <v>262</v>
      </c>
    </row>
    <row r="180" s="1" customFormat="1" ht="24" customHeight="1">
      <c r="B180" s="170"/>
      <c r="C180" s="171" t="s">
        <v>263</v>
      </c>
      <c r="D180" s="171" t="s">
        <v>120</v>
      </c>
      <c r="E180" s="172" t="s">
        <v>264</v>
      </c>
      <c r="F180" s="173" t="s">
        <v>265</v>
      </c>
      <c r="G180" s="174" t="s">
        <v>266</v>
      </c>
      <c r="H180" s="175">
        <v>8</v>
      </c>
      <c r="I180" s="176"/>
      <c r="J180" s="177">
        <f>ROUND(I180*H180,2)</f>
        <v>0</v>
      </c>
      <c r="K180" s="173" t="s">
        <v>124</v>
      </c>
      <c r="L180" s="35"/>
      <c r="M180" s="178" t="s">
        <v>1</v>
      </c>
      <c r="N180" s="179" t="s">
        <v>42</v>
      </c>
      <c r="O180" s="71"/>
      <c r="P180" s="180">
        <f>O180*H180</f>
        <v>0</v>
      </c>
      <c r="Q180" s="180">
        <v>0.0046800000000000001</v>
      </c>
      <c r="R180" s="180">
        <f>Q180*H180</f>
        <v>0.037440000000000001</v>
      </c>
      <c r="S180" s="180">
        <v>0</v>
      </c>
      <c r="T180" s="181">
        <f>S180*H180</f>
        <v>0</v>
      </c>
      <c r="AR180" s="182" t="s">
        <v>125</v>
      </c>
      <c r="AT180" s="182" t="s">
        <v>120</v>
      </c>
      <c r="AU180" s="182" t="s">
        <v>84</v>
      </c>
      <c r="AY180" s="16" t="s">
        <v>118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6" t="s">
        <v>82</v>
      </c>
      <c r="BK180" s="183">
        <f>ROUND(I180*H180,2)</f>
        <v>0</v>
      </c>
      <c r="BL180" s="16" t="s">
        <v>125</v>
      </c>
      <c r="BM180" s="182" t="s">
        <v>267</v>
      </c>
    </row>
    <row r="181" s="1" customFormat="1" ht="24" customHeight="1">
      <c r="B181" s="170"/>
      <c r="C181" s="193" t="s">
        <v>268</v>
      </c>
      <c r="D181" s="193" t="s">
        <v>203</v>
      </c>
      <c r="E181" s="194" t="s">
        <v>269</v>
      </c>
      <c r="F181" s="195" t="s">
        <v>270</v>
      </c>
      <c r="G181" s="196" t="s">
        <v>266</v>
      </c>
      <c r="H181" s="197">
        <v>8</v>
      </c>
      <c r="I181" s="198"/>
      <c r="J181" s="199">
        <f>ROUND(I181*H181,2)</f>
        <v>0</v>
      </c>
      <c r="K181" s="195" t="s">
        <v>124</v>
      </c>
      <c r="L181" s="200"/>
      <c r="M181" s="201" t="s">
        <v>1</v>
      </c>
      <c r="N181" s="202" t="s">
        <v>42</v>
      </c>
      <c r="O181" s="71"/>
      <c r="P181" s="180">
        <f>O181*H181</f>
        <v>0</v>
      </c>
      <c r="Q181" s="180">
        <v>0.0023999999999999998</v>
      </c>
      <c r="R181" s="180">
        <f>Q181*H181</f>
        <v>0.019199999999999998</v>
      </c>
      <c r="S181" s="180">
        <v>0</v>
      </c>
      <c r="T181" s="181">
        <f>S181*H181</f>
        <v>0</v>
      </c>
      <c r="AR181" s="182" t="s">
        <v>155</v>
      </c>
      <c r="AT181" s="182" t="s">
        <v>203</v>
      </c>
      <c r="AU181" s="182" t="s">
        <v>84</v>
      </c>
      <c r="AY181" s="16" t="s">
        <v>118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6" t="s">
        <v>82</v>
      </c>
      <c r="BK181" s="183">
        <f>ROUND(I181*H181,2)</f>
        <v>0</v>
      </c>
      <c r="BL181" s="16" t="s">
        <v>125</v>
      </c>
      <c r="BM181" s="182" t="s">
        <v>271</v>
      </c>
    </row>
    <row r="182" s="1" customFormat="1" ht="24" customHeight="1">
      <c r="B182" s="170"/>
      <c r="C182" s="171" t="s">
        <v>272</v>
      </c>
      <c r="D182" s="171" t="s">
        <v>120</v>
      </c>
      <c r="E182" s="172" t="s">
        <v>273</v>
      </c>
      <c r="F182" s="173" t="s">
        <v>274</v>
      </c>
      <c r="G182" s="174" t="s">
        <v>266</v>
      </c>
      <c r="H182" s="175">
        <v>2</v>
      </c>
      <c r="I182" s="176"/>
      <c r="J182" s="177">
        <f>ROUND(I182*H182,2)</f>
        <v>0</v>
      </c>
      <c r="K182" s="173" t="s">
        <v>124</v>
      </c>
      <c r="L182" s="35"/>
      <c r="M182" s="178" t="s">
        <v>1</v>
      </c>
      <c r="N182" s="179" t="s">
        <v>42</v>
      </c>
      <c r="O182" s="71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AR182" s="182" t="s">
        <v>125</v>
      </c>
      <c r="AT182" s="182" t="s">
        <v>120</v>
      </c>
      <c r="AU182" s="182" t="s">
        <v>84</v>
      </c>
      <c r="AY182" s="16" t="s">
        <v>118</v>
      </c>
      <c r="BE182" s="183">
        <f>IF(N182="základní",J182,0)</f>
        <v>0</v>
      </c>
      <c r="BF182" s="183">
        <f>IF(N182="snížená",J182,0)</f>
        <v>0</v>
      </c>
      <c r="BG182" s="183">
        <f>IF(N182="zákl. přenesená",J182,0)</f>
        <v>0</v>
      </c>
      <c r="BH182" s="183">
        <f>IF(N182="sníž. přenesená",J182,0)</f>
        <v>0</v>
      </c>
      <c r="BI182" s="183">
        <f>IF(N182="nulová",J182,0)</f>
        <v>0</v>
      </c>
      <c r="BJ182" s="16" t="s">
        <v>82</v>
      </c>
      <c r="BK182" s="183">
        <f>ROUND(I182*H182,2)</f>
        <v>0</v>
      </c>
      <c r="BL182" s="16" t="s">
        <v>125</v>
      </c>
      <c r="BM182" s="182" t="s">
        <v>275</v>
      </c>
    </row>
    <row r="183" s="12" customFormat="1">
      <c r="B183" s="184"/>
      <c r="D183" s="185" t="s">
        <v>127</v>
      </c>
      <c r="E183" s="186" t="s">
        <v>1</v>
      </c>
      <c r="F183" s="187" t="s">
        <v>276</v>
      </c>
      <c r="H183" s="188">
        <v>2</v>
      </c>
      <c r="I183" s="189"/>
      <c r="L183" s="184"/>
      <c r="M183" s="190"/>
      <c r="N183" s="191"/>
      <c r="O183" s="191"/>
      <c r="P183" s="191"/>
      <c r="Q183" s="191"/>
      <c r="R183" s="191"/>
      <c r="S183" s="191"/>
      <c r="T183" s="192"/>
      <c r="AT183" s="186" t="s">
        <v>127</v>
      </c>
      <c r="AU183" s="186" t="s">
        <v>84</v>
      </c>
      <c r="AV183" s="12" t="s">
        <v>84</v>
      </c>
      <c r="AW183" s="12" t="s">
        <v>33</v>
      </c>
      <c r="AX183" s="12" t="s">
        <v>82</v>
      </c>
      <c r="AY183" s="186" t="s">
        <v>118</v>
      </c>
    </row>
    <row r="184" s="1" customFormat="1" ht="24" customHeight="1">
      <c r="B184" s="170"/>
      <c r="C184" s="193" t="s">
        <v>277</v>
      </c>
      <c r="D184" s="193" t="s">
        <v>203</v>
      </c>
      <c r="E184" s="194" t="s">
        <v>278</v>
      </c>
      <c r="F184" s="195" t="s">
        <v>279</v>
      </c>
      <c r="G184" s="196" t="s">
        <v>266</v>
      </c>
      <c r="H184" s="197">
        <v>2</v>
      </c>
      <c r="I184" s="198"/>
      <c r="J184" s="199">
        <f>ROUND(I184*H184,2)</f>
        <v>0</v>
      </c>
      <c r="K184" s="195" t="s">
        <v>124</v>
      </c>
      <c r="L184" s="200"/>
      <c r="M184" s="201" t="s">
        <v>1</v>
      </c>
      <c r="N184" s="202" t="s">
        <v>42</v>
      </c>
      <c r="O184" s="71"/>
      <c r="P184" s="180">
        <f>O184*H184</f>
        <v>0</v>
      </c>
      <c r="Q184" s="180">
        <v>0.002</v>
      </c>
      <c r="R184" s="180">
        <f>Q184*H184</f>
        <v>0.0040000000000000001</v>
      </c>
      <c r="S184" s="180">
        <v>0</v>
      </c>
      <c r="T184" s="181">
        <f>S184*H184</f>
        <v>0</v>
      </c>
      <c r="AR184" s="182" t="s">
        <v>155</v>
      </c>
      <c r="AT184" s="182" t="s">
        <v>203</v>
      </c>
      <c r="AU184" s="182" t="s">
        <v>84</v>
      </c>
      <c r="AY184" s="16" t="s">
        <v>118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6" t="s">
        <v>82</v>
      </c>
      <c r="BK184" s="183">
        <f>ROUND(I184*H184,2)</f>
        <v>0</v>
      </c>
      <c r="BL184" s="16" t="s">
        <v>125</v>
      </c>
      <c r="BM184" s="182" t="s">
        <v>280</v>
      </c>
    </row>
    <row r="185" s="1" customFormat="1" ht="24" customHeight="1">
      <c r="B185" s="170"/>
      <c r="C185" s="193" t="s">
        <v>281</v>
      </c>
      <c r="D185" s="193" t="s">
        <v>203</v>
      </c>
      <c r="E185" s="194" t="s">
        <v>282</v>
      </c>
      <c r="F185" s="195" t="s">
        <v>283</v>
      </c>
      <c r="G185" s="196" t="s">
        <v>266</v>
      </c>
      <c r="H185" s="197">
        <v>2</v>
      </c>
      <c r="I185" s="198"/>
      <c r="J185" s="199">
        <f>ROUND(I185*H185,2)</f>
        <v>0</v>
      </c>
      <c r="K185" s="195" t="s">
        <v>124</v>
      </c>
      <c r="L185" s="200"/>
      <c r="M185" s="201" t="s">
        <v>1</v>
      </c>
      <c r="N185" s="202" t="s">
        <v>42</v>
      </c>
      <c r="O185" s="71"/>
      <c r="P185" s="180">
        <f>O185*H185</f>
        <v>0</v>
      </c>
      <c r="Q185" s="180">
        <v>0.00010000000000000001</v>
      </c>
      <c r="R185" s="180">
        <f>Q185*H185</f>
        <v>0.00020000000000000001</v>
      </c>
      <c r="S185" s="180">
        <v>0</v>
      </c>
      <c r="T185" s="181">
        <f>S185*H185</f>
        <v>0</v>
      </c>
      <c r="AR185" s="182" t="s">
        <v>155</v>
      </c>
      <c r="AT185" s="182" t="s">
        <v>203</v>
      </c>
      <c r="AU185" s="182" t="s">
        <v>84</v>
      </c>
      <c r="AY185" s="16" t="s">
        <v>118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6" t="s">
        <v>82</v>
      </c>
      <c r="BK185" s="183">
        <f>ROUND(I185*H185,2)</f>
        <v>0</v>
      </c>
      <c r="BL185" s="16" t="s">
        <v>125</v>
      </c>
      <c r="BM185" s="182" t="s">
        <v>284</v>
      </c>
    </row>
    <row r="186" s="1" customFormat="1" ht="16.5" customHeight="1">
      <c r="B186" s="170"/>
      <c r="C186" s="193" t="s">
        <v>285</v>
      </c>
      <c r="D186" s="193" t="s">
        <v>203</v>
      </c>
      <c r="E186" s="194" t="s">
        <v>286</v>
      </c>
      <c r="F186" s="195" t="s">
        <v>287</v>
      </c>
      <c r="G186" s="196" t="s">
        <v>266</v>
      </c>
      <c r="H186" s="197">
        <v>2</v>
      </c>
      <c r="I186" s="198"/>
      <c r="J186" s="199">
        <f>ROUND(I186*H186,2)</f>
        <v>0</v>
      </c>
      <c r="K186" s="195" t="s">
        <v>124</v>
      </c>
      <c r="L186" s="200"/>
      <c r="M186" s="201" t="s">
        <v>1</v>
      </c>
      <c r="N186" s="202" t="s">
        <v>42</v>
      </c>
      <c r="O186" s="71"/>
      <c r="P186" s="180">
        <f>O186*H186</f>
        <v>0</v>
      </c>
      <c r="Q186" s="180">
        <v>0.00010000000000000001</v>
      </c>
      <c r="R186" s="180">
        <f>Q186*H186</f>
        <v>0.00020000000000000001</v>
      </c>
      <c r="S186" s="180">
        <v>0</v>
      </c>
      <c r="T186" s="181">
        <f>S186*H186</f>
        <v>0</v>
      </c>
      <c r="AR186" s="182" t="s">
        <v>155</v>
      </c>
      <c r="AT186" s="182" t="s">
        <v>203</v>
      </c>
      <c r="AU186" s="182" t="s">
        <v>84</v>
      </c>
      <c r="AY186" s="16" t="s">
        <v>118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6" t="s">
        <v>82</v>
      </c>
      <c r="BK186" s="183">
        <f>ROUND(I186*H186,2)</f>
        <v>0</v>
      </c>
      <c r="BL186" s="16" t="s">
        <v>125</v>
      </c>
      <c r="BM186" s="182" t="s">
        <v>288</v>
      </c>
    </row>
    <row r="187" s="1" customFormat="1" ht="24" customHeight="1">
      <c r="B187" s="170"/>
      <c r="C187" s="171" t="s">
        <v>289</v>
      </c>
      <c r="D187" s="171" t="s">
        <v>120</v>
      </c>
      <c r="E187" s="172" t="s">
        <v>290</v>
      </c>
      <c r="F187" s="173" t="s">
        <v>291</v>
      </c>
      <c r="G187" s="174" t="s">
        <v>266</v>
      </c>
      <c r="H187" s="175">
        <v>4</v>
      </c>
      <c r="I187" s="176"/>
      <c r="J187" s="177">
        <f>ROUND(I187*H187,2)</f>
        <v>0</v>
      </c>
      <c r="K187" s="173" t="s">
        <v>124</v>
      </c>
      <c r="L187" s="35"/>
      <c r="M187" s="178" t="s">
        <v>1</v>
      </c>
      <c r="N187" s="179" t="s">
        <v>42</v>
      </c>
      <c r="O187" s="71"/>
      <c r="P187" s="180">
        <f>O187*H187</f>
        <v>0</v>
      </c>
      <c r="Q187" s="180">
        <v>0.17488999999999999</v>
      </c>
      <c r="R187" s="180">
        <f>Q187*H187</f>
        <v>0.69955999999999996</v>
      </c>
      <c r="S187" s="180">
        <v>0</v>
      </c>
      <c r="T187" s="181">
        <f>S187*H187</f>
        <v>0</v>
      </c>
      <c r="AR187" s="182" t="s">
        <v>125</v>
      </c>
      <c r="AT187" s="182" t="s">
        <v>120</v>
      </c>
      <c r="AU187" s="182" t="s">
        <v>84</v>
      </c>
      <c r="AY187" s="16" t="s">
        <v>118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6" t="s">
        <v>82</v>
      </c>
      <c r="BK187" s="183">
        <f>ROUND(I187*H187,2)</f>
        <v>0</v>
      </c>
      <c r="BL187" s="16" t="s">
        <v>125</v>
      </c>
      <c r="BM187" s="182" t="s">
        <v>292</v>
      </c>
    </row>
    <row r="188" s="1" customFormat="1" ht="24" customHeight="1">
      <c r="B188" s="170"/>
      <c r="C188" s="193" t="s">
        <v>293</v>
      </c>
      <c r="D188" s="193" t="s">
        <v>203</v>
      </c>
      <c r="E188" s="194" t="s">
        <v>294</v>
      </c>
      <c r="F188" s="195" t="s">
        <v>295</v>
      </c>
      <c r="G188" s="196" t="s">
        <v>266</v>
      </c>
      <c r="H188" s="197">
        <v>2</v>
      </c>
      <c r="I188" s="198"/>
      <c r="J188" s="199">
        <f>ROUND(I188*H188,2)</f>
        <v>0</v>
      </c>
      <c r="K188" s="195" t="s">
        <v>124</v>
      </c>
      <c r="L188" s="200"/>
      <c r="M188" s="201" t="s">
        <v>1</v>
      </c>
      <c r="N188" s="202" t="s">
        <v>42</v>
      </c>
      <c r="O188" s="71"/>
      <c r="P188" s="180">
        <f>O188*H188</f>
        <v>0</v>
      </c>
      <c r="Q188" s="180">
        <v>0.0033999999999999998</v>
      </c>
      <c r="R188" s="180">
        <f>Q188*H188</f>
        <v>0.0067999999999999996</v>
      </c>
      <c r="S188" s="180">
        <v>0</v>
      </c>
      <c r="T188" s="181">
        <f>S188*H188</f>
        <v>0</v>
      </c>
      <c r="AR188" s="182" t="s">
        <v>155</v>
      </c>
      <c r="AT188" s="182" t="s">
        <v>203</v>
      </c>
      <c r="AU188" s="182" t="s">
        <v>84</v>
      </c>
      <c r="AY188" s="16" t="s">
        <v>118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6" t="s">
        <v>82</v>
      </c>
      <c r="BK188" s="183">
        <f>ROUND(I188*H188,2)</f>
        <v>0</v>
      </c>
      <c r="BL188" s="16" t="s">
        <v>125</v>
      </c>
      <c r="BM188" s="182" t="s">
        <v>296</v>
      </c>
    </row>
    <row r="189" s="1" customFormat="1" ht="24" customHeight="1">
      <c r="B189" s="170"/>
      <c r="C189" s="193" t="s">
        <v>297</v>
      </c>
      <c r="D189" s="193" t="s">
        <v>203</v>
      </c>
      <c r="E189" s="194" t="s">
        <v>298</v>
      </c>
      <c r="F189" s="195" t="s">
        <v>299</v>
      </c>
      <c r="G189" s="196" t="s">
        <v>266</v>
      </c>
      <c r="H189" s="197">
        <v>2</v>
      </c>
      <c r="I189" s="198"/>
      <c r="J189" s="199">
        <f>ROUND(I189*H189,2)</f>
        <v>0</v>
      </c>
      <c r="K189" s="195" t="s">
        <v>124</v>
      </c>
      <c r="L189" s="200"/>
      <c r="M189" s="201" t="s">
        <v>1</v>
      </c>
      <c r="N189" s="202" t="s">
        <v>42</v>
      </c>
      <c r="O189" s="71"/>
      <c r="P189" s="180">
        <f>O189*H189</f>
        <v>0</v>
      </c>
      <c r="Q189" s="180">
        <v>0.0028</v>
      </c>
      <c r="R189" s="180">
        <f>Q189*H189</f>
        <v>0.0055999999999999999</v>
      </c>
      <c r="S189" s="180">
        <v>0</v>
      </c>
      <c r="T189" s="181">
        <f>S189*H189</f>
        <v>0</v>
      </c>
      <c r="AR189" s="182" t="s">
        <v>155</v>
      </c>
      <c r="AT189" s="182" t="s">
        <v>203</v>
      </c>
      <c r="AU189" s="182" t="s">
        <v>84</v>
      </c>
      <c r="AY189" s="16" t="s">
        <v>118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6" t="s">
        <v>82</v>
      </c>
      <c r="BK189" s="183">
        <f>ROUND(I189*H189,2)</f>
        <v>0</v>
      </c>
      <c r="BL189" s="16" t="s">
        <v>125</v>
      </c>
      <c r="BM189" s="182" t="s">
        <v>300</v>
      </c>
    </row>
    <row r="190" s="1" customFormat="1" ht="24" customHeight="1">
      <c r="B190" s="170"/>
      <c r="C190" s="171" t="s">
        <v>301</v>
      </c>
      <c r="D190" s="171" t="s">
        <v>120</v>
      </c>
      <c r="E190" s="172" t="s">
        <v>302</v>
      </c>
      <c r="F190" s="173" t="s">
        <v>303</v>
      </c>
      <c r="G190" s="174" t="s">
        <v>266</v>
      </c>
      <c r="H190" s="175">
        <v>3</v>
      </c>
      <c r="I190" s="176"/>
      <c r="J190" s="177">
        <f>ROUND(I190*H190,2)</f>
        <v>0</v>
      </c>
      <c r="K190" s="173" t="s">
        <v>124</v>
      </c>
      <c r="L190" s="35"/>
      <c r="M190" s="178" t="s">
        <v>1</v>
      </c>
      <c r="N190" s="179" t="s">
        <v>42</v>
      </c>
      <c r="O190" s="71"/>
      <c r="P190" s="180">
        <f>O190*H190</f>
        <v>0</v>
      </c>
      <c r="Q190" s="180">
        <v>0.00040000000000000002</v>
      </c>
      <c r="R190" s="180">
        <f>Q190*H190</f>
        <v>0.0012000000000000001</v>
      </c>
      <c r="S190" s="180">
        <v>0</v>
      </c>
      <c r="T190" s="181">
        <f>S190*H190</f>
        <v>0</v>
      </c>
      <c r="AR190" s="182" t="s">
        <v>125</v>
      </c>
      <c r="AT190" s="182" t="s">
        <v>120</v>
      </c>
      <c r="AU190" s="182" t="s">
        <v>84</v>
      </c>
      <c r="AY190" s="16" t="s">
        <v>118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6" t="s">
        <v>82</v>
      </c>
      <c r="BK190" s="183">
        <f>ROUND(I190*H190,2)</f>
        <v>0</v>
      </c>
      <c r="BL190" s="16" t="s">
        <v>125</v>
      </c>
      <c r="BM190" s="182" t="s">
        <v>304</v>
      </c>
    </row>
    <row r="191" s="1" customFormat="1" ht="16.5" customHeight="1">
      <c r="B191" s="170"/>
      <c r="C191" s="193" t="s">
        <v>305</v>
      </c>
      <c r="D191" s="193" t="s">
        <v>203</v>
      </c>
      <c r="E191" s="194" t="s">
        <v>306</v>
      </c>
      <c r="F191" s="195" t="s">
        <v>307</v>
      </c>
      <c r="G191" s="196" t="s">
        <v>266</v>
      </c>
      <c r="H191" s="197">
        <v>3</v>
      </c>
      <c r="I191" s="198"/>
      <c r="J191" s="199">
        <f>ROUND(I191*H191,2)</f>
        <v>0</v>
      </c>
      <c r="K191" s="195" t="s">
        <v>124</v>
      </c>
      <c r="L191" s="200"/>
      <c r="M191" s="201" t="s">
        <v>1</v>
      </c>
      <c r="N191" s="202" t="s">
        <v>42</v>
      </c>
      <c r="O191" s="71"/>
      <c r="P191" s="180">
        <f>O191*H191</f>
        <v>0</v>
      </c>
      <c r="Q191" s="180">
        <v>0.096000000000000002</v>
      </c>
      <c r="R191" s="180">
        <f>Q191*H191</f>
        <v>0.28800000000000003</v>
      </c>
      <c r="S191" s="180">
        <v>0</v>
      </c>
      <c r="T191" s="181">
        <f>S191*H191</f>
        <v>0</v>
      </c>
      <c r="AR191" s="182" t="s">
        <v>155</v>
      </c>
      <c r="AT191" s="182" t="s">
        <v>203</v>
      </c>
      <c r="AU191" s="182" t="s">
        <v>84</v>
      </c>
      <c r="AY191" s="16" t="s">
        <v>118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6" t="s">
        <v>82</v>
      </c>
      <c r="BK191" s="183">
        <f>ROUND(I191*H191,2)</f>
        <v>0</v>
      </c>
      <c r="BL191" s="16" t="s">
        <v>125</v>
      </c>
      <c r="BM191" s="182" t="s">
        <v>308</v>
      </c>
    </row>
    <row r="192" s="1" customFormat="1" ht="24" customHeight="1">
      <c r="B192" s="170"/>
      <c r="C192" s="171" t="s">
        <v>309</v>
      </c>
      <c r="D192" s="171" t="s">
        <v>120</v>
      </c>
      <c r="E192" s="172" t="s">
        <v>310</v>
      </c>
      <c r="F192" s="173" t="s">
        <v>311</v>
      </c>
      <c r="G192" s="174" t="s">
        <v>211</v>
      </c>
      <c r="H192" s="175">
        <v>30.600000000000001</v>
      </c>
      <c r="I192" s="176"/>
      <c r="J192" s="177">
        <f>ROUND(I192*H192,2)</f>
        <v>0</v>
      </c>
      <c r="K192" s="173" t="s">
        <v>124</v>
      </c>
      <c r="L192" s="35"/>
      <c r="M192" s="178" t="s">
        <v>1</v>
      </c>
      <c r="N192" s="179" t="s">
        <v>42</v>
      </c>
      <c r="O192" s="71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AR192" s="182" t="s">
        <v>125</v>
      </c>
      <c r="AT192" s="182" t="s">
        <v>120</v>
      </c>
      <c r="AU192" s="182" t="s">
        <v>84</v>
      </c>
      <c r="AY192" s="16" t="s">
        <v>118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6" t="s">
        <v>82</v>
      </c>
      <c r="BK192" s="183">
        <f>ROUND(I192*H192,2)</f>
        <v>0</v>
      </c>
      <c r="BL192" s="16" t="s">
        <v>125</v>
      </c>
      <c r="BM192" s="182" t="s">
        <v>312</v>
      </c>
    </row>
    <row r="193" s="12" customFormat="1">
      <c r="B193" s="184"/>
      <c r="D193" s="185" t="s">
        <v>127</v>
      </c>
      <c r="E193" s="186" t="s">
        <v>1</v>
      </c>
      <c r="F193" s="187" t="s">
        <v>313</v>
      </c>
      <c r="H193" s="188">
        <v>30.600000000000001</v>
      </c>
      <c r="I193" s="189"/>
      <c r="L193" s="184"/>
      <c r="M193" s="190"/>
      <c r="N193" s="191"/>
      <c r="O193" s="191"/>
      <c r="P193" s="191"/>
      <c r="Q193" s="191"/>
      <c r="R193" s="191"/>
      <c r="S193" s="191"/>
      <c r="T193" s="192"/>
      <c r="AT193" s="186" t="s">
        <v>127</v>
      </c>
      <c r="AU193" s="186" t="s">
        <v>84</v>
      </c>
      <c r="AV193" s="12" t="s">
        <v>84</v>
      </c>
      <c r="AW193" s="12" t="s">
        <v>33</v>
      </c>
      <c r="AX193" s="12" t="s">
        <v>82</v>
      </c>
      <c r="AY193" s="186" t="s">
        <v>118</v>
      </c>
    </row>
    <row r="194" s="1" customFormat="1" ht="24" customHeight="1">
      <c r="B194" s="170"/>
      <c r="C194" s="193" t="s">
        <v>314</v>
      </c>
      <c r="D194" s="193" t="s">
        <v>203</v>
      </c>
      <c r="E194" s="194" t="s">
        <v>315</v>
      </c>
      <c r="F194" s="195" t="s">
        <v>316</v>
      </c>
      <c r="G194" s="196" t="s">
        <v>211</v>
      </c>
      <c r="H194" s="197">
        <v>22.5</v>
      </c>
      <c r="I194" s="198"/>
      <c r="J194" s="199">
        <f>ROUND(I194*H194,2)</f>
        <v>0</v>
      </c>
      <c r="K194" s="195" t="s">
        <v>124</v>
      </c>
      <c r="L194" s="200"/>
      <c r="M194" s="201" t="s">
        <v>1</v>
      </c>
      <c r="N194" s="202" t="s">
        <v>42</v>
      </c>
      <c r="O194" s="71"/>
      <c r="P194" s="180">
        <f>O194*H194</f>
        <v>0</v>
      </c>
      <c r="Q194" s="180">
        <v>0.001</v>
      </c>
      <c r="R194" s="180">
        <f>Q194*H194</f>
        <v>0.022499999999999999</v>
      </c>
      <c r="S194" s="180">
        <v>0</v>
      </c>
      <c r="T194" s="181">
        <f>S194*H194</f>
        <v>0</v>
      </c>
      <c r="AR194" s="182" t="s">
        <v>155</v>
      </c>
      <c r="AT194" s="182" t="s">
        <v>203</v>
      </c>
      <c r="AU194" s="182" t="s">
        <v>84</v>
      </c>
      <c r="AY194" s="16" t="s">
        <v>118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6" t="s">
        <v>82</v>
      </c>
      <c r="BK194" s="183">
        <f>ROUND(I194*H194,2)</f>
        <v>0</v>
      </c>
      <c r="BL194" s="16" t="s">
        <v>125</v>
      </c>
      <c r="BM194" s="182" t="s">
        <v>317</v>
      </c>
    </row>
    <row r="195" s="1" customFormat="1" ht="24" customHeight="1">
      <c r="B195" s="170"/>
      <c r="C195" s="193" t="s">
        <v>318</v>
      </c>
      <c r="D195" s="193" t="s">
        <v>203</v>
      </c>
      <c r="E195" s="194" t="s">
        <v>319</v>
      </c>
      <c r="F195" s="195" t="s">
        <v>320</v>
      </c>
      <c r="G195" s="196" t="s">
        <v>211</v>
      </c>
      <c r="H195" s="197">
        <v>9</v>
      </c>
      <c r="I195" s="198"/>
      <c r="J195" s="199">
        <f>ROUND(I195*H195,2)</f>
        <v>0</v>
      </c>
      <c r="K195" s="195" t="s">
        <v>124</v>
      </c>
      <c r="L195" s="200"/>
      <c r="M195" s="201" t="s">
        <v>1</v>
      </c>
      <c r="N195" s="202" t="s">
        <v>42</v>
      </c>
      <c r="O195" s="71"/>
      <c r="P195" s="180">
        <f>O195*H195</f>
        <v>0</v>
      </c>
      <c r="Q195" s="180">
        <v>0.0011999999999999999</v>
      </c>
      <c r="R195" s="180">
        <f>Q195*H195</f>
        <v>0.010799999999999999</v>
      </c>
      <c r="S195" s="180">
        <v>0</v>
      </c>
      <c r="T195" s="181">
        <f>S195*H195</f>
        <v>0</v>
      </c>
      <c r="AR195" s="182" t="s">
        <v>155</v>
      </c>
      <c r="AT195" s="182" t="s">
        <v>203</v>
      </c>
      <c r="AU195" s="182" t="s">
        <v>84</v>
      </c>
      <c r="AY195" s="16" t="s">
        <v>118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6" t="s">
        <v>82</v>
      </c>
      <c r="BK195" s="183">
        <f>ROUND(I195*H195,2)</f>
        <v>0</v>
      </c>
      <c r="BL195" s="16" t="s">
        <v>125</v>
      </c>
      <c r="BM195" s="182" t="s">
        <v>321</v>
      </c>
    </row>
    <row r="196" s="11" customFormat="1" ht="22.8" customHeight="1">
      <c r="B196" s="157"/>
      <c r="D196" s="158" t="s">
        <v>76</v>
      </c>
      <c r="E196" s="168" t="s">
        <v>142</v>
      </c>
      <c r="F196" s="168" t="s">
        <v>322</v>
      </c>
      <c r="I196" s="160"/>
      <c r="J196" s="169">
        <f>BK196</f>
        <v>0</v>
      </c>
      <c r="L196" s="157"/>
      <c r="M196" s="162"/>
      <c r="N196" s="163"/>
      <c r="O196" s="163"/>
      <c r="P196" s="164">
        <f>SUM(P197:P209)</f>
        <v>0</v>
      </c>
      <c r="Q196" s="163"/>
      <c r="R196" s="164">
        <f>SUM(R197:R209)</f>
        <v>2.8486750000000001</v>
      </c>
      <c r="S196" s="163"/>
      <c r="T196" s="165">
        <f>SUM(T197:T209)</f>
        <v>2.0600000000000001</v>
      </c>
      <c r="AR196" s="158" t="s">
        <v>82</v>
      </c>
      <c r="AT196" s="166" t="s">
        <v>76</v>
      </c>
      <c r="AU196" s="166" t="s">
        <v>82</v>
      </c>
      <c r="AY196" s="158" t="s">
        <v>118</v>
      </c>
      <c r="BK196" s="167">
        <f>SUM(BK197:BK209)</f>
        <v>0</v>
      </c>
    </row>
    <row r="197" s="1" customFormat="1" ht="24" customHeight="1">
      <c r="B197" s="170"/>
      <c r="C197" s="171" t="s">
        <v>323</v>
      </c>
      <c r="D197" s="171" t="s">
        <v>120</v>
      </c>
      <c r="E197" s="172" t="s">
        <v>324</v>
      </c>
      <c r="F197" s="173" t="s">
        <v>325</v>
      </c>
      <c r="G197" s="174" t="s">
        <v>135</v>
      </c>
      <c r="H197" s="175">
        <v>2.5</v>
      </c>
      <c r="I197" s="176"/>
      <c r="J197" s="177">
        <f>ROUND(I197*H197,2)</f>
        <v>0</v>
      </c>
      <c r="K197" s="173" t="s">
        <v>124</v>
      </c>
      <c r="L197" s="35"/>
      <c r="M197" s="178" t="s">
        <v>1</v>
      </c>
      <c r="N197" s="179" t="s">
        <v>42</v>
      </c>
      <c r="O197" s="71"/>
      <c r="P197" s="180">
        <f>O197*H197</f>
        <v>0</v>
      </c>
      <c r="Q197" s="180">
        <v>0</v>
      </c>
      <c r="R197" s="180">
        <f>Q197*H197</f>
        <v>0</v>
      </c>
      <c r="S197" s="180">
        <v>0.44</v>
      </c>
      <c r="T197" s="181">
        <f>S197*H197</f>
        <v>1.1000000000000001</v>
      </c>
      <c r="AR197" s="182" t="s">
        <v>125</v>
      </c>
      <c r="AT197" s="182" t="s">
        <v>120</v>
      </c>
      <c r="AU197" s="182" t="s">
        <v>84</v>
      </c>
      <c r="AY197" s="16" t="s">
        <v>118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6" t="s">
        <v>82</v>
      </c>
      <c r="BK197" s="183">
        <f>ROUND(I197*H197,2)</f>
        <v>0</v>
      </c>
      <c r="BL197" s="16" t="s">
        <v>125</v>
      </c>
      <c r="BM197" s="182" t="s">
        <v>326</v>
      </c>
    </row>
    <row r="198" s="1" customFormat="1" ht="24" customHeight="1">
      <c r="B198" s="170"/>
      <c r="C198" s="171" t="s">
        <v>327</v>
      </c>
      <c r="D198" s="171" t="s">
        <v>120</v>
      </c>
      <c r="E198" s="172" t="s">
        <v>328</v>
      </c>
      <c r="F198" s="173" t="s">
        <v>329</v>
      </c>
      <c r="G198" s="174" t="s">
        <v>135</v>
      </c>
      <c r="H198" s="175">
        <v>2.5</v>
      </c>
      <c r="I198" s="176"/>
      <c r="J198" s="177">
        <f>ROUND(I198*H198,2)</f>
        <v>0</v>
      </c>
      <c r="K198" s="173" t="s">
        <v>124</v>
      </c>
      <c r="L198" s="35"/>
      <c r="M198" s="178" t="s">
        <v>1</v>
      </c>
      <c r="N198" s="179" t="s">
        <v>42</v>
      </c>
      <c r="O198" s="71"/>
      <c r="P198" s="180">
        <f>O198*H198</f>
        <v>0</v>
      </c>
      <c r="Q198" s="180">
        <v>0</v>
      </c>
      <c r="R198" s="180">
        <f>Q198*H198</f>
        <v>0</v>
      </c>
      <c r="S198" s="180">
        <v>0.22</v>
      </c>
      <c r="T198" s="181">
        <f>S198*H198</f>
        <v>0.55000000000000004</v>
      </c>
      <c r="AR198" s="182" t="s">
        <v>125</v>
      </c>
      <c r="AT198" s="182" t="s">
        <v>120</v>
      </c>
      <c r="AU198" s="182" t="s">
        <v>84</v>
      </c>
      <c r="AY198" s="16" t="s">
        <v>118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6" t="s">
        <v>82</v>
      </c>
      <c r="BK198" s="183">
        <f>ROUND(I198*H198,2)</f>
        <v>0</v>
      </c>
      <c r="BL198" s="16" t="s">
        <v>125</v>
      </c>
      <c r="BM198" s="182" t="s">
        <v>330</v>
      </c>
    </row>
    <row r="199" s="12" customFormat="1">
      <c r="B199" s="184"/>
      <c r="D199" s="185" t="s">
        <v>127</v>
      </c>
      <c r="E199" s="186" t="s">
        <v>1</v>
      </c>
      <c r="F199" s="187" t="s">
        <v>331</v>
      </c>
      <c r="H199" s="188">
        <v>2.5</v>
      </c>
      <c r="I199" s="189"/>
      <c r="L199" s="184"/>
      <c r="M199" s="190"/>
      <c r="N199" s="191"/>
      <c r="O199" s="191"/>
      <c r="P199" s="191"/>
      <c r="Q199" s="191"/>
      <c r="R199" s="191"/>
      <c r="S199" s="191"/>
      <c r="T199" s="192"/>
      <c r="AT199" s="186" t="s">
        <v>127</v>
      </c>
      <c r="AU199" s="186" t="s">
        <v>84</v>
      </c>
      <c r="AV199" s="12" t="s">
        <v>84</v>
      </c>
      <c r="AW199" s="12" t="s">
        <v>33</v>
      </c>
      <c r="AX199" s="12" t="s">
        <v>82</v>
      </c>
      <c r="AY199" s="186" t="s">
        <v>118</v>
      </c>
    </row>
    <row r="200" s="1" customFormat="1" ht="16.5" customHeight="1">
      <c r="B200" s="170"/>
      <c r="C200" s="171" t="s">
        <v>332</v>
      </c>
      <c r="D200" s="171" t="s">
        <v>120</v>
      </c>
      <c r="E200" s="172" t="s">
        <v>333</v>
      </c>
      <c r="F200" s="173" t="s">
        <v>334</v>
      </c>
      <c r="G200" s="174" t="s">
        <v>211</v>
      </c>
      <c r="H200" s="175">
        <v>2</v>
      </c>
      <c r="I200" s="176"/>
      <c r="J200" s="177">
        <f>ROUND(I200*H200,2)</f>
        <v>0</v>
      </c>
      <c r="K200" s="173" t="s">
        <v>124</v>
      </c>
      <c r="L200" s="35"/>
      <c r="M200" s="178" t="s">
        <v>1</v>
      </c>
      <c r="N200" s="179" t="s">
        <v>42</v>
      </c>
      <c r="O200" s="71"/>
      <c r="P200" s="180">
        <f>O200*H200</f>
        <v>0</v>
      </c>
      <c r="Q200" s="180">
        <v>0</v>
      </c>
      <c r="R200" s="180">
        <f>Q200*H200</f>
        <v>0</v>
      </c>
      <c r="S200" s="180">
        <v>0.20499999999999999</v>
      </c>
      <c r="T200" s="181">
        <f>S200*H200</f>
        <v>0.40999999999999998</v>
      </c>
      <c r="AR200" s="182" t="s">
        <v>125</v>
      </c>
      <c r="AT200" s="182" t="s">
        <v>120</v>
      </c>
      <c r="AU200" s="182" t="s">
        <v>84</v>
      </c>
      <c r="AY200" s="16" t="s">
        <v>118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6" t="s">
        <v>82</v>
      </c>
      <c r="BK200" s="183">
        <f>ROUND(I200*H200,2)</f>
        <v>0</v>
      </c>
      <c r="BL200" s="16" t="s">
        <v>125</v>
      </c>
      <c r="BM200" s="182" t="s">
        <v>335</v>
      </c>
    </row>
    <row r="201" s="1" customFormat="1" ht="24" customHeight="1">
      <c r="B201" s="170"/>
      <c r="C201" s="171" t="s">
        <v>336</v>
      </c>
      <c r="D201" s="171" t="s">
        <v>120</v>
      </c>
      <c r="E201" s="172" t="s">
        <v>337</v>
      </c>
      <c r="F201" s="173" t="s">
        <v>338</v>
      </c>
      <c r="G201" s="174" t="s">
        <v>211</v>
      </c>
      <c r="H201" s="175">
        <v>2</v>
      </c>
      <c r="I201" s="176"/>
      <c r="J201" s="177">
        <f>ROUND(I201*H201,2)</f>
        <v>0</v>
      </c>
      <c r="K201" s="173" t="s">
        <v>124</v>
      </c>
      <c r="L201" s="35"/>
      <c r="M201" s="178" t="s">
        <v>1</v>
      </c>
      <c r="N201" s="179" t="s">
        <v>42</v>
      </c>
      <c r="O201" s="71"/>
      <c r="P201" s="180">
        <f>O201*H201</f>
        <v>0</v>
      </c>
      <c r="Q201" s="180">
        <v>0.15540000000000001</v>
      </c>
      <c r="R201" s="180">
        <f>Q201*H201</f>
        <v>0.31080000000000002</v>
      </c>
      <c r="S201" s="180">
        <v>0</v>
      </c>
      <c r="T201" s="181">
        <f>S201*H201</f>
        <v>0</v>
      </c>
      <c r="AR201" s="182" t="s">
        <v>125</v>
      </c>
      <c r="AT201" s="182" t="s">
        <v>120</v>
      </c>
      <c r="AU201" s="182" t="s">
        <v>84</v>
      </c>
      <c r="AY201" s="16" t="s">
        <v>118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6" t="s">
        <v>82</v>
      </c>
      <c r="BK201" s="183">
        <f>ROUND(I201*H201,2)</f>
        <v>0</v>
      </c>
      <c r="BL201" s="16" t="s">
        <v>125</v>
      </c>
      <c r="BM201" s="182" t="s">
        <v>339</v>
      </c>
    </row>
    <row r="202" s="1" customFormat="1" ht="16.5" customHeight="1">
      <c r="B202" s="170"/>
      <c r="C202" s="193" t="s">
        <v>340</v>
      </c>
      <c r="D202" s="193" t="s">
        <v>203</v>
      </c>
      <c r="E202" s="194" t="s">
        <v>341</v>
      </c>
      <c r="F202" s="195" t="s">
        <v>342</v>
      </c>
      <c r="G202" s="196" t="s">
        <v>211</v>
      </c>
      <c r="H202" s="197">
        <v>2</v>
      </c>
      <c r="I202" s="198"/>
      <c r="J202" s="199">
        <f>ROUND(I202*H202,2)</f>
        <v>0</v>
      </c>
      <c r="K202" s="195" t="s">
        <v>124</v>
      </c>
      <c r="L202" s="200"/>
      <c r="M202" s="201" t="s">
        <v>1</v>
      </c>
      <c r="N202" s="202" t="s">
        <v>42</v>
      </c>
      <c r="O202" s="71"/>
      <c r="P202" s="180">
        <f>O202*H202</f>
        <v>0</v>
      </c>
      <c r="Q202" s="180">
        <v>0.058000000000000003</v>
      </c>
      <c r="R202" s="180">
        <f>Q202*H202</f>
        <v>0.11600000000000001</v>
      </c>
      <c r="S202" s="180">
        <v>0</v>
      </c>
      <c r="T202" s="181">
        <f>S202*H202</f>
        <v>0</v>
      </c>
      <c r="AR202" s="182" t="s">
        <v>155</v>
      </c>
      <c r="AT202" s="182" t="s">
        <v>203</v>
      </c>
      <c r="AU202" s="182" t="s">
        <v>84</v>
      </c>
      <c r="AY202" s="16" t="s">
        <v>118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6" t="s">
        <v>82</v>
      </c>
      <c r="BK202" s="183">
        <f>ROUND(I202*H202,2)</f>
        <v>0</v>
      </c>
      <c r="BL202" s="16" t="s">
        <v>125</v>
      </c>
      <c r="BM202" s="182" t="s">
        <v>343</v>
      </c>
    </row>
    <row r="203" s="1" customFormat="1" ht="24" customHeight="1">
      <c r="B203" s="170"/>
      <c r="C203" s="171" t="s">
        <v>344</v>
      </c>
      <c r="D203" s="171" t="s">
        <v>120</v>
      </c>
      <c r="E203" s="172" t="s">
        <v>345</v>
      </c>
      <c r="F203" s="173" t="s">
        <v>346</v>
      </c>
      <c r="G203" s="174" t="s">
        <v>135</v>
      </c>
      <c r="H203" s="175">
        <v>2.5</v>
      </c>
      <c r="I203" s="176"/>
      <c r="J203" s="177">
        <f>ROUND(I203*H203,2)</f>
        <v>0</v>
      </c>
      <c r="K203" s="173" t="s">
        <v>124</v>
      </c>
      <c r="L203" s="35"/>
      <c r="M203" s="178" t="s">
        <v>1</v>
      </c>
      <c r="N203" s="179" t="s">
        <v>42</v>
      </c>
      <c r="O203" s="71"/>
      <c r="P203" s="180">
        <f>O203*H203</f>
        <v>0</v>
      </c>
      <c r="Q203" s="180">
        <v>0.48089999999999999</v>
      </c>
      <c r="R203" s="180">
        <f>Q203*H203</f>
        <v>1.20225</v>
      </c>
      <c r="S203" s="180">
        <v>0</v>
      </c>
      <c r="T203" s="181">
        <f>S203*H203</f>
        <v>0</v>
      </c>
      <c r="AR203" s="182" t="s">
        <v>125</v>
      </c>
      <c r="AT203" s="182" t="s">
        <v>120</v>
      </c>
      <c r="AU203" s="182" t="s">
        <v>84</v>
      </c>
      <c r="AY203" s="16" t="s">
        <v>118</v>
      </c>
      <c r="BE203" s="183">
        <f>IF(N203="základní",J203,0)</f>
        <v>0</v>
      </c>
      <c r="BF203" s="183">
        <f>IF(N203="snížená",J203,0)</f>
        <v>0</v>
      </c>
      <c r="BG203" s="183">
        <f>IF(N203="zákl. přenesená",J203,0)</f>
        <v>0</v>
      </c>
      <c r="BH203" s="183">
        <f>IF(N203="sníž. přenesená",J203,0)</f>
        <v>0</v>
      </c>
      <c r="BI203" s="183">
        <f>IF(N203="nulová",J203,0)</f>
        <v>0</v>
      </c>
      <c r="BJ203" s="16" t="s">
        <v>82</v>
      </c>
      <c r="BK203" s="183">
        <f>ROUND(I203*H203,2)</f>
        <v>0</v>
      </c>
      <c r="BL203" s="16" t="s">
        <v>125</v>
      </c>
      <c r="BM203" s="182" t="s">
        <v>347</v>
      </c>
    </row>
    <row r="204" s="12" customFormat="1">
      <c r="B204" s="184"/>
      <c r="D204" s="185" t="s">
        <v>127</v>
      </c>
      <c r="E204" s="186" t="s">
        <v>1</v>
      </c>
      <c r="F204" s="187" t="s">
        <v>331</v>
      </c>
      <c r="H204" s="188">
        <v>2.5</v>
      </c>
      <c r="I204" s="189"/>
      <c r="L204" s="184"/>
      <c r="M204" s="190"/>
      <c r="N204" s="191"/>
      <c r="O204" s="191"/>
      <c r="P204" s="191"/>
      <c r="Q204" s="191"/>
      <c r="R204" s="191"/>
      <c r="S204" s="191"/>
      <c r="T204" s="192"/>
      <c r="AT204" s="186" t="s">
        <v>127</v>
      </c>
      <c r="AU204" s="186" t="s">
        <v>84</v>
      </c>
      <c r="AV204" s="12" t="s">
        <v>84</v>
      </c>
      <c r="AW204" s="12" t="s">
        <v>33</v>
      </c>
      <c r="AX204" s="12" t="s">
        <v>82</v>
      </c>
      <c r="AY204" s="186" t="s">
        <v>118</v>
      </c>
    </row>
    <row r="205" s="1" customFormat="1" ht="24" customHeight="1">
      <c r="B205" s="170"/>
      <c r="C205" s="171" t="s">
        <v>348</v>
      </c>
      <c r="D205" s="171" t="s">
        <v>120</v>
      </c>
      <c r="E205" s="172" t="s">
        <v>349</v>
      </c>
      <c r="F205" s="173" t="s">
        <v>350</v>
      </c>
      <c r="G205" s="174" t="s">
        <v>135</v>
      </c>
      <c r="H205" s="175">
        <v>2.5</v>
      </c>
      <c r="I205" s="176"/>
      <c r="J205" s="177">
        <f>ROUND(I205*H205,2)</f>
        <v>0</v>
      </c>
      <c r="K205" s="173" t="s">
        <v>124</v>
      </c>
      <c r="L205" s="35"/>
      <c r="M205" s="178" t="s">
        <v>1</v>
      </c>
      <c r="N205" s="179" t="s">
        <v>42</v>
      </c>
      <c r="O205" s="71"/>
      <c r="P205" s="180">
        <f>O205*H205</f>
        <v>0</v>
      </c>
      <c r="Q205" s="180">
        <v>0.27800000000000002</v>
      </c>
      <c r="R205" s="180">
        <f>Q205*H205</f>
        <v>0.69500000000000006</v>
      </c>
      <c r="S205" s="180">
        <v>0</v>
      </c>
      <c r="T205" s="181">
        <f>S205*H205</f>
        <v>0</v>
      </c>
      <c r="AR205" s="182" t="s">
        <v>125</v>
      </c>
      <c r="AT205" s="182" t="s">
        <v>120</v>
      </c>
      <c r="AU205" s="182" t="s">
        <v>84</v>
      </c>
      <c r="AY205" s="16" t="s">
        <v>118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6" t="s">
        <v>82</v>
      </c>
      <c r="BK205" s="183">
        <f>ROUND(I205*H205,2)</f>
        <v>0</v>
      </c>
      <c r="BL205" s="16" t="s">
        <v>125</v>
      </c>
      <c r="BM205" s="182" t="s">
        <v>351</v>
      </c>
    </row>
    <row r="206" s="1" customFormat="1" ht="24" customHeight="1">
      <c r="B206" s="170"/>
      <c r="C206" s="171" t="s">
        <v>352</v>
      </c>
      <c r="D206" s="171" t="s">
        <v>120</v>
      </c>
      <c r="E206" s="172" t="s">
        <v>353</v>
      </c>
      <c r="F206" s="173" t="s">
        <v>354</v>
      </c>
      <c r="G206" s="174" t="s">
        <v>135</v>
      </c>
      <c r="H206" s="175">
        <v>2.5</v>
      </c>
      <c r="I206" s="176"/>
      <c r="J206" s="177">
        <f>ROUND(I206*H206,2)</f>
        <v>0</v>
      </c>
      <c r="K206" s="173" t="s">
        <v>124</v>
      </c>
      <c r="L206" s="35"/>
      <c r="M206" s="178" t="s">
        <v>1</v>
      </c>
      <c r="N206" s="179" t="s">
        <v>42</v>
      </c>
      <c r="O206" s="71"/>
      <c r="P206" s="180">
        <f>O206*H206</f>
        <v>0</v>
      </c>
      <c r="Q206" s="180">
        <v>0.20745</v>
      </c>
      <c r="R206" s="180">
        <f>Q206*H206</f>
        <v>0.518625</v>
      </c>
      <c r="S206" s="180">
        <v>0</v>
      </c>
      <c r="T206" s="181">
        <f>S206*H206</f>
        <v>0</v>
      </c>
      <c r="AR206" s="182" t="s">
        <v>125</v>
      </c>
      <c r="AT206" s="182" t="s">
        <v>120</v>
      </c>
      <c r="AU206" s="182" t="s">
        <v>84</v>
      </c>
      <c r="AY206" s="16" t="s">
        <v>118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6" t="s">
        <v>82</v>
      </c>
      <c r="BK206" s="183">
        <f>ROUND(I206*H206,2)</f>
        <v>0</v>
      </c>
      <c r="BL206" s="16" t="s">
        <v>125</v>
      </c>
      <c r="BM206" s="182" t="s">
        <v>355</v>
      </c>
    </row>
    <row r="207" s="12" customFormat="1">
      <c r="B207" s="184"/>
      <c r="D207" s="185" t="s">
        <v>127</v>
      </c>
      <c r="E207" s="186" t="s">
        <v>1</v>
      </c>
      <c r="F207" s="187" t="s">
        <v>331</v>
      </c>
      <c r="H207" s="188">
        <v>2.5</v>
      </c>
      <c r="I207" s="189"/>
      <c r="L207" s="184"/>
      <c r="M207" s="190"/>
      <c r="N207" s="191"/>
      <c r="O207" s="191"/>
      <c r="P207" s="191"/>
      <c r="Q207" s="191"/>
      <c r="R207" s="191"/>
      <c r="S207" s="191"/>
      <c r="T207" s="192"/>
      <c r="AT207" s="186" t="s">
        <v>127</v>
      </c>
      <c r="AU207" s="186" t="s">
        <v>84</v>
      </c>
      <c r="AV207" s="12" t="s">
        <v>84</v>
      </c>
      <c r="AW207" s="12" t="s">
        <v>33</v>
      </c>
      <c r="AX207" s="12" t="s">
        <v>82</v>
      </c>
      <c r="AY207" s="186" t="s">
        <v>118</v>
      </c>
    </row>
    <row r="208" s="1" customFormat="1" ht="24" customHeight="1">
      <c r="B208" s="170"/>
      <c r="C208" s="171" t="s">
        <v>356</v>
      </c>
      <c r="D208" s="171" t="s">
        <v>120</v>
      </c>
      <c r="E208" s="172" t="s">
        <v>357</v>
      </c>
      <c r="F208" s="173" t="s">
        <v>358</v>
      </c>
      <c r="G208" s="174" t="s">
        <v>211</v>
      </c>
      <c r="H208" s="175">
        <v>10</v>
      </c>
      <c r="I208" s="176"/>
      <c r="J208" s="177">
        <f>ROUND(I208*H208,2)</f>
        <v>0</v>
      </c>
      <c r="K208" s="173" t="s">
        <v>359</v>
      </c>
      <c r="L208" s="35"/>
      <c r="M208" s="178" t="s">
        <v>1</v>
      </c>
      <c r="N208" s="179" t="s">
        <v>42</v>
      </c>
      <c r="O208" s="71"/>
      <c r="P208" s="180">
        <f>O208*H208</f>
        <v>0</v>
      </c>
      <c r="Q208" s="180">
        <v>0.00059999999999999995</v>
      </c>
      <c r="R208" s="180">
        <f>Q208*H208</f>
        <v>0.0059999999999999993</v>
      </c>
      <c r="S208" s="180">
        <v>0</v>
      </c>
      <c r="T208" s="181">
        <f>S208*H208</f>
        <v>0</v>
      </c>
      <c r="AR208" s="182" t="s">
        <v>125</v>
      </c>
      <c r="AT208" s="182" t="s">
        <v>120</v>
      </c>
      <c r="AU208" s="182" t="s">
        <v>84</v>
      </c>
      <c r="AY208" s="16" t="s">
        <v>118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6" t="s">
        <v>82</v>
      </c>
      <c r="BK208" s="183">
        <f>ROUND(I208*H208,2)</f>
        <v>0</v>
      </c>
      <c r="BL208" s="16" t="s">
        <v>125</v>
      </c>
      <c r="BM208" s="182" t="s">
        <v>360</v>
      </c>
    </row>
    <row r="209" s="12" customFormat="1">
      <c r="B209" s="184"/>
      <c r="D209" s="185" t="s">
        <v>127</v>
      </c>
      <c r="E209" s="186" t="s">
        <v>1</v>
      </c>
      <c r="F209" s="187" t="s">
        <v>361</v>
      </c>
      <c r="H209" s="188">
        <v>10</v>
      </c>
      <c r="I209" s="189"/>
      <c r="L209" s="184"/>
      <c r="M209" s="190"/>
      <c r="N209" s="191"/>
      <c r="O209" s="191"/>
      <c r="P209" s="191"/>
      <c r="Q209" s="191"/>
      <c r="R209" s="191"/>
      <c r="S209" s="191"/>
      <c r="T209" s="192"/>
      <c r="AT209" s="186" t="s">
        <v>127</v>
      </c>
      <c r="AU209" s="186" t="s">
        <v>84</v>
      </c>
      <c r="AV209" s="12" t="s">
        <v>84</v>
      </c>
      <c r="AW209" s="12" t="s">
        <v>33</v>
      </c>
      <c r="AX209" s="12" t="s">
        <v>82</v>
      </c>
      <c r="AY209" s="186" t="s">
        <v>118</v>
      </c>
    </row>
    <row r="210" s="11" customFormat="1" ht="22.8" customHeight="1">
      <c r="B210" s="157"/>
      <c r="D210" s="158" t="s">
        <v>76</v>
      </c>
      <c r="E210" s="168" t="s">
        <v>155</v>
      </c>
      <c r="F210" s="168" t="s">
        <v>362</v>
      </c>
      <c r="I210" s="160"/>
      <c r="J210" s="169">
        <f>BK210</f>
        <v>0</v>
      </c>
      <c r="L210" s="157"/>
      <c r="M210" s="162"/>
      <c r="N210" s="163"/>
      <c r="O210" s="163"/>
      <c r="P210" s="164">
        <f>SUM(P211:P224)</f>
        <v>0</v>
      </c>
      <c r="Q210" s="163"/>
      <c r="R210" s="164">
        <f>SUM(R211:R224)</f>
        <v>3.5335494999999999</v>
      </c>
      <c r="S210" s="163"/>
      <c r="T210" s="165">
        <f>SUM(T211:T224)</f>
        <v>0.034000000000000002</v>
      </c>
      <c r="AR210" s="158" t="s">
        <v>82</v>
      </c>
      <c r="AT210" s="166" t="s">
        <v>76</v>
      </c>
      <c r="AU210" s="166" t="s">
        <v>82</v>
      </c>
      <c r="AY210" s="158" t="s">
        <v>118</v>
      </c>
      <c r="BK210" s="167">
        <f>SUM(BK211:BK224)</f>
        <v>0</v>
      </c>
    </row>
    <row r="211" s="1" customFormat="1" ht="24" customHeight="1">
      <c r="B211" s="170"/>
      <c r="C211" s="171" t="s">
        <v>363</v>
      </c>
      <c r="D211" s="171" t="s">
        <v>120</v>
      </c>
      <c r="E211" s="172" t="s">
        <v>364</v>
      </c>
      <c r="F211" s="173" t="s">
        <v>365</v>
      </c>
      <c r="G211" s="174" t="s">
        <v>123</v>
      </c>
      <c r="H211" s="175">
        <v>0.34999999999999998</v>
      </c>
      <c r="I211" s="176"/>
      <c r="J211" s="177">
        <f>ROUND(I211*H211,2)</f>
        <v>0</v>
      </c>
      <c r="K211" s="173" t="s">
        <v>124</v>
      </c>
      <c r="L211" s="35"/>
      <c r="M211" s="178" t="s">
        <v>1</v>
      </c>
      <c r="N211" s="179" t="s">
        <v>42</v>
      </c>
      <c r="O211" s="71"/>
      <c r="P211" s="180">
        <f>O211*H211</f>
        <v>0</v>
      </c>
      <c r="Q211" s="180">
        <v>1.8907700000000001</v>
      </c>
      <c r="R211" s="180">
        <f>Q211*H211</f>
        <v>0.66176950000000001</v>
      </c>
      <c r="S211" s="180">
        <v>0</v>
      </c>
      <c r="T211" s="181">
        <f>S211*H211</f>
        <v>0</v>
      </c>
      <c r="AR211" s="182" t="s">
        <v>125</v>
      </c>
      <c r="AT211" s="182" t="s">
        <v>120</v>
      </c>
      <c r="AU211" s="182" t="s">
        <v>84</v>
      </c>
      <c r="AY211" s="16" t="s">
        <v>118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6" t="s">
        <v>82</v>
      </c>
      <c r="BK211" s="183">
        <f>ROUND(I211*H211,2)</f>
        <v>0</v>
      </c>
      <c r="BL211" s="16" t="s">
        <v>125</v>
      </c>
      <c r="BM211" s="182" t="s">
        <v>366</v>
      </c>
    </row>
    <row r="212" s="12" customFormat="1">
      <c r="B212" s="184"/>
      <c r="D212" s="185" t="s">
        <v>127</v>
      </c>
      <c r="E212" s="186" t="s">
        <v>1</v>
      </c>
      <c r="F212" s="187" t="s">
        <v>367</v>
      </c>
      <c r="H212" s="188">
        <v>0.34999999999999998</v>
      </c>
      <c r="I212" s="189"/>
      <c r="L212" s="184"/>
      <c r="M212" s="190"/>
      <c r="N212" s="191"/>
      <c r="O212" s="191"/>
      <c r="P212" s="191"/>
      <c r="Q212" s="191"/>
      <c r="R212" s="191"/>
      <c r="S212" s="191"/>
      <c r="T212" s="192"/>
      <c r="AT212" s="186" t="s">
        <v>127</v>
      </c>
      <c r="AU212" s="186" t="s">
        <v>84</v>
      </c>
      <c r="AV212" s="12" t="s">
        <v>84</v>
      </c>
      <c r="AW212" s="12" t="s">
        <v>33</v>
      </c>
      <c r="AX212" s="12" t="s">
        <v>82</v>
      </c>
      <c r="AY212" s="186" t="s">
        <v>118</v>
      </c>
    </row>
    <row r="213" s="1" customFormat="1" ht="24" customHeight="1">
      <c r="B213" s="170"/>
      <c r="C213" s="171" t="s">
        <v>368</v>
      </c>
      <c r="D213" s="171" t="s">
        <v>120</v>
      </c>
      <c r="E213" s="172" t="s">
        <v>369</v>
      </c>
      <c r="F213" s="173" t="s">
        <v>370</v>
      </c>
      <c r="G213" s="174" t="s">
        <v>123</v>
      </c>
      <c r="H213" s="175">
        <v>1.3999999999999999</v>
      </c>
      <c r="I213" s="176"/>
      <c r="J213" s="177">
        <f>ROUND(I213*H213,2)</f>
        <v>0</v>
      </c>
      <c r="K213" s="173" t="s">
        <v>124</v>
      </c>
      <c r="L213" s="35"/>
      <c r="M213" s="178" t="s">
        <v>1</v>
      </c>
      <c r="N213" s="179" t="s">
        <v>42</v>
      </c>
      <c r="O213" s="71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AR213" s="182" t="s">
        <v>125</v>
      </c>
      <c r="AT213" s="182" t="s">
        <v>120</v>
      </c>
      <c r="AU213" s="182" t="s">
        <v>84</v>
      </c>
      <c r="AY213" s="16" t="s">
        <v>118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6" t="s">
        <v>82</v>
      </c>
      <c r="BK213" s="183">
        <f>ROUND(I213*H213,2)</f>
        <v>0</v>
      </c>
      <c r="BL213" s="16" t="s">
        <v>125</v>
      </c>
      <c r="BM213" s="182" t="s">
        <v>371</v>
      </c>
    </row>
    <row r="214" s="12" customFormat="1">
      <c r="B214" s="184"/>
      <c r="D214" s="185" t="s">
        <v>127</v>
      </c>
      <c r="E214" s="186" t="s">
        <v>1</v>
      </c>
      <c r="F214" s="187" t="s">
        <v>372</v>
      </c>
      <c r="H214" s="188">
        <v>1.3999999999999999</v>
      </c>
      <c r="I214" s="189"/>
      <c r="L214" s="184"/>
      <c r="M214" s="190"/>
      <c r="N214" s="191"/>
      <c r="O214" s="191"/>
      <c r="P214" s="191"/>
      <c r="Q214" s="191"/>
      <c r="R214" s="191"/>
      <c r="S214" s="191"/>
      <c r="T214" s="192"/>
      <c r="AT214" s="186" t="s">
        <v>127</v>
      </c>
      <c r="AU214" s="186" t="s">
        <v>84</v>
      </c>
      <c r="AV214" s="12" t="s">
        <v>84</v>
      </c>
      <c r="AW214" s="12" t="s">
        <v>33</v>
      </c>
      <c r="AX214" s="12" t="s">
        <v>82</v>
      </c>
      <c r="AY214" s="186" t="s">
        <v>118</v>
      </c>
    </row>
    <row r="215" s="1" customFormat="1" ht="16.5" customHeight="1">
      <c r="B215" s="170"/>
      <c r="C215" s="193" t="s">
        <v>373</v>
      </c>
      <c r="D215" s="193" t="s">
        <v>203</v>
      </c>
      <c r="E215" s="194" t="s">
        <v>374</v>
      </c>
      <c r="F215" s="195" t="s">
        <v>375</v>
      </c>
      <c r="G215" s="196" t="s">
        <v>188</v>
      </c>
      <c r="H215" s="197">
        <v>2.7999999999999998</v>
      </c>
      <c r="I215" s="198"/>
      <c r="J215" s="199">
        <f>ROUND(I215*H215,2)</f>
        <v>0</v>
      </c>
      <c r="K215" s="195" t="s">
        <v>124</v>
      </c>
      <c r="L215" s="200"/>
      <c r="M215" s="201" t="s">
        <v>1</v>
      </c>
      <c r="N215" s="202" t="s">
        <v>42</v>
      </c>
      <c r="O215" s="71"/>
      <c r="P215" s="180">
        <f>O215*H215</f>
        <v>0</v>
      </c>
      <c r="Q215" s="180">
        <v>1</v>
      </c>
      <c r="R215" s="180">
        <f>Q215*H215</f>
        <v>2.7999999999999998</v>
      </c>
      <c r="S215" s="180">
        <v>0</v>
      </c>
      <c r="T215" s="181">
        <f>S215*H215</f>
        <v>0</v>
      </c>
      <c r="AR215" s="182" t="s">
        <v>155</v>
      </c>
      <c r="AT215" s="182" t="s">
        <v>203</v>
      </c>
      <c r="AU215" s="182" t="s">
        <v>84</v>
      </c>
      <c r="AY215" s="16" t="s">
        <v>118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6" t="s">
        <v>82</v>
      </c>
      <c r="BK215" s="183">
        <f>ROUND(I215*H215,2)</f>
        <v>0</v>
      </c>
      <c r="BL215" s="16" t="s">
        <v>125</v>
      </c>
      <c r="BM215" s="182" t="s">
        <v>376</v>
      </c>
    </row>
    <row r="216" s="12" customFormat="1">
      <c r="B216" s="184"/>
      <c r="D216" s="185" t="s">
        <v>127</v>
      </c>
      <c r="E216" s="186" t="s">
        <v>1</v>
      </c>
      <c r="F216" s="187" t="s">
        <v>377</v>
      </c>
      <c r="H216" s="188">
        <v>1.3999999999999999</v>
      </c>
      <c r="I216" s="189"/>
      <c r="L216" s="184"/>
      <c r="M216" s="190"/>
      <c r="N216" s="191"/>
      <c r="O216" s="191"/>
      <c r="P216" s="191"/>
      <c r="Q216" s="191"/>
      <c r="R216" s="191"/>
      <c r="S216" s="191"/>
      <c r="T216" s="192"/>
      <c r="AT216" s="186" t="s">
        <v>127</v>
      </c>
      <c r="AU216" s="186" t="s">
        <v>84</v>
      </c>
      <c r="AV216" s="12" t="s">
        <v>84</v>
      </c>
      <c r="AW216" s="12" t="s">
        <v>33</v>
      </c>
      <c r="AX216" s="12" t="s">
        <v>82</v>
      </c>
      <c r="AY216" s="186" t="s">
        <v>118</v>
      </c>
    </row>
    <row r="217" s="12" customFormat="1">
      <c r="B217" s="184"/>
      <c r="D217" s="185" t="s">
        <v>127</v>
      </c>
      <c r="F217" s="187" t="s">
        <v>378</v>
      </c>
      <c r="H217" s="188">
        <v>2.7999999999999998</v>
      </c>
      <c r="I217" s="189"/>
      <c r="L217" s="184"/>
      <c r="M217" s="190"/>
      <c r="N217" s="191"/>
      <c r="O217" s="191"/>
      <c r="P217" s="191"/>
      <c r="Q217" s="191"/>
      <c r="R217" s="191"/>
      <c r="S217" s="191"/>
      <c r="T217" s="192"/>
      <c r="AT217" s="186" t="s">
        <v>127</v>
      </c>
      <c r="AU217" s="186" t="s">
        <v>84</v>
      </c>
      <c r="AV217" s="12" t="s">
        <v>84</v>
      </c>
      <c r="AW217" s="12" t="s">
        <v>3</v>
      </c>
      <c r="AX217" s="12" t="s">
        <v>82</v>
      </c>
      <c r="AY217" s="186" t="s">
        <v>118</v>
      </c>
    </row>
    <row r="218" s="1" customFormat="1" ht="24" customHeight="1">
      <c r="B218" s="170"/>
      <c r="C218" s="171" t="s">
        <v>379</v>
      </c>
      <c r="D218" s="171" t="s">
        <v>120</v>
      </c>
      <c r="E218" s="172" t="s">
        <v>380</v>
      </c>
      <c r="F218" s="173" t="s">
        <v>381</v>
      </c>
      <c r="G218" s="174" t="s">
        <v>211</v>
      </c>
      <c r="H218" s="175">
        <v>7</v>
      </c>
      <c r="I218" s="176"/>
      <c r="J218" s="177">
        <f>ROUND(I218*H218,2)</f>
        <v>0</v>
      </c>
      <c r="K218" s="173" t="s">
        <v>124</v>
      </c>
      <c r="L218" s="35"/>
      <c r="M218" s="178" t="s">
        <v>1</v>
      </c>
      <c r="N218" s="179" t="s">
        <v>42</v>
      </c>
      <c r="O218" s="71"/>
      <c r="P218" s="180">
        <f>O218*H218</f>
        <v>0</v>
      </c>
      <c r="Q218" s="180">
        <v>0.0017799999999999999</v>
      </c>
      <c r="R218" s="180">
        <f>Q218*H218</f>
        <v>0.012459999999999999</v>
      </c>
      <c r="S218" s="180">
        <v>0</v>
      </c>
      <c r="T218" s="181">
        <f>S218*H218</f>
        <v>0</v>
      </c>
      <c r="AR218" s="182" t="s">
        <v>125</v>
      </c>
      <c r="AT218" s="182" t="s">
        <v>120</v>
      </c>
      <c r="AU218" s="182" t="s">
        <v>84</v>
      </c>
      <c r="AY218" s="16" t="s">
        <v>118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6" t="s">
        <v>82</v>
      </c>
      <c r="BK218" s="183">
        <f>ROUND(I218*H218,2)</f>
        <v>0</v>
      </c>
      <c r="BL218" s="16" t="s">
        <v>125</v>
      </c>
      <c r="BM218" s="182" t="s">
        <v>382</v>
      </c>
    </row>
    <row r="219" s="1" customFormat="1" ht="24" customHeight="1">
      <c r="B219" s="170"/>
      <c r="C219" s="171" t="s">
        <v>383</v>
      </c>
      <c r="D219" s="171" t="s">
        <v>120</v>
      </c>
      <c r="E219" s="172" t="s">
        <v>384</v>
      </c>
      <c r="F219" s="173" t="s">
        <v>385</v>
      </c>
      <c r="G219" s="174" t="s">
        <v>266</v>
      </c>
      <c r="H219" s="175">
        <v>1</v>
      </c>
      <c r="I219" s="176"/>
      <c r="J219" s="177">
        <f>ROUND(I219*H219,2)</f>
        <v>0</v>
      </c>
      <c r="K219" s="173" t="s">
        <v>124</v>
      </c>
      <c r="L219" s="35"/>
      <c r="M219" s="178" t="s">
        <v>1</v>
      </c>
      <c r="N219" s="179" t="s">
        <v>42</v>
      </c>
      <c r="O219" s="71"/>
      <c r="P219" s="180">
        <f>O219*H219</f>
        <v>0</v>
      </c>
      <c r="Q219" s="180">
        <v>0.047120000000000002</v>
      </c>
      <c r="R219" s="180">
        <f>Q219*H219</f>
        <v>0.047120000000000002</v>
      </c>
      <c r="S219" s="180">
        <v>0</v>
      </c>
      <c r="T219" s="181">
        <f>S219*H219</f>
        <v>0</v>
      </c>
      <c r="AR219" s="182" t="s">
        <v>125</v>
      </c>
      <c r="AT219" s="182" t="s">
        <v>120</v>
      </c>
      <c r="AU219" s="182" t="s">
        <v>84</v>
      </c>
      <c r="AY219" s="16" t="s">
        <v>118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16" t="s">
        <v>82</v>
      </c>
      <c r="BK219" s="183">
        <f>ROUND(I219*H219,2)</f>
        <v>0</v>
      </c>
      <c r="BL219" s="16" t="s">
        <v>125</v>
      </c>
      <c r="BM219" s="182" t="s">
        <v>386</v>
      </c>
    </row>
    <row r="220" s="1" customFormat="1" ht="24" customHeight="1">
      <c r="B220" s="170"/>
      <c r="C220" s="193" t="s">
        <v>387</v>
      </c>
      <c r="D220" s="193" t="s">
        <v>203</v>
      </c>
      <c r="E220" s="194" t="s">
        <v>388</v>
      </c>
      <c r="F220" s="195" t="s">
        <v>389</v>
      </c>
      <c r="G220" s="196" t="s">
        <v>266</v>
      </c>
      <c r="H220" s="197">
        <v>1</v>
      </c>
      <c r="I220" s="198"/>
      <c r="J220" s="199">
        <f>ROUND(I220*H220,2)</f>
        <v>0</v>
      </c>
      <c r="K220" s="195" t="s">
        <v>124</v>
      </c>
      <c r="L220" s="200"/>
      <c r="M220" s="201" t="s">
        <v>1</v>
      </c>
      <c r="N220" s="202" t="s">
        <v>42</v>
      </c>
      <c r="O220" s="71"/>
      <c r="P220" s="180">
        <f>O220*H220</f>
        <v>0</v>
      </c>
      <c r="Q220" s="180">
        <v>0.0050000000000000001</v>
      </c>
      <c r="R220" s="180">
        <f>Q220*H220</f>
        <v>0.0050000000000000001</v>
      </c>
      <c r="S220" s="180">
        <v>0</v>
      </c>
      <c r="T220" s="181">
        <f>S220*H220</f>
        <v>0</v>
      </c>
      <c r="AR220" s="182" t="s">
        <v>155</v>
      </c>
      <c r="AT220" s="182" t="s">
        <v>203</v>
      </c>
      <c r="AU220" s="182" t="s">
        <v>84</v>
      </c>
      <c r="AY220" s="16" t="s">
        <v>118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6" t="s">
        <v>82</v>
      </c>
      <c r="BK220" s="183">
        <f>ROUND(I220*H220,2)</f>
        <v>0</v>
      </c>
      <c r="BL220" s="16" t="s">
        <v>125</v>
      </c>
      <c r="BM220" s="182" t="s">
        <v>390</v>
      </c>
    </row>
    <row r="221" s="1" customFormat="1" ht="16.5" customHeight="1">
      <c r="B221" s="170"/>
      <c r="C221" s="171" t="s">
        <v>391</v>
      </c>
      <c r="D221" s="171" t="s">
        <v>120</v>
      </c>
      <c r="E221" s="172" t="s">
        <v>392</v>
      </c>
      <c r="F221" s="173" t="s">
        <v>393</v>
      </c>
      <c r="G221" s="174" t="s">
        <v>266</v>
      </c>
      <c r="H221" s="175">
        <v>1</v>
      </c>
      <c r="I221" s="176"/>
      <c r="J221" s="177">
        <f>ROUND(I221*H221,2)</f>
        <v>0</v>
      </c>
      <c r="K221" s="173" t="s">
        <v>124</v>
      </c>
      <c r="L221" s="35"/>
      <c r="M221" s="178" t="s">
        <v>1</v>
      </c>
      <c r="N221" s="179" t="s">
        <v>42</v>
      </c>
      <c r="O221" s="71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AR221" s="182" t="s">
        <v>125</v>
      </c>
      <c r="AT221" s="182" t="s">
        <v>120</v>
      </c>
      <c r="AU221" s="182" t="s">
        <v>84</v>
      </c>
      <c r="AY221" s="16" t="s">
        <v>118</v>
      </c>
      <c r="BE221" s="183">
        <f>IF(N221="základní",J221,0)</f>
        <v>0</v>
      </c>
      <c r="BF221" s="183">
        <f>IF(N221="snížená",J221,0)</f>
        <v>0</v>
      </c>
      <c r="BG221" s="183">
        <f>IF(N221="zákl. přenesená",J221,0)</f>
        <v>0</v>
      </c>
      <c r="BH221" s="183">
        <f>IF(N221="sníž. přenesená",J221,0)</f>
        <v>0</v>
      </c>
      <c r="BI221" s="183">
        <f>IF(N221="nulová",J221,0)</f>
        <v>0</v>
      </c>
      <c r="BJ221" s="16" t="s">
        <v>82</v>
      </c>
      <c r="BK221" s="183">
        <f>ROUND(I221*H221,2)</f>
        <v>0</v>
      </c>
      <c r="BL221" s="16" t="s">
        <v>125</v>
      </c>
      <c r="BM221" s="182" t="s">
        <v>394</v>
      </c>
    </row>
    <row r="222" s="1" customFormat="1" ht="24" customHeight="1">
      <c r="B222" s="170"/>
      <c r="C222" s="193" t="s">
        <v>395</v>
      </c>
      <c r="D222" s="193" t="s">
        <v>203</v>
      </c>
      <c r="E222" s="194" t="s">
        <v>396</v>
      </c>
      <c r="F222" s="195" t="s">
        <v>397</v>
      </c>
      <c r="G222" s="196" t="s">
        <v>266</v>
      </c>
      <c r="H222" s="197">
        <v>1</v>
      </c>
      <c r="I222" s="198"/>
      <c r="J222" s="199">
        <f>ROUND(I222*H222,2)</f>
        <v>0</v>
      </c>
      <c r="K222" s="195" t="s">
        <v>124</v>
      </c>
      <c r="L222" s="200"/>
      <c r="M222" s="201" t="s">
        <v>1</v>
      </c>
      <c r="N222" s="202" t="s">
        <v>42</v>
      </c>
      <c r="O222" s="71"/>
      <c r="P222" s="180">
        <f>O222*H222</f>
        <v>0</v>
      </c>
      <c r="Q222" s="180">
        <v>0.0071999999999999998</v>
      </c>
      <c r="R222" s="180">
        <f>Q222*H222</f>
        <v>0.0071999999999999998</v>
      </c>
      <c r="S222" s="180">
        <v>0</v>
      </c>
      <c r="T222" s="181">
        <f>S222*H222</f>
        <v>0</v>
      </c>
      <c r="AR222" s="182" t="s">
        <v>155</v>
      </c>
      <c r="AT222" s="182" t="s">
        <v>203</v>
      </c>
      <c r="AU222" s="182" t="s">
        <v>84</v>
      </c>
      <c r="AY222" s="16" t="s">
        <v>118</v>
      </c>
      <c r="BE222" s="183">
        <f>IF(N222="základní",J222,0)</f>
        <v>0</v>
      </c>
      <c r="BF222" s="183">
        <f>IF(N222="snížená",J222,0)</f>
        <v>0</v>
      </c>
      <c r="BG222" s="183">
        <f>IF(N222="zákl. přenesená",J222,0)</f>
        <v>0</v>
      </c>
      <c r="BH222" s="183">
        <f>IF(N222="sníž. přenesená",J222,0)</f>
        <v>0</v>
      </c>
      <c r="BI222" s="183">
        <f>IF(N222="nulová",J222,0)</f>
        <v>0</v>
      </c>
      <c r="BJ222" s="16" t="s">
        <v>82</v>
      </c>
      <c r="BK222" s="183">
        <f>ROUND(I222*H222,2)</f>
        <v>0</v>
      </c>
      <c r="BL222" s="16" t="s">
        <v>125</v>
      </c>
      <c r="BM222" s="182" t="s">
        <v>398</v>
      </c>
    </row>
    <row r="223" s="1" customFormat="1" ht="24" customHeight="1">
      <c r="B223" s="170"/>
      <c r="C223" s="171" t="s">
        <v>399</v>
      </c>
      <c r="D223" s="171" t="s">
        <v>120</v>
      </c>
      <c r="E223" s="172" t="s">
        <v>400</v>
      </c>
      <c r="F223" s="173" t="s">
        <v>401</v>
      </c>
      <c r="G223" s="174" t="s">
        <v>266</v>
      </c>
      <c r="H223" s="175">
        <v>1</v>
      </c>
      <c r="I223" s="176"/>
      <c r="J223" s="177">
        <f>ROUND(I223*H223,2)</f>
        <v>0</v>
      </c>
      <c r="K223" s="173" t="s">
        <v>124</v>
      </c>
      <c r="L223" s="35"/>
      <c r="M223" s="178" t="s">
        <v>1</v>
      </c>
      <c r="N223" s="179" t="s">
        <v>42</v>
      </c>
      <c r="O223" s="71"/>
      <c r="P223" s="180">
        <f>O223*H223</f>
        <v>0</v>
      </c>
      <c r="Q223" s="180">
        <v>0</v>
      </c>
      <c r="R223" s="180">
        <f>Q223*H223</f>
        <v>0</v>
      </c>
      <c r="S223" s="180">
        <v>0.034000000000000002</v>
      </c>
      <c r="T223" s="181">
        <f>S223*H223</f>
        <v>0.034000000000000002</v>
      </c>
      <c r="AR223" s="182" t="s">
        <v>125</v>
      </c>
      <c r="AT223" s="182" t="s">
        <v>120</v>
      </c>
      <c r="AU223" s="182" t="s">
        <v>84</v>
      </c>
      <c r="AY223" s="16" t="s">
        <v>118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6" t="s">
        <v>82</v>
      </c>
      <c r="BK223" s="183">
        <f>ROUND(I223*H223,2)</f>
        <v>0</v>
      </c>
      <c r="BL223" s="16" t="s">
        <v>125</v>
      </c>
      <c r="BM223" s="182" t="s">
        <v>402</v>
      </c>
    </row>
    <row r="224" s="12" customFormat="1">
      <c r="B224" s="184"/>
      <c r="D224" s="185" t="s">
        <v>127</v>
      </c>
      <c r="E224" s="186" t="s">
        <v>1</v>
      </c>
      <c r="F224" s="187" t="s">
        <v>403</v>
      </c>
      <c r="H224" s="188">
        <v>1</v>
      </c>
      <c r="I224" s="189"/>
      <c r="L224" s="184"/>
      <c r="M224" s="190"/>
      <c r="N224" s="191"/>
      <c r="O224" s="191"/>
      <c r="P224" s="191"/>
      <c r="Q224" s="191"/>
      <c r="R224" s="191"/>
      <c r="S224" s="191"/>
      <c r="T224" s="192"/>
      <c r="AT224" s="186" t="s">
        <v>127</v>
      </c>
      <c r="AU224" s="186" t="s">
        <v>84</v>
      </c>
      <c r="AV224" s="12" t="s">
        <v>84</v>
      </c>
      <c r="AW224" s="12" t="s">
        <v>33</v>
      </c>
      <c r="AX224" s="12" t="s">
        <v>82</v>
      </c>
      <c r="AY224" s="186" t="s">
        <v>118</v>
      </c>
    </row>
    <row r="225" s="11" customFormat="1" ht="22.8" customHeight="1">
      <c r="B225" s="157"/>
      <c r="D225" s="158" t="s">
        <v>76</v>
      </c>
      <c r="E225" s="168" t="s">
        <v>159</v>
      </c>
      <c r="F225" s="168" t="s">
        <v>404</v>
      </c>
      <c r="I225" s="160"/>
      <c r="J225" s="169">
        <f>BK225</f>
        <v>0</v>
      </c>
      <c r="L225" s="157"/>
      <c r="M225" s="162"/>
      <c r="N225" s="163"/>
      <c r="O225" s="163"/>
      <c r="P225" s="164">
        <f>SUM(P226:P248)</f>
        <v>0</v>
      </c>
      <c r="Q225" s="163"/>
      <c r="R225" s="164">
        <f>SUM(R226:R248)</f>
        <v>4.7230078000000004</v>
      </c>
      <c r="S225" s="163"/>
      <c r="T225" s="165">
        <f>SUM(T226:T248)</f>
        <v>27.717787999999999</v>
      </c>
      <c r="AR225" s="158" t="s">
        <v>82</v>
      </c>
      <c r="AT225" s="166" t="s">
        <v>76</v>
      </c>
      <c r="AU225" s="166" t="s">
        <v>82</v>
      </c>
      <c r="AY225" s="158" t="s">
        <v>118</v>
      </c>
      <c r="BK225" s="167">
        <f>SUM(BK226:BK248)</f>
        <v>0</v>
      </c>
    </row>
    <row r="226" s="1" customFormat="1" ht="24" customHeight="1">
      <c r="B226" s="170"/>
      <c r="C226" s="171" t="s">
        <v>405</v>
      </c>
      <c r="D226" s="171" t="s">
        <v>120</v>
      </c>
      <c r="E226" s="172" t="s">
        <v>406</v>
      </c>
      <c r="F226" s="173" t="s">
        <v>407</v>
      </c>
      <c r="G226" s="174" t="s">
        <v>135</v>
      </c>
      <c r="H226" s="175">
        <v>8.1899999999999995</v>
      </c>
      <c r="I226" s="176"/>
      <c r="J226" s="177">
        <f>ROUND(I226*H226,2)</f>
        <v>0</v>
      </c>
      <c r="K226" s="173" t="s">
        <v>124</v>
      </c>
      <c r="L226" s="35"/>
      <c r="M226" s="178" t="s">
        <v>1</v>
      </c>
      <c r="N226" s="179" t="s">
        <v>42</v>
      </c>
      <c r="O226" s="71"/>
      <c r="P226" s="180">
        <f>O226*H226</f>
        <v>0</v>
      </c>
      <c r="Q226" s="180">
        <v>0.16192000000000001</v>
      </c>
      <c r="R226" s="180">
        <f>Q226*H226</f>
        <v>1.3261247999999999</v>
      </c>
      <c r="S226" s="180">
        <v>0</v>
      </c>
      <c r="T226" s="181">
        <f>S226*H226</f>
        <v>0</v>
      </c>
      <c r="AR226" s="182" t="s">
        <v>125</v>
      </c>
      <c r="AT226" s="182" t="s">
        <v>120</v>
      </c>
      <c r="AU226" s="182" t="s">
        <v>84</v>
      </c>
      <c r="AY226" s="16" t="s">
        <v>118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6" t="s">
        <v>82</v>
      </c>
      <c r="BK226" s="183">
        <f>ROUND(I226*H226,2)</f>
        <v>0</v>
      </c>
      <c r="BL226" s="16" t="s">
        <v>125</v>
      </c>
      <c r="BM226" s="182" t="s">
        <v>408</v>
      </c>
    </row>
    <row r="227" s="12" customFormat="1">
      <c r="B227" s="184"/>
      <c r="D227" s="185" t="s">
        <v>127</v>
      </c>
      <c r="E227" s="186" t="s">
        <v>1</v>
      </c>
      <c r="F227" s="187" t="s">
        <v>409</v>
      </c>
      <c r="H227" s="188">
        <v>8.1899999999999995</v>
      </c>
      <c r="I227" s="189"/>
      <c r="L227" s="184"/>
      <c r="M227" s="190"/>
      <c r="N227" s="191"/>
      <c r="O227" s="191"/>
      <c r="P227" s="191"/>
      <c r="Q227" s="191"/>
      <c r="R227" s="191"/>
      <c r="S227" s="191"/>
      <c r="T227" s="192"/>
      <c r="AT227" s="186" t="s">
        <v>127</v>
      </c>
      <c r="AU227" s="186" t="s">
        <v>84</v>
      </c>
      <c r="AV227" s="12" t="s">
        <v>84</v>
      </c>
      <c r="AW227" s="12" t="s">
        <v>33</v>
      </c>
      <c r="AX227" s="12" t="s">
        <v>82</v>
      </c>
      <c r="AY227" s="186" t="s">
        <v>118</v>
      </c>
    </row>
    <row r="228" s="1" customFormat="1" ht="16.5" customHeight="1">
      <c r="B228" s="170"/>
      <c r="C228" s="171" t="s">
        <v>410</v>
      </c>
      <c r="D228" s="171" t="s">
        <v>120</v>
      </c>
      <c r="E228" s="172" t="s">
        <v>411</v>
      </c>
      <c r="F228" s="173" t="s">
        <v>412</v>
      </c>
      <c r="G228" s="174" t="s">
        <v>211</v>
      </c>
      <c r="H228" s="175">
        <v>10</v>
      </c>
      <c r="I228" s="176"/>
      <c r="J228" s="177">
        <f>ROUND(I228*H228,2)</f>
        <v>0</v>
      </c>
      <c r="K228" s="173" t="s">
        <v>124</v>
      </c>
      <c r="L228" s="35"/>
      <c r="M228" s="178" t="s">
        <v>1</v>
      </c>
      <c r="N228" s="179" t="s">
        <v>42</v>
      </c>
      <c r="O228" s="71"/>
      <c r="P228" s="180">
        <f>O228*H228</f>
        <v>0</v>
      </c>
      <c r="Q228" s="180">
        <v>0</v>
      </c>
      <c r="R228" s="180">
        <f>Q228*H228</f>
        <v>0</v>
      </c>
      <c r="S228" s="180">
        <v>0</v>
      </c>
      <c r="T228" s="181">
        <f>S228*H228</f>
        <v>0</v>
      </c>
      <c r="AR228" s="182" t="s">
        <v>125</v>
      </c>
      <c r="AT228" s="182" t="s">
        <v>120</v>
      </c>
      <c r="AU228" s="182" t="s">
        <v>84</v>
      </c>
      <c r="AY228" s="16" t="s">
        <v>118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16" t="s">
        <v>82</v>
      </c>
      <c r="BK228" s="183">
        <f>ROUND(I228*H228,2)</f>
        <v>0</v>
      </c>
      <c r="BL228" s="16" t="s">
        <v>125</v>
      </c>
      <c r="BM228" s="182" t="s">
        <v>413</v>
      </c>
    </row>
    <row r="229" s="12" customFormat="1">
      <c r="B229" s="184"/>
      <c r="D229" s="185" t="s">
        <v>127</v>
      </c>
      <c r="E229" s="186" t="s">
        <v>1</v>
      </c>
      <c r="F229" s="187" t="s">
        <v>361</v>
      </c>
      <c r="H229" s="188">
        <v>10</v>
      </c>
      <c r="I229" s="189"/>
      <c r="L229" s="184"/>
      <c r="M229" s="190"/>
      <c r="N229" s="191"/>
      <c r="O229" s="191"/>
      <c r="P229" s="191"/>
      <c r="Q229" s="191"/>
      <c r="R229" s="191"/>
      <c r="S229" s="191"/>
      <c r="T229" s="192"/>
      <c r="AT229" s="186" t="s">
        <v>127</v>
      </c>
      <c r="AU229" s="186" t="s">
        <v>84</v>
      </c>
      <c r="AV229" s="12" t="s">
        <v>84</v>
      </c>
      <c r="AW229" s="12" t="s">
        <v>33</v>
      </c>
      <c r="AX229" s="12" t="s">
        <v>82</v>
      </c>
      <c r="AY229" s="186" t="s">
        <v>118</v>
      </c>
    </row>
    <row r="230" s="1" customFormat="1" ht="24" customHeight="1">
      <c r="B230" s="170"/>
      <c r="C230" s="171" t="s">
        <v>414</v>
      </c>
      <c r="D230" s="171" t="s">
        <v>120</v>
      </c>
      <c r="E230" s="172" t="s">
        <v>415</v>
      </c>
      <c r="F230" s="173" t="s">
        <v>416</v>
      </c>
      <c r="G230" s="174" t="s">
        <v>211</v>
      </c>
      <c r="H230" s="175">
        <v>11.5</v>
      </c>
      <c r="I230" s="176"/>
      <c r="J230" s="177">
        <f>ROUND(I230*H230,2)</f>
        <v>0</v>
      </c>
      <c r="K230" s="173" t="s">
        <v>124</v>
      </c>
      <c r="L230" s="35"/>
      <c r="M230" s="178" t="s">
        <v>1</v>
      </c>
      <c r="N230" s="179" t="s">
        <v>42</v>
      </c>
      <c r="O230" s="71"/>
      <c r="P230" s="180">
        <f>O230*H230</f>
        <v>0</v>
      </c>
      <c r="Q230" s="180">
        <v>0.16370999999999999</v>
      </c>
      <c r="R230" s="180">
        <f>Q230*H230</f>
        <v>1.882665</v>
      </c>
      <c r="S230" s="180">
        <v>0</v>
      </c>
      <c r="T230" s="181">
        <f>S230*H230</f>
        <v>0</v>
      </c>
      <c r="AR230" s="182" t="s">
        <v>125</v>
      </c>
      <c r="AT230" s="182" t="s">
        <v>120</v>
      </c>
      <c r="AU230" s="182" t="s">
        <v>84</v>
      </c>
      <c r="AY230" s="16" t="s">
        <v>118</v>
      </c>
      <c r="BE230" s="183">
        <f>IF(N230="základní",J230,0)</f>
        <v>0</v>
      </c>
      <c r="BF230" s="183">
        <f>IF(N230="snížená",J230,0)</f>
        <v>0</v>
      </c>
      <c r="BG230" s="183">
        <f>IF(N230="zákl. přenesená",J230,0)</f>
        <v>0</v>
      </c>
      <c r="BH230" s="183">
        <f>IF(N230="sníž. přenesená",J230,0)</f>
        <v>0</v>
      </c>
      <c r="BI230" s="183">
        <f>IF(N230="nulová",J230,0)</f>
        <v>0</v>
      </c>
      <c r="BJ230" s="16" t="s">
        <v>82</v>
      </c>
      <c r="BK230" s="183">
        <f>ROUND(I230*H230,2)</f>
        <v>0</v>
      </c>
      <c r="BL230" s="16" t="s">
        <v>125</v>
      </c>
      <c r="BM230" s="182" t="s">
        <v>417</v>
      </c>
    </row>
    <row r="231" s="12" customFormat="1">
      <c r="B231" s="184"/>
      <c r="D231" s="185" t="s">
        <v>127</v>
      </c>
      <c r="E231" s="186" t="s">
        <v>1</v>
      </c>
      <c r="F231" s="187" t="s">
        <v>418</v>
      </c>
      <c r="H231" s="188">
        <v>11.5</v>
      </c>
      <c r="I231" s="189"/>
      <c r="L231" s="184"/>
      <c r="M231" s="190"/>
      <c r="N231" s="191"/>
      <c r="O231" s="191"/>
      <c r="P231" s="191"/>
      <c r="Q231" s="191"/>
      <c r="R231" s="191"/>
      <c r="S231" s="191"/>
      <c r="T231" s="192"/>
      <c r="AT231" s="186" t="s">
        <v>127</v>
      </c>
      <c r="AU231" s="186" t="s">
        <v>84</v>
      </c>
      <c r="AV231" s="12" t="s">
        <v>84</v>
      </c>
      <c r="AW231" s="12" t="s">
        <v>33</v>
      </c>
      <c r="AX231" s="12" t="s">
        <v>82</v>
      </c>
      <c r="AY231" s="186" t="s">
        <v>118</v>
      </c>
    </row>
    <row r="232" s="1" customFormat="1" ht="16.5" customHeight="1">
      <c r="B232" s="170"/>
      <c r="C232" s="193" t="s">
        <v>419</v>
      </c>
      <c r="D232" s="193" t="s">
        <v>203</v>
      </c>
      <c r="E232" s="194" t="s">
        <v>420</v>
      </c>
      <c r="F232" s="195" t="s">
        <v>421</v>
      </c>
      <c r="G232" s="196" t="s">
        <v>211</v>
      </c>
      <c r="H232" s="197">
        <v>11.5</v>
      </c>
      <c r="I232" s="198"/>
      <c r="J232" s="199">
        <f>ROUND(I232*H232,2)</f>
        <v>0</v>
      </c>
      <c r="K232" s="195" t="s">
        <v>124</v>
      </c>
      <c r="L232" s="200"/>
      <c r="M232" s="201" t="s">
        <v>1</v>
      </c>
      <c r="N232" s="202" t="s">
        <v>42</v>
      </c>
      <c r="O232" s="71"/>
      <c r="P232" s="180">
        <f>O232*H232</f>
        <v>0</v>
      </c>
      <c r="Q232" s="180">
        <v>0.13131999999999999</v>
      </c>
      <c r="R232" s="180">
        <f>Q232*H232</f>
        <v>1.5101799999999999</v>
      </c>
      <c r="S232" s="180">
        <v>0</v>
      </c>
      <c r="T232" s="181">
        <f>S232*H232</f>
        <v>0</v>
      </c>
      <c r="AR232" s="182" t="s">
        <v>155</v>
      </c>
      <c r="AT232" s="182" t="s">
        <v>203</v>
      </c>
      <c r="AU232" s="182" t="s">
        <v>84</v>
      </c>
      <c r="AY232" s="16" t="s">
        <v>118</v>
      </c>
      <c r="BE232" s="183">
        <f>IF(N232="základní",J232,0)</f>
        <v>0</v>
      </c>
      <c r="BF232" s="183">
        <f>IF(N232="snížená",J232,0)</f>
        <v>0</v>
      </c>
      <c r="BG232" s="183">
        <f>IF(N232="zákl. přenesená",J232,0)</f>
        <v>0</v>
      </c>
      <c r="BH232" s="183">
        <f>IF(N232="sníž. přenesená",J232,0)</f>
        <v>0</v>
      </c>
      <c r="BI232" s="183">
        <f>IF(N232="nulová",J232,0)</f>
        <v>0</v>
      </c>
      <c r="BJ232" s="16" t="s">
        <v>82</v>
      </c>
      <c r="BK232" s="183">
        <f>ROUND(I232*H232,2)</f>
        <v>0</v>
      </c>
      <c r="BL232" s="16" t="s">
        <v>125</v>
      </c>
      <c r="BM232" s="182" t="s">
        <v>422</v>
      </c>
    </row>
    <row r="233" s="1" customFormat="1" ht="16.5" customHeight="1">
      <c r="B233" s="170"/>
      <c r="C233" s="171" t="s">
        <v>423</v>
      </c>
      <c r="D233" s="171" t="s">
        <v>120</v>
      </c>
      <c r="E233" s="172" t="s">
        <v>424</v>
      </c>
      <c r="F233" s="173" t="s">
        <v>425</v>
      </c>
      <c r="G233" s="174" t="s">
        <v>123</v>
      </c>
      <c r="H233" s="175">
        <v>0.63</v>
      </c>
      <c r="I233" s="176"/>
      <c r="J233" s="177">
        <f>ROUND(I233*H233,2)</f>
        <v>0</v>
      </c>
      <c r="K233" s="173" t="s">
        <v>124</v>
      </c>
      <c r="L233" s="35"/>
      <c r="M233" s="178" t="s">
        <v>1</v>
      </c>
      <c r="N233" s="179" t="s">
        <v>42</v>
      </c>
      <c r="O233" s="71"/>
      <c r="P233" s="180">
        <f>O233*H233</f>
        <v>0</v>
      </c>
      <c r="Q233" s="180">
        <v>0</v>
      </c>
      <c r="R233" s="180">
        <f>Q233*H233</f>
        <v>0</v>
      </c>
      <c r="S233" s="180">
        <v>2</v>
      </c>
      <c r="T233" s="181">
        <f>S233*H233</f>
        <v>1.26</v>
      </c>
      <c r="AR233" s="182" t="s">
        <v>125</v>
      </c>
      <c r="AT233" s="182" t="s">
        <v>120</v>
      </c>
      <c r="AU233" s="182" t="s">
        <v>84</v>
      </c>
      <c r="AY233" s="16" t="s">
        <v>118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6" t="s">
        <v>82</v>
      </c>
      <c r="BK233" s="183">
        <f>ROUND(I233*H233,2)</f>
        <v>0</v>
      </c>
      <c r="BL233" s="16" t="s">
        <v>125</v>
      </c>
      <c r="BM233" s="182" t="s">
        <v>426</v>
      </c>
    </row>
    <row r="234" s="12" customFormat="1">
      <c r="B234" s="184"/>
      <c r="D234" s="185" t="s">
        <v>127</v>
      </c>
      <c r="E234" s="186" t="s">
        <v>1</v>
      </c>
      <c r="F234" s="187" t="s">
        <v>427</v>
      </c>
      <c r="H234" s="188">
        <v>0.63</v>
      </c>
      <c r="I234" s="189"/>
      <c r="L234" s="184"/>
      <c r="M234" s="190"/>
      <c r="N234" s="191"/>
      <c r="O234" s="191"/>
      <c r="P234" s="191"/>
      <c r="Q234" s="191"/>
      <c r="R234" s="191"/>
      <c r="S234" s="191"/>
      <c r="T234" s="192"/>
      <c r="AT234" s="186" t="s">
        <v>127</v>
      </c>
      <c r="AU234" s="186" t="s">
        <v>84</v>
      </c>
      <c r="AV234" s="12" t="s">
        <v>84</v>
      </c>
      <c r="AW234" s="12" t="s">
        <v>33</v>
      </c>
      <c r="AX234" s="12" t="s">
        <v>82</v>
      </c>
      <c r="AY234" s="186" t="s">
        <v>118</v>
      </c>
    </row>
    <row r="235" s="1" customFormat="1" ht="24" customHeight="1">
      <c r="B235" s="170"/>
      <c r="C235" s="171" t="s">
        <v>428</v>
      </c>
      <c r="D235" s="171" t="s">
        <v>120</v>
      </c>
      <c r="E235" s="172" t="s">
        <v>429</v>
      </c>
      <c r="F235" s="173" t="s">
        <v>430</v>
      </c>
      <c r="G235" s="174" t="s">
        <v>123</v>
      </c>
      <c r="H235" s="175">
        <v>13.09</v>
      </c>
      <c r="I235" s="176"/>
      <c r="J235" s="177">
        <f>ROUND(I235*H235,2)</f>
        <v>0</v>
      </c>
      <c r="K235" s="173" t="s">
        <v>124</v>
      </c>
      <c r="L235" s="35"/>
      <c r="M235" s="178" t="s">
        <v>1</v>
      </c>
      <c r="N235" s="179" t="s">
        <v>42</v>
      </c>
      <c r="O235" s="71"/>
      <c r="P235" s="180">
        <f>O235*H235</f>
        <v>0</v>
      </c>
      <c r="Q235" s="180">
        <v>0</v>
      </c>
      <c r="R235" s="180">
        <f>Q235*H235</f>
        <v>0</v>
      </c>
      <c r="S235" s="180">
        <v>2</v>
      </c>
      <c r="T235" s="181">
        <f>S235*H235</f>
        <v>26.18</v>
      </c>
      <c r="AR235" s="182" t="s">
        <v>125</v>
      </c>
      <c r="AT235" s="182" t="s">
        <v>120</v>
      </c>
      <c r="AU235" s="182" t="s">
        <v>84</v>
      </c>
      <c r="AY235" s="16" t="s">
        <v>118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6" t="s">
        <v>82</v>
      </c>
      <c r="BK235" s="183">
        <f>ROUND(I235*H235,2)</f>
        <v>0</v>
      </c>
      <c r="BL235" s="16" t="s">
        <v>125</v>
      </c>
      <c r="BM235" s="182" t="s">
        <v>431</v>
      </c>
    </row>
    <row r="236" s="12" customFormat="1">
      <c r="B236" s="184"/>
      <c r="D236" s="185" t="s">
        <v>127</v>
      </c>
      <c r="E236" s="186" t="s">
        <v>1</v>
      </c>
      <c r="F236" s="187" t="s">
        <v>432</v>
      </c>
      <c r="H236" s="188">
        <v>13.09</v>
      </c>
      <c r="I236" s="189"/>
      <c r="L236" s="184"/>
      <c r="M236" s="190"/>
      <c r="N236" s="191"/>
      <c r="O236" s="191"/>
      <c r="P236" s="191"/>
      <c r="Q236" s="191"/>
      <c r="R236" s="191"/>
      <c r="S236" s="191"/>
      <c r="T236" s="192"/>
      <c r="AT236" s="186" t="s">
        <v>127</v>
      </c>
      <c r="AU236" s="186" t="s">
        <v>84</v>
      </c>
      <c r="AV236" s="12" t="s">
        <v>84</v>
      </c>
      <c r="AW236" s="12" t="s">
        <v>33</v>
      </c>
      <c r="AX236" s="12" t="s">
        <v>82</v>
      </c>
      <c r="AY236" s="186" t="s">
        <v>118</v>
      </c>
    </row>
    <row r="237" s="1" customFormat="1" ht="24" customHeight="1">
      <c r="B237" s="170"/>
      <c r="C237" s="171" t="s">
        <v>433</v>
      </c>
      <c r="D237" s="171" t="s">
        <v>120</v>
      </c>
      <c r="E237" s="172" t="s">
        <v>434</v>
      </c>
      <c r="F237" s="173" t="s">
        <v>435</v>
      </c>
      <c r="G237" s="174" t="s">
        <v>211</v>
      </c>
      <c r="H237" s="175">
        <v>30.600000000000001</v>
      </c>
      <c r="I237" s="176"/>
      <c r="J237" s="177">
        <f>ROUND(I237*H237,2)</f>
        <v>0</v>
      </c>
      <c r="K237" s="173" t="s">
        <v>124</v>
      </c>
      <c r="L237" s="35"/>
      <c r="M237" s="178" t="s">
        <v>1</v>
      </c>
      <c r="N237" s="179" t="s">
        <v>42</v>
      </c>
      <c r="O237" s="71"/>
      <c r="P237" s="180">
        <f>O237*H237</f>
        <v>0</v>
      </c>
      <c r="Q237" s="180">
        <v>0</v>
      </c>
      <c r="R237" s="180">
        <f>Q237*H237</f>
        <v>0</v>
      </c>
      <c r="S237" s="180">
        <v>0.00248</v>
      </c>
      <c r="T237" s="181">
        <f>S237*H237</f>
        <v>0.075887999999999997</v>
      </c>
      <c r="AR237" s="182" t="s">
        <v>125</v>
      </c>
      <c r="AT237" s="182" t="s">
        <v>120</v>
      </c>
      <c r="AU237" s="182" t="s">
        <v>84</v>
      </c>
      <c r="AY237" s="16" t="s">
        <v>118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6" t="s">
        <v>82</v>
      </c>
      <c r="BK237" s="183">
        <f>ROUND(I237*H237,2)</f>
        <v>0</v>
      </c>
      <c r="BL237" s="16" t="s">
        <v>125</v>
      </c>
      <c r="BM237" s="182" t="s">
        <v>436</v>
      </c>
    </row>
    <row r="238" s="12" customFormat="1">
      <c r="B238" s="184"/>
      <c r="D238" s="185" t="s">
        <v>127</v>
      </c>
      <c r="E238" s="186" t="s">
        <v>1</v>
      </c>
      <c r="F238" s="187" t="s">
        <v>437</v>
      </c>
      <c r="H238" s="188">
        <v>30.600000000000001</v>
      </c>
      <c r="I238" s="189"/>
      <c r="L238" s="184"/>
      <c r="M238" s="190"/>
      <c r="N238" s="191"/>
      <c r="O238" s="191"/>
      <c r="P238" s="191"/>
      <c r="Q238" s="191"/>
      <c r="R238" s="191"/>
      <c r="S238" s="191"/>
      <c r="T238" s="192"/>
      <c r="AT238" s="186" t="s">
        <v>127</v>
      </c>
      <c r="AU238" s="186" t="s">
        <v>84</v>
      </c>
      <c r="AV238" s="12" t="s">
        <v>84</v>
      </c>
      <c r="AW238" s="12" t="s">
        <v>33</v>
      </c>
      <c r="AX238" s="12" t="s">
        <v>82</v>
      </c>
      <c r="AY238" s="186" t="s">
        <v>118</v>
      </c>
    </row>
    <row r="239" s="1" customFormat="1" ht="24" customHeight="1">
      <c r="B239" s="170"/>
      <c r="C239" s="171" t="s">
        <v>438</v>
      </c>
      <c r="D239" s="171" t="s">
        <v>120</v>
      </c>
      <c r="E239" s="172" t="s">
        <v>439</v>
      </c>
      <c r="F239" s="173" t="s">
        <v>440</v>
      </c>
      <c r="G239" s="174" t="s">
        <v>266</v>
      </c>
      <c r="H239" s="175">
        <v>14</v>
      </c>
      <c r="I239" s="176"/>
      <c r="J239" s="177">
        <f>ROUND(I239*H239,2)</f>
        <v>0</v>
      </c>
      <c r="K239" s="173" t="s">
        <v>124</v>
      </c>
      <c r="L239" s="35"/>
      <c r="M239" s="178" t="s">
        <v>1</v>
      </c>
      <c r="N239" s="179" t="s">
        <v>42</v>
      </c>
      <c r="O239" s="71"/>
      <c r="P239" s="180">
        <f>O239*H239</f>
        <v>0</v>
      </c>
      <c r="Q239" s="180">
        <v>0</v>
      </c>
      <c r="R239" s="180">
        <f>Q239*H239</f>
        <v>0</v>
      </c>
      <c r="S239" s="180">
        <v>0.0060000000000000001</v>
      </c>
      <c r="T239" s="181">
        <f>S239*H239</f>
        <v>0.084000000000000005</v>
      </c>
      <c r="AR239" s="182" t="s">
        <v>125</v>
      </c>
      <c r="AT239" s="182" t="s">
        <v>120</v>
      </c>
      <c r="AU239" s="182" t="s">
        <v>84</v>
      </c>
      <c r="AY239" s="16" t="s">
        <v>118</v>
      </c>
      <c r="BE239" s="183">
        <f>IF(N239="základní",J239,0)</f>
        <v>0</v>
      </c>
      <c r="BF239" s="183">
        <f>IF(N239="snížená",J239,0)</f>
        <v>0</v>
      </c>
      <c r="BG239" s="183">
        <f>IF(N239="zákl. přenesená",J239,0)</f>
        <v>0</v>
      </c>
      <c r="BH239" s="183">
        <f>IF(N239="sníž. přenesená",J239,0)</f>
        <v>0</v>
      </c>
      <c r="BI239" s="183">
        <f>IF(N239="nulová",J239,0)</f>
        <v>0</v>
      </c>
      <c r="BJ239" s="16" t="s">
        <v>82</v>
      </c>
      <c r="BK239" s="183">
        <f>ROUND(I239*H239,2)</f>
        <v>0</v>
      </c>
      <c r="BL239" s="16" t="s">
        <v>125</v>
      </c>
      <c r="BM239" s="182" t="s">
        <v>441</v>
      </c>
    </row>
    <row r="240" s="12" customFormat="1">
      <c r="B240" s="184"/>
      <c r="D240" s="185" t="s">
        <v>127</v>
      </c>
      <c r="E240" s="186" t="s">
        <v>1</v>
      </c>
      <c r="F240" s="187" t="s">
        <v>442</v>
      </c>
      <c r="H240" s="188">
        <v>14</v>
      </c>
      <c r="I240" s="189"/>
      <c r="L240" s="184"/>
      <c r="M240" s="190"/>
      <c r="N240" s="191"/>
      <c r="O240" s="191"/>
      <c r="P240" s="191"/>
      <c r="Q240" s="191"/>
      <c r="R240" s="191"/>
      <c r="S240" s="191"/>
      <c r="T240" s="192"/>
      <c r="AT240" s="186" t="s">
        <v>127</v>
      </c>
      <c r="AU240" s="186" t="s">
        <v>84</v>
      </c>
      <c r="AV240" s="12" t="s">
        <v>84</v>
      </c>
      <c r="AW240" s="12" t="s">
        <v>33</v>
      </c>
      <c r="AX240" s="12" t="s">
        <v>82</v>
      </c>
      <c r="AY240" s="186" t="s">
        <v>118</v>
      </c>
    </row>
    <row r="241" s="1" customFormat="1" ht="24" customHeight="1">
      <c r="B241" s="170"/>
      <c r="C241" s="171" t="s">
        <v>443</v>
      </c>
      <c r="D241" s="171" t="s">
        <v>120</v>
      </c>
      <c r="E241" s="172" t="s">
        <v>444</v>
      </c>
      <c r="F241" s="173" t="s">
        <v>445</v>
      </c>
      <c r="G241" s="174" t="s">
        <v>211</v>
      </c>
      <c r="H241" s="175">
        <v>87.099999999999994</v>
      </c>
      <c r="I241" s="176"/>
      <c r="J241" s="177">
        <f>ROUND(I241*H241,2)</f>
        <v>0</v>
      </c>
      <c r="K241" s="173" t="s">
        <v>124</v>
      </c>
      <c r="L241" s="35"/>
      <c r="M241" s="178" t="s">
        <v>1</v>
      </c>
      <c r="N241" s="179" t="s">
        <v>42</v>
      </c>
      <c r="O241" s="71"/>
      <c r="P241" s="180">
        <f>O241*H241</f>
        <v>0</v>
      </c>
      <c r="Q241" s="180">
        <v>2.0000000000000002E-05</v>
      </c>
      <c r="R241" s="180">
        <f>Q241*H241</f>
        <v>0.0017420000000000001</v>
      </c>
      <c r="S241" s="180">
        <v>0.001</v>
      </c>
      <c r="T241" s="181">
        <f>S241*H241</f>
        <v>0.087099999999999997</v>
      </c>
      <c r="AR241" s="182" t="s">
        <v>125</v>
      </c>
      <c r="AT241" s="182" t="s">
        <v>120</v>
      </c>
      <c r="AU241" s="182" t="s">
        <v>84</v>
      </c>
      <c r="AY241" s="16" t="s">
        <v>118</v>
      </c>
      <c r="BE241" s="183">
        <f>IF(N241="základní",J241,0)</f>
        <v>0</v>
      </c>
      <c r="BF241" s="183">
        <f>IF(N241="snížená",J241,0)</f>
        <v>0</v>
      </c>
      <c r="BG241" s="183">
        <f>IF(N241="zákl. přenesená",J241,0)</f>
        <v>0</v>
      </c>
      <c r="BH241" s="183">
        <f>IF(N241="sníž. přenesená",J241,0)</f>
        <v>0</v>
      </c>
      <c r="BI241" s="183">
        <f>IF(N241="nulová",J241,0)</f>
        <v>0</v>
      </c>
      <c r="BJ241" s="16" t="s">
        <v>82</v>
      </c>
      <c r="BK241" s="183">
        <f>ROUND(I241*H241,2)</f>
        <v>0</v>
      </c>
      <c r="BL241" s="16" t="s">
        <v>125</v>
      </c>
      <c r="BM241" s="182" t="s">
        <v>446</v>
      </c>
    </row>
    <row r="242" s="12" customFormat="1">
      <c r="B242" s="184"/>
      <c r="D242" s="185" t="s">
        <v>127</v>
      </c>
      <c r="E242" s="186" t="s">
        <v>1</v>
      </c>
      <c r="F242" s="187" t="s">
        <v>447</v>
      </c>
      <c r="H242" s="188">
        <v>87.099999999999994</v>
      </c>
      <c r="I242" s="189"/>
      <c r="L242" s="184"/>
      <c r="M242" s="190"/>
      <c r="N242" s="191"/>
      <c r="O242" s="191"/>
      <c r="P242" s="191"/>
      <c r="Q242" s="191"/>
      <c r="R242" s="191"/>
      <c r="S242" s="191"/>
      <c r="T242" s="192"/>
      <c r="AT242" s="186" t="s">
        <v>127</v>
      </c>
      <c r="AU242" s="186" t="s">
        <v>84</v>
      </c>
      <c r="AV242" s="12" t="s">
        <v>84</v>
      </c>
      <c r="AW242" s="12" t="s">
        <v>33</v>
      </c>
      <c r="AX242" s="12" t="s">
        <v>82</v>
      </c>
      <c r="AY242" s="186" t="s">
        <v>118</v>
      </c>
    </row>
    <row r="243" s="1" customFormat="1" ht="24" customHeight="1">
      <c r="B243" s="170"/>
      <c r="C243" s="171" t="s">
        <v>448</v>
      </c>
      <c r="D243" s="171" t="s">
        <v>120</v>
      </c>
      <c r="E243" s="172" t="s">
        <v>449</v>
      </c>
      <c r="F243" s="173" t="s">
        <v>450</v>
      </c>
      <c r="G243" s="174" t="s">
        <v>211</v>
      </c>
      <c r="H243" s="175">
        <v>2.7999999999999998</v>
      </c>
      <c r="I243" s="176"/>
      <c r="J243" s="177">
        <f>ROUND(I243*H243,2)</f>
        <v>0</v>
      </c>
      <c r="K243" s="173" t="s">
        <v>124</v>
      </c>
      <c r="L243" s="35"/>
      <c r="M243" s="178" t="s">
        <v>1</v>
      </c>
      <c r="N243" s="179" t="s">
        <v>42</v>
      </c>
      <c r="O243" s="71"/>
      <c r="P243" s="180">
        <f>O243*H243</f>
        <v>0</v>
      </c>
      <c r="Q243" s="180">
        <v>0.00081999999999999998</v>
      </c>
      <c r="R243" s="180">
        <f>Q243*H243</f>
        <v>0.0022959999999999999</v>
      </c>
      <c r="S243" s="180">
        <v>0.010999999999999999</v>
      </c>
      <c r="T243" s="181">
        <f>S243*H243</f>
        <v>0.030799999999999998</v>
      </c>
      <c r="AR243" s="182" t="s">
        <v>125</v>
      </c>
      <c r="AT243" s="182" t="s">
        <v>120</v>
      </c>
      <c r="AU243" s="182" t="s">
        <v>84</v>
      </c>
      <c r="AY243" s="16" t="s">
        <v>118</v>
      </c>
      <c r="BE243" s="183">
        <f>IF(N243="základní",J243,0)</f>
        <v>0</v>
      </c>
      <c r="BF243" s="183">
        <f>IF(N243="snížená",J243,0)</f>
        <v>0</v>
      </c>
      <c r="BG243" s="183">
        <f>IF(N243="zákl. přenesená",J243,0)</f>
        <v>0</v>
      </c>
      <c r="BH243" s="183">
        <f>IF(N243="sníž. přenesená",J243,0)</f>
        <v>0</v>
      </c>
      <c r="BI243" s="183">
        <f>IF(N243="nulová",J243,0)</f>
        <v>0</v>
      </c>
      <c r="BJ243" s="16" t="s">
        <v>82</v>
      </c>
      <c r="BK243" s="183">
        <f>ROUND(I243*H243,2)</f>
        <v>0</v>
      </c>
      <c r="BL243" s="16" t="s">
        <v>125</v>
      </c>
      <c r="BM243" s="182" t="s">
        <v>451</v>
      </c>
    </row>
    <row r="244" s="12" customFormat="1">
      <c r="B244" s="184"/>
      <c r="D244" s="185" t="s">
        <v>127</v>
      </c>
      <c r="E244" s="186" t="s">
        <v>1</v>
      </c>
      <c r="F244" s="187" t="s">
        <v>452</v>
      </c>
      <c r="H244" s="188">
        <v>2.7999999999999998</v>
      </c>
      <c r="I244" s="189"/>
      <c r="L244" s="184"/>
      <c r="M244" s="190"/>
      <c r="N244" s="191"/>
      <c r="O244" s="191"/>
      <c r="P244" s="191"/>
      <c r="Q244" s="191"/>
      <c r="R244" s="191"/>
      <c r="S244" s="191"/>
      <c r="T244" s="192"/>
      <c r="AT244" s="186" t="s">
        <v>127</v>
      </c>
      <c r="AU244" s="186" t="s">
        <v>84</v>
      </c>
      <c r="AV244" s="12" t="s">
        <v>84</v>
      </c>
      <c r="AW244" s="12" t="s">
        <v>33</v>
      </c>
      <c r="AX244" s="12" t="s">
        <v>82</v>
      </c>
      <c r="AY244" s="186" t="s">
        <v>118</v>
      </c>
    </row>
    <row r="245" s="1" customFormat="1" ht="24" customHeight="1">
      <c r="B245" s="170"/>
      <c r="C245" s="171" t="s">
        <v>453</v>
      </c>
      <c r="D245" s="171" t="s">
        <v>120</v>
      </c>
      <c r="E245" s="172" t="s">
        <v>454</v>
      </c>
      <c r="F245" s="173" t="s">
        <v>455</v>
      </c>
      <c r="G245" s="174" t="s">
        <v>135</v>
      </c>
      <c r="H245" s="175">
        <v>103.41</v>
      </c>
      <c r="I245" s="176"/>
      <c r="J245" s="177">
        <f>ROUND(I245*H245,2)</f>
        <v>0</v>
      </c>
      <c r="K245" s="173" t="s">
        <v>124</v>
      </c>
      <c r="L245" s="35"/>
      <c r="M245" s="178" t="s">
        <v>1</v>
      </c>
      <c r="N245" s="179" t="s">
        <v>42</v>
      </c>
      <c r="O245" s="71"/>
      <c r="P245" s="180">
        <f>O245*H245</f>
        <v>0</v>
      </c>
      <c r="Q245" s="180">
        <v>0</v>
      </c>
      <c r="R245" s="180">
        <f>Q245*H245</f>
        <v>0</v>
      </c>
      <c r="S245" s="180">
        <v>0</v>
      </c>
      <c r="T245" s="181">
        <f>S245*H245</f>
        <v>0</v>
      </c>
      <c r="AR245" s="182" t="s">
        <v>125</v>
      </c>
      <c r="AT245" s="182" t="s">
        <v>120</v>
      </c>
      <c r="AU245" s="182" t="s">
        <v>84</v>
      </c>
      <c r="AY245" s="16" t="s">
        <v>118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6" t="s">
        <v>82</v>
      </c>
      <c r="BK245" s="183">
        <f>ROUND(I245*H245,2)</f>
        <v>0</v>
      </c>
      <c r="BL245" s="16" t="s">
        <v>125</v>
      </c>
      <c r="BM245" s="182" t="s">
        <v>456</v>
      </c>
    </row>
    <row r="246" s="12" customFormat="1">
      <c r="B246" s="184"/>
      <c r="D246" s="185" t="s">
        <v>127</v>
      </c>
      <c r="E246" s="186" t="s">
        <v>1</v>
      </c>
      <c r="F246" s="187" t="s">
        <v>240</v>
      </c>
      <c r="H246" s="188">
        <v>56.685000000000002</v>
      </c>
      <c r="I246" s="189"/>
      <c r="L246" s="184"/>
      <c r="M246" s="190"/>
      <c r="N246" s="191"/>
      <c r="O246" s="191"/>
      <c r="P246" s="191"/>
      <c r="Q246" s="191"/>
      <c r="R246" s="191"/>
      <c r="S246" s="191"/>
      <c r="T246" s="192"/>
      <c r="AT246" s="186" t="s">
        <v>127</v>
      </c>
      <c r="AU246" s="186" t="s">
        <v>84</v>
      </c>
      <c r="AV246" s="12" t="s">
        <v>84</v>
      </c>
      <c r="AW246" s="12" t="s">
        <v>33</v>
      </c>
      <c r="AX246" s="12" t="s">
        <v>77</v>
      </c>
      <c r="AY246" s="186" t="s">
        <v>118</v>
      </c>
    </row>
    <row r="247" s="12" customFormat="1">
      <c r="B247" s="184"/>
      <c r="D247" s="185" t="s">
        <v>127</v>
      </c>
      <c r="E247" s="186" t="s">
        <v>1</v>
      </c>
      <c r="F247" s="187" t="s">
        <v>457</v>
      </c>
      <c r="H247" s="188">
        <v>46.725000000000001</v>
      </c>
      <c r="I247" s="189"/>
      <c r="L247" s="184"/>
      <c r="M247" s="190"/>
      <c r="N247" s="191"/>
      <c r="O247" s="191"/>
      <c r="P247" s="191"/>
      <c r="Q247" s="191"/>
      <c r="R247" s="191"/>
      <c r="S247" s="191"/>
      <c r="T247" s="192"/>
      <c r="AT247" s="186" t="s">
        <v>127</v>
      </c>
      <c r="AU247" s="186" t="s">
        <v>84</v>
      </c>
      <c r="AV247" s="12" t="s">
        <v>84</v>
      </c>
      <c r="AW247" s="12" t="s">
        <v>33</v>
      </c>
      <c r="AX247" s="12" t="s">
        <v>77</v>
      </c>
      <c r="AY247" s="186" t="s">
        <v>118</v>
      </c>
    </row>
    <row r="248" s="13" customFormat="1">
      <c r="B248" s="203"/>
      <c r="D248" s="185" t="s">
        <v>127</v>
      </c>
      <c r="E248" s="204" t="s">
        <v>1</v>
      </c>
      <c r="F248" s="205" t="s">
        <v>234</v>
      </c>
      <c r="H248" s="206">
        <v>103.41</v>
      </c>
      <c r="I248" s="207"/>
      <c r="L248" s="203"/>
      <c r="M248" s="208"/>
      <c r="N248" s="209"/>
      <c r="O248" s="209"/>
      <c r="P248" s="209"/>
      <c r="Q248" s="209"/>
      <c r="R248" s="209"/>
      <c r="S248" s="209"/>
      <c r="T248" s="210"/>
      <c r="AT248" s="204" t="s">
        <v>127</v>
      </c>
      <c r="AU248" s="204" t="s">
        <v>84</v>
      </c>
      <c r="AV248" s="13" t="s">
        <v>125</v>
      </c>
      <c r="AW248" s="13" t="s">
        <v>33</v>
      </c>
      <c r="AX248" s="13" t="s">
        <v>82</v>
      </c>
      <c r="AY248" s="204" t="s">
        <v>118</v>
      </c>
    </row>
    <row r="249" s="11" customFormat="1" ht="22.8" customHeight="1">
      <c r="B249" s="157"/>
      <c r="D249" s="158" t="s">
        <v>76</v>
      </c>
      <c r="E249" s="168" t="s">
        <v>458</v>
      </c>
      <c r="F249" s="168" t="s">
        <v>459</v>
      </c>
      <c r="I249" s="160"/>
      <c r="J249" s="169">
        <f>BK249</f>
        <v>0</v>
      </c>
      <c r="L249" s="157"/>
      <c r="M249" s="162"/>
      <c r="N249" s="163"/>
      <c r="O249" s="163"/>
      <c r="P249" s="164">
        <f>SUM(P250:P254)</f>
        <v>0</v>
      </c>
      <c r="Q249" s="163"/>
      <c r="R249" s="164">
        <f>SUM(R250:R254)</f>
        <v>0</v>
      </c>
      <c r="S249" s="163"/>
      <c r="T249" s="165">
        <f>SUM(T250:T254)</f>
        <v>0</v>
      </c>
      <c r="AR249" s="158" t="s">
        <v>82</v>
      </c>
      <c r="AT249" s="166" t="s">
        <v>76</v>
      </c>
      <c r="AU249" s="166" t="s">
        <v>82</v>
      </c>
      <c r="AY249" s="158" t="s">
        <v>118</v>
      </c>
      <c r="BK249" s="167">
        <f>SUM(BK250:BK254)</f>
        <v>0</v>
      </c>
    </row>
    <row r="250" s="1" customFormat="1" ht="24" customHeight="1">
      <c r="B250" s="170"/>
      <c r="C250" s="171" t="s">
        <v>460</v>
      </c>
      <c r="D250" s="171" t="s">
        <v>120</v>
      </c>
      <c r="E250" s="172" t="s">
        <v>461</v>
      </c>
      <c r="F250" s="173" t="s">
        <v>462</v>
      </c>
      <c r="G250" s="174" t="s">
        <v>188</v>
      </c>
      <c r="H250" s="175">
        <v>29.812000000000001</v>
      </c>
      <c r="I250" s="176"/>
      <c r="J250" s="177">
        <f>ROUND(I250*H250,2)</f>
        <v>0</v>
      </c>
      <c r="K250" s="173" t="s">
        <v>124</v>
      </c>
      <c r="L250" s="35"/>
      <c r="M250" s="178" t="s">
        <v>1</v>
      </c>
      <c r="N250" s="179" t="s">
        <v>42</v>
      </c>
      <c r="O250" s="71"/>
      <c r="P250" s="180">
        <f>O250*H250</f>
        <v>0</v>
      </c>
      <c r="Q250" s="180">
        <v>0</v>
      </c>
      <c r="R250" s="180">
        <f>Q250*H250</f>
        <v>0</v>
      </c>
      <c r="S250" s="180">
        <v>0</v>
      </c>
      <c r="T250" s="181">
        <f>S250*H250</f>
        <v>0</v>
      </c>
      <c r="AR250" s="182" t="s">
        <v>125</v>
      </c>
      <c r="AT250" s="182" t="s">
        <v>120</v>
      </c>
      <c r="AU250" s="182" t="s">
        <v>84</v>
      </c>
      <c r="AY250" s="16" t="s">
        <v>118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6" t="s">
        <v>82</v>
      </c>
      <c r="BK250" s="183">
        <f>ROUND(I250*H250,2)</f>
        <v>0</v>
      </c>
      <c r="BL250" s="16" t="s">
        <v>125</v>
      </c>
      <c r="BM250" s="182" t="s">
        <v>463</v>
      </c>
    </row>
    <row r="251" s="1" customFormat="1" ht="24" customHeight="1">
      <c r="B251" s="170"/>
      <c r="C251" s="171" t="s">
        <v>464</v>
      </c>
      <c r="D251" s="171" t="s">
        <v>120</v>
      </c>
      <c r="E251" s="172" t="s">
        <v>465</v>
      </c>
      <c r="F251" s="173" t="s">
        <v>466</v>
      </c>
      <c r="G251" s="174" t="s">
        <v>188</v>
      </c>
      <c r="H251" s="175">
        <v>29.812000000000001</v>
      </c>
      <c r="I251" s="176"/>
      <c r="J251" s="177">
        <f>ROUND(I251*H251,2)</f>
        <v>0</v>
      </c>
      <c r="K251" s="173" t="s">
        <v>124</v>
      </c>
      <c r="L251" s="35"/>
      <c r="M251" s="178" t="s">
        <v>1</v>
      </c>
      <c r="N251" s="179" t="s">
        <v>42</v>
      </c>
      <c r="O251" s="71"/>
      <c r="P251" s="180">
        <f>O251*H251</f>
        <v>0</v>
      </c>
      <c r="Q251" s="180">
        <v>0</v>
      </c>
      <c r="R251" s="180">
        <f>Q251*H251</f>
        <v>0</v>
      </c>
      <c r="S251" s="180">
        <v>0</v>
      </c>
      <c r="T251" s="181">
        <f>S251*H251</f>
        <v>0</v>
      </c>
      <c r="AR251" s="182" t="s">
        <v>125</v>
      </c>
      <c r="AT251" s="182" t="s">
        <v>120</v>
      </c>
      <c r="AU251" s="182" t="s">
        <v>84</v>
      </c>
      <c r="AY251" s="16" t="s">
        <v>118</v>
      </c>
      <c r="BE251" s="183">
        <f>IF(N251="základní",J251,0)</f>
        <v>0</v>
      </c>
      <c r="BF251" s="183">
        <f>IF(N251="snížená",J251,0)</f>
        <v>0</v>
      </c>
      <c r="BG251" s="183">
        <f>IF(N251="zákl. přenesená",J251,0)</f>
        <v>0</v>
      </c>
      <c r="BH251" s="183">
        <f>IF(N251="sníž. přenesená",J251,0)</f>
        <v>0</v>
      </c>
      <c r="BI251" s="183">
        <f>IF(N251="nulová",J251,0)</f>
        <v>0</v>
      </c>
      <c r="BJ251" s="16" t="s">
        <v>82</v>
      </c>
      <c r="BK251" s="183">
        <f>ROUND(I251*H251,2)</f>
        <v>0</v>
      </c>
      <c r="BL251" s="16" t="s">
        <v>125</v>
      </c>
      <c r="BM251" s="182" t="s">
        <v>467</v>
      </c>
    </row>
    <row r="252" s="1" customFormat="1" ht="24" customHeight="1">
      <c r="B252" s="170"/>
      <c r="C252" s="171" t="s">
        <v>468</v>
      </c>
      <c r="D252" s="171" t="s">
        <v>120</v>
      </c>
      <c r="E252" s="172" t="s">
        <v>469</v>
      </c>
      <c r="F252" s="173" t="s">
        <v>470</v>
      </c>
      <c r="G252" s="174" t="s">
        <v>188</v>
      </c>
      <c r="H252" s="175">
        <v>119.24800000000001</v>
      </c>
      <c r="I252" s="176"/>
      <c r="J252" s="177">
        <f>ROUND(I252*H252,2)</f>
        <v>0</v>
      </c>
      <c r="K252" s="173" t="s">
        <v>124</v>
      </c>
      <c r="L252" s="35"/>
      <c r="M252" s="178" t="s">
        <v>1</v>
      </c>
      <c r="N252" s="179" t="s">
        <v>42</v>
      </c>
      <c r="O252" s="71"/>
      <c r="P252" s="180">
        <f>O252*H252</f>
        <v>0</v>
      </c>
      <c r="Q252" s="180">
        <v>0</v>
      </c>
      <c r="R252" s="180">
        <f>Q252*H252</f>
        <v>0</v>
      </c>
      <c r="S252" s="180">
        <v>0</v>
      </c>
      <c r="T252" s="181">
        <f>S252*H252</f>
        <v>0</v>
      </c>
      <c r="AR252" s="182" t="s">
        <v>125</v>
      </c>
      <c r="AT252" s="182" t="s">
        <v>120</v>
      </c>
      <c r="AU252" s="182" t="s">
        <v>84</v>
      </c>
      <c r="AY252" s="16" t="s">
        <v>118</v>
      </c>
      <c r="BE252" s="183">
        <f>IF(N252="základní",J252,0)</f>
        <v>0</v>
      </c>
      <c r="BF252" s="183">
        <f>IF(N252="snížená",J252,0)</f>
        <v>0</v>
      </c>
      <c r="BG252" s="183">
        <f>IF(N252="zákl. přenesená",J252,0)</f>
        <v>0</v>
      </c>
      <c r="BH252" s="183">
        <f>IF(N252="sníž. přenesená",J252,0)</f>
        <v>0</v>
      </c>
      <c r="BI252" s="183">
        <f>IF(N252="nulová",J252,0)</f>
        <v>0</v>
      </c>
      <c r="BJ252" s="16" t="s">
        <v>82</v>
      </c>
      <c r="BK252" s="183">
        <f>ROUND(I252*H252,2)</f>
        <v>0</v>
      </c>
      <c r="BL252" s="16" t="s">
        <v>125</v>
      </c>
      <c r="BM252" s="182" t="s">
        <v>471</v>
      </c>
    </row>
    <row r="253" s="12" customFormat="1">
      <c r="B253" s="184"/>
      <c r="D253" s="185" t="s">
        <v>127</v>
      </c>
      <c r="F253" s="187" t="s">
        <v>472</v>
      </c>
      <c r="H253" s="188">
        <v>119.24800000000001</v>
      </c>
      <c r="I253" s="189"/>
      <c r="L253" s="184"/>
      <c r="M253" s="190"/>
      <c r="N253" s="191"/>
      <c r="O253" s="191"/>
      <c r="P253" s="191"/>
      <c r="Q253" s="191"/>
      <c r="R253" s="191"/>
      <c r="S253" s="191"/>
      <c r="T253" s="192"/>
      <c r="AT253" s="186" t="s">
        <v>127</v>
      </c>
      <c r="AU253" s="186" t="s">
        <v>84</v>
      </c>
      <c r="AV253" s="12" t="s">
        <v>84</v>
      </c>
      <c r="AW253" s="12" t="s">
        <v>3</v>
      </c>
      <c r="AX253" s="12" t="s">
        <v>82</v>
      </c>
      <c r="AY253" s="186" t="s">
        <v>118</v>
      </c>
    </row>
    <row r="254" s="1" customFormat="1" ht="24" customHeight="1">
      <c r="B254" s="170"/>
      <c r="C254" s="171" t="s">
        <v>473</v>
      </c>
      <c r="D254" s="171" t="s">
        <v>120</v>
      </c>
      <c r="E254" s="172" t="s">
        <v>474</v>
      </c>
      <c r="F254" s="173" t="s">
        <v>475</v>
      </c>
      <c r="G254" s="174" t="s">
        <v>188</v>
      </c>
      <c r="H254" s="175">
        <v>27.600000000000001</v>
      </c>
      <c r="I254" s="176"/>
      <c r="J254" s="177">
        <f>ROUND(I254*H254,2)</f>
        <v>0</v>
      </c>
      <c r="K254" s="173" t="s">
        <v>124</v>
      </c>
      <c r="L254" s="35"/>
      <c r="M254" s="178" t="s">
        <v>1</v>
      </c>
      <c r="N254" s="179" t="s">
        <v>42</v>
      </c>
      <c r="O254" s="71"/>
      <c r="P254" s="180">
        <f>O254*H254</f>
        <v>0</v>
      </c>
      <c r="Q254" s="180">
        <v>0</v>
      </c>
      <c r="R254" s="180">
        <f>Q254*H254</f>
        <v>0</v>
      </c>
      <c r="S254" s="180">
        <v>0</v>
      </c>
      <c r="T254" s="181">
        <f>S254*H254</f>
        <v>0</v>
      </c>
      <c r="AR254" s="182" t="s">
        <v>125</v>
      </c>
      <c r="AT254" s="182" t="s">
        <v>120</v>
      </c>
      <c r="AU254" s="182" t="s">
        <v>84</v>
      </c>
      <c r="AY254" s="16" t="s">
        <v>118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6" t="s">
        <v>82</v>
      </c>
      <c r="BK254" s="183">
        <f>ROUND(I254*H254,2)</f>
        <v>0</v>
      </c>
      <c r="BL254" s="16" t="s">
        <v>125</v>
      </c>
      <c r="BM254" s="182" t="s">
        <v>476</v>
      </c>
    </row>
    <row r="255" s="11" customFormat="1" ht="22.8" customHeight="1">
      <c r="B255" s="157"/>
      <c r="D255" s="158" t="s">
        <v>76</v>
      </c>
      <c r="E255" s="168" t="s">
        <v>477</v>
      </c>
      <c r="F255" s="168" t="s">
        <v>478</v>
      </c>
      <c r="I255" s="160"/>
      <c r="J255" s="169">
        <f>BK255</f>
        <v>0</v>
      </c>
      <c r="L255" s="157"/>
      <c r="M255" s="162"/>
      <c r="N255" s="163"/>
      <c r="O255" s="163"/>
      <c r="P255" s="164">
        <f>P256</f>
        <v>0</v>
      </c>
      <c r="Q255" s="163"/>
      <c r="R255" s="164">
        <f>R256</f>
        <v>0</v>
      </c>
      <c r="S255" s="163"/>
      <c r="T255" s="165">
        <f>T256</f>
        <v>0</v>
      </c>
      <c r="AR255" s="158" t="s">
        <v>82</v>
      </c>
      <c r="AT255" s="166" t="s">
        <v>76</v>
      </c>
      <c r="AU255" s="166" t="s">
        <v>82</v>
      </c>
      <c r="AY255" s="158" t="s">
        <v>118</v>
      </c>
      <c r="BK255" s="167">
        <f>BK256</f>
        <v>0</v>
      </c>
    </row>
    <row r="256" s="1" customFormat="1" ht="24" customHeight="1">
      <c r="B256" s="170"/>
      <c r="C256" s="171" t="s">
        <v>479</v>
      </c>
      <c r="D256" s="171" t="s">
        <v>120</v>
      </c>
      <c r="E256" s="172" t="s">
        <v>480</v>
      </c>
      <c r="F256" s="173" t="s">
        <v>481</v>
      </c>
      <c r="G256" s="174" t="s">
        <v>188</v>
      </c>
      <c r="H256" s="175">
        <v>109.679</v>
      </c>
      <c r="I256" s="176"/>
      <c r="J256" s="177">
        <f>ROUND(I256*H256,2)</f>
        <v>0</v>
      </c>
      <c r="K256" s="173" t="s">
        <v>124</v>
      </c>
      <c r="L256" s="35"/>
      <c r="M256" s="178" t="s">
        <v>1</v>
      </c>
      <c r="N256" s="179" t="s">
        <v>42</v>
      </c>
      <c r="O256" s="71"/>
      <c r="P256" s="180">
        <f>O256*H256</f>
        <v>0</v>
      </c>
      <c r="Q256" s="180">
        <v>0</v>
      </c>
      <c r="R256" s="180">
        <f>Q256*H256</f>
        <v>0</v>
      </c>
      <c r="S256" s="180">
        <v>0</v>
      </c>
      <c r="T256" s="181">
        <f>S256*H256</f>
        <v>0</v>
      </c>
      <c r="AR256" s="182" t="s">
        <v>125</v>
      </c>
      <c r="AT256" s="182" t="s">
        <v>120</v>
      </c>
      <c r="AU256" s="182" t="s">
        <v>84</v>
      </c>
      <c r="AY256" s="16" t="s">
        <v>118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6" t="s">
        <v>82</v>
      </c>
      <c r="BK256" s="183">
        <f>ROUND(I256*H256,2)</f>
        <v>0</v>
      </c>
      <c r="BL256" s="16" t="s">
        <v>125</v>
      </c>
      <c r="BM256" s="182" t="s">
        <v>482</v>
      </c>
    </row>
    <row r="257" s="11" customFormat="1" ht="25.92" customHeight="1">
      <c r="B257" s="157"/>
      <c r="D257" s="158" t="s">
        <v>76</v>
      </c>
      <c r="E257" s="159" t="s">
        <v>483</v>
      </c>
      <c r="F257" s="159" t="s">
        <v>484</v>
      </c>
      <c r="I257" s="160"/>
      <c r="J257" s="161">
        <f>BK257</f>
        <v>0</v>
      </c>
      <c r="L257" s="157"/>
      <c r="M257" s="162"/>
      <c r="N257" s="163"/>
      <c r="O257" s="163"/>
      <c r="P257" s="164">
        <f>P258+P260</f>
        <v>0</v>
      </c>
      <c r="Q257" s="163"/>
      <c r="R257" s="164">
        <f>R258+R260</f>
        <v>0</v>
      </c>
      <c r="S257" s="163"/>
      <c r="T257" s="165">
        <f>T258+T260</f>
        <v>0</v>
      </c>
      <c r="AR257" s="158" t="s">
        <v>142</v>
      </c>
      <c r="AT257" s="166" t="s">
        <v>76</v>
      </c>
      <c r="AU257" s="166" t="s">
        <v>77</v>
      </c>
      <c r="AY257" s="158" t="s">
        <v>118</v>
      </c>
      <c r="BK257" s="167">
        <f>BK258+BK260</f>
        <v>0</v>
      </c>
    </row>
    <row r="258" s="11" customFormat="1" ht="22.8" customHeight="1">
      <c r="B258" s="157"/>
      <c r="D258" s="158" t="s">
        <v>76</v>
      </c>
      <c r="E258" s="168" t="s">
        <v>485</v>
      </c>
      <c r="F258" s="168" t="s">
        <v>486</v>
      </c>
      <c r="I258" s="160"/>
      <c r="J258" s="169">
        <f>BK258</f>
        <v>0</v>
      </c>
      <c r="L258" s="157"/>
      <c r="M258" s="162"/>
      <c r="N258" s="163"/>
      <c r="O258" s="163"/>
      <c r="P258" s="164">
        <f>P259</f>
        <v>0</v>
      </c>
      <c r="Q258" s="163"/>
      <c r="R258" s="164">
        <f>R259</f>
        <v>0</v>
      </c>
      <c r="S258" s="163"/>
      <c r="T258" s="165">
        <f>T259</f>
        <v>0</v>
      </c>
      <c r="AR258" s="158" t="s">
        <v>142</v>
      </c>
      <c r="AT258" s="166" t="s">
        <v>76</v>
      </c>
      <c r="AU258" s="166" t="s">
        <v>82</v>
      </c>
      <c r="AY258" s="158" t="s">
        <v>118</v>
      </c>
      <c r="BK258" s="167">
        <f>BK259</f>
        <v>0</v>
      </c>
    </row>
    <row r="259" s="1" customFormat="1" ht="16.5" customHeight="1">
      <c r="B259" s="170"/>
      <c r="C259" s="171" t="s">
        <v>487</v>
      </c>
      <c r="D259" s="171" t="s">
        <v>120</v>
      </c>
      <c r="E259" s="172" t="s">
        <v>488</v>
      </c>
      <c r="F259" s="173" t="s">
        <v>489</v>
      </c>
      <c r="G259" s="174" t="s">
        <v>490</v>
      </c>
      <c r="H259" s="175">
        <v>1</v>
      </c>
      <c r="I259" s="176"/>
      <c r="J259" s="177">
        <f>ROUND(I259*H259,2)</f>
        <v>0</v>
      </c>
      <c r="K259" s="173" t="s">
        <v>1</v>
      </c>
      <c r="L259" s="35"/>
      <c r="M259" s="178" t="s">
        <v>1</v>
      </c>
      <c r="N259" s="179" t="s">
        <v>42</v>
      </c>
      <c r="O259" s="71"/>
      <c r="P259" s="180">
        <f>O259*H259</f>
        <v>0</v>
      </c>
      <c r="Q259" s="180">
        <v>0</v>
      </c>
      <c r="R259" s="180">
        <f>Q259*H259</f>
        <v>0</v>
      </c>
      <c r="S259" s="180">
        <v>0</v>
      </c>
      <c r="T259" s="181">
        <f>S259*H259</f>
        <v>0</v>
      </c>
      <c r="AR259" s="182" t="s">
        <v>491</v>
      </c>
      <c r="AT259" s="182" t="s">
        <v>120</v>
      </c>
      <c r="AU259" s="182" t="s">
        <v>84</v>
      </c>
      <c r="AY259" s="16" t="s">
        <v>118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6" t="s">
        <v>82</v>
      </c>
      <c r="BK259" s="183">
        <f>ROUND(I259*H259,2)</f>
        <v>0</v>
      </c>
      <c r="BL259" s="16" t="s">
        <v>491</v>
      </c>
      <c r="BM259" s="182" t="s">
        <v>492</v>
      </c>
    </row>
    <row r="260" s="11" customFormat="1" ht="22.8" customHeight="1">
      <c r="B260" s="157"/>
      <c r="D260" s="158" t="s">
        <v>76</v>
      </c>
      <c r="E260" s="168" t="s">
        <v>493</v>
      </c>
      <c r="F260" s="168" t="s">
        <v>494</v>
      </c>
      <c r="I260" s="160"/>
      <c r="J260" s="169">
        <f>BK260</f>
        <v>0</v>
      </c>
      <c r="L260" s="157"/>
      <c r="M260" s="162"/>
      <c r="N260" s="163"/>
      <c r="O260" s="163"/>
      <c r="P260" s="164">
        <f>P261</f>
        <v>0</v>
      </c>
      <c r="Q260" s="163"/>
      <c r="R260" s="164">
        <f>R261</f>
        <v>0</v>
      </c>
      <c r="S260" s="163"/>
      <c r="T260" s="165">
        <f>T261</f>
        <v>0</v>
      </c>
      <c r="AR260" s="158" t="s">
        <v>142</v>
      </c>
      <c r="AT260" s="166" t="s">
        <v>76</v>
      </c>
      <c r="AU260" s="166" t="s">
        <v>82</v>
      </c>
      <c r="AY260" s="158" t="s">
        <v>118</v>
      </c>
      <c r="BK260" s="167">
        <f>BK261</f>
        <v>0</v>
      </c>
    </row>
    <row r="261" s="1" customFormat="1" ht="16.5" customHeight="1">
      <c r="B261" s="170"/>
      <c r="C261" s="171" t="s">
        <v>495</v>
      </c>
      <c r="D261" s="171" t="s">
        <v>120</v>
      </c>
      <c r="E261" s="172" t="s">
        <v>496</v>
      </c>
      <c r="F261" s="173" t="s">
        <v>494</v>
      </c>
      <c r="G261" s="174" t="s">
        <v>490</v>
      </c>
      <c r="H261" s="175">
        <v>1</v>
      </c>
      <c r="I261" s="176"/>
      <c r="J261" s="177">
        <f>ROUND(I261*H261,2)</f>
        <v>0</v>
      </c>
      <c r="K261" s="173" t="s">
        <v>124</v>
      </c>
      <c r="L261" s="35"/>
      <c r="M261" s="211" t="s">
        <v>1</v>
      </c>
      <c r="N261" s="212" t="s">
        <v>42</v>
      </c>
      <c r="O261" s="213"/>
      <c r="P261" s="214">
        <f>O261*H261</f>
        <v>0</v>
      </c>
      <c r="Q261" s="214">
        <v>0</v>
      </c>
      <c r="R261" s="214">
        <f>Q261*H261</f>
        <v>0</v>
      </c>
      <c r="S261" s="214">
        <v>0</v>
      </c>
      <c r="T261" s="215">
        <f>S261*H261</f>
        <v>0</v>
      </c>
      <c r="AR261" s="182" t="s">
        <v>491</v>
      </c>
      <c r="AT261" s="182" t="s">
        <v>120</v>
      </c>
      <c r="AU261" s="182" t="s">
        <v>84</v>
      </c>
      <c r="AY261" s="16" t="s">
        <v>118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6" t="s">
        <v>82</v>
      </c>
      <c r="BK261" s="183">
        <f>ROUND(I261*H261,2)</f>
        <v>0</v>
      </c>
      <c r="BL261" s="16" t="s">
        <v>491</v>
      </c>
      <c r="BM261" s="182" t="s">
        <v>497</v>
      </c>
    </row>
    <row r="262" s="1" customFormat="1" ht="6.96" customHeight="1">
      <c r="B262" s="54"/>
      <c r="C262" s="55"/>
      <c r="D262" s="55"/>
      <c r="E262" s="55"/>
      <c r="F262" s="55"/>
      <c r="G262" s="55"/>
      <c r="H262" s="55"/>
      <c r="I262" s="131"/>
      <c r="J262" s="55"/>
      <c r="K262" s="55"/>
      <c r="L262" s="35"/>
    </row>
  </sheetData>
  <autoFilter ref="C123:K261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DESKTOP\uzivatel</dc:creator>
  <cp:lastModifiedBy>DESKTOP\uzivatel</cp:lastModifiedBy>
  <dcterms:created xsi:type="dcterms:W3CDTF">2019-04-18T12:00:45Z</dcterms:created>
  <dcterms:modified xsi:type="dcterms:W3CDTF">2019-04-18T12:01:07Z</dcterms:modified>
</cp:coreProperties>
</file>