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0" windowHeight="0"/>
  </bookViews>
  <sheets>
    <sheet name="Rekapitulace stavby" sheetId="1" r:id="rId1"/>
    <sheet name="001 - Vedlejší a ostatní ..." sheetId="2" r:id="rId2"/>
    <sheet name="002 - Soupis prací" sheetId="3" r:id="rId3"/>
    <sheet name="Seznam figur" sheetId="4" r:id="rId4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'001 - Vedlejší a ostatní ...'!$C$119:$K$127</definedName>
    <definedName name="_xlnm.Print_Area" localSheetId="1">'001 - Vedlejší a ostatní ...'!$C$4:$J$76,'001 - Vedlejší a ostatní ...'!$C$82:$J$101,'001 - Vedlejší a ostatní ...'!$C$107:$K$127</definedName>
    <definedName name="_xlnm.Print_Titles" localSheetId="1">'001 - Vedlejší a ostatní ...'!$119:$119</definedName>
    <definedName name="_xlnm._FilterDatabase" localSheetId="2" hidden="1">'002 - Soupis prací'!$C$126:$K$243</definedName>
    <definedName name="_xlnm.Print_Area" localSheetId="2">'002 - Soupis prací'!$C$4:$J$76,'002 - Soupis prací'!$C$82:$J$108,'002 - Soupis prací'!$C$114:$K$243</definedName>
    <definedName name="_xlnm.Print_Titles" localSheetId="2">'002 - Soupis prací'!$126:$126</definedName>
    <definedName name="_xlnm.Print_Area" localSheetId="3">'Seznam figur'!$C$4:$G$52</definedName>
    <definedName name="_xlnm.Print_Titles" localSheetId="3">'Seznam figur'!$9:$9</definedName>
  </definedNames>
  <calcPr/>
</workbook>
</file>

<file path=xl/calcChain.xml><?xml version="1.0" encoding="utf-8"?>
<calcChain xmlns="http://schemas.openxmlformats.org/spreadsheetml/2006/main">
  <c i="4" l="1" r="D7"/>
  <c i="3" r="T222"/>
  <c r="J37"/>
  <c r="J36"/>
  <c i="1" r="AY96"/>
  <c i="3" r="J35"/>
  <c i="1" r="AX96"/>
  <c i="3" r="BI242"/>
  <c r="BH242"/>
  <c r="BG242"/>
  <c r="BE242"/>
  <c r="T242"/>
  <c r="R242"/>
  <c r="P242"/>
  <c r="BI240"/>
  <c r="BH240"/>
  <c r="BG240"/>
  <c r="BE240"/>
  <c r="T240"/>
  <c r="R240"/>
  <c r="P240"/>
  <c r="BI237"/>
  <c r="BH237"/>
  <c r="BG237"/>
  <c r="BE237"/>
  <c r="T237"/>
  <c r="T236"/>
  <c r="R237"/>
  <c r="R236"/>
  <c r="P237"/>
  <c r="P236"/>
  <c r="BI235"/>
  <c r="BH235"/>
  <c r="BG235"/>
  <c r="BE235"/>
  <c r="T235"/>
  <c r="R235"/>
  <c r="P235"/>
  <c r="BI233"/>
  <c r="BH233"/>
  <c r="BG233"/>
  <c r="BE233"/>
  <c r="T233"/>
  <c r="R233"/>
  <c r="P233"/>
  <c r="BI231"/>
  <c r="BH231"/>
  <c r="BG231"/>
  <c r="BE231"/>
  <c r="T231"/>
  <c r="R231"/>
  <c r="P231"/>
  <c r="BI229"/>
  <c r="BH229"/>
  <c r="BG229"/>
  <c r="BE229"/>
  <c r="T229"/>
  <c r="R229"/>
  <c r="P229"/>
  <c r="BI227"/>
  <c r="BH227"/>
  <c r="BG227"/>
  <c r="BE227"/>
  <c r="T227"/>
  <c r="R227"/>
  <c r="P227"/>
  <c r="BI225"/>
  <c r="BH225"/>
  <c r="BG225"/>
  <c r="BE225"/>
  <c r="T225"/>
  <c r="R225"/>
  <c r="P225"/>
  <c r="BI223"/>
  <c r="BH223"/>
  <c r="BG223"/>
  <c r="BE223"/>
  <c r="T223"/>
  <c r="R223"/>
  <c r="P223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R202"/>
  <c r="P202"/>
  <c r="BI200"/>
  <c r="BH200"/>
  <c r="BG200"/>
  <c r="BE200"/>
  <c r="T200"/>
  <c r="R200"/>
  <c r="P200"/>
  <c r="BI199"/>
  <c r="BH199"/>
  <c r="BG199"/>
  <c r="BE199"/>
  <c r="T199"/>
  <c r="R199"/>
  <c r="P199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R181"/>
  <c r="P181"/>
  <c r="BI178"/>
  <c r="BH178"/>
  <c r="BG178"/>
  <c r="BE178"/>
  <c r="T178"/>
  <c r="R178"/>
  <c r="P178"/>
  <c r="BI177"/>
  <c r="BH177"/>
  <c r="BG177"/>
  <c r="BE177"/>
  <c r="T177"/>
  <c r="R177"/>
  <c r="P177"/>
  <c r="BI174"/>
  <c r="BH174"/>
  <c r="BG174"/>
  <c r="BE174"/>
  <c r="T174"/>
  <c r="R174"/>
  <c r="P174"/>
  <c r="BI171"/>
  <c r="BH171"/>
  <c r="BG171"/>
  <c r="BE171"/>
  <c r="T171"/>
  <c r="T170"/>
  <c r="R171"/>
  <c r="R170"/>
  <c r="P171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2"/>
  <c r="BH142"/>
  <c r="BG142"/>
  <c r="BE142"/>
  <c r="T142"/>
  <c r="R142"/>
  <c r="P142"/>
  <c r="BI139"/>
  <c r="BH139"/>
  <c r="BG139"/>
  <c r="BE139"/>
  <c r="T139"/>
  <c r="R139"/>
  <c r="P139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J124"/>
  <c r="J123"/>
  <c r="F123"/>
  <c r="F121"/>
  <c r="E119"/>
  <c r="J92"/>
  <c r="J91"/>
  <c r="F91"/>
  <c r="F89"/>
  <c r="E87"/>
  <c r="J18"/>
  <c r="E18"/>
  <c r="F92"/>
  <c r="J17"/>
  <c r="J12"/>
  <c r="J121"/>
  <c r="E7"/>
  <c r="E85"/>
  <c i="2" r="J37"/>
  <c r="J36"/>
  <c i="1" r="AY95"/>
  <c i="2" r="J35"/>
  <c i="1" r="AX95"/>
  <c i="2" r="BI127"/>
  <c r="BH127"/>
  <c r="BG127"/>
  <c r="BE127"/>
  <c r="T127"/>
  <c r="T126"/>
  <c r="R127"/>
  <c r="R126"/>
  <c r="P127"/>
  <c r="P126"/>
  <c r="BI125"/>
  <c r="BH125"/>
  <c r="BG125"/>
  <c r="BE125"/>
  <c r="T125"/>
  <c r="T124"/>
  <c r="R125"/>
  <c r="R124"/>
  <c r="P125"/>
  <c r="P124"/>
  <c r="BI123"/>
  <c r="BH123"/>
  <c r="BG123"/>
  <c r="BE123"/>
  <c r="T123"/>
  <c r="T122"/>
  <c r="T121"/>
  <c r="T120"/>
  <c r="R123"/>
  <c r="R122"/>
  <c r="R121"/>
  <c r="R120"/>
  <c r="P123"/>
  <c r="P122"/>
  <c r="P121"/>
  <c r="P120"/>
  <c i="1" r="AU95"/>
  <c i="2" r="J117"/>
  <c r="J116"/>
  <c r="F116"/>
  <c r="F114"/>
  <c r="E112"/>
  <c r="J92"/>
  <c r="J91"/>
  <c r="F91"/>
  <c r="F89"/>
  <c r="E87"/>
  <c r="J18"/>
  <c r="E18"/>
  <c r="F117"/>
  <c r="J17"/>
  <c r="J12"/>
  <c r="J114"/>
  <c r="E7"/>
  <c r="E110"/>
  <c i="1" r="L90"/>
  <c r="AM90"/>
  <c r="AM89"/>
  <c r="L89"/>
  <c r="AM87"/>
  <c r="L87"/>
  <c r="L85"/>
  <c r="L84"/>
  <c i="3" r="J205"/>
  <c r="J168"/>
  <c r="BK160"/>
  <c r="J231"/>
  <c r="J216"/>
  <c r="J211"/>
  <c r="BK204"/>
  <c i="2" r="F33"/>
  <c i="3" r="BK216"/>
  <c r="J206"/>
  <c r="BK192"/>
  <c r="BK184"/>
  <c r="J177"/>
  <c r="J161"/>
  <c r="BK148"/>
  <c r="J218"/>
  <c r="J214"/>
  <c r="BK205"/>
  <c r="BK229"/>
  <c r="BK200"/>
  <c r="J132"/>
  <c r="J202"/>
  <c r="J157"/>
  <c r="BK139"/>
  <c i="2" r="J123"/>
  <c i="1" r="AS94"/>
  <c i="3" r="J237"/>
  <c r="BK227"/>
  <c r="J221"/>
  <c r="BK212"/>
  <c r="BK194"/>
  <c r="BK183"/>
  <c r="BK174"/>
  <c r="J155"/>
  <c r="J146"/>
  <c r="J130"/>
  <c i="2" r="J125"/>
  <c i="3" r="J242"/>
  <c r="J240"/>
  <c r="J229"/>
  <c r="BK215"/>
  <c r="BK202"/>
  <c r="J189"/>
  <c r="J166"/>
  <c r="J159"/>
  <c r="J227"/>
  <c r="J215"/>
  <c r="BK206"/>
  <c i="2" r="BK127"/>
  <c r="J33"/>
  <c i="3" r="BK225"/>
  <c r="J213"/>
  <c r="J199"/>
  <c r="BK190"/>
  <c r="J171"/>
  <c r="J134"/>
  <c r="J220"/>
  <c r="BK199"/>
  <c r="BK195"/>
  <c r="J194"/>
  <c r="BK189"/>
  <c r="BK188"/>
  <c r="J184"/>
  <c r="J183"/>
  <c r="J181"/>
  <c r="BK177"/>
  <c r="J174"/>
  <c r="BK171"/>
  <c r="BK169"/>
  <c r="BK168"/>
  <c r="BK166"/>
  <c r="J165"/>
  <c r="J164"/>
  <c r="BK163"/>
  <c r="J160"/>
  <c r="BK159"/>
  <c r="BK157"/>
  <c r="J150"/>
  <c r="J148"/>
  <c r="J142"/>
  <c r="J139"/>
  <c r="J235"/>
  <c r="J217"/>
  <c r="J192"/>
  <c r="BK186"/>
  <c r="BK161"/>
  <c r="BK155"/>
  <c r="BK142"/>
  <c r="BK130"/>
  <c i="2" r="F35"/>
  <c i="3" r="BK235"/>
  <c r="BK220"/>
  <c r="J200"/>
  <c r="BK181"/>
  <c r="BK165"/>
  <c r="BK150"/>
  <c r="J225"/>
  <c r="BK213"/>
  <c r="BK134"/>
  <c r="BK178"/>
  <c r="BK132"/>
  <c i="2" r="BK125"/>
  <c i="3" r="BK242"/>
  <c r="BK237"/>
  <c r="J223"/>
  <c r="BK211"/>
  <c r="J195"/>
  <c r="J178"/>
  <c r="J163"/>
  <c r="BK221"/>
  <c r="BK210"/>
  <c i="2" r="F36"/>
  <c i="3" r="BK233"/>
  <c r="BK214"/>
  <c r="BK207"/>
  <c r="J186"/>
  <c r="BK164"/>
  <c r="J233"/>
  <c r="BK223"/>
  <c r="J212"/>
  <c r="J204"/>
  <c r="J190"/>
  <c i="2" r="BK123"/>
  <c i="3" r="BK240"/>
  <c r="BK231"/>
  <c r="BK218"/>
  <c r="J210"/>
  <c r="J188"/>
  <c r="J169"/>
  <c r="BK146"/>
  <c r="BK217"/>
  <c r="J207"/>
  <c i="2" r="J127"/>
  <c i="3" r="F36"/>
  <c l="1" r="BK141"/>
  <c r="J141"/>
  <c r="J99"/>
  <c r="R162"/>
  <c r="R173"/>
  <c r="P141"/>
  <c r="BK182"/>
  <c r="J182"/>
  <c r="J104"/>
  <c r="T129"/>
  <c r="P162"/>
  <c r="T173"/>
  <c r="BK239"/>
  <c r="J239"/>
  <c r="J107"/>
  <c r="R141"/>
  <c r="P173"/>
  <c r="P222"/>
  <c r="P239"/>
  <c r="BK129"/>
  <c r="R182"/>
  <c r="P129"/>
  <c r="P128"/>
  <c r="T141"/>
  <c r="T162"/>
  <c r="BK173"/>
  <c r="J173"/>
  <c r="J103"/>
  <c r="P182"/>
  <c r="BK222"/>
  <c r="J222"/>
  <c r="J105"/>
  <c r="R222"/>
  <c r="T239"/>
  <c r="R129"/>
  <c r="R128"/>
  <c r="BK162"/>
  <c r="J162"/>
  <c r="J100"/>
  <c r="T182"/>
  <c r="R239"/>
  <c i="2" r="BK122"/>
  <c r="J122"/>
  <c r="J98"/>
  <c r="BK126"/>
  <c r="J126"/>
  <c r="J100"/>
  <c r="BK124"/>
  <c r="J124"/>
  <c r="J99"/>
  <c i="3" r="BK170"/>
  <c r="J170"/>
  <c r="J101"/>
  <c r="BK236"/>
  <c r="J236"/>
  <c r="J106"/>
  <c r="J89"/>
  <c r="BF150"/>
  <c r="BF225"/>
  <c r="BF227"/>
  <c r="BF229"/>
  <c r="BF231"/>
  <c r="BF237"/>
  <c r="E117"/>
  <c r="F124"/>
  <c r="BF130"/>
  <c r="BF132"/>
  <c r="BF134"/>
  <c r="BF148"/>
  <c r="BF157"/>
  <c r="BF159"/>
  <c r="BF165"/>
  <c r="BF168"/>
  <c r="BF171"/>
  <c r="BF174"/>
  <c r="BF181"/>
  <c r="BF186"/>
  <c r="BF188"/>
  <c r="BF195"/>
  <c r="BF200"/>
  <c r="BF202"/>
  <c r="BF204"/>
  <c r="BF207"/>
  <c r="BF216"/>
  <c r="BF218"/>
  <c r="BF221"/>
  <c r="BF139"/>
  <c r="BF142"/>
  <c r="BF146"/>
  <c r="BF155"/>
  <c r="BF160"/>
  <c r="BF161"/>
  <c r="BF163"/>
  <c r="BF164"/>
  <c r="BF166"/>
  <c r="BF169"/>
  <c r="BF177"/>
  <c r="BF178"/>
  <c r="BF183"/>
  <c r="BF184"/>
  <c r="BF189"/>
  <c r="BF190"/>
  <c r="BF192"/>
  <c r="BF194"/>
  <c r="BF199"/>
  <c r="BF205"/>
  <c r="BF206"/>
  <c r="BF210"/>
  <c r="BF211"/>
  <c r="BF212"/>
  <c r="BF213"/>
  <c r="BF214"/>
  <c r="BF215"/>
  <c r="BF217"/>
  <c r="BF220"/>
  <c r="BF223"/>
  <c r="BF233"/>
  <c r="BF235"/>
  <c r="BF240"/>
  <c r="BF242"/>
  <c i="1" r="BC96"/>
  <c r="BB95"/>
  <c i="2" r="E85"/>
  <c r="J89"/>
  <c r="F92"/>
  <c r="BF123"/>
  <c r="BF125"/>
  <c r="BF127"/>
  <c i="1" r="AV95"/>
  <c r="AZ95"/>
  <c r="BC95"/>
  <c i="3" r="J33"/>
  <c i="1" r="AV96"/>
  <c i="2" r="F37"/>
  <c i="1" r="BD95"/>
  <c i="3" r="F33"/>
  <c i="1" r="AZ96"/>
  <c r="AZ94"/>
  <c r="W29"/>
  <c r="BC94"/>
  <c r="W32"/>
  <c i="3" r="F35"/>
  <c i="1" r="BB96"/>
  <c r="BB94"/>
  <c r="W31"/>
  <c i="3" r="F37"/>
  <c i="1" r="BD96"/>
  <c i="3" l="1" r="BK128"/>
  <c r="J128"/>
  <c r="J97"/>
  <c r="R172"/>
  <c r="R127"/>
  <c r="P172"/>
  <c r="P127"/>
  <c i="1" r="AU96"/>
  <c i="3" r="T172"/>
  <c r="T128"/>
  <c r="T127"/>
  <c i="2" r="BK121"/>
  <c r="J121"/>
  <c r="J97"/>
  <c i="3" r="J129"/>
  <c r="J98"/>
  <c r="BK172"/>
  <c r="J172"/>
  <c r="J102"/>
  <c i="2" r="J34"/>
  <c i="1" r="AW95"/>
  <c r="AT95"/>
  <c r="AX94"/>
  <c r="AY94"/>
  <c r="BD94"/>
  <c r="W33"/>
  <c r="AV94"/>
  <c r="AK29"/>
  <c i="3" r="J34"/>
  <c i="1" r="AW96"/>
  <c r="AT96"/>
  <c i="2" r="F34"/>
  <c i="1" r="BA95"/>
  <c i="3" r="F34"/>
  <c i="1" r="BA96"/>
  <c r="AU94"/>
  <c i="2" l="1" r="BK120"/>
  <c r="J120"/>
  <c r="J96"/>
  <c i="3" r="BK127"/>
  <c r="J127"/>
  <c r="J96"/>
  <c i="1" r="BA94"/>
  <c r="W30"/>
  <c i="3" l="1" r="J30"/>
  <c i="1" r="AG96"/>
  <c i="2" r="J30"/>
  <c i="1" r="AG95"/>
  <c r="AW94"/>
  <c r="AK30"/>
  <c i="3" l="1" r="J39"/>
  <c i="2" r="J39"/>
  <c i="1" r="AN95"/>
  <c r="AN96"/>
  <c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<sst xmlns="http://schemas.openxmlformats.org/spreadsheetml/2006/main">
  <si>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</si>
  <si>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</si>
  <si>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</si>
  <si>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</si>
  <si>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{d1df5393-a2ac-4ff7-a048-e60a8ca23ea9}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</si>
  <si>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</si>
  <si>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</si>
  <si>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</si>
  <si>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</si>
  <si>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</si>
  <si>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</si>
  <si>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</si>
  <si>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</si>
  <si>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</si>
  <si>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</si>
  <si>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</si>
  <si>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</si>
  <si>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střešní krytiny K jídelně čp. 635, Rtyně v Podkrkonoší</t>
  </si>
  <si>
    <t>KSO:</t>
  </si>
  <si>
    <t>CC-CZ:</t>
  </si>
  <si>
    <t>Místo:</t>
  </si>
  <si>
    <t>Rtyně v Podkrkonoší</t>
  </si>
  <si>
    <t>Datum:</t>
  </si>
  <si>
    <t>24. 10. 2025</t>
  </si>
  <si>
    <t>Zadavatel:</t>
  </si>
  <si>
    <t>IČ:</t>
  </si>
  <si>
    <t>Město Rtyně v Podkrkonoší</t>
  </si>
  <si>
    <t>DIČ:</t>
  </si>
  <si>
    <t>Uchazeč:</t>
  </si>
  <si>
    <t>Vyplň údaj</t>
  </si>
  <si>
    <t>Projektant:</t>
  </si>
  <si>
    <t>Ing. Lucie Pražáková</t>
  </si>
  <si>
    <t>True</t>
  </si>
  <si>
    <t>Zpracovatel:</t>
  </si>
  <si>
    <t>Ing. Lenka Kasperová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</si>
  <si>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</si>
  <si>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</si>
  <si>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</si>
  <si>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</si>
  <si>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</si>
  <si>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</si>
  <si>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</si>
  <si>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</si>
  <si>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</si>
  <si>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</si>
  <si>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</si>
  <si>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</si>
  <si>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</si>
  <si>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</si>
  <si>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</si>
  <si>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</si>
  <si>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</si>
  <si>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</si>
  <si>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</si>
  <si>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</si>
  <si>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</si>
  <si>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</si>
  <si>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</si>
  <si>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</si>
  <si>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</si>
  <si>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</si>
  <si>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</si>
  <si>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</si>
  <si>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</si>
  <si>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</si>
  <si>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</si>
  <si>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</si>
  <si>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</si>
  <si>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</si>
  <si>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</si>
  <si>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</si>
  <si>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</si>
  <si>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</si>
  <si>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</si>
  <si>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</si>
  <si>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</si>
  <si>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</si>
  <si>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</si>
  <si>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</si>
  <si>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</si>
  <si>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</si>
  <si>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</si>
  <si>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Vedlejší a ostatní náklady</t>
  </si>
  <si>
    <t>STA</t>
  </si>
  <si>
    <t>1</t>
  </si>
  <si>
    <t>{43b67c9e-f2d1-4af7-ba20-a36902606586}</t>
  </si>
  <si>
    <t>002</t>
  </si>
  <si>
    <t>Soupis prací</t>
  </si>
  <si>
    <t>{3bfb5bcd-e46c-491e-a239-3e772b2ca697}</t>
  </si>
  <si>
    <t>KRYCÍ LIST SOUPISU PRACÍ</t>
  </si>
  <si>
    <t>Objekt:</t>
  </si>
  <si>
    <t>001 - Vedlejší a ostatní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</si>
  <si>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</si>
  <si>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</si>
  <si>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</si>
  <si>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</si>
  <si>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</si>
  <si>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</si>
  <si>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</si>
  <si>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</si>
  <si>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</si>
  <si>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</si>
  <si>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</si>
  <si>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</si>
  <si>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</si>
  <si>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</si>
  <si>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</si>
  <si>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</si>
  <si>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</si>
  <si>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</si>
  <si>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</si>
  <si>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</si>
  <si>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</si>
  <si>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</si>
  <si>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</si>
  <si>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</si>
  <si>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</si>
  <si>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</si>
  <si>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VRN3</t>
  </si>
  <si>
    <t>Zařízení staveniště</t>
  </si>
  <si>
    <t>K</t>
  </si>
  <si>
    <t>030001000</t>
  </si>
  <si>
    <t>kpl</t>
  </si>
  <si>
    <t>CS ÚRS 2025 02</t>
  </si>
  <si>
    <t>1024</t>
  </si>
  <si>
    <t>2</t>
  </si>
  <si>
    <t>408703747</t>
  </si>
  <si>
    <t>VRN7</t>
  </si>
  <si>
    <t>Provozní vlivy</t>
  </si>
  <si>
    <t>070001000</t>
  </si>
  <si>
    <t>-389025961</t>
  </si>
  <si>
    <t>VRN9</t>
  </si>
  <si>
    <t>Ostatní náklady</t>
  </si>
  <si>
    <t>3</t>
  </si>
  <si>
    <t>090001000</t>
  </si>
  <si>
    <t>Ostatní náklady - práce s azbestem</t>
  </si>
  <si>
    <t>-1719153837</t>
  </si>
  <si>
    <t>střecha</t>
  </si>
  <si>
    <t>512,05</t>
  </si>
  <si>
    <t>komíny</t>
  </si>
  <si>
    <t>9,6</t>
  </si>
  <si>
    <t>lešení</t>
  </si>
  <si>
    <t>911,2</t>
  </si>
  <si>
    <t>plachta</t>
  </si>
  <si>
    <t>160,8</t>
  </si>
  <si>
    <t>002 - Soupis prací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</si>
  <si>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</si>
  <si>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</si>
  <si>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</si>
  <si>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</si>
  <si>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</si>
  <si>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</si>
  <si>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</si>
  <si>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</si>
  <si>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</si>
  <si>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783 - Dokončovací práce - nátěry</t>
  </si>
  <si>
    <t>OST - Ostatní</t>
  </si>
  <si>
    <t>HSV</t>
  </si>
  <si>
    <t>Práce a dodávky HSV</t>
  </si>
  <si>
    <t>6</t>
  </si>
  <si>
    <t>Úpravy povrchů, podlahy a osazování výplní</t>
  </si>
  <si>
    <t>622142001</t>
  </si>
  <si>
    <t>Sklovláknité pletivo vnějších stěn vtlačené do tmelu</t>
  </si>
  <si>
    <t>m2</t>
  </si>
  <si>
    <t>4</t>
  </si>
  <si>
    <t>-944341405</t>
  </si>
  <si>
    <t>VV</t>
  </si>
  <si>
    <t>622151001</t>
  </si>
  <si>
    <t>Penetrační akrylátový nátěr vnějších pastovitých tenkovrstvých omítek stěn</t>
  </si>
  <si>
    <t>-45822537</t>
  </si>
  <si>
    <t>622511112</t>
  </si>
  <si>
    <t>Tenkovrstvá akrylátová mozaiková střednězrnná omítka vnějších stěn</t>
  </si>
  <si>
    <t>-1361021681</t>
  </si>
  <si>
    <t>"oprava komínů"</t>
  </si>
  <si>
    <t>(1,4+0,7)*2*1,2</t>
  </si>
  <si>
    <t>(1,4+0,5)*2*1,2</t>
  </si>
  <si>
    <t>Součet</t>
  </si>
  <si>
    <t>623631001R</t>
  </si>
  <si>
    <t xml:space="preserve">Oprava komínů - spárování spárovací maltou </t>
  </si>
  <si>
    <t>-355657999</t>
  </si>
  <si>
    <t>9</t>
  </si>
  <si>
    <t>Ostatní konstrukce a práce, bourání</t>
  </si>
  <si>
    <t>941111122</t>
  </si>
  <si>
    <t>Montáž lešení řadového trubkového lehkého s podlahami zatížení do 200 kg/m2 š od 0,9 do 1,2 m v přes 10 do 25 m</t>
  </si>
  <si>
    <t>1431760907</t>
  </si>
  <si>
    <t>2*(36,9+2*1,5)*8,5</t>
  </si>
  <si>
    <t>2*(10,7+2*1,5)*8,5</t>
  </si>
  <si>
    <t>941111222</t>
  </si>
  <si>
    <t>Příplatek k lešení řadovému trubkovému lehkému s podlahami do 200 kg/m2 š od 0,9 do 1,2 m v přes 10 do 25 m za každý den použití</t>
  </si>
  <si>
    <t>-485494301</t>
  </si>
  <si>
    <t>lešení*30</t>
  </si>
  <si>
    <t>7</t>
  </si>
  <si>
    <t>941111822</t>
  </si>
  <si>
    <t>Demontáž lešení řadového trubkového lehkého s podlahami zatížení do 200 kg/m2 š od 0,9 do 1,2 m v přes 10 do 25 m</t>
  </si>
  <si>
    <t>-274086202</t>
  </si>
  <si>
    <t>8</t>
  </si>
  <si>
    <t>944611111</t>
  </si>
  <si>
    <t>Montáž ochranné plachty z textilie z umělých vláken</t>
  </si>
  <si>
    <t>2035477135</t>
  </si>
  <si>
    <t>"pouze v horní části lešení"</t>
  </si>
  <si>
    <t>2*(36,9+2*1,5)*1,5</t>
  </si>
  <si>
    <t>2*(10,7+2*1,5)*1,5</t>
  </si>
  <si>
    <t>944611211</t>
  </si>
  <si>
    <t>Příplatek k ochranné plachtě za každý den použití</t>
  </si>
  <si>
    <t>-143943623</t>
  </si>
  <si>
    <t>plachta*30</t>
  </si>
  <si>
    <t>10</t>
  </si>
  <si>
    <t>944611811</t>
  </si>
  <si>
    <t>Demontáž ochranné plachty z textilie z umělých vláken</t>
  </si>
  <si>
    <t>1862856117</t>
  </si>
  <si>
    <t>11</t>
  </si>
  <si>
    <t>99001</t>
  </si>
  <si>
    <t>Demontáž stožáru vč. antén do suti</t>
  </si>
  <si>
    <t>ks</t>
  </si>
  <si>
    <t>828509600</t>
  </si>
  <si>
    <t>99002</t>
  </si>
  <si>
    <t>Oprava komínové hlavy</t>
  </si>
  <si>
    <t>-1406635407</t>
  </si>
  <si>
    <t>13</t>
  </si>
  <si>
    <t>99003</t>
  </si>
  <si>
    <t>Demontáž (rozřezání) nádrže na půdě</t>
  </si>
  <si>
    <t>-2046507478</t>
  </si>
  <si>
    <t>997</t>
  </si>
  <si>
    <t>Doprava suti a vybouraných hmot</t>
  </si>
  <si>
    <t>14</t>
  </si>
  <si>
    <t>997006004</t>
  </si>
  <si>
    <t>Pytlování nebezpečného odpadu ze střešních šablon s obsahem azbestu</t>
  </si>
  <si>
    <t>t</t>
  </si>
  <si>
    <t>-1925159575</t>
  </si>
  <si>
    <t>15</t>
  </si>
  <si>
    <t>997013154</t>
  </si>
  <si>
    <t>Vnitrostaveništní doprava suti a vybouraných hmot pro budovy v přes 12 do 15 m s omezením mechanizace</t>
  </si>
  <si>
    <t>-922183815</t>
  </si>
  <si>
    <t>16</t>
  </si>
  <si>
    <t>997013501</t>
  </si>
  <si>
    <t>Odvoz suti a vybouraných hmot na skládku nebo meziskládku do 1 km se složením</t>
  </si>
  <si>
    <t>1232932580</t>
  </si>
  <si>
    <t>17</t>
  </si>
  <si>
    <t>997013509</t>
  </si>
  <si>
    <t>Příplatek k odvozu suti a vybouraných hmot na skládku ZKD 1 km přes 1 km</t>
  </si>
  <si>
    <t>-2111236131</t>
  </si>
  <si>
    <t>11,197*12 'Přepočtené koeficientem množství</t>
  </si>
  <si>
    <t>18</t>
  </si>
  <si>
    <t>997013631</t>
  </si>
  <si>
    <t>Poplatek za uložení na skládce (skládkovné) stavebního odpadu směsného kód odpadu 17 09 04</t>
  </si>
  <si>
    <t>900945824</t>
  </si>
  <si>
    <t>19</t>
  </si>
  <si>
    <t>997013821</t>
  </si>
  <si>
    <t>Poplatek za uložení na skládce (skládkovné) stavebního odpadu s obsahem azbestu kód odpadu 17 06 05</t>
  </si>
  <si>
    <t>159362881</t>
  </si>
  <si>
    <t>998</t>
  </si>
  <si>
    <t>Přesun hmot</t>
  </si>
  <si>
    <t>20</t>
  </si>
  <si>
    <t>998011010</t>
  </si>
  <si>
    <t>Přesun hmot pro budovy zděné s omezením mechanizace pro budovy v přes 12 do 24 m</t>
  </si>
  <si>
    <t>-1506591494</t>
  </si>
  <si>
    <t>PSV</t>
  </si>
  <si>
    <t>Práce a dodávky PSV</t>
  </si>
  <si>
    <t>762</t>
  </si>
  <si>
    <t>Konstrukce tesařské</t>
  </si>
  <si>
    <t>762341811</t>
  </si>
  <si>
    <t>Demontáž bednění střech z prken</t>
  </si>
  <si>
    <t>357785603</t>
  </si>
  <si>
    <t>"předpoklad výměna 10% "</t>
  </si>
  <si>
    <t>střecha*0,1</t>
  </si>
  <si>
    <t>22</t>
  </si>
  <si>
    <t>762341932R</t>
  </si>
  <si>
    <t xml:space="preserve">Zvětšení otvorů pro střešní výlezy </t>
  </si>
  <si>
    <t>-488602051</t>
  </si>
  <si>
    <t>23</t>
  </si>
  <si>
    <t>762343913R</t>
  </si>
  <si>
    <t>Doplnění bednění vč. dodávky materiálu</t>
  </si>
  <si>
    <t>-1938924757</t>
  </si>
  <si>
    <t>24</t>
  </si>
  <si>
    <t>998762213</t>
  </si>
  <si>
    <t>Přesun hmot procentní pro kce tesařské s omezením mechanizace v objektech v přes 12 do 24 m</t>
  </si>
  <si>
    <t>%</t>
  </si>
  <si>
    <t>597087277</t>
  </si>
  <si>
    <t>764</t>
  </si>
  <si>
    <t>Konstrukce klempířské</t>
  </si>
  <si>
    <t>25</t>
  </si>
  <si>
    <t>764001851</t>
  </si>
  <si>
    <t>Demontáž hřebene s větrací mřížkou nebo hřebenovým plechem do suti</t>
  </si>
  <si>
    <t>m</t>
  </si>
  <si>
    <t>87631014</t>
  </si>
  <si>
    <t>26</t>
  </si>
  <si>
    <t>764001871</t>
  </si>
  <si>
    <t>Demontáž nároží s větrací mřížkou nebo nárožním plechem do suti</t>
  </si>
  <si>
    <t>846443289</t>
  </si>
  <si>
    <t>4*8,8</t>
  </si>
  <si>
    <t>27</t>
  </si>
  <si>
    <t>764002812</t>
  </si>
  <si>
    <t>Demontáž okapového plechu do suti v krytině skládané</t>
  </si>
  <si>
    <t>-1710288419</t>
  </si>
  <si>
    <t>(36,9+16,7)*2</t>
  </si>
  <si>
    <t>28</t>
  </si>
  <si>
    <t>764002821</t>
  </si>
  <si>
    <t>Demontáž střešního výlezu do suti</t>
  </si>
  <si>
    <t>kus</t>
  </si>
  <si>
    <t>-765047020</t>
  </si>
  <si>
    <t>29</t>
  </si>
  <si>
    <t>764002835</t>
  </si>
  <si>
    <t>Demontáž sněhového zachytávače kusového do suti</t>
  </si>
  <si>
    <t>-1898867386</t>
  </si>
  <si>
    <t>30</t>
  </si>
  <si>
    <t>764002835R</t>
  </si>
  <si>
    <t>Demontáž větrací tvarovky do suti</t>
  </si>
  <si>
    <t>939825050</t>
  </si>
  <si>
    <t>6+4</t>
  </si>
  <si>
    <t>31</t>
  </si>
  <si>
    <t>764002881</t>
  </si>
  <si>
    <t>Demontáž lemování střešních prostupů do suti</t>
  </si>
  <si>
    <t>1537146778</t>
  </si>
  <si>
    <t>2*(1,5+0,7)*2*0,5</t>
  </si>
  <si>
    <t>32</t>
  </si>
  <si>
    <t>764004801</t>
  </si>
  <si>
    <t>Demontáž podokapního žlabu do suti</t>
  </si>
  <si>
    <t>-1778836382</t>
  </si>
  <si>
    <t>33</t>
  </si>
  <si>
    <t>764121403</t>
  </si>
  <si>
    <t>Krytina střechy rovné drážkováním ze svitků z Al plechu rš 500 mm sklonu přes 30 do 60°</t>
  </si>
  <si>
    <t>-1637162051</t>
  </si>
  <si>
    <t>2*(36,9+26,3)*6,9*0,5</t>
  </si>
  <si>
    <t>2*10,7*7,1*0,5</t>
  </si>
  <si>
    <t>34</t>
  </si>
  <si>
    <t>764221407</t>
  </si>
  <si>
    <t>Oplechování větraného hřebene s větrací mřížkou z Al plechu rš 670 mm</t>
  </si>
  <si>
    <t>88641015</t>
  </si>
  <si>
    <t>35</t>
  </si>
  <si>
    <t>764221447</t>
  </si>
  <si>
    <t>Oplechování nevětraného nároží z Al plechu z hřebenáčů</t>
  </si>
  <si>
    <t>902653700</t>
  </si>
  <si>
    <t>36</t>
  </si>
  <si>
    <t>764222432</t>
  </si>
  <si>
    <t>Oplechování rovné okapové hrany z Al plechu rš 200 mm</t>
  </si>
  <si>
    <t>851474298</t>
  </si>
  <si>
    <t>(36,9+10,7)*2</t>
  </si>
  <si>
    <t>37</t>
  </si>
  <si>
    <t>764223452R</t>
  </si>
  <si>
    <t>Střešní výlez pro krytinu skládanou nebo plechovou z Al plechu vel. 600 x 800 vč. lemování</t>
  </si>
  <si>
    <t>2009288805</t>
  </si>
  <si>
    <t>38</t>
  </si>
  <si>
    <t>764223455</t>
  </si>
  <si>
    <t>Sněhový zachytávač krytiny z Al plechu průběžný jednotrubkový</t>
  </si>
  <si>
    <t>-440889826</t>
  </si>
  <si>
    <t>39</t>
  </si>
  <si>
    <t>764223456</t>
  </si>
  <si>
    <t>Sněhový zachytávač krytiny z Al plechu průběžný dvoutrubkový</t>
  </si>
  <si>
    <t>282717458</t>
  </si>
  <si>
    <t>40</t>
  </si>
  <si>
    <t>764324412</t>
  </si>
  <si>
    <t>Lemování prostupů střech s krytinou skládanou nebo plechovou bez lišty z Al plechu</t>
  </si>
  <si>
    <t>184867044</t>
  </si>
  <si>
    <t>"komíny"</t>
  </si>
  <si>
    <t>41</t>
  </si>
  <si>
    <t>764325423</t>
  </si>
  <si>
    <t>Lemování trub, konzol nebo držáků z Al plechu střech s krytinou skládanou D přes 100 do 150 mm</t>
  </si>
  <si>
    <t>1901408112</t>
  </si>
  <si>
    <t>42</t>
  </si>
  <si>
    <t>764325425</t>
  </si>
  <si>
    <t>Lemování trub, konzol nebo držáků z Al plechu střech s krytinou skládanou D přes 200 do 300 mm</t>
  </si>
  <si>
    <t>-2141740186</t>
  </si>
  <si>
    <t>43</t>
  </si>
  <si>
    <t>764521405</t>
  </si>
  <si>
    <t>Žlab podokapní půlkruhový z Al plechu rš 400 mm</t>
  </si>
  <si>
    <t>1396040283</t>
  </si>
  <si>
    <t>44</t>
  </si>
  <si>
    <t>764521445</t>
  </si>
  <si>
    <t>Kotlík oválný (trychtýřový) pro podokapní žlaby z Al plechu 400/120 mm</t>
  </si>
  <si>
    <t>-761691614</t>
  </si>
  <si>
    <t>45</t>
  </si>
  <si>
    <t>7645001</t>
  </si>
  <si>
    <t>Napojení nových kotlíků na stáv. svody</t>
  </si>
  <si>
    <t>603861896</t>
  </si>
  <si>
    <t>46</t>
  </si>
  <si>
    <t>7649001</t>
  </si>
  <si>
    <t>Větrací tvarovka (haubna)</t>
  </si>
  <si>
    <t>1040771881</t>
  </si>
  <si>
    <t>47</t>
  </si>
  <si>
    <t>7649002</t>
  </si>
  <si>
    <t>Demontáž, nátěr a zpětná montáž samotížná větrací hlavice</t>
  </si>
  <si>
    <t>-1016828246</t>
  </si>
  <si>
    <t>48</t>
  </si>
  <si>
    <t>7649003</t>
  </si>
  <si>
    <t xml:space="preserve">Demontáž, nátěr  a zpětná montáž revizní lávka</t>
  </si>
  <si>
    <t>1909834535</t>
  </si>
  <si>
    <t>49</t>
  </si>
  <si>
    <t>7649004</t>
  </si>
  <si>
    <t>Kompl. dod. + mtž. odvětrání kanalizace</t>
  </si>
  <si>
    <t>934773564</t>
  </si>
  <si>
    <t>P</t>
  </si>
  <si>
    <t>Poznámka k položce:_x000d_
cena zahrnuje kompletní provedení vč.dodávky potřebného materiálu (dle systém krytiny) a vč. nového potrubí k úrovní podlahy půdy</t>
  </si>
  <si>
    <t>50</t>
  </si>
  <si>
    <t>7649005</t>
  </si>
  <si>
    <t xml:space="preserve">Demontáž, nátěr  a zpětná montáž  telekomunikační stožár+antény</t>
  </si>
  <si>
    <t>1902140532</t>
  </si>
  <si>
    <t>51</t>
  </si>
  <si>
    <t>998764213</t>
  </si>
  <si>
    <t>Přesun hmot procentní pro konstrukce klempířské s omezením mechanizace v objektech v přes 12 do 24 m</t>
  </si>
  <si>
    <t>-717831412</t>
  </si>
  <si>
    <t>765</t>
  </si>
  <si>
    <t>Krytina skládaná</t>
  </si>
  <si>
    <t>52</t>
  </si>
  <si>
    <t>765131803</t>
  </si>
  <si>
    <t>Demontáž azbestocementové skládané krytiny sklonu do 30° do suti</t>
  </si>
  <si>
    <t>1573702923</t>
  </si>
  <si>
    <t>53</t>
  </si>
  <si>
    <t>765131843</t>
  </si>
  <si>
    <t>Příplatek k cenám demontáže skládané azbestocementové krytiny za sklon přes 30°</t>
  </si>
  <si>
    <t>819226601</t>
  </si>
  <si>
    <t>54</t>
  </si>
  <si>
    <t>765191013</t>
  </si>
  <si>
    <t>Montáž pojistné hydroizolační nebo parotěsné fólie kladené přes 20° volně na bednění nebo tepelnou izolaci</t>
  </si>
  <si>
    <t>-1177435705</t>
  </si>
  <si>
    <t>55</t>
  </si>
  <si>
    <t>M</t>
  </si>
  <si>
    <t>6281</t>
  </si>
  <si>
    <t xml:space="preserve">asfaltový pás  např- BAUDER TOP UDS tl. 1,5 mm</t>
  </si>
  <si>
    <t>-219427984</t>
  </si>
  <si>
    <t>střecha*1,1</t>
  </si>
  <si>
    <t>56</t>
  </si>
  <si>
    <t>765192011</t>
  </si>
  <si>
    <t>Provizorní zakrytí střechy ochrannou plachtou</t>
  </si>
  <si>
    <t>-642368164</t>
  </si>
  <si>
    <t>57</t>
  </si>
  <si>
    <t>28329204</t>
  </si>
  <si>
    <t>plachta krycí PVC olemovaná s oky 180g/m2</t>
  </si>
  <si>
    <t>1850154880</t>
  </si>
  <si>
    <t>58</t>
  </si>
  <si>
    <t>998765213</t>
  </si>
  <si>
    <t>Přesun hmot procentní pro krytiny skládané s omezením mechanizace v objektech v přes 12 do 24 m</t>
  </si>
  <si>
    <t>675880846</t>
  </si>
  <si>
    <t>783</t>
  </si>
  <si>
    <t>Dokončovací práce - nátěry</t>
  </si>
  <si>
    <t>59</t>
  </si>
  <si>
    <t>783223111</t>
  </si>
  <si>
    <t>Napouštěcí jednonásobný akrylátový biocidní nátěr tesařských konstrukcí zabudovaných do konstrukce</t>
  </si>
  <si>
    <t>2015864173</t>
  </si>
  <si>
    <t>OST</t>
  </si>
  <si>
    <t>Ostatní</t>
  </si>
  <si>
    <t>60</t>
  </si>
  <si>
    <t>Demontáž, úprava a zpětná montáž hromosvodu vč. revize</t>
  </si>
  <si>
    <t>512</t>
  </si>
  <si>
    <t>-951091921</t>
  </si>
  <si>
    <t>Poznámka k položce:_x000d_
dle popisu v technické zprávě</t>
  </si>
  <si>
    <t>61</t>
  </si>
  <si>
    <t>Kompl. dod. + mtž. záchytný systém proti pádu osob</t>
  </si>
  <si>
    <t>1166408683</t>
  </si>
  <si>
    <t xml:space="preserve">Poznámka k položce:_x000d_
dle popisu v technické zprávě_x000d_
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</si>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</sst>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0000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36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27</v>
      </c>
      <c r="AN17" s="26" t="s">
        <v>1</v>
      </c>
      <c r="AR17" s="21"/>
      <c r="BE17" s="30"/>
      <c r="BS17" s="18" t="s">
        <v>32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33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34</v>
      </c>
      <c r="AK20" s="31" t="s">
        <v>27</v>
      </c>
      <c r="AN20" s="26" t="s">
        <v>1</v>
      </c>
      <c r="AR20" s="21"/>
      <c r="BE20" s="30"/>
      <c r="BS20" s="18" t="s">
        <v>32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35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40</v>
      </c>
      <c r="E29" s="3"/>
      <c r="F29" s="31" t="s">
        <v>41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42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43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44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45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46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47</v>
      </c>
      <c r="U35" s="49"/>
      <c r="V35" s="49"/>
      <c r="W35" s="49"/>
      <c r="X35" s="51" t="s">
        <v>48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50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51</v>
      </c>
      <c r="AI60" s="40"/>
      <c r="AJ60" s="40"/>
      <c r="AK60" s="40"/>
      <c r="AL60" s="40"/>
      <c r="AM60" s="57" t="s">
        <v>52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53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54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51</v>
      </c>
      <c r="AI75" s="40"/>
      <c r="AJ75" s="40"/>
      <c r="AK75" s="40"/>
      <c r="AL75" s="40"/>
      <c r="AM75" s="57" t="s">
        <v>52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2524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Výměna střešní krytiny K jídelně čp. 635, Rtyně v Podkrkonoší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Rtyně v Podkrkonoší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24. 10. 2025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Město Rtyně v Podkrkonoší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>Ing. Lucie Pražáková</v>
      </c>
      <c r="AN89" s="4"/>
      <c r="AO89" s="4"/>
      <c r="AP89" s="4"/>
      <c r="AQ89" s="37"/>
      <c r="AR89" s="38"/>
      <c r="AS89" s="70" t="s">
        <v>56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33</v>
      </c>
      <c r="AJ90" s="37"/>
      <c r="AK90" s="37"/>
      <c r="AL90" s="37"/>
      <c r="AM90" s="69" t="str">
        <f>IF(E20="","",E20)</f>
        <v>Ing. Lenka Kasperová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57</v>
      </c>
      <c r="D92" s="79"/>
      <c r="E92" s="79"/>
      <c r="F92" s="79"/>
      <c r="G92" s="79"/>
      <c r="H92" s="80"/>
      <c r="I92" s="81" t="s">
        <v>58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59</v>
      </c>
      <c r="AH92" s="79"/>
      <c r="AI92" s="79"/>
      <c r="AJ92" s="79"/>
      <c r="AK92" s="79"/>
      <c r="AL92" s="79"/>
      <c r="AM92" s="79"/>
      <c r="AN92" s="81" t="s">
        <v>60</v>
      </c>
      <c r="AO92" s="79"/>
      <c r="AP92" s="83"/>
      <c r="AQ92" s="84" t="s">
        <v>61</v>
      </c>
      <c r="AR92" s="38"/>
      <c r="AS92" s="85" t="s">
        <v>62</v>
      </c>
      <c r="AT92" s="86" t="s">
        <v>63</v>
      </c>
      <c r="AU92" s="86" t="s">
        <v>64</v>
      </c>
      <c r="AV92" s="86" t="s">
        <v>65</v>
      </c>
      <c r="AW92" s="86" t="s">
        <v>66</v>
      </c>
      <c r="AX92" s="86" t="s">
        <v>67</v>
      </c>
      <c r="AY92" s="86" t="s">
        <v>68</v>
      </c>
      <c r="AZ92" s="86" t="s">
        <v>69</v>
      </c>
      <c r="BA92" s="86" t="s">
        <v>70</v>
      </c>
      <c r="BB92" s="86" t="s">
        <v>71</v>
      </c>
      <c r="BC92" s="86" t="s">
        <v>72</v>
      </c>
      <c r="BD92" s="87" t="s">
        <v>73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74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ROUND(SUM(AG95:AG96),2)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ROUND(SUM(AS95:AS96),2)</f>
        <v>0</v>
      </c>
      <c r="AT94" s="98">
        <f>ROUND(SUM(AV94:AW94),2)</f>
        <v>0</v>
      </c>
      <c r="AU94" s="99">
        <f>ROUND(SUM(AU95:AU96),5)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ROUND(SUM(AZ95:AZ96),2)</f>
        <v>0</v>
      </c>
      <c r="BA94" s="98">
        <f>ROUND(SUM(BA95:BA96),2)</f>
        <v>0</v>
      </c>
      <c r="BB94" s="98">
        <f>ROUND(SUM(BB95:BB96),2)</f>
        <v>0</v>
      </c>
      <c r="BC94" s="98">
        <f>ROUND(SUM(BC95:BC96),2)</f>
        <v>0</v>
      </c>
      <c r="BD94" s="100">
        <f>ROUND(SUM(BD95:BD96),2)</f>
        <v>0</v>
      </c>
      <c r="BE94" s="6"/>
      <c r="BS94" s="101" t="s">
        <v>75</v>
      </c>
      <c r="BT94" s="101" t="s">
        <v>76</v>
      </c>
      <c r="BU94" s="102" t="s">
        <v>77</v>
      </c>
      <c r="BV94" s="101" t="s">
        <v>78</v>
      </c>
      <c r="BW94" s="101" t="s">
        <v>4</v>
      </c>
      <c r="BX94" s="101" t="s">
        <v>79</v>
      </c>
      <c r="CL94" s="101" t="s">
        <v>1</v>
      </c>
    </row>
    <row r="95" s="7" customFormat="1" ht="16.5" customHeight="1">
      <c r="A95" s="103" t="s">
        <v>80</v>
      </c>
      <c r="B95" s="104"/>
      <c r="C95" s="105"/>
      <c r="D95" s="106" t="s">
        <v>81</v>
      </c>
      <c r="E95" s="106"/>
      <c r="F95" s="106"/>
      <c r="G95" s="106"/>
      <c r="H95" s="106"/>
      <c r="I95" s="107"/>
      <c r="J95" s="106" t="s">
        <v>82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'001 - Vedlejší a ostatní ...'!J30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83</v>
      </c>
      <c r="AR95" s="104"/>
      <c r="AS95" s="110">
        <v>0</v>
      </c>
      <c r="AT95" s="111">
        <f>ROUND(SUM(AV95:AW95),2)</f>
        <v>0</v>
      </c>
      <c r="AU95" s="112">
        <f>'001 - Vedlejší a ostatní ...'!P120</f>
        <v>0</v>
      </c>
      <c r="AV95" s="111">
        <f>'001 - Vedlejší a ostatní ...'!J33</f>
        <v>0</v>
      </c>
      <c r="AW95" s="111">
        <f>'001 - Vedlejší a ostatní ...'!J34</f>
        <v>0</v>
      </c>
      <c r="AX95" s="111">
        <f>'001 - Vedlejší a ostatní ...'!J35</f>
        <v>0</v>
      </c>
      <c r="AY95" s="111">
        <f>'001 - Vedlejší a ostatní ...'!J36</f>
        <v>0</v>
      </c>
      <c r="AZ95" s="111">
        <f>'001 - Vedlejší a ostatní ...'!F33</f>
        <v>0</v>
      </c>
      <c r="BA95" s="111">
        <f>'001 - Vedlejší a ostatní ...'!F34</f>
        <v>0</v>
      </c>
      <c r="BB95" s="111">
        <f>'001 - Vedlejší a ostatní ...'!F35</f>
        <v>0</v>
      </c>
      <c r="BC95" s="111">
        <f>'001 - Vedlejší a ostatní ...'!F36</f>
        <v>0</v>
      </c>
      <c r="BD95" s="113">
        <f>'001 - Vedlejší a ostatní ...'!F37</f>
        <v>0</v>
      </c>
      <c r="BE95" s="7"/>
      <c r="BT95" s="114" t="s">
        <v>84</v>
      </c>
      <c r="BV95" s="114" t="s">
        <v>78</v>
      </c>
      <c r="BW95" s="114" t="s">
        <v>85</v>
      </c>
      <c r="BX95" s="114" t="s">
        <v>4</v>
      </c>
      <c r="CL95" s="114" t="s">
        <v>1</v>
      </c>
      <c r="CM95" s="114" t="s">
        <v>84</v>
      </c>
    </row>
    <row r="96" s="7" customFormat="1" ht="16.5" customHeight="1">
      <c r="A96" s="103" t="s">
        <v>80</v>
      </c>
      <c r="B96" s="104"/>
      <c r="C96" s="105"/>
      <c r="D96" s="106" t="s">
        <v>86</v>
      </c>
      <c r="E96" s="106"/>
      <c r="F96" s="106"/>
      <c r="G96" s="106"/>
      <c r="H96" s="106"/>
      <c r="I96" s="107"/>
      <c r="J96" s="106" t="s">
        <v>87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8">
        <f>'002 - Soupis prací'!J30</f>
        <v>0</v>
      </c>
      <c r="AH96" s="107"/>
      <c r="AI96" s="107"/>
      <c r="AJ96" s="107"/>
      <c r="AK96" s="107"/>
      <c r="AL96" s="107"/>
      <c r="AM96" s="107"/>
      <c r="AN96" s="108">
        <f>SUM(AG96,AT96)</f>
        <v>0</v>
      </c>
      <c r="AO96" s="107"/>
      <c r="AP96" s="107"/>
      <c r="AQ96" s="109" t="s">
        <v>83</v>
      </c>
      <c r="AR96" s="104"/>
      <c r="AS96" s="115">
        <v>0</v>
      </c>
      <c r="AT96" s="116">
        <f>ROUND(SUM(AV96:AW96),2)</f>
        <v>0</v>
      </c>
      <c r="AU96" s="117">
        <f>'002 - Soupis prací'!P127</f>
        <v>0</v>
      </c>
      <c r="AV96" s="116">
        <f>'002 - Soupis prací'!J33</f>
        <v>0</v>
      </c>
      <c r="AW96" s="116">
        <f>'002 - Soupis prací'!J34</f>
        <v>0</v>
      </c>
      <c r="AX96" s="116">
        <f>'002 - Soupis prací'!J35</f>
        <v>0</v>
      </c>
      <c r="AY96" s="116">
        <f>'002 - Soupis prací'!J36</f>
        <v>0</v>
      </c>
      <c r="AZ96" s="116">
        <f>'002 - Soupis prací'!F33</f>
        <v>0</v>
      </c>
      <c r="BA96" s="116">
        <f>'002 - Soupis prací'!F34</f>
        <v>0</v>
      </c>
      <c r="BB96" s="116">
        <f>'002 - Soupis prací'!F35</f>
        <v>0</v>
      </c>
      <c r="BC96" s="116">
        <f>'002 - Soupis prací'!F36</f>
        <v>0</v>
      </c>
      <c r="BD96" s="118">
        <f>'002 - Soupis prací'!F37</f>
        <v>0</v>
      </c>
      <c r="BE96" s="7"/>
      <c r="BT96" s="114" t="s">
        <v>84</v>
      </c>
      <c r="BV96" s="114" t="s">
        <v>78</v>
      </c>
      <c r="BW96" s="114" t="s">
        <v>88</v>
      </c>
      <c r="BX96" s="114" t="s">
        <v>4</v>
      </c>
      <c r="CL96" s="114" t="s">
        <v>1</v>
      </c>
      <c r="CM96" s="114" t="s">
        <v>84</v>
      </c>
    </row>
    <row r="97" s="2" customFormat="1" ht="30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8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59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38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01 - Vedlejší a ostatní ...'!C2" display="/"/>
    <hyperlink ref="A96" location="'002 - Soupis prac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84</v>
      </c>
    </row>
    <row r="4" s="1" customFormat="1" ht="24.96" customHeight="1">
      <c r="B4" s="21"/>
      <c r="D4" s="22" t="s">
        <v>89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0" t="str">
        <f>'Rekapitulace stavby'!K6</f>
        <v>Výměna střešní krytiny K jídelně čp. 635, Rtyně v Podkrkonoší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90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91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24. 10. 2025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34</v>
      </c>
      <c r="F24" s="37"/>
      <c r="G24" s="37"/>
      <c r="H24" s="37"/>
      <c r="I24" s="31" t="s">
        <v>27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36</v>
      </c>
      <c r="E30" s="37"/>
      <c r="F30" s="37"/>
      <c r="G30" s="37"/>
      <c r="H30" s="37"/>
      <c r="I30" s="37"/>
      <c r="J30" s="95">
        <f>ROUND(J120,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40</v>
      </c>
      <c r="E33" s="31" t="s">
        <v>41</v>
      </c>
      <c r="F33" s="126">
        <f>ROUND((SUM(BE120:BE127)),  2)</f>
        <v>0</v>
      </c>
      <c r="G33" s="37"/>
      <c r="H33" s="37"/>
      <c r="I33" s="127">
        <v>0.20999999999999999</v>
      </c>
      <c r="J33" s="126">
        <f>ROUND(((SUM(BE120:BE127))*I33),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42</v>
      </c>
      <c r="F34" s="126">
        <f>ROUND((SUM(BF120:BF127)),  2)</f>
        <v>0</v>
      </c>
      <c r="G34" s="37"/>
      <c r="H34" s="37"/>
      <c r="I34" s="127">
        <v>0.12</v>
      </c>
      <c r="J34" s="126">
        <f>ROUND(((SUM(BF120:BF127))*I34),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26">
        <f>ROUND((SUM(BG120:BG127)),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26">
        <f>ROUND((SUM(BH120:BH127)),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6">
        <f>ROUND((SUM(BI120:BI127)),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46</v>
      </c>
      <c r="E39" s="80"/>
      <c r="F39" s="80"/>
      <c r="G39" s="130" t="s">
        <v>47</v>
      </c>
      <c r="H39" s="131" t="s">
        <v>48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34" t="s">
        <v>52</v>
      </c>
      <c r="G61" s="57" t="s">
        <v>51</v>
      </c>
      <c r="H61" s="40"/>
      <c r="I61" s="40"/>
      <c r="J61" s="135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34" t="s">
        <v>52</v>
      </c>
      <c r="G76" s="57" t="s">
        <v>51</v>
      </c>
      <c r="H76" s="40"/>
      <c r="I76" s="40"/>
      <c r="J76" s="135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92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0" t="str">
        <f>E7</f>
        <v>Výměna střešní krytiny K jídelně čp. 635, Rtyně v Podkrkonoší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90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001 - Vedlejší a ostatní náklady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>Rtyně v Podkrkonoší</v>
      </c>
      <c r="G89" s="37"/>
      <c r="H89" s="37"/>
      <c r="I89" s="31" t="s">
        <v>22</v>
      </c>
      <c r="J89" s="68" t="str">
        <f>IF(J12="","",J12)</f>
        <v>24. 10. 2025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>Město Rtyně v Podkrkonoší</v>
      </c>
      <c r="G91" s="37"/>
      <c r="H91" s="37"/>
      <c r="I91" s="31" t="s">
        <v>30</v>
      </c>
      <c r="J91" s="35" t="str">
        <f>E21</f>
        <v>Ing. Lucie Pražáková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>Ing. Lenka Kasperová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93</v>
      </c>
      <c r="D94" s="128"/>
      <c r="E94" s="128"/>
      <c r="F94" s="128"/>
      <c r="G94" s="128"/>
      <c r="H94" s="128"/>
      <c r="I94" s="128"/>
      <c r="J94" s="137" t="s">
        <v>94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95</v>
      </c>
      <c r="D96" s="37"/>
      <c r="E96" s="37"/>
      <c r="F96" s="37"/>
      <c r="G96" s="37"/>
      <c r="H96" s="37"/>
      <c r="I96" s="37"/>
      <c r="J96" s="95">
        <f>J120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96</v>
      </c>
    </row>
    <row r="97" s="9" customFormat="1" ht="24.96" customHeight="1">
      <c r="A97" s="9"/>
      <c r="B97" s="139"/>
      <c r="C97" s="9"/>
      <c r="D97" s="140" t="s">
        <v>97</v>
      </c>
      <c r="E97" s="141"/>
      <c r="F97" s="141"/>
      <c r="G97" s="141"/>
      <c r="H97" s="141"/>
      <c r="I97" s="141"/>
      <c r="J97" s="142">
        <f>J121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98</v>
      </c>
      <c r="E98" s="145"/>
      <c r="F98" s="145"/>
      <c r="G98" s="145"/>
      <c r="H98" s="145"/>
      <c r="I98" s="145"/>
      <c r="J98" s="146">
        <f>J122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99</v>
      </c>
      <c r="E99" s="145"/>
      <c r="F99" s="145"/>
      <c r="G99" s="145"/>
      <c r="H99" s="145"/>
      <c r="I99" s="145"/>
      <c r="J99" s="146">
        <f>J124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100</v>
      </c>
      <c r="E100" s="145"/>
      <c r="F100" s="145"/>
      <c r="G100" s="145"/>
      <c r="H100" s="145"/>
      <c r="I100" s="145"/>
      <c r="J100" s="146">
        <f>J126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101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0" t="str">
        <f>E7</f>
        <v>Výměna střešní krytiny K jídelně čp. 635, Rtyně v Podkrkonoší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90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66" t="str">
        <f>E9</f>
        <v>001 - Vedlejší a ostatní náklady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7"/>
      <c r="E114" s="37"/>
      <c r="F114" s="26" t="str">
        <f>F12</f>
        <v>Rtyně v Podkrkonoší</v>
      </c>
      <c r="G114" s="37"/>
      <c r="H114" s="37"/>
      <c r="I114" s="31" t="s">
        <v>22</v>
      </c>
      <c r="J114" s="68" t="str">
        <f>IF(J12="","",J12)</f>
        <v>24. 10. 2025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24</v>
      </c>
      <c r="D116" s="37"/>
      <c r="E116" s="37"/>
      <c r="F116" s="26" t="str">
        <f>E15</f>
        <v>Město Rtyně v Podkrkonoší</v>
      </c>
      <c r="G116" s="37"/>
      <c r="H116" s="37"/>
      <c r="I116" s="31" t="s">
        <v>30</v>
      </c>
      <c r="J116" s="35" t="str">
        <f>E21</f>
        <v>Ing. Lucie Pražáková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28</v>
      </c>
      <c r="D117" s="37"/>
      <c r="E117" s="37"/>
      <c r="F117" s="26" t="str">
        <f>IF(E18="","",E18)</f>
        <v>Vyplň údaj</v>
      </c>
      <c r="G117" s="37"/>
      <c r="H117" s="37"/>
      <c r="I117" s="31" t="s">
        <v>33</v>
      </c>
      <c r="J117" s="35" t="str">
        <f>E24</f>
        <v>Ing. Lenka Kasperová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47"/>
      <c r="B119" s="148"/>
      <c r="C119" s="149" t="s">
        <v>102</v>
      </c>
      <c r="D119" s="150" t="s">
        <v>61</v>
      </c>
      <c r="E119" s="150" t="s">
        <v>57</v>
      </c>
      <c r="F119" s="150" t="s">
        <v>58</v>
      </c>
      <c r="G119" s="150" t="s">
        <v>103</v>
      </c>
      <c r="H119" s="150" t="s">
        <v>104</v>
      </c>
      <c r="I119" s="150" t="s">
        <v>105</v>
      </c>
      <c r="J119" s="150" t="s">
        <v>94</v>
      </c>
      <c r="K119" s="151" t="s">
        <v>106</v>
      </c>
      <c r="L119" s="152"/>
      <c r="M119" s="85" t="s">
        <v>1</v>
      </c>
      <c r="N119" s="86" t="s">
        <v>40</v>
      </c>
      <c r="O119" s="86" t="s">
        <v>107</v>
      </c>
      <c r="P119" s="86" t="s">
        <v>108</v>
      </c>
      <c r="Q119" s="86" t="s">
        <v>109</v>
      </c>
      <c r="R119" s="86" t="s">
        <v>110</v>
      </c>
      <c r="S119" s="86" t="s">
        <v>111</v>
      </c>
      <c r="T119" s="87" t="s">
        <v>112</v>
      </c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</row>
    <row r="120" s="2" customFormat="1" ht="22.8" customHeight="1">
      <c r="A120" s="37"/>
      <c r="B120" s="38"/>
      <c r="C120" s="92" t="s">
        <v>113</v>
      </c>
      <c r="D120" s="37"/>
      <c r="E120" s="37"/>
      <c r="F120" s="37"/>
      <c r="G120" s="37"/>
      <c r="H120" s="37"/>
      <c r="I120" s="37"/>
      <c r="J120" s="153">
        <f>BK120</f>
        <v>0</v>
      </c>
      <c r="K120" s="37"/>
      <c r="L120" s="38"/>
      <c r="M120" s="88"/>
      <c r="N120" s="72"/>
      <c r="O120" s="89"/>
      <c r="P120" s="154">
        <f>P121</f>
        <v>0</v>
      </c>
      <c r="Q120" s="89"/>
      <c r="R120" s="154">
        <f>R121</f>
        <v>0</v>
      </c>
      <c r="S120" s="89"/>
      <c r="T120" s="155">
        <f>T121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75</v>
      </c>
      <c r="AU120" s="18" t="s">
        <v>96</v>
      </c>
      <c r="BK120" s="156">
        <f>BK121</f>
        <v>0</v>
      </c>
    </row>
    <row r="121" s="12" customFormat="1" ht="25.92" customHeight="1">
      <c r="A121" s="12"/>
      <c r="B121" s="157"/>
      <c r="C121" s="12"/>
      <c r="D121" s="158" t="s">
        <v>75</v>
      </c>
      <c r="E121" s="159" t="s">
        <v>114</v>
      </c>
      <c r="F121" s="159" t="s">
        <v>115</v>
      </c>
      <c r="G121" s="12"/>
      <c r="H121" s="12"/>
      <c r="I121" s="160"/>
      <c r="J121" s="161">
        <f>BK121</f>
        <v>0</v>
      </c>
      <c r="K121" s="12"/>
      <c r="L121" s="157"/>
      <c r="M121" s="162"/>
      <c r="N121" s="163"/>
      <c r="O121" s="163"/>
      <c r="P121" s="164">
        <f>P122+P124+P126</f>
        <v>0</v>
      </c>
      <c r="Q121" s="163"/>
      <c r="R121" s="164">
        <f>R122+R124+R126</f>
        <v>0</v>
      </c>
      <c r="S121" s="163"/>
      <c r="T121" s="165">
        <f>T122+T124+T126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8" t="s">
        <v>116</v>
      </c>
      <c r="AT121" s="166" t="s">
        <v>75</v>
      </c>
      <c r="AU121" s="166" t="s">
        <v>76</v>
      </c>
      <c r="AY121" s="158" t="s">
        <v>117</v>
      </c>
      <c r="BK121" s="167">
        <f>BK122+BK124+BK126</f>
        <v>0</v>
      </c>
    </row>
    <row r="122" s="12" customFormat="1" ht="22.8" customHeight="1">
      <c r="A122" s="12"/>
      <c r="B122" s="157"/>
      <c r="C122" s="12"/>
      <c r="D122" s="158" t="s">
        <v>75</v>
      </c>
      <c r="E122" s="168" t="s">
        <v>118</v>
      </c>
      <c r="F122" s="168" t="s">
        <v>119</v>
      </c>
      <c r="G122" s="12"/>
      <c r="H122" s="12"/>
      <c r="I122" s="160"/>
      <c r="J122" s="169">
        <f>BK122</f>
        <v>0</v>
      </c>
      <c r="K122" s="12"/>
      <c r="L122" s="157"/>
      <c r="M122" s="162"/>
      <c r="N122" s="163"/>
      <c r="O122" s="163"/>
      <c r="P122" s="164">
        <f>P123</f>
        <v>0</v>
      </c>
      <c r="Q122" s="163"/>
      <c r="R122" s="164">
        <f>R123</f>
        <v>0</v>
      </c>
      <c r="S122" s="163"/>
      <c r="T122" s="165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8" t="s">
        <v>116</v>
      </c>
      <c r="AT122" s="166" t="s">
        <v>75</v>
      </c>
      <c r="AU122" s="166" t="s">
        <v>84</v>
      </c>
      <c r="AY122" s="158" t="s">
        <v>117</v>
      </c>
      <c r="BK122" s="167">
        <f>BK123</f>
        <v>0</v>
      </c>
    </row>
    <row r="123" s="2" customFormat="1" ht="16.5" customHeight="1">
      <c r="A123" s="37"/>
      <c r="B123" s="170"/>
      <c r="C123" s="171" t="s">
        <v>84</v>
      </c>
      <c r="D123" s="171" t="s">
        <v>120</v>
      </c>
      <c r="E123" s="172" t="s">
        <v>121</v>
      </c>
      <c r="F123" s="173" t="s">
        <v>119</v>
      </c>
      <c r="G123" s="174" t="s">
        <v>122</v>
      </c>
      <c r="H123" s="175">
        <v>1</v>
      </c>
      <c r="I123" s="176"/>
      <c r="J123" s="177">
        <f>ROUND(I123*H123,2)</f>
        <v>0</v>
      </c>
      <c r="K123" s="173" t="s">
        <v>123</v>
      </c>
      <c r="L123" s="38"/>
      <c r="M123" s="178" t="s">
        <v>1</v>
      </c>
      <c r="N123" s="179" t="s">
        <v>42</v>
      </c>
      <c r="O123" s="76"/>
      <c r="P123" s="180">
        <f>O123*H123</f>
        <v>0</v>
      </c>
      <c r="Q123" s="180">
        <v>0</v>
      </c>
      <c r="R123" s="180">
        <f>Q123*H123</f>
        <v>0</v>
      </c>
      <c r="S123" s="180">
        <v>0</v>
      </c>
      <c r="T123" s="18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2" t="s">
        <v>124</v>
      </c>
      <c r="AT123" s="182" t="s">
        <v>120</v>
      </c>
      <c r="AU123" s="182" t="s">
        <v>125</v>
      </c>
      <c r="AY123" s="18" t="s">
        <v>117</v>
      </c>
      <c r="BE123" s="183">
        <f>IF(N123="základní",J123,0)</f>
        <v>0</v>
      </c>
      <c r="BF123" s="183">
        <f>IF(N123="snížená",J123,0)</f>
        <v>0</v>
      </c>
      <c r="BG123" s="183">
        <f>IF(N123="zákl. přenesená",J123,0)</f>
        <v>0</v>
      </c>
      <c r="BH123" s="183">
        <f>IF(N123="sníž. přenesená",J123,0)</f>
        <v>0</v>
      </c>
      <c r="BI123" s="183">
        <f>IF(N123="nulová",J123,0)</f>
        <v>0</v>
      </c>
      <c r="BJ123" s="18" t="s">
        <v>125</v>
      </c>
      <c r="BK123" s="183">
        <f>ROUND(I123*H123,2)</f>
        <v>0</v>
      </c>
      <c r="BL123" s="18" t="s">
        <v>124</v>
      </c>
      <c r="BM123" s="182" t="s">
        <v>126</v>
      </c>
    </row>
    <row r="124" s="12" customFormat="1" ht="22.8" customHeight="1">
      <c r="A124" s="12"/>
      <c r="B124" s="157"/>
      <c r="C124" s="12"/>
      <c r="D124" s="158" t="s">
        <v>75</v>
      </c>
      <c r="E124" s="168" t="s">
        <v>127</v>
      </c>
      <c r="F124" s="168" t="s">
        <v>128</v>
      </c>
      <c r="G124" s="12"/>
      <c r="H124" s="12"/>
      <c r="I124" s="160"/>
      <c r="J124" s="169">
        <f>BK124</f>
        <v>0</v>
      </c>
      <c r="K124" s="12"/>
      <c r="L124" s="157"/>
      <c r="M124" s="162"/>
      <c r="N124" s="163"/>
      <c r="O124" s="163"/>
      <c r="P124" s="164">
        <f>P125</f>
        <v>0</v>
      </c>
      <c r="Q124" s="163"/>
      <c r="R124" s="164">
        <f>R125</f>
        <v>0</v>
      </c>
      <c r="S124" s="163"/>
      <c r="T124" s="165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8" t="s">
        <v>116</v>
      </c>
      <c r="AT124" s="166" t="s">
        <v>75</v>
      </c>
      <c r="AU124" s="166" t="s">
        <v>84</v>
      </c>
      <c r="AY124" s="158" t="s">
        <v>117</v>
      </c>
      <c r="BK124" s="167">
        <f>BK125</f>
        <v>0</v>
      </c>
    </row>
    <row r="125" s="2" customFormat="1" ht="16.5" customHeight="1">
      <c r="A125" s="37"/>
      <c r="B125" s="170"/>
      <c r="C125" s="171" t="s">
        <v>125</v>
      </c>
      <c r="D125" s="171" t="s">
        <v>120</v>
      </c>
      <c r="E125" s="172" t="s">
        <v>129</v>
      </c>
      <c r="F125" s="173" t="s">
        <v>128</v>
      </c>
      <c r="G125" s="174" t="s">
        <v>122</v>
      </c>
      <c r="H125" s="175">
        <v>1</v>
      </c>
      <c r="I125" s="176"/>
      <c r="J125" s="177">
        <f>ROUND(I125*H125,2)</f>
        <v>0</v>
      </c>
      <c r="K125" s="173" t="s">
        <v>123</v>
      </c>
      <c r="L125" s="38"/>
      <c r="M125" s="178" t="s">
        <v>1</v>
      </c>
      <c r="N125" s="179" t="s">
        <v>42</v>
      </c>
      <c r="O125" s="76"/>
      <c r="P125" s="180">
        <f>O125*H125</f>
        <v>0</v>
      </c>
      <c r="Q125" s="180">
        <v>0</v>
      </c>
      <c r="R125" s="180">
        <f>Q125*H125</f>
        <v>0</v>
      </c>
      <c r="S125" s="180">
        <v>0</v>
      </c>
      <c r="T125" s="18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2" t="s">
        <v>124</v>
      </c>
      <c r="AT125" s="182" t="s">
        <v>120</v>
      </c>
      <c r="AU125" s="182" t="s">
        <v>125</v>
      </c>
      <c r="AY125" s="18" t="s">
        <v>117</v>
      </c>
      <c r="BE125" s="183">
        <f>IF(N125="základní",J125,0)</f>
        <v>0</v>
      </c>
      <c r="BF125" s="183">
        <f>IF(N125="snížená",J125,0)</f>
        <v>0</v>
      </c>
      <c r="BG125" s="183">
        <f>IF(N125="zákl. přenesená",J125,0)</f>
        <v>0</v>
      </c>
      <c r="BH125" s="183">
        <f>IF(N125="sníž. přenesená",J125,0)</f>
        <v>0</v>
      </c>
      <c r="BI125" s="183">
        <f>IF(N125="nulová",J125,0)</f>
        <v>0</v>
      </c>
      <c r="BJ125" s="18" t="s">
        <v>125</v>
      </c>
      <c r="BK125" s="183">
        <f>ROUND(I125*H125,2)</f>
        <v>0</v>
      </c>
      <c r="BL125" s="18" t="s">
        <v>124</v>
      </c>
      <c r="BM125" s="182" t="s">
        <v>130</v>
      </c>
    </row>
    <row r="126" s="12" customFormat="1" ht="22.8" customHeight="1">
      <c r="A126" s="12"/>
      <c r="B126" s="157"/>
      <c r="C126" s="12"/>
      <c r="D126" s="158" t="s">
        <v>75</v>
      </c>
      <c r="E126" s="168" t="s">
        <v>131</v>
      </c>
      <c r="F126" s="168" t="s">
        <v>132</v>
      </c>
      <c r="G126" s="12"/>
      <c r="H126" s="12"/>
      <c r="I126" s="160"/>
      <c r="J126" s="169">
        <f>BK126</f>
        <v>0</v>
      </c>
      <c r="K126" s="12"/>
      <c r="L126" s="157"/>
      <c r="M126" s="162"/>
      <c r="N126" s="163"/>
      <c r="O126" s="163"/>
      <c r="P126" s="164">
        <f>P127</f>
        <v>0</v>
      </c>
      <c r="Q126" s="163"/>
      <c r="R126" s="164">
        <f>R127</f>
        <v>0</v>
      </c>
      <c r="S126" s="163"/>
      <c r="T126" s="165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8" t="s">
        <v>116</v>
      </c>
      <c r="AT126" s="166" t="s">
        <v>75</v>
      </c>
      <c r="AU126" s="166" t="s">
        <v>84</v>
      </c>
      <c r="AY126" s="158" t="s">
        <v>117</v>
      </c>
      <c r="BK126" s="167">
        <f>BK127</f>
        <v>0</v>
      </c>
    </row>
    <row r="127" s="2" customFormat="1" ht="16.5" customHeight="1">
      <c r="A127" s="37"/>
      <c r="B127" s="170"/>
      <c r="C127" s="171" t="s">
        <v>133</v>
      </c>
      <c r="D127" s="171" t="s">
        <v>120</v>
      </c>
      <c r="E127" s="172" t="s">
        <v>134</v>
      </c>
      <c r="F127" s="173" t="s">
        <v>135</v>
      </c>
      <c r="G127" s="174" t="s">
        <v>122</v>
      </c>
      <c r="H127" s="175">
        <v>1</v>
      </c>
      <c r="I127" s="176"/>
      <c r="J127" s="177">
        <f>ROUND(I127*H127,2)</f>
        <v>0</v>
      </c>
      <c r="K127" s="173" t="s">
        <v>123</v>
      </c>
      <c r="L127" s="38"/>
      <c r="M127" s="184" t="s">
        <v>1</v>
      </c>
      <c r="N127" s="185" t="s">
        <v>42</v>
      </c>
      <c r="O127" s="186"/>
      <c r="P127" s="187">
        <f>O127*H127</f>
        <v>0</v>
      </c>
      <c r="Q127" s="187">
        <v>0</v>
      </c>
      <c r="R127" s="187">
        <f>Q127*H127</f>
        <v>0</v>
      </c>
      <c r="S127" s="187">
        <v>0</v>
      </c>
      <c r="T127" s="188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2" t="s">
        <v>124</v>
      </c>
      <c r="AT127" s="182" t="s">
        <v>120</v>
      </c>
      <c r="AU127" s="182" t="s">
        <v>125</v>
      </c>
      <c r="AY127" s="18" t="s">
        <v>117</v>
      </c>
      <c r="BE127" s="183">
        <f>IF(N127="základní",J127,0)</f>
        <v>0</v>
      </c>
      <c r="BF127" s="183">
        <f>IF(N127="snížená",J127,0)</f>
        <v>0</v>
      </c>
      <c r="BG127" s="183">
        <f>IF(N127="zákl. přenesená",J127,0)</f>
        <v>0</v>
      </c>
      <c r="BH127" s="183">
        <f>IF(N127="sníž. přenesená",J127,0)</f>
        <v>0</v>
      </c>
      <c r="BI127" s="183">
        <f>IF(N127="nulová",J127,0)</f>
        <v>0</v>
      </c>
      <c r="BJ127" s="18" t="s">
        <v>125</v>
      </c>
      <c r="BK127" s="183">
        <f>ROUND(I127*H127,2)</f>
        <v>0</v>
      </c>
      <c r="BL127" s="18" t="s">
        <v>124</v>
      </c>
      <c r="BM127" s="182" t="s">
        <v>136</v>
      </c>
    </row>
    <row r="128" s="2" customFormat="1" ht="6.96" customHeight="1">
      <c r="A128" s="37"/>
      <c r="B128" s="59"/>
      <c r="C128" s="60"/>
      <c r="D128" s="60"/>
      <c r="E128" s="60"/>
      <c r="F128" s="60"/>
      <c r="G128" s="60"/>
      <c r="H128" s="60"/>
      <c r="I128" s="60"/>
      <c r="J128" s="60"/>
      <c r="K128" s="60"/>
      <c r="L128" s="38"/>
      <c r="M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</sheetData>
  <autoFilter ref="C119:K12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  <c r="AZ2" s="189" t="s">
        <v>137</v>
      </c>
      <c r="BA2" s="189" t="s">
        <v>1</v>
      </c>
      <c r="BB2" s="189" t="s">
        <v>1</v>
      </c>
      <c r="BC2" s="189" t="s">
        <v>138</v>
      </c>
      <c r="BD2" s="189" t="s">
        <v>125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84</v>
      </c>
      <c r="AZ3" s="189" t="s">
        <v>139</v>
      </c>
      <c r="BA3" s="189" t="s">
        <v>1</v>
      </c>
      <c r="BB3" s="189" t="s">
        <v>1</v>
      </c>
      <c r="BC3" s="189" t="s">
        <v>140</v>
      </c>
      <c r="BD3" s="189" t="s">
        <v>125</v>
      </c>
    </row>
    <row r="4" s="1" customFormat="1" ht="24.96" customHeight="1">
      <c r="B4" s="21"/>
      <c r="D4" s="22" t="s">
        <v>89</v>
      </c>
      <c r="L4" s="21"/>
      <c r="M4" s="119" t="s">
        <v>10</v>
      </c>
      <c r="AT4" s="18" t="s">
        <v>3</v>
      </c>
      <c r="AZ4" s="189" t="s">
        <v>141</v>
      </c>
      <c r="BA4" s="189" t="s">
        <v>1</v>
      </c>
      <c r="BB4" s="189" t="s">
        <v>1</v>
      </c>
      <c r="BC4" s="189" t="s">
        <v>142</v>
      </c>
      <c r="BD4" s="189" t="s">
        <v>125</v>
      </c>
    </row>
    <row r="5" s="1" customFormat="1" ht="6.96" customHeight="1">
      <c r="B5" s="21"/>
      <c r="L5" s="21"/>
      <c r="AZ5" s="189" t="s">
        <v>143</v>
      </c>
      <c r="BA5" s="189" t="s">
        <v>1</v>
      </c>
      <c r="BB5" s="189" t="s">
        <v>1</v>
      </c>
      <c r="BC5" s="189" t="s">
        <v>144</v>
      </c>
      <c r="BD5" s="189" t="s">
        <v>125</v>
      </c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0" t="str">
        <f>'Rekapitulace stavby'!K6</f>
        <v>Výměna střešní krytiny K jídelně čp. 635, Rtyně v Podkrkonoší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90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145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24. 10. 2025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34</v>
      </c>
      <c r="F24" s="37"/>
      <c r="G24" s="37"/>
      <c r="H24" s="37"/>
      <c r="I24" s="31" t="s">
        <v>27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36</v>
      </c>
      <c r="E30" s="37"/>
      <c r="F30" s="37"/>
      <c r="G30" s="37"/>
      <c r="H30" s="37"/>
      <c r="I30" s="37"/>
      <c r="J30" s="95">
        <f>ROUND(J127,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40</v>
      </c>
      <c r="E33" s="31" t="s">
        <v>41</v>
      </c>
      <c r="F33" s="126">
        <f>ROUND((SUM(BE127:BE243)),  2)</f>
        <v>0</v>
      </c>
      <c r="G33" s="37"/>
      <c r="H33" s="37"/>
      <c r="I33" s="127">
        <v>0.20999999999999999</v>
      </c>
      <c r="J33" s="126">
        <f>ROUND(((SUM(BE127:BE243))*I33),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42</v>
      </c>
      <c r="F34" s="126">
        <f>ROUND((SUM(BF127:BF243)),  2)</f>
        <v>0</v>
      </c>
      <c r="G34" s="37"/>
      <c r="H34" s="37"/>
      <c r="I34" s="127">
        <v>0.12</v>
      </c>
      <c r="J34" s="126">
        <f>ROUND(((SUM(BF127:BF243))*I34),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26">
        <f>ROUND((SUM(BG127:BG243)),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26">
        <f>ROUND((SUM(BH127:BH243)),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6">
        <f>ROUND((SUM(BI127:BI243)),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46</v>
      </c>
      <c r="E39" s="80"/>
      <c r="F39" s="80"/>
      <c r="G39" s="130" t="s">
        <v>47</v>
      </c>
      <c r="H39" s="131" t="s">
        <v>48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34" t="s">
        <v>52</v>
      </c>
      <c r="G61" s="57" t="s">
        <v>51</v>
      </c>
      <c r="H61" s="40"/>
      <c r="I61" s="40"/>
      <c r="J61" s="135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34" t="s">
        <v>52</v>
      </c>
      <c r="G76" s="57" t="s">
        <v>51</v>
      </c>
      <c r="H76" s="40"/>
      <c r="I76" s="40"/>
      <c r="J76" s="135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92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0" t="str">
        <f>E7</f>
        <v>Výměna střešní krytiny K jídelně čp. 635, Rtyně v Podkrkonoší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90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002 - Soupis prací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>Rtyně v Podkrkonoší</v>
      </c>
      <c r="G89" s="37"/>
      <c r="H89" s="37"/>
      <c r="I89" s="31" t="s">
        <v>22</v>
      </c>
      <c r="J89" s="68" t="str">
        <f>IF(J12="","",J12)</f>
        <v>24. 10. 2025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>Město Rtyně v Podkrkonoší</v>
      </c>
      <c r="G91" s="37"/>
      <c r="H91" s="37"/>
      <c r="I91" s="31" t="s">
        <v>30</v>
      </c>
      <c r="J91" s="35" t="str">
        <f>E21</f>
        <v>Ing. Lucie Pražáková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>Ing. Lenka Kasperová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93</v>
      </c>
      <c r="D94" s="128"/>
      <c r="E94" s="128"/>
      <c r="F94" s="128"/>
      <c r="G94" s="128"/>
      <c r="H94" s="128"/>
      <c r="I94" s="128"/>
      <c r="J94" s="137" t="s">
        <v>94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95</v>
      </c>
      <c r="D96" s="37"/>
      <c r="E96" s="37"/>
      <c r="F96" s="37"/>
      <c r="G96" s="37"/>
      <c r="H96" s="37"/>
      <c r="I96" s="37"/>
      <c r="J96" s="95">
        <f>J127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96</v>
      </c>
    </row>
    <row r="97" s="9" customFormat="1" ht="24.96" customHeight="1">
      <c r="A97" s="9"/>
      <c r="B97" s="139"/>
      <c r="C97" s="9"/>
      <c r="D97" s="140" t="s">
        <v>146</v>
      </c>
      <c r="E97" s="141"/>
      <c r="F97" s="141"/>
      <c r="G97" s="141"/>
      <c r="H97" s="141"/>
      <c r="I97" s="141"/>
      <c r="J97" s="142">
        <f>J128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147</v>
      </c>
      <c r="E98" s="145"/>
      <c r="F98" s="145"/>
      <c r="G98" s="145"/>
      <c r="H98" s="145"/>
      <c r="I98" s="145"/>
      <c r="J98" s="146">
        <f>J129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148</v>
      </c>
      <c r="E99" s="145"/>
      <c r="F99" s="145"/>
      <c r="G99" s="145"/>
      <c r="H99" s="145"/>
      <c r="I99" s="145"/>
      <c r="J99" s="146">
        <f>J141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149</v>
      </c>
      <c r="E100" s="145"/>
      <c r="F100" s="145"/>
      <c r="G100" s="145"/>
      <c r="H100" s="145"/>
      <c r="I100" s="145"/>
      <c r="J100" s="146">
        <f>J162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150</v>
      </c>
      <c r="E101" s="145"/>
      <c r="F101" s="145"/>
      <c r="G101" s="145"/>
      <c r="H101" s="145"/>
      <c r="I101" s="145"/>
      <c r="J101" s="146">
        <f>J170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39"/>
      <c r="C102" s="9"/>
      <c r="D102" s="140" t="s">
        <v>151</v>
      </c>
      <c r="E102" s="141"/>
      <c r="F102" s="141"/>
      <c r="G102" s="141"/>
      <c r="H102" s="141"/>
      <c r="I102" s="141"/>
      <c r="J102" s="142">
        <f>J172</f>
        <v>0</v>
      </c>
      <c r="K102" s="9"/>
      <c r="L102" s="13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43"/>
      <c r="C103" s="10"/>
      <c r="D103" s="144" t="s">
        <v>152</v>
      </c>
      <c r="E103" s="145"/>
      <c r="F103" s="145"/>
      <c r="G103" s="145"/>
      <c r="H103" s="145"/>
      <c r="I103" s="145"/>
      <c r="J103" s="146">
        <f>J173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153</v>
      </c>
      <c r="E104" s="145"/>
      <c r="F104" s="145"/>
      <c r="G104" s="145"/>
      <c r="H104" s="145"/>
      <c r="I104" s="145"/>
      <c r="J104" s="146">
        <f>J182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154</v>
      </c>
      <c r="E105" s="145"/>
      <c r="F105" s="145"/>
      <c r="G105" s="145"/>
      <c r="H105" s="145"/>
      <c r="I105" s="145"/>
      <c r="J105" s="146">
        <f>J222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155</v>
      </c>
      <c r="E106" s="145"/>
      <c r="F106" s="145"/>
      <c r="G106" s="145"/>
      <c r="H106" s="145"/>
      <c r="I106" s="145"/>
      <c r="J106" s="146">
        <f>J236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39"/>
      <c r="C107" s="9"/>
      <c r="D107" s="140" t="s">
        <v>156</v>
      </c>
      <c r="E107" s="141"/>
      <c r="F107" s="141"/>
      <c r="G107" s="141"/>
      <c r="H107" s="141"/>
      <c r="I107" s="141"/>
      <c r="J107" s="142">
        <f>J239</f>
        <v>0</v>
      </c>
      <c r="K107" s="9"/>
      <c r="L107" s="13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59"/>
      <c r="C109" s="60"/>
      <c r="D109" s="60"/>
      <c r="E109" s="60"/>
      <c r="F109" s="60"/>
      <c r="G109" s="60"/>
      <c r="H109" s="60"/>
      <c r="I109" s="60"/>
      <c r="J109" s="60"/>
      <c r="K109" s="60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101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7"/>
      <c r="D117" s="37"/>
      <c r="E117" s="120" t="str">
        <f>E7</f>
        <v>Výměna střešní krytiny K jídelně čp. 635, Rtyně v Podkrkonoší</v>
      </c>
      <c r="F117" s="31"/>
      <c r="G117" s="31"/>
      <c r="H117" s="31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90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7"/>
      <c r="D119" s="37"/>
      <c r="E119" s="66" t="str">
        <f>E9</f>
        <v>002 - Soupis prací</v>
      </c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7"/>
      <c r="E121" s="37"/>
      <c r="F121" s="26" t="str">
        <f>F12</f>
        <v>Rtyně v Podkrkonoší</v>
      </c>
      <c r="G121" s="37"/>
      <c r="H121" s="37"/>
      <c r="I121" s="31" t="s">
        <v>22</v>
      </c>
      <c r="J121" s="68" t="str">
        <f>IF(J12="","",J12)</f>
        <v>24. 10. 2025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7"/>
      <c r="E123" s="37"/>
      <c r="F123" s="26" t="str">
        <f>E15</f>
        <v>Město Rtyně v Podkrkonoší</v>
      </c>
      <c r="G123" s="37"/>
      <c r="H123" s="37"/>
      <c r="I123" s="31" t="s">
        <v>30</v>
      </c>
      <c r="J123" s="35" t="str">
        <f>E21</f>
        <v>Ing. Lucie Pražáková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28</v>
      </c>
      <c r="D124" s="37"/>
      <c r="E124" s="37"/>
      <c r="F124" s="26" t="str">
        <f>IF(E18="","",E18)</f>
        <v>Vyplň údaj</v>
      </c>
      <c r="G124" s="37"/>
      <c r="H124" s="37"/>
      <c r="I124" s="31" t="s">
        <v>33</v>
      </c>
      <c r="J124" s="35" t="str">
        <f>E24</f>
        <v>Ing. Lenka Kasperová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47"/>
      <c r="B126" s="148"/>
      <c r="C126" s="149" t="s">
        <v>102</v>
      </c>
      <c r="D126" s="150" t="s">
        <v>61</v>
      </c>
      <c r="E126" s="150" t="s">
        <v>57</v>
      </c>
      <c r="F126" s="150" t="s">
        <v>58</v>
      </c>
      <c r="G126" s="150" t="s">
        <v>103</v>
      </c>
      <c r="H126" s="150" t="s">
        <v>104</v>
      </c>
      <c r="I126" s="150" t="s">
        <v>105</v>
      </c>
      <c r="J126" s="150" t="s">
        <v>94</v>
      </c>
      <c r="K126" s="151" t="s">
        <v>106</v>
      </c>
      <c r="L126" s="152"/>
      <c r="M126" s="85" t="s">
        <v>1</v>
      </c>
      <c r="N126" s="86" t="s">
        <v>40</v>
      </c>
      <c r="O126" s="86" t="s">
        <v>107</v>
      </c>
      <c r="P126" s="86" t="s">
        <v>108</v>
      </c>
      <c r="Q126" s="86" t="s">
        <v>109</v>
      </c>
      <c r="R126" s="86" t="s">
        <v>110</v>
      </c>
      <c r="S126" s="86" t="s">
        <v>111</v>
      </c>
      <c r="T126" s="87" t="s">
        <v>112</v>
      </c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</row>
    <row r="127" s="2" customFormat="1" ht="22.8" customHeight="1">
      <c r="A127" s="37"/>
      <c r="B127" s="38"/>
      <c r="C127" s="92" t="s">
        <v>113</v>
      </c>
      <c r="D127" s="37"/>
      <c r="E127" s="37"/>
      <c r="F127" s="37"/>
      <c r="G127" s="37"/>
      <c r="H127" s="37"/>
      <c r="I127" s="37"/>
      <c r="J127" s="153">
        <f>BK127</f>
        <v>0</v>
      </c>
      <c r="K127" s="37"/>
      <c r="L127" s="38"/>
      <c r="M127" s="88"/>
      <c r="N127" s="72"/>
      <c r="O127" s="89"/>
      <c r="P127" s="154">
        <f>P128+P172+P239</f>
        <v>0</v>
      </c>
      <c r="Q127" s="89"/>
      <c r="R127" s="154">
        <f>R128+R172+R239</f>
        <v>4.5403731999999994</v>
      </c>
      <c r="S127" s="89"/>
      <c r="T127" s="155">
        <f>T128+T172+T239</f>
        <v>11.197278999999998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75</v>
      </c>
      <c r="AU127" s="18" t="s">
        <v>96</v>
      </c>
      <c r="BK127" s="156">
        <f>BK128+BK172+BK239</f>
        <v>0</v>
      </c>
    </row>
    <row r="128" s="12" customFormat="1" ht="25.92" customHeight="1">
      <c r="A128" s="12"/>
      <c r="B128" s="157"/>
      <c r="C128" s="12"/>
      <c r="D128" s="158" t="s">
        <v>75</v>
      </c>
      <c r="E128" s="159" t="s">
        <v>157</v>
      </c>
      <c r="F128" s="159" t="s">
        <v>158</v>
      </c>
      <c r="G128" s="12"/>
      <c r="H128" s="12"/>
      <c r="I128" s="160"/>
      <c r="J128" s="161">
        <f>BK128</f>
        <v>0</v>
      </c>
      <c r="K128" s="12"/>
      <c r="L128" s="157"/>
      <c r="M128" s="162"/>
      <c r="N128" s="163"/>
      <c r="O128" s="163"/>
      <c r="P128" s="164">
        <f>P129+P141+P162+P170</f>
        <v>0</v>
      </c>
      <c r="Q128" s="163"/>
      <c r="R128" s="164">
        <f>R129+R141+R162+R170</f>
        <v>0.17487199999999997</v>
      </c>
      <c r="S128" s="163"/>
      <c r="T128" s="165">
        <f>T129+T141+T162+T170</f>
        <v>0.30000000000000004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58" t="s">
        <v>84</v>
      </c>
      <c r="AT128" s="166" t="s">
        <v>75</v>
      </c>
      <c r="AU128" s="166" t="s">
        <v>76</v>
      </c>
      <c r="AY128" s="158" t="s">
        <v>117</v>
      </c>
      <c r="BK128" s="167">
        <f>BK129+BK141+BK162+BK170</f>
        <v>0</v>
      </c>
    </row>
    <row r="129" s="12" customFormat="1" ht="22.8" customHeight="1">
      <c r="A129" s="12"/>
      <c r="B129" s="157"/>
      <c r="C129" s="12"/>
      <c r="D129" s="158" t="s">
        <v>75</v>
      </c>
      <c r="E129" s="168" t="s">
        <v>159</v>
      </c>
      <c r="F129" s="168" t="s">
        <v>160</v>
      </c>
      <c r="G129" s="12"/>
      <c r="H129" s="12"/>
      <c r="I129" s="160"/>
      <c r="J129" s="169">
        <f>BK129</f>
        <v>0</v>
      </c>
      <c r="K129" s="12"/>
      <c r="L129" s="157"/>
      <c r="M129" s="162"/>
      <c r="N129" s="163"/>
      <c r="O129" s="163"/>
      <c r="P129" s="164">
        <f>SUM(P130:P140)</f>
        <v>0</v>
      </c>
      <c r="Q129" s="163"/>
      <c r="R129" s="164">
        <f>SUM(R130:R140)</f>
        <v>0.12479999999999999</v>
      </c>
      <c r="S129" s="163"/>
      <c r="T129" s="165">
        <f>SUM(T130:T140)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8" t="s">
        <v>84</v>
      </c>
      <c r="AT129" s="166" t="s">
        <v>75</v>
      </c>
      <c r="AU129" s="166" t="s">
        <v>84</v>
      </c>
      <c r="AY129" s="158" t="s">
        <v>117</v>
      </c>
      <c r="BK129" s="167">
        <f>SUM(BK130:BK140)</f>
        <v>0</v>
      </c>
    </row>
    <row r="130" s="2" customFormat="1" ht="21.75" customHeight="1">
      <c r="A130" s="37"/>
      <c r="B130" s="170"/>
      <c r="C130" s="171" t="s">
        <v>84</v>
      </c>
      <c r="D130" s="171" t="s">
        <v>120</v>
      </c>
      <c r="E130" s="172" t="s">
        <v>161</v>
      </c>
      <c r="F130" s="173" t="s">
        <v>162</v>
      </c>
      <c r="G130" s="174" t="s">
        <v>163</v>
      </c>
      <c r="H130" s="175">
        <v>9.5999999999999996</v>
      </c>
      <c r="I130" s="176"/>
      <c r="J130" s="177">
        <f>ROUND(I130*H130,2)</f>
        <v>0</v>
      </c>
      <c r="K130" s="173" t="s">
        <v>123</v>
      </c>
      <c r="L130" s="38"/>
      <c r="M130" s="178" t="s">
        <v>1</v>
      </c>
      <c r="N130" s="179" t="s">
        <v>42</v>
      </c>
      <c r="O130" s="76"/>
      <c r="P130" s="180">
        <f>O130*H130</f>
        <v>0</v>
      </c>
      <c r="Q130" s="180">
        <v>0.0043800000000000002</v>
      </c>
      <c r="R130" s="180">
        <f>Q130*H130</f>
        <v>0.042048000000000002</v>
      </c>
      <c r="S130" s="180">
        <v>0</v>
      </c>
      <c r="T130" s="18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2" t="s">
        <v>164</v>
      </c>
      <c r="AT130" s="182" t="s">
        <v>120</v>
      </c>
      <c r="AU130" s="182" t="s">
        <v>125</v>
      </c>
      <c r="AY130" s="18" t="s">
        <v>117</v>
      </c>
      <c r="BE130" s="183">
        <f>IF(N130="základní",J130,0)</f>
        <v>0</v>
      </c>
      <c r="BF130" s="183">
        <f>IF(N130="snížená",J130,0)</f>
        <v>0</v>
      </c>
      <c r="BG130" s="183">
        <f>IF(N130="zákl. přenesená",J130,0)</f>
        <v>0</v>
      </c>
      <c r="BH130" s="183">
        <f>IF(N130="sníž. přenesená",J130,0)</f>
        <v>0</v>
      </c>
      <c r="BI130" s="183">
        <f>IF(N130="nulová",J130,0)</f>
        <v>0</v>
      </c>
      <c r="BJ130" s="18" t="s">
        <v>125</v>
      </c>
      <c r="BK130" s="183">
        <f>ROUND(I130*H130,2)</f>
        <v>0</v>
      </c>
      <c r="BL130" s="18" t="s">
        <v>164</v>
      </c>
      <c r="BM130" s="182" t="s">
        <v>165</v>
      </c>
    </row>
    <row r="131" s="13" customFormat="1">
      <c r="A131" s="13"/>
      <c r="B131" s="190"/>
      <c r="C131" s="13"/>
      <c r="D131" s="191" t="s">
        <v>166</v>
      </c>
      <c r="E131" s="192" t="s">
        <v>1</v>
      </c>
      <c r="F131" s="193" t="s">
        <v>139</v>
      </c>
      <c r="G131" s="13"/>
      <c r="H131" s="194">
        <v>9.5999999999999996</v>
      </c>
      <c r="I131" s="195"/>
      <c r="J131" s="13"/>
      <c r="K131" s="13"/>
      <c r="L131" s="190"/>
      <c r="M131" s="196"/>
      <c r="N131" s="197"/>
      <c r="O131" s="197"/>
      <c r="P131" s="197"/>
      <c r="Q131" s="197"/>
      <c r="R131" s="197"/>
      <c r="S131" s="197"/>
      <c r="T131" s="19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2" t="s">
        <v>166</v>
      </c>
      <c r="AU131" s="192" t="s">
        <v>125</v>
      </c>
      <c r="AV131" s="13" t="s">
        <v>125</v>
      </c>
      <c r="AW131" s="13" t="s">
        <v>32</v>
      </c>
      <c r="AX131" s="13" t="s">
        <v>84</v>
      </c>
      <c r="AY131" s="192" t="s">
        <v>117</v>
      </c>
    </row>
    <row r="132" s="2" customFormat="1" ht="24.15" customHeight="1">
      <c r="A132" s="37"/>
      <c r="B132" s="170"/>
      <c r="C132" s="171" t="s">
        <v>125</v>
      </c>
      <c r="D132" s="171" t="s">
        <v>120</v>
      </c>
      <c r="E132" s="172" t="s">
        <v>167</v>
      </c>
      <c r="F132" s="173" t="s">
        <v>168</v>
      </c>
      <c r="G132" s="174" t="s">
        <v>163</v>
      </c>
      <c r="H132" s="175">
        <v>9.5999999999999996</v>
      </c>
      <c r="I132" s="176"/>
      <c r="J132" s="177">
        <f>ROUND(I132*H132,2)</f>
        <v>0</v>
      </c>
      <c r="K132" s="173" t="s">
        <v>123</v>
      </c>
      <c r="L132" s="38"/>
      <c r="M132" s="178" t="s">
        <v>1</v>
      </c>
      <c r="N132" s="179" t="s">
        <v>42</v>
      </c>
      <c r="O132" s="76"/>
      <c r="P132" s="180">
        <f>O132*H132</f>
        <v>0</v>
      </c>
      <c r="Q132" s="180">
        <v>0.00022000000000000001</v>
      </c>
      <c r="R132" s="180">
        <f>Q132*H132</f>
        <v>0.0021120000000000002</v>
      </c>
      <c r="S132" s="180">
        <v>0</v>
      </c>
      <c r="T132" s="18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2" t="s">
        <v>164</v>
      </c>
      <c r="AT132" s="182" t="s">
        <v>120</v>
      </c>
      <c r="AU132" s="182" t="s">
        <v>125</v>
      </c>
      <c r="AY132" s="18" t="s">
        <v>117</v>
      </c>
      <c r="BE132" s="183">
        <f>IF(N132="základní",J132,0)</f>
        <v>0</v>
      </c>
      <c r="BF132" s="183">
        <f>IF(N132="snížená",J132,0)</f>
        <v>0</v>
      </c>
      <c r="BG132" s="183">
        <f>IF(N132="zákl. přenesená",J132,0)</f>
        <v>0</v>
      </c>
      <c r="BH132" s="183">
        <f>IF(N132="sníž. přenesená",J132,0)</f>
        <v>0</v>
      </c>
      <c r="BI132" s="183">
        <f>IF(N132="nulová",J132,0)</f>
        <v>0</v>
      </c>
      <c r="BJ132" s="18" t="s">
        <v>125</v>
      </c>
      <c r="BK132" s="183">
        <f>ROUND(I132*H132,2)</f>
        <v>0</v>
      </c>
      <c r="BL132" s="18" t="s">
        <v>164</v>
      </c>
      <c r="BM132" s="182" t="s">
        <v>169</v>
      </c>
    </row>
    <row r="133" s="13" customFormat="1">
      <c r="A133" s="13"/>
      <c r="B133" s="190"/>
      <c r="C133" s="13"/>
      <c r="D133" s="191" t="s">
        <v>166</v>
      </c>
      <c r="E133" s="192" t="s">
        <v>1</v>
      </c>
      <c r="F133" s="193" t="s">
        <v>139</v>
      </c>
      <c r="G133" s="13"/>
      <c r="H133" s="194">
        <v>9.5999999999999996</v>
      </c>
      <c r="I133" s="195"/>
      <c r="J133" s="13"/>
      <c r="K133" s="13"/>
      <c r="L133" s="190"/>
      <c r="M133" s="196"/>
      <c r="N133" s="197"/>
      <c r="O133" s="197"/>
      <c r="P133" s="197"/>
      <c r="Q133" s="197"/>
      <c r="R133" s="197"/>
      <c r="S133" s="197"/>
      <c r="T133" s="19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2" t="s">
        <v>166</v>
      </c>
      <c r="AU133" s="192" t="s">
        <v>125</v>
      </c>
      <c r="AV133" s="13" t="s">
        <v>125</v>
      </c>
      <c r="AW133" s="13" t="s">
        <v>32</v>
      </c>
      <c r="AX133" s="13" t="s">
        <v>84</v>
      </c>
      <c r="AY133" s="192" t="s">
        <v>117</v>
      </c>
    </row>
    <row r="134" s="2" customFormat="1" ht="24.15" customHeight="1">
      <c r="A134" s="37"/>
      <c r="B134" s="170"/>
      <c r="C134" s="171" t="s">
        <v>133</v>
      </c>
      <c r="D134" s="171" t="s">
        <v>120</v>
      </c>
      <c r="E134" s="172" t="s">
        <v>170</v>
      </c>
      <c r="F134" s="173" t="s">
        <v>171</v>
      </c>
      <c r="G134" s="174" t="s">
        <v>163</v>
      </c>
      <c r="H134" s="175">
        <v>9.5999999999999996</v>
      </c>
      <c r="I134" s="176"/>
      <c r="J134" s="177">
        <f>ROUND(I134*H134,2)</f>
        <v>0</v>
      </c>
      <c r="K134" s="173" t="s">
        <v>123</v>
      </c>
      <c r="L134" s="38"/>
      <c r="M134" s="178" t="s">
        <v>1</v>
      </c>
      <c r="N134" s="179" t="s">
        <v>42</v>
      </c>
      <c r="O134" s="76"/>
      <c r="P134" s="180">
        <f>O134*H134</f>
        <v>0</v>
      </c>
      <c r="Q134" s="180">
        <v>0.0057000000000000002</v>
      </c>
      <c r="R134" s="180">
        <f>Q134*H134</f>
        <v>0.054719999999999998</v>
      </c>
      <c r="S134" s="180">
        <v>0</v>
      </c>
      <c r="T134" s="18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2" t="s">
        <v>164</v>
      </c>
      <c r="AT134" s="182" t="s">
        <v>120</v>
      </c>
      <c r="AU134" s="182" t="s">
        <v>125</v>
      </c>
      <c r="AY134" s="18" t="s">
        <v>117</v>
      </c>
      <c r="BE134" s="183">
        <f>IF(N134="základní",J134,0)</f>
        <v>0</v>
      </c>
      <c r="BF134" s="183">
        <f>IF(N134="snížená",J134,0)</f>
        <v>0</v>
      </c>
      <c r="BG134" s="183">
        <f>IF(N134="zákl. přenesená",J134,0)</f>
        <v>0</v>
      </c>
      <c r="BH134" s="183">
        <f>IF(N134="sníž. přenesená",J134,0)</f>
        <v>0</v>
      </c>
      <c r="BI134" s="183">
        <f>IF(N134="nulová",J134,0)</f>
        <v>0</v>
      </c>
      <c r="BJ134" s="18" t="s">
        <v>125</v>
      </c>
      <c r="BK134" s="183">
        <f>ROUND(I134*H134,2)</f>
        <v>0</v>
      </c>
      <c r="BL134" s="18" t="s">
        <v>164</v>
      </c>
      <c r="BM134" s="182" t="s">
        <v>172</v>
      </c>
    </row>
    <row r="135" s="14" customFormat="1">
      <c r="A135" s="14"/>
      <c r="B135" s="199"/>
      <c r="C135" s="14"/>
      <c r="D135" s="191" t="s">
        <v>166</v>
      </c>
      <c r="E135" s="200" t="s">
        <v>1</v>
      </c>
      <c r="F135" s="201" t="s">
        <v>173</v>
      </c>
      <c r="G135" s="14"/>
      <c r="H135" s="200" t="s">
        <v>1</v>
      </c>
      <c r="I135" s="202"/>
      <c r="J135" s="14"/>
      <c r="K135" s="14"/>
      <c r="L135" s="199"/>
      <c r="M135" s="203"/>
      <c r="N135" s="204"/>
      <c r="O135" s="204"/>
      <c r="P135" s="204"/>
      <c r="Q135" s="204"/>
      <c r="R135" s="204"/>
      <c r="S135" s="204"/>
      <c r="T135" s="20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0" t="s">
        <v>166</v>
      </c>
      <c r="AU135" s="200" t="s">
        <v>125</v>
      </c>
      <c r="AV135" s="14" t="s">
        <v>84</v>
      </c>
      <c r="AW135" s="14" t="s">
        <v>32</v>
      </c>
      <c r="AX135" s="14" t="s">
        <v>76</v>
      </c>
      <c r="AY135" s="200" t="s">
        <v>117</v>
      </c>
    </row>
    <row r="136" s="13" customFormat="1">
      <c r="A136" s="13"/>
      <c r="B136" s="190"/>
      <c r="C136" s="13"/>
      <c r="D136" s="191" t="s">
        <v>166</v>
      </c>
      <c r="E136" s="192" t="s">
        <v>1</v>
      </c>
      <c r="F136" s="193" t="s">
        <v>174</v>
      </c>
      <c r="G136" s="13"/>
      <c r="H136" s="194">
        <v>5.04</v>
      </c>
      <c r="I136" s="195"/>
      <c r="J136" s="13"/>
      <c r="K136" s="13"/>
      <c r="L136" s="190"/>
      <c r="M136" s="196"/>
      <c r="N136" s="197"/>
      <c r="O136" s="197"/>
      <c r="P136" s="197"/>
      <c r="Q136" s="197"/>
      <c r="R136" s="197"/>
      <c r="S136" s="197"/>
      <c r="T136" s="19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2" t="s">
        <v>166</v>
      </c>
      <c r="AU136" s="192" t="s">
        <v>125</v>
      </c>
      <c r="AV136" s="13" t="s">
        <v>125</v>
      </c>
      <c r="AW136" s="13" t="s">
        <v>32</v>
      </c>
      <c r="AX136" s="13" t="s">
        <v>76</v>
      </c>
      <c r="AY136" s="192" t="s">
        <v>117</v>
      </c>
    </row>
    <row r="137" s="13" customFormat="1">
      <c r="A137" s="13"/>
      <c r="B137" s="190"/>
      <c r="C137" s="13"/>
      <c r="D137" s="191" t="s">
        <v>166</v>
      </c>
      <c r="E137" s="192" t="s">
        <v>1</v>
      </c>
      <c r="F137" s="193" t="s">
        <v>175</v>
      </c>
      <c r="G137" s="13"/>
      <c r="H137" s="194">
        <v>4.5599999999999996</v>
      </c>
      <c r="I137" s="195"/>
      <c r="J137" s="13"/>
      <c r="K137" s="13"/>
      <c r="L137" s="190"/>
      <c r="M137" s="196"/>
      <c r="N137" s="197"/>
      <c r="O137" s="197"/>
      <c r="P137" s="197"/>
      <c r="Q137" s="197"/>
      <c r="R137" s="197"/>
      <c r="S137" s="197"/>
      <c r="T137" s="19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2" t="s">
        <v>166</v>
      </c>
      <c r="AU137" s="192" t="s">
        <v>125</v>
      </c>
      <c r="AV137" s="13" t="s">
        <v>125</v>
      </c>
      <c r="AW137" s="13" t="s">
        <v>32</v>
      </c>
      <c r="AX137" s="13" t="s">
        <v>76</v>
      </c>
      <c r="AY137" s="192" t="s">
        <v>117</v>
      </c>
    </row>
    <row r="138" s="15" customFormat="1">
      <c r="A138" s="15"/>
      <c r="B138" s="206"/>
      <c r="C138" s="15"/>
      <c r="D138" s="191" t="s">
        <v>166</v>
      </c>
      <c r="E138" s="207" t="s">
        <v>139</v>
      </c>
      <c r="F138" s="208" t="s">
        <v>176</v>
      </c>
      <c r="G138" s="15"/>
      <c r="H138" s="209">
        <v>9.5999999999999996</v>
      </c>
      <c r="I138" s="210"/>
      <c r="J138" s="15"/>
      <c r="K138" s="15"/>
      <c r="L138" s="206"/>
      <c r="M138" s="211"/>
      <c r="N138" s="212"/>
      <c r="O138" s="212"/>
      <c r="P138" s="212"/>
      <c r="Q138" s="212"/>
      <c r="R138" s="212"/>
      <c r="S138" s="212"/>
      <c r="T138" s="213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07" t="s">
        <v>166</v>
      </c>
      <c r="AU138" s="207" t="s">
        <v>125</v>
      </c>
      <c r="AV138" s="15" t="s">
        <v>164</v>
      </c>
      <c r="AW138" s="15" t="s">
        <v>32</v>
      </c>
      <c r="AX138" s="15" t="s">
        <v>84</v>
      </c>
      <c r="AY138" s="207" t="s">
        <v>117</v>
      </c>
    </row>
    <row r="139" s="2" customFormat="1" ht="16.5" customHeight="1">
      <c r="A139" s="37"/>
      <c r="B139" s="170"/>
      <c r="C139" s="171" t="s">
        <v>164</v>
      </c>
      <c r="D139" s="171" t="s">
        <v>120</v>
      </c>
      <c r="E139" s="172" t="s">
        <v>177</v>
      </c>
      <c r="F139" s="173" t="s">
        <v>178</v>
      </c>
      <c r="G139" s="174" t="s">
        <v>163</v>
      </c>
      <c r="H139" s="175">
        <v>9.5999999999999996</v>
      </c>
      <c r="I139" s="176"/>
      <c r="J139" s="177">
        <f>ROUND(I139*H139,2)</f>
        <v>0</v>
      </c>
      <c r="K139" s="173" t="s">
        <v>1</v>
      </c>
      <c r="L139" s="38"/>
      <c r="M139" s="178" t="s">
        <v>1</v>
      </c>
      <c r="N139" s="179" t="s">
        <v>42</v>
      </c>
      <c r="O139" s="76"/>
      <c r="P139" s="180">
        <f>O139*H139</f>
        <v>0</v>
      </c>
      <c r="Q139" s="180">
        <v>0.0027000000000000001</v>
      </c>
      <c r="R139" s="180">
        <f>Q139*H139</f>
        <v>0.025920000000000002</v>
      </c>
      <c r="S139" s="180">
        <v>0</v>
      </c>
      <c r="T139" s="18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2" t="s">
        <v>164</v>
      </c>
      <c r="AT139" s="182" t="s">
        <v>120</v>
      </c>
      <c r="AU139" s="182" t="s">
        <v>125</v>
      </c>
      <c r="AY139" s="18" t="s">
        <v>117</v>
      </c>
      <c r="BE139" s="183">
        <f>IF(N139="základní",J139,0)</f>
        <v>0</v>
      </c>
      <c r="BF139" s="183">
        <f>IF(N139="snížená",J139,0)</f>
        <v>0</v>
      </c>
      <c r="BG139" s="183">
        <f>IF(N139="zákl. přenesená",J139,0)</f>
        <v>0</v>
      </c>
      <c r="BH139" s="183">
        <f>IF(N139="sníž. přenesená",J139,0)</f>
        <v>0</v>
      </c>
      <c r="BI139" s="183">
        <f>IF(N139="nulová",J139,0)</f>
        <v>0</v>
      </c>
      <c r="BJ139" s="18" t="s">
        <v>125</v>
      </c>
      <c r="BK139" s="183">
        <f>ROUND(I139*H139,2)</f>
        <v>0</v>
      </c>
      <c r="BL139" s="18" t="s">
        <v>164</v>
      </c>
      <c r="BM139" s="182" t="s">
        <v>179</v>
      </c>
    </row>
    <row r="140" s="13" customFormat="1">
      <c r="A140" s="13"/>
      <c r="B140" s="190"/>
      <c r="C140" s="13"/>
      <c r="D140" s="191" t="s">
        <v>166</v>
      </c>
      <c r="E140" s="192" t="s">
        <v>1</v>
      </c>
      <c r="F140" s="193" t="s">
        <v>139</v>
      </c>
      <c r="G140" s="13"/>
      <c r="H140" s="194">
        <v>9.5999999999999996</v>
      </c>
      <c r="I140" s="195"/>
      <c r="J140" s="13"/>
      <c r="K140" s="13"/>
      <c r="L140" s="190"/>
      <c r="M140" s="196"/>
      <c r="N140" s="197"/>
      <c r="O140" s="197"/>
      <c r="P140" s="197"/>
      <c r="Q140" s="197"/>
      <c r="R140" s="197"/>
      <c r="S140" s="197"/>
      <c r="T140" s="19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2" t="s">
        <v>166</v>
      </c>
      <c r="AU140" s="192" t="s">
        <v>125</v>
      </c>
      <c r="AV140" s="13" t="s">
        <v>125</v>
      </c>
      <c r="AW140" s="13" t="s">
        <v>32</v>
      </c>
      <c r="AX140" s="13" t="s">
        <v>84</v>
      </c>
      <c r="AY140" s="192" t="s">
        <v>117</v>
      </c>
    </row>
    <row r="141" s="12" customFormat="1" ht="22.8" customHeight="1">
      <c r="A141" s="12"/>
      <c r="B141" s="157"/>
      <c r="C141" s="12"/>
      <c r="D141" s="158" t="s">
        <v>75</v>
      </c>
      <c r="E141" s="168" t="s">
        <v>180</v>
      </c>
      <c r="F141" s="168" t="s">
        <v>181</v>
      </c>
      <c r="G141" s="12"/>
      <c r="H141" s="12"/>
      <c r="I141" s="160"/>
      <c r="J141" s="169">
        <f>BK141</f>
        <v>0</v>
      </c>
      <c r="K141" s="12"/>
      <c r="L141" s="157"/>
      <c r="M141" s="162"/>
      <c r="N141" s="163"/>
      <c r="O141" s="163"/>
      <c r="P141" s="164">
        <f>SUM(P142:P161)</f>
        <v>0</v>
      </c>
      <c r="Q141" s="163"/>
      <c r="R141" s="164">
        <f>SUM(R142:R161)</f>
        <v>0</v>
      </c>
      <c r="S141" s="163"/>
      <c r="T141" s="165">
        <f>SUM(T142:T161)</f>
        <v>0.30000000000000004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58" t="s">
        <v>84</v>
      </c>
      <c r="AT141" s="166" t="s">
        <v>75</v>
      </c>
      <c r="AU141" s="166" t="s">
        <v>84</v>
      </c>
      <c r="AY141" s="158" t="s">
        <v>117</v>
      </c>
      <c r="BK141" s="167">
        <f>SUM(BK142:BK161)</f>
        <v>0</v>
      </c>
    </row>
    <row r="142" s="2" customFormat="1" ht="37.8" customHeight="1">
      <c r="A142" s="37"/>
      <c r="B142" s="170"/>
      <c r="C142" s="171" t="s">
        <v>116</v>
      </c>
      <c r="D142" s="171" t="s">
        <v>120</v>
      </c>
      <c r="E142" s="172" t="s">
        <v>182</v>
      </c>
      <c r="F142" s="173" t="s">
        <v>183</v>
      </c>
      <c r="G142" s="174" t="s">
        <v>163</v>
      </c>
      <c r="H142" s="175">
        <v>911.20000000000005</v>
      </c>
      <c r="I142" s="176"/>
      <c r="J142" s="177">
        <f>ROUND(I142*H142,2)</f>
        <v>0</v>
      </c>
      <c r="K142" s="173" t="s">
        <v>123</v>
      </c>
      <c r="L142" s="38"/>
      <c r="M142" s="178" t="s">
        <v>1</v>
      </c>
      <c r="N142" s="179" t="s">
        <v>42</v>
      </c>
      <c r="O142" s="76"/>
      <c r="P142" s="180">
        <f>O142*H142</f>
        <v>0</v>
      </c>
      <c r="Q142" s="180">
        <v>0</v>
      </c>
      <c r="R142" s="180">
        <f>Q142*H142</f>
        <v>0</v>
      </c>
      <c r="S142" s="180">
        <v>0</v>
      </c>
      <c r="T142" s="18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2" t="s">
        <v>164</v>
      </c>
      <c r="AT142" s="182" t="s">
        <v>120</v>
      </c>
      <c r="AU142" s="182" t="s">
        <v>125</v>
      </c>
      <c r="AY142" s="18" t="s">
        <v>117</v>
      </c>
      <c r="BE142" s="183">
        <f>IF(N142="základní",J142,0)</f>
        <v>0</v>
      </c>
      <c r="BF142" s="183">
        <f>IF(N142="snížená",J142,0)</f>
        <v>0</v>
      </c>
      <c r="BG142" s="183">
        <f>IF(N142="zákl. přenesená",J142,0)</f>
        <v>0</v>
      </c>
      <c r="BH142" s="183">
        <f>IF(N142="sníž. přenesená",J142,0)</f>
        <v>0</v>
      </c>
      <c r="BI142" s="183">
        <f>IF(N142="nulová",J142,0)</f>
        <v>0</v>
      </c>
      <c r="BJ142" s="18" t="s">
        <v>125</v>
      </c>
      <c r="BK142" s="183">
        <f>ROUND(I142*H142,2)</f>
        <v>0</v>
      </c>
      <c r="BL142" s="18" t="s">
        <v>164</v>
      </c>
      <c r="BM142" s="182" t="s">
        <v>184</v>
      </c>
    </row>
    <row r="143" s="13" customFormat="1">
      <c r="A143" s="13"/>
      <c r="B143" s="190"/>
      <c r="C143" s="13"/>
      <c r="D143" s="191" t="s">
        <v>166</v>
      </c>
      <c r="E143" s="192" t="s">
        <v>1</v>
      </c>
      <c r="F143" s="193" t="s">
        <v>185</v>
      </c>
      <c r="G143" s="13"/>
      <c r="H143" s="194">
        <v>678.29999999999995</v>
      </c>
      <c r="I143" s="195"/>
      <c r="J143" s="13"/>
      <c r="K143" s="13"/>
      <c r="L143" s="190"/>
      <c r="M143" s="196"/>
      <c r="N143" s="197"/>
      <c r="O143" s="197"/>
      <c r="P143" s="197"/>
      <c r="Q143" s="197"/>
      <c r="R143" s="197"/>
      <c r="S143" s="197"/>
      <c r="T143" s="19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2" t="s">
        <v>166</v>
      </c>
      <c r="AU143" s="192" t="s">
        <v>125</v>
      </c>
      <c r="AV143" s="13" t="s">
        <v>125</v>
      </c>
      <c r="AW143" s="13" t="s">
        <v>32</v>
      </c>
      <c r="AX143" s="13" t="s">
        <v>76</v>
      </c>
      <c r="AY143" s="192" t="s">
        <v>117</v>
      </c>
    </row>
    <row r="144" s="13" customFormat="1">
      <c r="A144" s="13"/>
      <c r="B144" s="190"/>
      <c r="C144" s="13"/>
      <c r="D144" s="191" t="s">
        <v>166</v>
      </c>
      <c r="E144" s="192" t="s">
        <v>1</v>
      </c>
      <c r="F144" s="193" t="s">
        <v>186</v>
      </c>
      <c r="G144" s="13"/>
      <c r="H144" s="194">
        <v>232.90000000000001</v>
      </c>
      <c r="I144" s="195"/>
      <c r="J144" s="13"/>
      <c r="K144" s="13"/>
      <c r="L144" s="190"/>
      <c r="M144" s="196"/>
      <c r="N144" s="197"/>
      <c r="O144" s="197"/>
      <c r="P144" s="197"/>
      <c r="Q144" s="197"/>
      <c r="R144" s="197"/>
      <c r="S144" s="197"/>
      <c r="T144" s="19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2" t="s">
        <v>166</v>
      </c>
      <c r="AU144" s="192" t="s">
        <v>125</v>
      </c>
      <c r="AV144" s="13" t="s">
        <v>125</v>
      </c>
      <c r="AW144" s="13" t="s">
        <v>32</v>
      </c>
      <c r="AX144" s="13" t="s">
        <v>76</v>
      </c>
      <c r="AY144" s="192" t="s">
        <v>117</v>
      </c>
    </row>
    <row r="145" s="15" customFormat="1">
      <c r="A145" s="15"/>
      <c r="B145" s="206"/>
      <c r="C145" s="15"/>
      <c r="D145" s="191" t="s">
        <v>166</v>
      </c>
      <c r="E145" s="207" t="s">
        <v>141</v>
      </c>
      <c r="F145" s="208" t="s">
        <v>176</v>
      </c>
      <c r="G145" s="15"/>
      <c r="H145" s="209">
        <v>911.20000000000005</v>
      </c>
      <c r="I145" s="210"/>
      <c r="J145" s="15"/>
      <c r="K145" s="15"/>
      <c r="L145" s="206"/>
      <c r="M145" s="211"/>
      <c r="N145" s="212"/>
      <c r="O145" s="212"/>
      <c r="P145" s="212"/>
      <c r="Q145" s="212"/>
      <c r="R145" s="212"/>
      <c r="S145" s="212"/>
      <c r="T145" s="213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07" t="s">
        <v>166</v>
      </c>
      <c r="AU145" s="207" t="s">
        <v>125</v>
      </c>
      <c r="AV145" s="15" t="s">
        <v>164</v>
      </c>
      <c r="AW145" s="15" t="s">
        <v>32</v>
      </c>
      <c r="AX145" s="15" t="s">
        <v>84</v>
      </c>
      <c r="AY145" s="207" t="s">
        <v>117</v>
      </c>
    </row>
    <row r="146" s="2" customFormat="1" ht="37.8" customHeight="1">
      <c r="A146" s="37"/>
      <c r="B146" s="170"/>
      <c r="C146" s="171" t="s">
        <v>159</v>
      </c>
      <c r="D146" s="171" t="s">
        <v>120</v>
      </c>
      <c r="E146" s="172" t="s">
        <v>187</v>
      </c>
      <c r="F146" s="173" t="s">
        <v>188</v>
      </c>
      <c r="G146" s="174" t="s">
        <v>163</v>
      </c>
      <c r="H146" s="175">
        <v>27336</v>
      </c>
      <c r="I146" s="176"/>
      <c r="J146" s="177">
        <f>ROUND(I146*H146,2)</f>
        <v>0</v>
      </c>
      <c r="K146" s="173" t="s">
        <v>123</v>
      </c>
      <c r="L146" s="38"/>
      <c r="M146" s="178" t="s">
        <v>1</v>
      </c>
      <c r="N146" s="179" t="s">
        <v>42</v>
      </c>
      <c r="O146" s="76"/>
      <c r="P146" s="180">
        <f>O146*H146</f>
        <v>0</v>
      </c>
      <c r="Q146" s="180">
        <v>0</v>
      </c>
      <c r="R146" s="180">
        <f>Q146*H146</f>
        <v>0</v>
      </c>
      <c r="S146" s="180">
        <v>0</v>
      </c>
      <c r="T146" s="18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2" t="s">
        <v>164</v>
      </c>
      <c r="AT146" s="182" t="s">
        <v>120</v>
      </c>
      <c r="AU146" s="182" t="s">
        <v>125</v>
      </c>
      <c r="AY146" s="18" t="s">
        <v>117</v>
      </c>
      <c r="BE146" s="183">
        <f>IF(N146="základní",J146,0)</f>
        <v>0</v>
      </c>
      <c r="BF146" s="183">
        <f>IF(N146="snížená",J146,0)</f>
        <v>0</v>
      </c>
      <c r="BG146" s="183">
        <f>IF(N146="zákl. přenesená",J146,0)</f>
        <v>0</v>
      </c>
      <c r="BH146" s="183">
        <f>IF(N146="sníž. přenesená",J146,0)</f>
        <v>0</v>
      </c>
      <c r="BI146" s="183">
        <f>IF(N146="nulová",J146,0)</f>
        <v>0</v>
      </c>
      <c r="BJ146" s="18" t="s">
        <v>125</v>
      </c>
      <c r="BK146" s="183">
        <f>ROUND(I146*H146,2)</f>
        <v>0</v>
      </c>
      <c r="BL146" s="18" t="s">
        <v>164</v>
      </c>
      <c r="BM146" s="182" t="s">
        <v>189</v>
      </c>
    </row>
    <row r="147" s="13" customFormat="1">
      <c r="A147" s="13"/>
      <c r="B147" s="190"/>
      <c r="C147" s="13"/>
      <c r="D147" s="191" t="s">
        <v>166</v>
      </c>
      <c r="E147" s="192" t="s">
        <v>1</v>
      </c>
      <c r="F147" s="193" t="s">
        <v>190</v>
      </c>
      <c r="G147" s="13"/>
      <c r="H147" s="194">
        <v>27336</v>
      </c>
      <c r="I147" s="195"/>
      <c r="J147" s="13"/>
      <c r="K147" s="13"/>
      <c r="L147" s="190"/>
      <c r="M147" s="196"/>
      <c r="N147" s="197"/>
      <c r="O147" s="197"/>
      <c r="P147" s="197"/>
      <c r="Q147" s="197"/>
      <c r="R147" s="197"/>
      <c r="S147" s="197"/>
      <c r="T147" s="19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2" t="s">
        <v>166</v>
      </c>
      <c r="AU147" s="192" t="s">
        <v>125</v>
      </c>
      <c r="AV147" s="13" t="s">
        <v>125</v>
      </c>
      <c r="AW147" s="13" t="s">
        <v>32</v>
      </c>
      <c r="AX147" s="13" t="s">
        <v>84</v>
      </c>
      <c r="AY147" s="192" t="s">
        <v>117</v>
      </c>
    </row>
    <row r="148" s="2" customFormat="1" ht="37.8" customHeight="1">
      <c r="A148" s="37"/>
      <c r="B148" s="170"/>
      <c r="C148" s="171" t="s">
        <v>191</v>
      </c>
      <c r="D148" s="171" t="s">
        <v>120</v>
      </c>
      <c r="E148" s="172" t="s">
        <v>192</v>
      </c>
      <c r="F148" s="173" t="s">
        <v>193</v>
      </c>
      <c r="G148" s="174" t="s">
        <v>163</v>
      </c>
      <c r="H148" s="175">
        <v>911.20000000000005</v>
      </c>
      <c r="I148" s="176"/>
      <c r="J148" s="177">
        <f>ROUND(I148*H148,2)</f>
        <v>0</v>
      </c>
      <c r="K148" s="173" t="s">
        <v>123</v>
      </c>
      <c r="L148" s="38"/>
      <c r="M148" s="178" t="s">
        <v>1</v>
      </c>
      <c r="N148" s="179" t="s">
        <v>42</v>
      </c>
      <c r="O148" s="76"/>
      <c r="P148" s="180">
        <f>O148*H148</f>
        <v>0</v>
      </c>
      <c r="Q148" s="180">
        <v>0</v>
      </c>
      <c r="R148" s="180">
        <f>Q148*H148</f>
        <v>0</v>
      </c>
      <c r="S148" s="180">
        <v>0</v>
      </c>
      <c r="T148" s="18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2" t="s">
        <v>164</v>
      </c>
      <c r="AT148" s="182" t="s">
        <v>120</v>
      </c>
      <c r="AU148" s="182" t="s">
        <v>125</v>
      </c>
      <c r="AY148" s="18" t="s">
        <v>117</v>
      </c>
      <c r="BE148" s="183">
        <f>IF(N148="základní",J148,0)</f>
        <v>0</v>
      </c>
      <c r="BF148" s="183">
        <f>IF(N148="snížená",J148,0)</f>
        <v>0</v>
      </c>
      <c r="BG148" s="183">
        <f>IF(N148="zákl. přenesená",J148,0)</f>
        <v>0</v>
      </c>
      <c r="BH148" s="183">
        <f>IF(N148="sníž. přenesená",J148,0)</f>
        <v>0</v>
      </c>
      <c r="BI148" s="183">
        <f>IF(N148="nulová",J148,0)</f>
        <v>0</v>
      </c>
      <c r="BJ148" s="18" t="s">
        <v>125</v>
      </c>
      <c r="BK148" s="183">
        <f>ROUND(I148*H148,2)</f>
        <v>0</v>
      </c>
      <c r="BL148" s="18" t="s">
        <v>164</v>
      </c>
      <c r="BM148" s="182" t="s">
        <v>194</v>
      </c>
    </row>
    <row r="149" s="13" customFormat="1">
      <c r="A149" s="13"/>
      <c r="B149" s="190"/>
      <c r="C149" s="13"/>
      <c r="D149" s="191" t="s">
        <v>166</v>
      </c>
      <c r="E149" s="192" t="s">
        <v>1</v>
      </c>
      <c r="F149" s="193" t="s">
        <v>141</v>
      </c>
      <c r="G149" s="13"/>
      <c r="H149" s="194">
        <v>911.20000000000005</v>
      </c>
      <c r="I149" s="195"/>
      <c r="J149" s="13"/>
      <c r="K149" s="13"/>
      <c r="L149" s="190"/>
      <c r="M149" s="196"/>
      <c r="N149" s="197"/>
      <c r="O149" s="197"/>
      <c r="P149" s="197"/>
      <c r="Q149" s="197"/>
      <c r="R149" s="197"/>
      <c r="S149" s="197"/>
      <c r="T149" s="19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2" t="s">
        <v>166</v>
      </c>
      <c r="AU149" s="192" t="s">
        <v>125</v>
      </c>
      <c r="AV149" s="13" t="s">
        <v>125</v>
      </c>
      <c r="AW149" s="13" t="s">
        <v>32</v>
      </c>
      <c r="AX149" s="13" t="s">
        <v>84</v>
      </c>
      <c r="AY149" s="192" t="s">
        <v>117</v>
      </c>
    </row>
    <row r="150" s="2" customFormat="1" ht="21.75" customHeight="1">
      <c r="A150" s="37"/>
      <c r="B150" s="170"/>
      <c r="C150" s="171" t="s">
        <v>195</v>
      </c>
      <c r="D150" s="171" t="s">
        <v>120</v>
      </c>
      <c r="E150" s="172" t="s">
        <v>196</v>
      </c>
      <c r="F150" s="173" t="s">
        <v>197</v>
      </c>
      <c r="G150" s="174" t="s">
        <v>163</v>
      </c>
      <c r="H150" s="175">
        <v>160.80000000000001</v>
      </c>
      <c r="I150" s="176"/>
      <c r="J150" s="177">
        <f>ROUND(I150*H150,2)</f>
        <v>0</v>
      </c>
      <c r="K150" s="173" t="s">
        <v>123</v>
      </c>
      <c r="L150" s="38"/>
      <c r="M150" s="178" t="s">
        <v>1</v>
      </c>
      <c r="N150" s="179" t="s">
        <v>42</v>
      </c>
      <c r="O150" s="76"/>
      <c r="P150" s="180">
        <f>O150*H150</f>
        <v>0</v>
      </c>
      <c r="Q150" s="180">
        <v>0</v>
      </c>
      <c r="R150" s="180">
        <f>Q150*H150</f>
        <v>0</v>
      </c>
      <c r="S150" s="180">
        <v>0</v>
      </c>
      <c r="T150" s="18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2" t="s">
        <v>164</v>
      </c>
      <c r="AT150" s="182" t="s">
        <v>120</v>
      </c>
      <c r="AU150" s="182" t="s">
        <v>125</v>
      </c>
      <c r="AY150" s="18" t="s">
        <v>117</v>
      </c>
      <c r="BE150" s="183">
        <f>IF(N150="základní",J150,0)</f>
        <v>0</v>
      </c>
      <c r="BF150" s="183">
        <f>IF(N150="snížená",J150,0)</f>
        <v>0</v>
      </c>
      <c r="BG150" s="183">
        <f>IF(N150="zákl. přenesená",J150,0)</f>
        <v>0</v>
      </c>
      <c r="BH150" s="183">
        <f>IF(N150="sníž. přenesená",J150,0)</f>
        <v>0</v>
      </c>
      <c r="BI150" s="183">
        <f>IF(N150="nulová",J150,0)</f>
        <v>0</v>
      </c>
      <c r="BJ150" s="18" t="s">
        <v>125</v>
      </c>
      <c r="BK150" s="183">
        <f>ROUND(I150*H150,2)</f>
        <v>0</v>
      </c>
      <c r="BL150" s="18" t="s">
        <v>164</v>
      </c>
      <c r="BM150" s="182" t="s">
        <v>198</v>
      </c>
    </row>
    <row r="151" s="14" customFormat="1">
      <c r="A151" s="14"/>
      <c r="B151" s="199"/>
      <c r="C151" s="14"/>
      <c r="D151" s="191" t="s">
        <v>166</v>
      </c>
      <c r="E151" s="200" t="s">
        <v>1</v>
      </c>
      <c r="F151" s="201" t="s">
        <v>199</v>
      </c>
      <c r="G151" s="14"/>
      <c r="H151" s="200" t="s">
        <v>1</v>
      </c>
      <c r="I151" s="202"/>
      <c r="J151" s="14"/>
      <c r="K151" s="14"/>
      <c r="L151" s="199"/>
      <c r="M151" s="203"/>
      <c r="N151" s="204"/>
      <c r="O151" s="204"/>
      <c r="P151" s="204"/>
      <c r="Q151" s="204"/>
      <c r="R151" s="204"/>
      <c r="S151" s="204"/>
      <c r="T151" s="20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0" t="s">
        <v>166</v>
      </c>
      <c r="AU151" s="200" t="s">
        <v>125</v>
      </c>
      <c r="AV151" s="14" t="s">
        <v>84</v>
      </c>
      <c r="AW151" s="14" t="s">
        <v>32</v>
      </c>
      <c r="AX151" s="14" t="s">
        <v>76</v>
      </c>
      <c r="AY151" s="200" t="s">
        <v>117</v>
      </c>
    </row>
    <row r="152" s="13" customFormat="1">
      <c r="A152" s="13"/>
      <c r="B152" s="190"/>
      <c r="C152" s="13"/>
      <c r="D152" s="191" t="s">
        <v>166</v>
      </c>
      <c r="E152" s="192" t="s">
        <v>1</v>
      </c>
      <c r="F152" s="193" t="s">
        <v>200</v>
      </c>
      <c r="G152" s="13"/>
      <c r="H152" s="194">
        <v>119.7</v>
      </c>
      <c r="I152" s="195"/>
      <c r="J152" s="13"/>
      <c r="K152" s="13"/>
      <c r="L152" s="190"/>
      <c r="M152" s="196"/>
      <c r="N152" s="197"/>
      <c r="O152" s="197"/>
      <c r="P152" s="197"/>
      <c r="Q152" s="197"/>
      <c r="R152" s="197"/>
      <c r="S152" s="197"/>
      <c r="T152" s="19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2" t="s">
        <v>166</v>
      </c>
      <c r="AU152" s="192" t="s">
        <v>125</v>
      </c>
      <c r="AV152" s="13" t="s">
        <v>125</v>
      </c>
      <c r="AW152" s="13" t="s">
        <v>32</v>
      </c>
      <c r="AX152" s="13" t="s">
        <v>76</v>
      </c>
      <c r="AY152" s="192" t="s">
        <v>117</v>
      </c>
    </row>
    <row r="153" s="13" customFormat="1">
      <c r="A153" s="13"/>
      <c r="B153" s="190"/>
      <c r="C153" s="13"/>
      <c r="D153" s="191" t="s">
        <v>166</v>
      </c>
      <c r="E153" s="192" t="s">
        <v>1</v>
      </c>
      <c r="F153" s="193" t="s">
        <v>201</v>
      </c>
      <c r="G153" s="13"/>
      <c r="H153" s="194">
        <v>41.100000000000001</v>
      </c>
      <c r="I153" s="195"/>
      <c r="J153" s="13"/>
      <c r="K153" s="13"/>
      <c r="L153" s="190"/>
      <c r="M153" s="196"/>
      <c r="N153" s="197"/>
      <c r="O153" s="197"/>
      <c r="P153" s="197"/>
      <c r="Q153" s="197"/>
      <c r="R153" s="197"/>
      <c r="S153" s="197"/>
      <c r="T153" s="19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2" t="s">
        <v>166</v>
      </c>
      <c r="AU153" s="192" t="s">
        <v>125</v>
      </c>
      <c r="AV153" s="13" t="s">
        <v>125</v>
      </c>
      <c r="AW153" s="13" t="s">
        <v>32</v>
      </c>
      <c r="AX153" s="13" t="s">
        <v>76</v>
      </c>
      <c r="AY153" s="192" t="s">
        <v>117</v>
      </c>
    </row>
    <row r="154" s="15" customFormat="1">
      <c r="A154" s="15"/>
      <c r="B154" s="206"/>
      <c r="C154" s="15"/>
      <c r="D154" s="191" t="s">
        <v>166</v>
      </c>
      <c r="E154" s="207" t="s">
        <v>143</v>
      </c>
      <c r="F154" s="208" t="s">
        <v>176</v>
      </c>
      <c r="G154" s="15"/>
      <c r="H154" s="209">
        <v>160.80000000000001</v>
      </c>
      <c r="I154" s="210"/>
      <c r="J154" s="15"/>
      <c r="K154" s="15"/>
      <c r="L154" s="206"/>
      <c r="M154" s="211"/>
      <c r="N154" s="212"/>
      <c r="O154" s="212"/>
      <c r="P154" s="212"/>
      <c r="Q154" s="212"/>
      <c r="R154" s="212"/>
      <c r="S154" s="212"/>
      <c r="T154" s="213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07" t="s">
        <v>166</v>
      </c>
      <c r="AU154" s="207" t="s">
        <v>125</v>
      </c>
      <c r="AV154" s="15" t="s">
        <v>164</v>
      </c>
      <c r="AW154" s="15" t="s">
        <v>32</v>
      </c>
      <c r="AX154" s="15" t="s">
        <v>84</v>
      </c>
      <c r="AY154" s="207" t="s">
        <v>117</v>
      </c>
    </row>
    <row r="155" s="2" customFormat="1" ht="21.75" customHeight="1">
      <c r="A155" s="37"/>
      <c r="B155" s="170"/>
      <c r="C155" s="171" t="s">
        <v>180</v>
      </c>
      <c r="D155" s="171" t="s">
        <v>120</v>
      </c>
      <c r="E155" s="172" t="s">
        <v>202</v>
      </c>
      <c r="F155" s="173" t="s">
        <v>203</v>
      </c>
      <c r="G155" s="174" t="s">
        <v>163</v>
      </c>
      <c r="H155" s="175">
        <v>4824</v>
      </c>
      <c r="I155" s="176"/>
      <c r="J155" s="177">
        <f>ROUND(I155*H155,2)</f>
        <v>0</v>
      </c>
      <c r="K155" s="173" t="s">
        <v>123</v>
      </c>
      <c r="L155" s="38"/>
      <c r="M155" s="178" t="s">
        <v>1</v>
      </c>
      <c r="N155" s="179" t="s">
        <v>42</v>
      </c>
      <c r="O155" s="76"/>
      <c r="P155" s="180">
        <f>O155*H155</f>
        <v>0</v>
      </c>
      <c r="Q155" s="180">
        <v>0</v>
      </c>
      <c r="R155" s="180">
        <f>Q155*H155</f>
        <v>0</v>
      </c>
      <c r="S155" s="180">
        <v>0</v>
      </c>
      <c r="T155" s="18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2" t="s">
        <v>164</v>
      </c>
      <c r="AT155" s="182" t="s">
        <v>120</v>
      </c>
      <c r="AU155" s="182" t="s">
        <v>125</v>
      </c>
      <c r="AY155" s="18" t="s">
        <v>117</v>
      </c>
      <c r="BE155" s="183">
        <f>IF(N155="základní",J155,0)</f>
        <v>0</v>
      </c>
      <c r="BF155" s="183">
        <f>IF(N155="snížená",J155,0)</f>
        <v>0</v>
      </c>
      <c r="BG155" s="183">
        <f>IF(N155="zákl. přenesená",J155,0)</f>
        <v>0</v>
      </c>
      <c r="BH155" s="183">
        <f>IF(N155="sníž. přenesená",J155,0)</f>
        <v>0</v>
      </c>
      <c r="BI155" s="183">
        <f>IF(N155="nulová",J155,0)</f>
        <v>0</v>
      </c>
      <c r="BJ155" s="18" t="s">
        <v>125</v>
      </c>
      <c r="BK155" s="183">
        <f>ROUND(I155*H155,2)</f>
        <v>0</v>
      </c>
      <c r="BL155" s="18" t="s">
        <v>164</v>
      </c>
      <c r="BM155" s="182" t="s">
        <v>204</v>
      </c>
    </row>
    <row r="156" s="13" customFormat="1">
      <c r="A156" s="13"/>
      <c r="B156" s="190"/>
      <c r="C156" s="13"/>
      <c r="D156" s="191" t="s">
        <v>166</v>
      </c>
      <c r="E156" s="192" t="s">
        <v>1</v>
      </c>
      <c r="F156" s="193" t="s">
        <v>205</v>
      </c>
      <c r="G156" s="13"/>
      <c r="H156" s="194">
        <v>4824</v>
      </c>
      <c r="I156" s="195"/>
      <c r="J156" s="13"/>
      <c r="K156" s="13"/>
      <c r="L156" s="190"/>
      <c r="M156" s="196"/>
      <c r="N156" s="197"/>
      <c r="O156" s="197"/>
      <c r="P156" s="197"/>
      <c r="Q156" s="197"/>
      <c r="R156" s="197"/>
      <c r="S156" s="197"/>
      <c r="T156" s="19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92" t="s">
        <v>166</v>
      </c>
      <c r="AU156" s="192" t="s">
        <v>125</v>
      </c>
      <c r="AV156" s="13" t="s">
        <v>125</v>
      </c>
      <c r="AW156" s="13" t="s">
        <v>32</v>
      </c>
      <c r="AX156" s="13" t="s">
        <v>84</v>
      </c>
      <c r="AY156" s="192" t="s">
        <v>117</v>
      </c>
    </row>
    <row r="157" s="2" customFormat="1" ht="21.75" customHeight="1">
      <c r="A157" s="37"/>
      <c r="B157" s="170"/>
      <c r="C157" s="171" t="s">
        <v>206</v>
      </c>
      <c r="D157" s="171" t="s">
        <v>120</v>
      </c>
      <c r="E157" s="172" t="s">
        <v>207</v>
      </c>
      <c r="F157" s="173" t="s">
        <v>208</v>
      </c>
      <c r="G157" s="174" t="s">
        <v>163</v>
      </c>
      <c r="H157" s="175">
        <v>160.80000000000001</v>
      </c>
      <c r="I157" s="176"/>
      <c r="J157" s="177">
        <f>ROUND(I157*H157,2)</f>
        <v>0</v>
      </c>
      <c r="K157" s="173" t="s">
        <v>123</v>
      </c>
      <c r="L157" s="38"/>
      <c r="M157" s="178" t="s">
        <v>1</v>
      </c>
      <c r="N157" s="179" t="s">
        <v>42</v>
      </c>
      <c r="O157" s="76"/>
      <c r="P157" s="180">
        <f>O157*H157</f>
        <v>0</v>
      </c>
      <c r="Q157" s="180">
        <v>0</v>
      </c>
      <c r="R157" s="180">
        <f>Q157*H157</f>
        <v>0</v>
      </c>
      <c r="S157" s="180">
        <v>0</v>
      </c>
      <c r="T157" s="18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2" t="s">
        <v>164</v>
      </c>
      <c r="AT157" s="182" t="s">
        <v>120</v>
      </c>
      <c r="AU157" s="182" t="s">
        <v>125</v>
      </c>
      <c r="AY157" s="18" t="s">
        <v>117</v>
      </c>
      <c r="BE157" s="183">
        <f>IF(N157="základní",J157,0)</f>
        <v>0</v>
      </c>
      <c r="BF157" s="183">
        <f>IF(N157="snížená",J157,0)</f>
        <v>0</v>
      </c>
      <c r="BG157" s="183">
        <f>IF(N157="zákl. přenesená",J157,0)</f>
        <v>0</v>
      </c>
      <c r="BH157" s="183">
        <f>IF(N157="sníž. přenesená",J157,0)</f>
        <v>0</v>
      </c>
      <c r="BI157" s="183">
        <f>IF(N157="nulová",J157,0)</f>
        <v>0</v>
      </c>
      <c r="BJ157" s="18" t="s">
        <v>125</v>
      </c>
      <c r="BK157" s="183">
        <f>ROUND(I157*H157,2)</f>
        <v>0</v>
      </c>
      <c r="BL157" s="18" t="s">
        <v>164</v>
      </c>
      <c r="BM157" s="182" t="s">
        <v>209</v>
      </c>
    </row>
    <row r="158" s="13" customFormat="1">
      <c r="A158" s="13"/>
      <c r="B158" s="190"/>
      <c r="C158" s="13"/>
      <c r="D158" s="191" t="s">
        <v>166</v>
      </c>
      <c r="E158" s="192" t="s">
        <v>1</v>
      </c>
      <c r="F158" s="193" t="s">
        <v>143</v>
      </c>
      <c r="G158" s="13"/>
      <c r="H158" s="194">
        <v>160.80000000000001</v>
      </c>
      <c r="I158" s="195"/>
      <c r="J158" s="13"/>
      <c r="K158" s="13"/>
      <c r="L158" s="190"/>
      <c r="M158" s="196"/>
      <c r="N158" s="197"/>
      <c r="O158" s="197"/>
      <c r="P158" s="197"/>
      <c r="Q158" s="197"/>
      <c r="R158" s="197"/>
      <c r="S158" s="197"/>
      <c r="T158" s="19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2" t="s">
        <v>166</v>
      </c>
      <c r="AU158" s="192" t="s">
        <v>125</v>
      </c>
      <c r="AV158" s="13" t="s">
        <v>125</v>
      </c>
      <c r="AW158" s="13" t="s">
        <v>32</v>
      </c>
      <c r="AX158" s="13" t="s">
        <v>84</v>
      </c>
      <c r="AY158" s="192" t="s">
        <v>117</v>
      </c>
    </row>
    <row r="159" s="2" customFormat="1" ht="16.5" customHeight="1">
      <c r="A159" s="37"/>
      <c r="B159" s="170"/>
      <c r="C159" s="171" t="s">
        <v>210</v>
      </c>
      <c r="D159" s="171" t="s">
        <v>120</v>
      </c>
      <c r="E159" s="172" t="s">
        <v>211</v>
      </c>
      <c r="F159" s="173" t="s">
        <v>212</v>
      </c>
      <c r="G159" s="174" t="s">
        <v>213</v>
      </c>
      <c r="H159" s="175">
        <v>2</v>
      </c>
      <c r="I159" s="176"/>
      <c r="J159" s="177">
        <f>ROUND(I159*H159,2)</f>
        <v>0</v>
      </c>
      <c r="K159" s="173" t="s">
        <v>1</v>
      </c>
      <c r="L159" s="38"/>
      <c r="M159" s="178" t="s">
        <v>1</v>
      </c>
      <c r="N159" s="179" t="s">
        <v>42</v>
      </c>
      <c r="O159" s="76"/>
      <c r="P159" s="180">
        <f>O159*H159</f>
        <v>0</v>
      </c>
      <c r="Q159" s="180">
        <v>0</v>
      </c>
      <c r="R159" s="180">
        <f>Q159*H159</f>
        <v>0</v>
      </c>
      <c r="S159" s="180">
        <v>0.050000000000000003</v>
      </c>
      <c r="T159" s="181">
        <f>S159*H159</f>
        <v>0.10000000000000001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2" t="s">
        <v>164</v>
      </c>
      <c r="AT159" s="182" t="s">
        <v>120</v>
      </c>
      <c r="AU159" s="182" t="s">
        <v>125</v>
      </c>
      <c r="AY159" s="18" t="s">
        <v>117</v>
      </c>
      <c r="BE159" s="183">
        <f>IF(N159="základní",J159,0)</f>
        <v>0</v>
      </c>
      <c r="BF159" s="183">
        <f>IF(N159="snížená",J159,0)</f>
        <v>0</v>
      </c>
      <c r="BG159" s="183">
        <f>IF(N159="zákl. přenesená",J159,0)</f>
        <v>0</v>
      </c>
      <c r="BH159" s="183">
        <f>IF(N159="sníž. přenesená",J159,0)</f>
        <v>0</v>
      </c>
      <c r="BI159" s="183">
        <f>IF(N159="nulová",J159,0)</f>
        <v>0</v>
      </c>
      <c r="BJ159" s="18" t="s">
        <v>125</v>
      </c>
      <c r="BK159" s="183">
        <f>ROUND(I159*H159,2)</f>
        <v>0</v>
      </c>
      <c r="BL159" s="18" t="s">
        <v>164</v>
      </c>
      <c r="BM159" s="182" t="s">
        <v>214</v>
      </c>
    </row>
    <row r="160" s="2" customFormat="1" ht="16.5" customHeight="1">
      <c r="A160" s="37"/>
      <c r="B160" s="170"/>
      <c r="C160" s="171" t="s">
        <v>8</v>
      </c>
      <c r="D160" s="171" t="s">
        <v>120</v>
      </c>
      <c r="E160" s="172" t="s">
        <v>215</v>
      </c>
      <c r="F160" s="173" t="s">
        <v>216</v>
      </c>
      <c r="G160" s="174" t="s">
        <v>122</v>
      </c>
      <c r="H160" s="175">
        <v>2</v>
      </c>
      <c r="I160" s="176"/>
      <c r="J160" s="177">
        <f>ROUND(I160*H160,2)</f>
        <v>0</v>
      </c>
      <c r="K160" s="173" t="s">
        <v>1</v>
      </c>
      <c r="L160" s="38"/>
      <c r="M160" s="178" t="s">
        <v>1</v>
      </c>
      <c r="N160" s="179" t="s">
        <v>42</v>
      </c>
      <c r="O160" s="76"/>
      <c r="P160" s="180">
        <f>O160*H160</f>
        <v>0</v>
      </c>
      <c r="Q160" s="180">
        <v>0</v>
      </c>
      <c r="R160" s="180">
        <f>Q160*H160</f>
        <v>0</v>
      </c>
      <c r="S160" s="180">
        <v>0</v>
      </c>
      <c r="T160" s="18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2" t="s">
        <v>164</v>
      </c>
      <c r="AT160" s="182" t="s">
        <v>120</v>
      </c>
      <c r="AU160" s="182" t="s">
        <v>125</v>
      </c>
      <c r="AY160" s="18" t="s">
        <v>117</v>
      </c>
      <c r="BE160" s="183">
        <f>IF(N160="základní",J160,0)</f>
        <v>0</v>
      </c>
      <c r="BF160" s="183">
        <f>IF(N160="snížená",J160,0)</f>
        <v>0</v>
      </c>
      <c r="BG160" s="183">
        <f>IF(N160="zákl. přenesená",J160,0)</f>
        <v>0</v>
      </c>
      <c r="BH160" s="183">
        <f>IF(N160="sníž. přenesená",J160,0)</f>
        <v>0</v>
      </c>
      <c r="BI160" s="183">
        <f>IF(N160="nulová",J160,0)</f>
        <v>0</v>
      </c>
      <c r="BJ160" s="18" t="s">
        <v>125</v>
      </c>
      <c r="BK160" s="183">
        <f>ROUND(I160*H160,2)</f>
        <v>0</v>
      </c>
      <c r="BL160" s="18" t="s">
        <v>164</v>
      </c>
      <c r="BM160" s="182" t="s">
        <v>217</v>
      </c>
    </row>
    <row r="161" s="2" customFormat="1" ht="16.5" customHeight="1">
      <c r="A161" s="37"/>
      <c r="B161" s="170"/>
      <c r="C161" s="171" t="s">
        <v>218</v>
      </c>
      <c r="D161" s="171" t="s">
        <v>120</v>
      </c>
      <c r="E161" s="172" t="s">
        <v>219</v>
      </c>
      <c r="F161" s="173" t="s">
        <v>220</v>
      </c>
      <c r="G161" s="174" t="s">
        <v>122</v>
      </c>
      <c r="H161" s="175">
        <v>1</v>
      </c>
      <c r="I161" s="176"/>
      <c r="J161" s="177">
        <f>ROUND(I161*H161,2)</f>
        <v>0</v>
      </c>
      <c r="K161" s="173" t="s">
        <v>1</v>
      </c>
      <c r="L161" s="38"/>
      <c r="M161" s="178" t="s">
        <v>1</v>
      </c>
      <c r="N161" s="179" t="s">
        <v>42</v>
      </c>
      <c r="O161" s="76"/>
      <c r="P161" s="180">
        <f>O161*H161</f>
        <v>0</v>
      </c>
      <c r="Q161" s="180">
        <v>0</v>
      </c>
      <c r="R161" s="180">
        <f>Q161*H161</f>
        <v>0</v>
      </c>
      <c r="S161" s="180">
        <v>0.20000000000000001</v>
      </c>
      <c r="T161" s="181">
        <f>S161*H161</f>
        <v>0.20000000000000001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2" t="s">
        <v>164</v>
      </c>
      <c r="AT161" s="182" t="s">
        <v>120</v>
      </c>
      <c r="AU161" s="182" t="s">
        <v>125</v>
      </c>
      <c r="AY161" s="18" t="s">
        <v>117</v>
      </c>
      <c r="BE161" s="183">
        <f>IF(N161="základní",J161,0)</f>
        <v>0</v>
      </c>
      <c r="BF161" s="183">
        <f>IF(N161="snížená",J161,0)</f>
        <v>0</v>
      </c>
      <c r="BG161" s="183">
        <f>IF(N161="zákl. přenesená",J161,0)</f>
        <v>0</v>
      </c>
      <c r="BH161" s="183">
        <f>IF(N161="sníž. přenesená",J161,0)</f>
        <v>0</v>
      </c>
      <c r="BI161" s="183">
        <f>IF(N161="nulová",J161,0)</f>
        <v>0</v>
      </c>
      <c r="BJ161" s="18" t="s">
        <v>125</v>
      </c>
      <c r="BK161" s="183">
        <f>ROUND(I161*H161,2)</f>
        <v>0</v>
      </c>
      <c r="BL161" s="18" t="s">
        <v>164</v>
      </c>
      <c r="BM161" s="182" t="s">
        <v>221</v>
      </c>
    </row>
    <row r="162" s="12" customFormat="1" ht="22.8" customHeight="1">
      <c r="A162" s="12"/>
      <c r="B162" s="157"/>
      <c r="C162" s="12"/>
      <c r="D162" s="158" t="s">
        <v>75</v>
      </c>
      <c r="E162" s="168" t="s">
        <v>222</v>
      </c>
      <c r="F162" s="168" t="s">
        <v>223</v>
      </c>
      <c r="G162" s="12"/>
      <c r="H162" s="12"/>
      <c r="I162" s="160"/>
      <c r="J162" s="169">
        <f>BK162</f>
        <v>0</v>
      </c>
      <c r="K162" s="12"/>
      <c r="L162" s="157"/>
      <c r="M162" s="162"/>
      <c r="N162" s="163"/>
      <c r="O162" s="163"/>
      <c r="P162" s="164">
        <f>SUM(P163:P169)</f>
        <v>0</v>
      </c>
      <c r="Q162" s="163"/>
      <c r="R162" s="164">
        <f>SUM(R163:R169)</f>
        <v>0.050071999999999992</v>
      </c>
      <c r="S162" s="163"/>
      <c r="T162" s="165">
        <f>SUM(T163:T169)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58" t="s">
        <v>84</v>
      </c>
      <c r="AT162" s="166" t="s">
        <v>75</v>
      </c>
      <c r="AU162" s="166" t="s">
        <v>84</v>
      </c>
      <c r="AY162" s="158" t="s">
        <v>117</v>
      </c>
      <c r="BK162" s="167">
        <f>SUM(BK163:BK169)</f>
        <v>0</v>
      </c>
    </row>
    <row r="163" s="2" customFormat="1" ht="24.15" customHeight="1">
      <c r="A163" s="37"/>
      <c r="B163" s="170"/>
      <c r="C163" s="171" t="s">
        <v>224</v>
      </c>
      <c r="D163" s="171" t="s">
        <v>120</v>
      </c>
      <c r="E163" s="172" t="s">
        <v>225</v>
      </c>
      <c r="F163" s="173" t="s">
        <v>226</v>
      </c>
      <c r="G163" s="174" t="s">
        <v>227</v>
      </c>
      <c r="H163" s="175">
        <v>9.1039999999999992</v>
      </c>
      <c r="I163" s="176"/>
      <c r="J163" s="177">
        <f>ROUND(I163*H163,2)</f>
        <v>0</v>
      </c>
      <c r="K163" s="173" t="s">
        <v>123</v>
      </c>
      <c r="L163" s="38"/>
      <c r="M163" s="178" t="s">
        <v>1</v>
      </c>
      <c r="N163" s="179" t="s">
        <v>42</v>
      </c>
      <c r="O163" s="76"/>
      <c r="P163" s="180">
        <f>O163*H163</f>
        <v>0</v>
      </c>
      <c r="Q163" s="180">
        <v>0.0054999999999999997</v>
      </c>
      <c r="R163" s="180">
        <f>Q163*H163</f>
        <v>0.050071999999999992</v>
      </c>
      <c r="S163" s="180">
        <v>0</v>
      </c>
      <c r="T163" s="18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2" t="s">
        <v>164</v>
      </c>
      <c r="AT163" s="182" t="s">
        <v>120</v>
      </c>
      <c r="AU163" s="182" t="s">
        <v>125</v>
      </c>
      <c r="AY163" s="18" t="s">
        <v>117</v>
      </c>
      <c r="BE163" s="183">
        <f>IF(N163="základní",J163,0)</f>
        <v>0</v>
      </c>
      <c r="BF163" s="183">
        <f>IF(N163="snížená",J163,0)</f>
        <v>0</v>
      </c>
      <c r="BG163" s="183">
        <f>IF(N163="zákl. přenesená",J163,0)</f>
        <v>0</v>
      </c>
      <c r="BH163" s="183">
        <f>IF(N163="sníž. přenesená",J163,0)</f>
        <v>0</v>
      </c>
      <c r="BI163" s="183">
        <f>IF(N163="nulová",J163,0)</f>
        <v>0</v>
      </c>
      <c r="BJ163" s="18" t="s">
        <v>125</v>
      </c>
      <c r="BK163" s="183">
        <f>ROUND(I163*H163,2)</f>
        <v>0</v>
      </c>
      <c r="BL163" s="18" t="s">
        <v>164</v>
      </c>
      <c r="BM163" s="182" t="s">
        <v>228</v>
      </c>
    </row>
    <row r="164" s="2" customFormat="1" ht="33" customHeight="1">
      <c r="A164" s="37"/>
      <c r="B164" s="170"/>
      <c r="C164" s="171" t="s">
        <v>229</v>
      </c>
      <c r="D164" s="171" t="s">
        <v>120</v>
      </c>
      <c r="E164" s="172" t="s">
        <v>230</v>
      </c>
      <c r="F164" s="173" t="s">
        <v>231</v>
      </c>
      <c r="G164" s="174" t="s">
        <v>227</v>
      </c>
      <c r="H164" s="175">
        <v>11.196999999999999</v>
      </c>
      <c r="I164" s="176"/>
      <c r="J164" s="177">
        <f>ROUND(I164*H164,2)</f>
        <v>0</v>
      </c>
      <c r="K164" s="173" t="s">
        <v>123</v>
      </c>
      <c r="L164" s="38"/>
      <c r="M164" s="178" t="s">
        <v>1</v>
      </c>
      <c r="N164" s="179" t="s">
        <v>42</v>
      </c>
      <c r="O164" s="76"/>
      <c r="P164" s="180">
        <f>O164*H164</f>
        <v>0</v>
      </c>
      <c r="Q164" s="180">
        <v>0</v>
      </c>
      <c r="R164" s="180">
        <f>Q164*H164</f>
        <v>0</v>
      </c>
      <c r="S164" s="180">
        <v>0</v>
      </c>
      <c r="T164" s="18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2" t="s">
        <v>164</v>
      </c>
      <c r="AT164" s="182" t="s">
        <v>120</v>
      </c>
      <c r="AU164" s="182" t="s">
        <v>125</v>
      </c>
      <c r="AY164" s="18" t="s">
        <v>117</v>
      </c>
      <c r="BE164" s="183">
        <f>IF(N164="základní",J164,0)</f>
        <v>0</v>
      </c>
      <c r="BF164" s="183">
        <f>IF(N164="snížená",J164,0)</f>
        <v>0</v>
      </c>
      <c r="BG164" s="183">
        <f>IF(N164="zákl. přenesená",J164,0)</f>
        <v>0</v>
      </c>
      <c r="BH164" s="183">
        <f>IF(N164="sníž. přenesená",J164,0)</f>
        <v>0</v>
      </c>
      <c r="BI164" s="183">
        <f>IF(N164="nulová",J164,0)</f>
        <v>0</v>
      </c>
      <c r="BJ164" s="18" t="s">
        <v>125</v>
      </c>
      <c r="BK164" s="183">
        <f>ROUND(I164*H164,2)</f>
        <v>0</v>
      </c>
      <c r="BL164" s="18" t="s">
        <v>164</v>
      </c>
      <c r="BM164" s="182" t="s">
        <v>232</v>
      </c>
    </row>
    <row r="165" s="2" customFormat="1" ht="24.15" customHeight="1">
      <c r="A165" s="37"/>
      <c r="B165" s="170"/>
      <c r="C165" s="171" t="s">
        <v>233</v>
      </c>
      <c r="D165" s="171" t="s">
        <v>120</v>
      </c>
      <c r="E165" s="172" t="s">
        <v>234</v>
      </c>
      <c r="F165" s="173" t="s">
        <v>235</v>
      </c>
      <c r="G165" s="174" t="s">
        <v>227</v>
      </c>
      <c r="H165" s="175">
        <v>11.196999999999999</v>
      </c>
      <c r="I165" s="176"/>
      <c r="J165" s="177">
        <f>ROUND(I165*H165,2)</f>
        <v>0</v>
      </c>
      <c r="K165" s="173" t="s">
        <v>123</v>
      </c>
      <c r="L165" s="38"/>
      <c r="M165" s="178" t="s">
        <v>1</v>
      </c>
      <c r="N165" s="179" t="s">
        <v>42</v>
      </c>
      <c r="O165" s="76"/>
      <c r="P165" s="180">
        <f>O165*H165</f>
        <v>0</v>
      </c>
      <c r="Q165" s="180">
        <v>0</v>
      </c>
      <c r="R165" s="180">
        <f>Q165*H165</f>
        <v>0</v>
      </c>
      <c r="S165" s="180">
        <v>0</v>
      </c>
      <c r="T165" s="18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2" t="s">
        <v>164</v>
      </c>
      <c r="AT165" s="182" t="s">
        <v>120</v>
      </c>
      <c r="AU165" s="182" t="s">
        <v>125</v>
      </c>
      <c r="AY165" s="18" t="s">
        <v>117</v>
      </c>
      <c r="BE165" s="183">
        <f>IF(N165="základní",J165,0)</f>
        <v>0</v>
      </c>
      <c r="BF165" s="183">
        <f>IF(N165="snížená",J165,0)</f>
        <v>0</v>
      </c>
      <c r="BG165" s="183">
        <f>IF(N165="zákl. přenesená",J165,0)</f>
        <v>0</v>
      </c>
      <c r="BH165" s="183">
        <f>IF(N165="sníž. přenesená",J165,0)</f>
        <v>0</v>
      </c>
      <c r="BI165" s="183">
        <f>IF(N165="nulová",J165,0)</f>
        <v>0</v>
      </c>
      <c r="BJ165" s="18" t="s">
        <v>125</v>
      </c>
      <c r="BK165" s="183">
        <f>ROUND(I165*H165,2)</f>
        <v>0</v>
      </c>
      <c r="BL165" s="18" t="s">
        <v>164</v>
      </c>
      <c r="BM165" s="182" t="s">
        <v>236</v>
      </c>
    </row>
    <row r="166" s="2" customFormat="1" ht="24.15" customHeight="1">
      <c r="A166" s="37"/>
      <c r="B166" s="170"/>
      <c r="C166" s="171" t="s">
        <v>237</v>
      </c>
      <c r="D166" s="171" t="s">
        <v>120</v>
      </c>
      <c r="E166" s="172" t="s">
        <v>238</v>
      </c>
      <c r="F166" s="173" t="s">
        <v>239</v>
      </c>
      <c r="G166" s="174" t="s">
        <v>227</v>
      </c>
      <c r="H166" s="175">
        <v>134.364</v>
      </c>
      <c r="I166" s="176"/>
      <c r="J166" s="177">
        <f>ROUND(I166*H166,2)</f>
        <v>0</v>
      </c>
      <c r="K166" s="173" t="s">
        <v>123</v>
      </c>
      <c r="L166" s="38"/>
      <c r="M166" s="178" t="s">
        <v>1</v>
      </c>
      <c r="N166" s="179" t="s">
        <v>42</v>
      </c>
      <c r="O166" s="76"/>
      <c r="P166" s="180">
        <f>O166*H166</f>
        <v>0</v>
      </c>
      <c r="Q166" s="180">
        <v>0</v>
      </c>
      <c r="R166" s="180">
        <f>Q166*H166</f>
        <v>0</v>
      </c>
      <c r="S166" s="180">
        <v>0</v>
      </c>
      <c r="T166" s="18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2" t="s">
        <v>164</v>
      </c>
      <c r="AT166" s="182" t="s">
        <v>120</v>
      </c>
      <c r="AU166" s="182" t="s">
        <v>125</v>
      </c>
      <c r="AY166" s="18" t="s">
        <v>117</v>
      </c>
      <c r="BE166" s="183">
        <f>IF(N166="základní",J166,0)</f>
        <v>0</v>
      </c>
      <c r="BF166" s="183">
        <f>IF(N166="snížená",J166,0)</f>
        <v>0</v>
      </c>
      <c r="BG166" s="183">
        <f>IF(N166="zákl. přenesená",J166,0)</f>
        <v>0</v>
      </c>
      <c r="BH166" s="183">
        <f>IF(N166="sníž. přenesená",J166,0)</f>
        <v>0</v>
      </c>
      <c r="BI166" s="183">
        <f>IF(N166="nulová",J166,0)</f>
        <v>0</v>
      </c>
      <c r="BJ166" s="18" t="s">
        <v>125</v>
      </c>
      <c r="BK166" s="183">
        <f>ROUND(I166*H166,2)</f>
        <v>0</v>
      </c>
      <c r="BL166" s="18" t="s">
        <v>164</v>
      </c>
      <c r="BM166" s="182" t="s">
        <v>240</v>
      </c>
    </row>
    <row r="167" s="13" customFormat="1">
      <c r="A167" s="13"/>
      <c r="B167" s="190"/>
      <c r="C167" s="13"/>
      <c r="D167" s="191" t="s">
        <v>166</v>
      </c>
      <c r="E167" s="13"/>
      <c r="F167" s="193" t="s">
        <v>241</v>
      </c>
      <c r="G167" s="13"/>
      <c r="H167" s="194">
        <v>134.364</v>
      </c>
      <c r="I167" s="195"/>
      <c r="J167" s="13"/>
      <c r="K167" s="13"/>
      <c r="L167" s="190"/>
      <c r="M167" s="196"/>
      <c r="N167" s="197"/>
      <c r="O167" s="197"/>
      <c r="P167" s="197"/>
      <c r="Q167" s="197"/>
      <c r="R167" s="197"/>
      <c r="S167" s="197"/>
      <c r="T167" s="19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2" t="s">
        <v>166</v>
      </c>
      <c r="AU167" s="192" t="s">
        <v>125</v>
      </c>
      <c r="AV167" s="13" t="s">
        <v>125</v>
      </c>
      <c r="AW167" s="13" t="s">
        <v>3</v>
      </c>
      <c r="AX167" s="13" t="s">
        <v>84</v>
      </c>
      <c r="AY167" s="192" t="s">
        <v>117</v>
      </c>
    </row>
    <row r="168" s="2" customFormat="1" ht="33" customHeight="1">
      <c r="A168" s="37"/>
      <c r="B168" s="170"/>
      <c r="C168" s="171" t="s">
        <v>242</v>
      </c>
      <c r="D168" s="171" t="s">
        <v>120</v>
      </c>
      <c r="E168" s="172" t="s">
        <v>243</v>
      </c>
      <c r="F168" s="173" t="s">
        <v>244</v>
      </c>
      <c r="G168" s="174" t="s">
        <v>227</v>
      </c>
      <c r="H168" s="175">
        <v>2.093</v>
      </c>
      <c r="I168" s="176"/>
      <c r="J168" s="177">
        <f>ROUND(I168*H168,2)</f>
        <v>0</v>
      </c>
      <c r="K168" s="173" t="s">
        <v>123</v>
      </c>
      <c r="L168" s="38"/>
      <c r="M168" s="178" t="s">
        <v>1</v>
      </c>
      <c r="N168" s="179" t="s">
        <v>42</v>
      </c>
      <c r="O168" s="76"/>
      <c r="P168" s="180">
        <f>O168*H168</f>
        <v>0</v>
      </c>
      <c r="Q168" s="180">
        <v>0</v>
      </c>
      <c r="R168" s="180">
        <f>Q168*H168</f>
        <v>0</v>
      </c>
      <c r="S168" s="180">
        <v>0</v>
      </c>
      <c r="T168" s="18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2" t="s">
        <v>164</v>
      </c>
      <c r="AT168" s="182" t="s">
        <v>120</v>
      </c>
      <c r="AU168" s="182" t="s">
        <v>125</v>
      </c>
      <c r="AY168" s="18" t="s">
        <v>117</v>
      </c>
      <c r="BE168" s="183">
        <f>IF(N168="základní",J168,0)</f>
        <v>0</v>
      </c>
      <c r="BF168" s="183">
        <f>IF(N168="snížená",J168,0)</f>
        <v>0</v>
      </c>
      <c r="BG168" s="183">
        <f>IF(N168="zákl. přenesená",J168,0)</f>
        <v>0</v>
      </c>
      <c r="BH168" s="183">
        <f>IF(N168="sníž. přenesená",J168,0)</f>
        <v>0</v>
      </c>
      <c r="BI168" s="183">
        <f>IF(N168="nulová",J168,0)</f>
        <v>0</v>
      </c>
      <c r="BJ168" s="18" t="s">
        <v>125</v>
      </c>
      <c r="BK168" s="183">
        <f>ROUND(I168*H168,2)</f>
        <v>0</v>
      </c>
      <c r="BL168" s="18" t="s">
        <v>164</v>
      </c>
      <c r="BM168" s="182" t="s">
        <v>245</v>
      </c>
    </row>
    <row r="169" s="2" customFormat="1" ht="37.8" customHeight="1">
      <c r="A169" s="37"/>
      <c r="B169" s="170"/>
      <c r="C169" s="171" t="s">
        <v>246</v>
      </c>
      <c r="D169" s="171" t="s">
        <v>120</v>
      </c>
      <c r="E169" s="172" t="s">
        <v>247</v>
      </c>
      <c r="F169" s="173" t="s">
        <v>248</v>
      </c>
      <c r="G169" s="174" t="s">
        <v>227</v>
      </c>
      <c r="H169" s="175">
        <v>9.1039999999999992</v>
      </c>
      <c r="I169" s="176"/>
      <c r="J169" s="177">
        <f>ROUND(I169*H169,2)</f>
        <v>0</v>
      </c>
      <c r="K169" s="173" t="s">
        <v>123</v>
      </c>
      <c r="L169" s="38"/>
      <c r="M169" s="178" t="s">
        <v>1</v>
      </c>
      <c r="N169" s="179" t="s">
        <v>42</v>
      </c>
      <c r="O169" s="76"/>
      <c r="P169" s="180">
        <f>O169*H169</f>
        <v>0</v>
      </c>
      <c r="Q169" s="180">
        <v>0</v>
      </c>
      <c r="R169" s="180">
        <f>Q169*H169</f>
        <v>0</v>
      </c>
      <c r="S169" s="180">
        <v>0</v>
      </c>
      <c r="T169" s="18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2" t="s">
        <v>164</v>
      </c>
      <c r="AT169" s="182" t="s">
        <v>120</v>
      </c>
      <c r="AU169" s="182" t="s">
        <v>125</v>
      </c>
      <c r="AY169" s="18" t="s">
        <v>117</v>
      </c>
      <c r="BE169" s="183">
        <f>IF(N169="základní",J169,0)</f>
        <v>0</v>
      </c>
      <c r="BF169" s="183">
        <f>IF(N169="snížená",J169,0)</f>
        <v>0</v>
      </c>
      <c r="BG169" s="183">
        <f>IF(N169="zákl. přenesená",J169,0)</f>
        <v>0</v>
      </c>
      <c r="BH169" s="183">
        <f>IF(N169="sníž. přenesená",J169,0)</f>
        <v>0</v>
      </c>
      <c r="BI169" s="183">
        <f>IF(N169="nulová",J169,0)</f>
        <v>0</v>
      </c>
      <c r="BJ169" s="18" t="s">
        <v>125</v>
      </c>
      <c r="BK169" s="183">
        <f>ROUND(I169*H169,2)</f>
        <v>0</v>
      </c>
      <c r="BL169" s="18" t="s">
        <v>164</v>
      </c>
      <c r="BM169" s="182" t="s">
        <v>249</v>
      </c>
    </row>
    <row r="170" s="12" customFormat="1" ht="22.8" customHeight="1">
      <c r="A170" s="12"/>
      <c r="B170" s="157"/>
      <c r="C170" s="12"/>
      <c r="D170" s="158" t="s">
        <v>75</v>
      </c>
      <c r="E170" s="168" t="s">
        <v>250</v>
      </c>
      <c r="F170" s="168" t="s">
        <v>251</v>
      </c>
      <c r="G170" s="12"/>
      <c r="H170" s="12"/>
      <c r="I170" s="160"/>
      <c r="J170" s="169">
        <f>BK170</f>
        <v>0</v>
      </c>
      <c r="K170" s="12"/>
      <c r="L170" s="157"/>
      <c r="M170" s="162"/>
      <c r="N170" s="163"/>
      <c r="O170" s="163"/>
      <c r="P170" s="164">
        <f>P171</f>
        <v>0</v>
      </c>
      <c r="Q170" s="163"/>
      <c r="R170" s="164">
        <f>R171</f>
        <v>0</v>
      </c>
      <c r="S170" s="163"/>
      <c r="T170" s="165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58" t="s">
        <v>84</v>
      </c>
      <c r="AT170" s="166" t="s">
        <v>75</v>
      </c>
      <c r="AU170" s="166" t="s">
        <v>84</v>
      </c>
      <c r="AY170" s="158" t="s">
        <v>117</v>
      </c>
      <c r="BK170" s="167">
        <f>BK171</f>
        <v>0</v>
      </c>
    </row>
    <row r="171" s="2" customFormat="1" ht="24.15" customHeight="1">
      <c r="A171" s="37"/>
      <c r="B171" s="170"/>
      <c r="C171" s="171" t="s">
        <v>252</v>
      </c>
      <c r="D171" s="171" t="s">
        <v>120</v>
      </c>
      <c r="E171" s="172" t="s">
        <v>253</v>
      </c>
      <c r="F171" s="173" t="s">
        <v>254</v>
      </c>
      <c r="G171" s="174" t="s">
        <v>227</v>
      </c>
      <c r="H171" s="175">
        <v>0.125</v>
      </c>
      <c r="I171" s="176"/>
      <c r="J171" s="177">
        <f>ROUND(I171*H171,2)</f>
        <v>0</v>
      </c>
      <c r="K171" s="173" t="s">
        <v>123</v>
      </c>
      <c r="L171" s="38"/>
      <c r="M171" s="178" t="s">
        <v>1</v>
      </c>
      <c r="N171" s="179" t="s">
        <v>42</v>
      </c>
      <c r="O171" s="76"/>
      <c r="P171" s="180">
        <f>O171*H171</f>
        <v>0</v>
      </c>
      <c r="Q171" s="180">
        <v>0</v>
      </c>
      <c r="R171" s="180">
        <f>Q171*H171</f>
        <v>0</v>
      </c>
      <c r="S171" s="180">
        <v>0</v>
      </c>
      <c r="T171" s="18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2" t="s">
        <v>164</v>
      </c>
      <c r="AT171" s="182" t="s">
        <v>120</v>
      </c>
      <c r="AU171" s="182" t="s">
        <v>125</v>
      </c>
      <c r="AY171" s="18" t="s">
        <v>117</v>
      </c>
      <c r="BE171" s="183">
        <f>IF(N171="základní",J171,0)</f>
        <v>0</v>
      </c>
      <c r="BF171" s="183">
        <f>IF(N171="snížená",J171,0)</f>
        <v>0</v>
      </c>
      <c r="BG171" s="183">
        <f>IF(N171="zákl. přenesená",J171,0)</f>
        <v>0</v>
      </c>
      <c r="BH171" s="183">
        <f>IF(N171="sníž. přenesená",J171,0)</f>
        <v>0</v>
      </c>
      <c r="BI171" s="183">
        <f>IF(N171="nulová",J171,0)</f>
        <v>0</v>
      </c>
      <c r="BJ171" s="18" t="s">
        <v>125</v>
      </c>
      <c r="BK171" s="183">
        <f>ROUND(I171*H171,2)</f>
        <v>0</v>
      </c>
      <c r="BL171" s="18" t="s">
        <v>164</v>
      </c>
      <c r="BM171" s="182" t="s">
        <v>255</v>
      </c>
    </row>
    <row r="172" s="12" customFormat="1" ht="25.92" customHeight="1">
      <c r="A172" s="12"/>
      <c r="B172" s="157"/>
      <c r="C172" s="12"/>
      <c r="D172" s="158" t="s">
        <v>75</v>
      </c>
      <c r="E172" s="159" t="s">
        <v>256</v>
      </c>
      <c r="F172" s="159" t="s">
        <v>257</v>
      </c>
      <c r="G172" s="12"/>
      <c r="H172" s="12"/>
      <c r="I172" s="160"/>
      <c r="J172" s="161">
        <f>BK172</f>
        <v>0</v>
      </c>
      <c r="K172" s="12"/>
      <c r="L172" s="157"/>
      <c r="M172" s="162"/>
      <c r="N172" s="163"/>
      <c r="O172" s="163"/>
      <c r="P172" s="164">
        <f>P173+P182+P222+P236</f>
        <v>0</v>
      </c>
      <c r="Q172" s="163"/>
      <c r="R172" s="164">
        <f>R173+R182+R222+R236</f>
        <v>4.3655011999999997</v>
      </c>
      <c r="S172" s="163"/>
      <c r="T172" s="165">
        <f>T173+T182+T222+T236</f>
        <v>10.897278999999998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58" t="s">
        <v>125</v>
      </c>
      <c r="AT172" s="166" t="s">
        <v>75</v>
      </c>
      <c r="AU172" s="166" t="s">
        <v>76</v>
      </c>
      <c r="AY172" s="158" t="s">
        <v>117</v>
      </c>
      <c r="BK172" s="167">
        <f>BK173+BK182+BK222+BK236</f>
        <v>0</v>
      </c>
    </row>
    <row r="173" s="12" customFormat="1" ht="22.8" customHeight="1">
      <c r="A173" s="12"/>
      <c r="B173" s="157"/>
      <c r="C173" s="12"/>
      <c r="D173" s="158" t="s">
        <v>75</v>
      </c>
      <c r="E173" s="168" t="s">
        <v>258</v>
      </c>
      <c r="F173" s="168" t="s">
        <v>259</v>
      </c>
      <c r="G173" s="12"/>
      <c r="H173" s="12"/>
      <c r="I173" s="160"/>
      <c r="J173" s="169">
        <f>BK173</f>
        <v>0</v>
      </c>
      <c r="K173" s="12"/>
      <c r="L173" s="157"/>
      <c r="M173" s="162"/>
      <c r="N173" s="163"/>
      <c r="O173" s="163"/>
      <c r="P173" s="164">
        <f>SUM(P174:P181)</f>
        <v>0</v>
      </c>
      <c r="Q173" s="163"/>
      <c r="R173" s="164">
        <f>SUM(R174:R181)</f>
        <v>0.99644930000000009</v>
      </c>
      <c r="S173" s="163"/>
      <c r="T173" s="165">
        <f>SUM(T174:T181)</f>
        <v>0.79447499999999993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58" t="s">
        <v>125</v>
      </c>
      <c r="AT173" s="166" t="s">
        <v>75</v>
      </c>
      <c r="AU173" s="166" t="s">
        <v>84</v>
      </c>
      <c r="AY173" s="158" t="s">
        <v>117</v>
      </c>
      <c r="BK173" s="167">
        <f>SUM(BK174:BK181)</f>
        <v>0</v>
      </c>
    </row>
    <row r="174" s="2" customFormat="1" ht="16.5" customHeight="1">
      <c r="A174" s="37"/>
      <c r="B174" s="170"/>
      <c r="C174" s="171" t="s">
        <v>7</v>
      </c>
      <c r="D174" s="171" t="s">
        <v>120</v>
      </c>
      <c r="E174" s="172" t="s">
        <v>260</v>
      </c>
      <c r="F174" s="173" t="s">
        <v>261</v>
      </c>
      <c r="G174" s="174" t="s">
        <v>163</v>
      </c>
      <c r="H174" s="175">
        <v>51.204999999999998</v>
      </c>
      <c r="I174" s="176"/>
      <c r="J174" s="177">
        <f>ROUND(I174*H174,2)</f>
        <v>0</v>
      </c>
      <c r="K174" s="173" t="s">
        <v>123</v>
      </c>
      <c r="L174" s="38"/>
      <c r="M174" s="178" t="s">
        <v>1</v>
      </c>
      <c r="N174" s="179" t="s">
        <v>42</v>
      </c>
      <c r="O174" s="76"/>
      <c r="P174" s="180">
        <f>O174*H174</f>
        <v>0</v>
      </c>
      <c r="Q174" s="180">
        <v>0</v>
      </c>
      <c r="R174" s="180">
        <f>Q174*H174</f>
        <v>0</v>
      </c>
      <c r="S174" s="180">
        <v>0.014999999999999999</v>
      </c>
      <c r="T174" s="181">
        <f>S174*H174</f>
        <v>0.76807499999999995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2" t="s">
        <v>233</v>
      </c>
      <c r="AT174" s="182" t="s">
        <v>120</v>
      </c>
      <c r="AU174" s="182" t="s">
        <v>125</v>
      </c>
      <c r="AY174" s="18" t="s">
        <v>117</v>
      </c>
      <c r="BE174" s="183">
        <f>IF(N174="základní",J174,0)</f>
        <v>0</v>
      </c>
      <c r="BF174" s="183">
        <f>IF(N174="snížená",J174,0)</f>
        <v>0</v>
      </c>
      <c r="BG174" s="183">
        <f>IF(N174="zákl. přenesená",J174,0)</f>
        <v>0</v>
      </c>
      <c r="BH174" s="183">
        <f>IF(N174="sníž. přenesená",J174,0)</f>
        <v>0</v>
      </c>
      <c r="BI174" s="183">
        <f>IF(N174="nulová",J174,0)</f>
        <v>0</v>
      </c>
      <c r="BJ174" s="18" t="s">
        <v>125</v>
      </c>
      <c r="BK174" s="183">
        <f>ROUND(I174*H174,2)</f>
        <v>0</v>
      </c>
      <c r="BL174" s="18" t="s">
        <v>233</v>
      </c>
      <c r="BM174" s="182" t="s">
        <v>262</v>
      </c>
    </row>
    <row r="175" s="14" customFormat="1">
      <c r="A175" s="14"/>
      <c r="B175" s="199"/>
      <c r="C175" s="14"/>
      <c r="D175" s="191" t="s">
        <v>166</v>
      </c>
      <c r="E175" s="200" t="s">
        <v>1</v>
      </c>
      <c r="F175" s="201" t="s">
        <v>263</v>
      </c>
      <c r="G175" s="14"/>
      <c r="H175" s="200" t="s">
        <v>1</v>
      </c>
      <c r="I175" s="202"/>
      <c r="J175" s="14"/>
      <c r="K175" s="14"/>
      <c r="L175" s="199"/>
      <c r="M175" s="203"/>
      <c r="N175" s="204"/>
      <c r="O175" s="204"/>
      <c r="P175" s="204"/>
      <c r="Q175" s="204"/>
      <c r="R175" s="204"/>
      <c r="S175" s="204"/>
      <c r="T175" s="20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00" t="s">
        <v>166</v>
      </c>
      <c r="AU175" s="200" t="s">
        <v>125</v>
      </c>
      <c r="AV175" s="14" t="s">
        <v>84</v>
      </c>
      <c r="AW175" s="14" t="s">
        <v>32</v>
      </c>
      <c r="AX175" s="14" t="s">
        <v>76</v>
      </c>
      <c r="AY175" s="200" t="s">
        <v>117</v>
      </c>
    </row>
    <row r="176" s="13" customFormat="1">
      <c r="A176" s="13"/>
      <c r="B176" s="190"/>
      <c r="C176" s="13"/>
      <c r="D176" s="191" t="s">
        <v>166</v>
      </c>
      <c r="E176" s="192" t="s">
        <v>1</v>
      </c>
      <c r="F176" s="193" t="s">
        <v>264</v>
      </c>
      <c r="G176" s="13"/>
      <c r="H176" s="194">
        <v>51.204999999999998</v>
      </c>
      <c r="I176" s="195"/>
      <c r="J176" s="13"/>
      <c r="K176" s="13"/>
      <c r="L176" s="190"/>
      <c r="M176" s="196"/>
      <c r="N176" s="197"/>
      <c r="O176" s="197"/>
      <c r="P176" s="197"/>
      <c r="Q176" s="197"/>
      <c r="R176" s="197"/>
      <c r="S176" s="197"/>
      <c r="T176" s="19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92" t="s">
        <v>166</v>
      </c>
      <c r="AU176" s="192" t="s">
        <v>125</v>
      </c>
      <c r="AV176" s="13" t="s">
        <v>125</v>
      </c>
      <c r="AW176" s="13" t="s">
        <v>32</v>
      </c>
      <c r="AX176" s="13" t="s">
        <v>84</v>
      </c>
      <c r="AY176" s="192" t="s">
        <v>117</v>
      </c>
    </row>
    <row r="177" s="2" customFormat="1" ht="16.5" customHeight="1">
      <c r="A177" s="37"/>
      <c r="B177" s="170"/>
      <c r="C177" s="171" t="s">
        <v>265</v>
      </c>
      <c r="D177" s="171" t="s">
        <v>120</v>
      </c>
      <c r="E177" s="172" t="s">
        <v>266</v>
      </c>
      <c r="F177" s="173" t="s">
        <v>267</v>
      </c>
      <c r="G177" s="174" t="s">
        <v>122</v>
      </c>
      <c r="H177" s="175">
        <v>3</v>
      </c>
      <c r="I177" s="176"/>
      <c r="J177" s="177">
        <f>ROUND(I177*H177,2)</f>
        <v>0</v>
      </c>
      <c r="K177" s="173" t="s">
        <v>1</v>
      </c>
      <c r="L177" s="38"/>
      <c r="M177" s="178" t="s">
        <v>1</v>
      </c>
      <c r="N177" s="179" t="s">
        <v>42</v>
      </c>
      <c r="O177" s="76"/>
      <c r="P177" s="180">
        <f>O177*H177</f>
        <v>0</v>
      </c>
      <c r="Q177" s="180">
        <v>0</v>
      </c>
      <c r="R177" s="180">
        <f>Q177*H177</f>
        <v>0</v>
      </c>
      <c r="S177" s="180">
        <v>0.0088000000000000005</v>
      </c>
      <c r="T177" s="181">
        <f>S177*H177</f>
        <v>0.0264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2" t="s">
        <v>233</v>
      </c>
      <c r="AT177" s="182" t="s">
        <v>120</v>
      </c>
      <c r="AU177" s="182" t="s">
        <v>125</v>
      </c>
      <c r="AY177" s="18" t="s">
        <v>117</v>
      </c>
      <c r="BE177" s="183">
        <f>IF(N177="základní",J177,0)</f>
        <v>0</v>
      </c>
      <c r="BF177" s="183">
        <f>IF(N177="snížená",J177,0)</f>
        <v>0</v>
      </c>
      <c r="BG177" s="183">
        <f>IF(N177="zákl. přenesená",J177,0)</f>
        <v>0</v>
      </c>
      <c r="BH177" s="183">
        <f>IF(N177="sníž. přenesená",J177,0)</f>
        <v>0</v>
      </c>
      <c r="BI177" s="183">
        <f>IF(N177="nulová",J177,0)</f>
        <v>0</v>
      </c>
      <c r="BJ177" s="18" t="s">
        <v>125</v>
      </c>
      <c r="BK177" s="183">
        <f>ROUND(I177*H177,2)</f>
        <v>0</v>
      </c>
      <c r="BL177" s="18" t="s">
        <v>233</v>
      </c>
      <c r="BM177" s="182" t="s">
        <v>268</v>
      </c>
    </row>
    <row r="178" s="2" customFormat="1" ht="16.5" customHeight="1">
      <c r="A178" s="37"/>
      <c r="B178" s="170"/>
      <c r="C178" s="171" t="s">
        <v>269</v>
      </c>
      <c r="D178" s="171" t="s">
        <v>120</v>
      </c>
      <c r="E178" s="172" t="s">
        <v>270</v>
      </c>
      <c r="F178" s="173" t="s">
        <v>271</v>
      </c>
      <c r="G178" s="174" t="s">
        <v>163</v>
      </c>
      <c r="H178" s="175">
        <v>51.204999999999998</v>
      </c>
      <c r="I178" s="176"/>
      <c r="J178" s="177">
        <f>ROUND(I178*H178,2)</f>
        <v>0</v>
      </c>
      <c r="K178" s="173" t="s">
        <v>1</v>
      </c>
      <c r="L178" s="38"/>
      <c r="M178" s="178" t="s">
        <v>1</v>
      </c>
      <c r="N178" s="179" t="s">
        <v>42</v>
      </c>
      <c r="O178" s="76"/>
      <c r="P178" s="180">
        <f>O178*H178</f>
        <v>0</v>
      </c>
      <c r="Q178" s="180">
        <v>0.019460000000000002</v>
      </c>
      <c r="R178" s="180">
        <f>Q178*H178</f>
        <v>0.99644930000000009</v>
      </c>
      <c r="S178" s="180">
        <v>0</v>
      </c>
      <c r="T178" s="18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2" t="s">
        <v>233</v>
      </c>
      <c r="AT178" s="182" t="s">
        <v>120</v>
      </c>
      <c r="AU178" s="182" t="s">
        <v>125</v>
      </c>
      <c r="AY178" s="18" t="s">
        <v>117</v>
      </c>
      <c r="BE178" s="183">
        <f>IF(N178="základní",J178,0)</f>
        <v>0</v>
      </c>
      <c r="BF178" s="183">
        <f>IF(N178="snížená",J178,0)</f>
        <v>0</v>
      </c>
      <c r="BG178" s="183">
        <f>IF(N178="zákl. přenesená",J178,0)</f>
        <v>0</v>
      </c>
      <c r="BH178" s="183">
        <f>IF(N178="sníž. přenesená",J178,0)</f>
        <v>0</v>
      </c>
      <c r="BI178" s="183">
        <f>IF(N178="nulová",J178,0)</f>
        <v>0</v>
      </c>
      <c r="BJ178" s="18" t="s">
        <v>125</v>
      </c>
      <c r="BK178" s="183">
        <f>ROUND(I178*H178,2)</f>
        <v>0</v>
      </c>
      <c r="BL178" s="18" t="s">
        <v>233</v>
      </c>
      <c r="BM178" s="182" t="s">
        <v>272</v>
      </c>
    </row>
    <row r="179" s="14" customFormat="1">
      <c r="A179" s="14"/>
      <c r="B179" s="199"/>
      <c r="C179" s="14"/>
      <c r="D179" s="191" t="s">
        <v>166</v>
      </c>
      <c r="E179" s="200" t="s">
        <v>1</v>
      </c>
      <c r="F179" s="201" t="s">
        <v>263</v>
      </c>
      <c r="G179" s="14"/>
      <c r="H179" s="200" t="s">
        <v>1</v>
      </c>
      <c r="I179" s="202"/>
      <c r="J179" s="14"/>
      <c r="K179" s="14"/>
      <c r="L179" s="199"/>
      <c r="M179" s="203"/>
      <c r="N179" s="204"/>
      <c r="O179" s="204"/>
      <c r="P179" s="204"/>
      <c r="Q179" s="204"/>
      <c r="R179" s="204"/>
      <c r="S179" s="204"/>
      <c r="T179" s="20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00" t="s">
        <v>166</v>
      </c>
      <c r="AU179" s="200" t="s">
        <v>125</v>
      </c>
      <c r="AV179" s="14" t="s">
        <v>84</v>
      </c>
      <c r="AW179" s="14" t="s">
        <v>32</v>
      </c>
      <c r="AX179" s="14" t="s">
        <v>76</v>
      </c>
      <c r="AY179" s="200" t="s">
        <v>117</v>
      </c>
    </row>
    <row r="180" s="13" customFormat="1">
      <c r="A180" s="13"/>
      <c r="B180" s="190"/>
      <c r="C180" s="13"/>
      <c r="D180" s="191" t="s">
        <v>166</v>
      </c>
      <c r="E180" s="192" t="s">
        <v>1</v>
      </c>
      <c r="F180" s="193" t="s">
        <v>264</v>
      </c>
      <c r="G180" s="13"/>
      <c r="H180" s="194">
        <v>51.204999999999998</v>
      </c>
      <c r="I180" s="195"/>
      <c r="J180" s="13"/>
      <c r="K180" s="13"/>
      <c r="L180" s="190"/>
      <c r="M180" s="196"/>
      <c r="N180" s="197"/>
      <c r="O180" s="197"/>
      <c r="P180" s="197"/>
      <c r="Q180" s="197"/>
      <c r="R180" s="197"/>
      <c r="S180" s="197"/>
      <c r="T180" s="19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2" t="s">
        <v>166</v>
      </c>
      <c r="AU180" s="192" t="s">
        <v>125</v>
      </c>
      <c r="AV180" s="13" t="s">
        <v>125</v>
      </c>
      <c r="AW180" s="13" t="s">
        <v>32</v>
      </c>
      <c r="AX180" s="13" t="s">
        <v>84</v>
      </c>
      <c r="AY180" s="192" t="s">
        <v>117</v>
      </c>
    </row>
    <row r="181" s="2" customFormat="1" ht="33" customHeight="1">
      <c r="A181" s="37"/>
      <c r="B181" s="170"/>
      <c r="C181" s="171" t="s">
        <v>273</v>
      </c>
      <c r="D181" s="171" t="s">
        <v>120</v>
      </c>
      <c r="E181" s="172" t="s">
        <v>274</v>
      </c>
      <c r="F181" s="173" t="s">
        <v>275</v>
      </c>
      <c r="G181" s="174" t="s">
        <v>276</v>
      </c>
      <c r="H181" s="214"/>
      <c r="I181" s="176"/>
      <c r="J181" s="177">
        <f>ROUND(I181*H181,2)</f>
        <v>0</v>
      </c>
      <c r="K181" s="173" t="s">
        <v>123</v>
      </c>
      <c r="L181" s="38"/>
      <c r="M181" s="178" t="s">
        <v>1</v>
      </c>
      <c r="N181" s="179" t="s">
        <v>42</v>
      </c>
      <c r="O181" s="76"/>
      <c r="P181" s="180">
        <f>O181*H181</f>
        <v>0</v>
      </c>
      <c r="Q181" s="180">
        <v>0</v>
      </c>
      <c r="R181" s="180">
        <f>Q181*H181</f>
        <v>0</v>
      </c>
      <c r="S181" s="180">
        <v>0</v>
      </c>
      <c r="T181" s="18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2" t="s">
        <v>233</v>
      </c>
      <c r="AT181" s="182" t="s">
        <v>120</v>
      </c>
      <c r="AU181" s="182" t="s">
        <v>125</v>
      </c>
      <c r="AY181" s="18" t="s">
        <v>117</v>
      </c>
      <c r="BE181" s="183">
        <f>IF(N181="základní",J181,0)</f>
        <v>0</v>
      </c>
      <c r="BF181" s="183">
        <f>IF(N181="snížená",J181,0)</f>
        <v>0</v>
      </c>
      <c r="BG181" s="183">
        <f>IF(N181="zákl. přenesená",J181,0)</f>
        <v>0</v>
      </c>
      <c r="BH181" s="183">
        <f>IF(N181="sníž. přenesená",J181,0)</f>
        <v>0</v>
      </c>
      <c r="BI181" s="183">
        <f>IF(N181="nulová",J181,0)</f>
        <v>0</v>
      </c>
      <c r="BJ181" s="18" t="s">
        <v>125</v>
      </c>
      <c r="BK181" s="183">
        <f>ROUND(I181*H181,2)</f>
        <v>0</v>
      </c>
      <c r="BL181" s="18" t="s">
        <v>233</v>
      </c>
      <c r="BM181" s="182" t="s">
        <v>277</v>
      </c>
    </row>
    <row r="182" s="12" customFormat="1" ht="22.8" customHeight="1">
      <c r="A182" s="12"/>
      <c r="B182" s="157"/>
      <c r="C182" s="12"/>
      <c r="D182" s="158" t="s">
        <v>75</v>
      </c>
      <c r="E182" s="168" t="s">
        <v>278</v>
      </c>
      <c r="F182" s="168" t="s">
        <v>279</v>
      </c>
      <c r="G182" s="12"/>
      <c r="H182" s="12"/>
      <c r="I182" s="160"/>
      <c r="J182" s="169">
        <f>BK182</f>
        <v>0</v>
      </c>
      <c r="K182" s="12"/>
      <c r="L182" s="157"/>
      <c r="M182" s="162"/>
      <c r="N182" s="163"/>
      <c r="O182" s="163"/>
      <c r="P182" s="164">
        <f>SUM(P183:P221)</f>
        <v>0</v>
      </c>
      <c r="Q182" s="163"/>
      <c r="R182" s="164">
        <f>SUM(R183:R221)</f>
        <v>2.0592280000000001</v>
      </c>
      <c r="S182" s="163"/>
      <c r="T182" s="165">
        <f>SUM(T183:T221)</f>
        <v>0.74252999999999991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58" t="s">
        <v>125</v>
      </c>
      <c r="AT182" s="166" t="s">
        <v>75</v>
      </c>
      <c r="AU182" s="166" t="s">
        <v>84</v>
      </c>
      <c r="AY182" s="158" t="s">
        <v>117</v>
      </c>
      <c r="BK182" s="167">
        <f>SUM(BK183:BK221)</f>
        <v>0</v>
      </c>
    </row>
    <row r="183" s="2" customFormat="1" ht="24.15" customHeight="1">
      <c r="A183" s="37"/>
      <c r="B183" s="170"/>
      <c r="C183" s="171" t="s">
        <v>280</v>
      </c>
      <c r="D183" s="171" t="s">
        <v>120</v>
      </c>
      <c r="E183" s="172" t="s">
        <v>281</v>
      </c>
      <c r="F183" s="173" t="s">
        <v>282</v>
      </c>
      <c r="G183" s="174" t="s">
        <v>283</v>
      </c>
      <c r="H183" s="175">
        <v>26.300000000000001</v>
      </c>
      <c r="I183" s="176"/>
      <c r="J183" s="177">
        <f>ROUND(I183*H183,2)</f>
        <v>0</v>
      </c>
      <c r="K183" s="173" t="s">
        <v>123</v>
      </c>
      <c r="L183" s="38"/>
      <c r="M183" s="178" t="s">
        <v>1</v>
      </c>
      <c r="N183" s="179" t="s">
        <v>42</v>
      </c>
      <c r="O183" s="76"/>
      <c r="P183" s="180">
        <f>O183*H183</f>
        <v>0</v>
      </c>
      <c r="Q183" s="180">
        <v>0</v>
      </c>
      <c r="R183" s="180">
        <f>Q183*H183</f>
        <v>0</v>
      </c>
      <c r="S183" s="180">
        <v>0.0033800000000000002</v>
      </c>
      <c r="T183" s="181">
        <f>S183*H183</f>
        <v>0.088894000000000001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2" t="s">
        <v>233</v>
      </c>
      <c r="AT183" s="182" t="s">
        <v>120</v>
      </c>
      <c r="AU183" s="182" t="s">
        <v>125</v>
      </c>
      <c r="AY183" s="18" t="s">
        <v>117</v>
      </c>
      <c r="BE183" s="183">
        <f>IF(N183="základní",J183,0)</f>
        <v>0</v>
      </c>
      <c r="BF183" s="183">
        <f>IF(N183="snížená",J183,0)</f>
        <v>0</v>
      </c>
      <c r="BG183" s="183">
        <f>IF(N183="zákl. přenesená",J183,0)</f>
        <v>0</v>
      </c>
      <c r="BH183" s="183">
        <f>IF(N183="sníž. přenesená",J183,0)</f>
        <v>0</v>
      </c>
      <c r="BI183" s="183">
        <f>IF(N183="nulová",J183,0)</f>
        <v>0</v>
      </c>
      <c r="BJ183" s="18" t="s">
        <v>125</v>
      </c>
      <c r="BK183" s="183">
        <f>ROUND(I183*H183,2)</f>
        <v>0</v>
      </c>
      <c r="BL183" s="18" t="s">
        <v>233</v>
      </c>
      <c r="BM183" s="182" t="s">
        <v>284</v>
      </c>
    </row>
    <row r="184" s="2" customFormat="1" ht="24.15" customHeight="1">
      <c r="A184" s="37"/>
      <c r="B184" s="170"/>
      <c r="C184" s="171" t="s">
        <v>285</v>
      </c>
      <c r="D184" s="171" t="s">
        <v>120</v>
      </c>
      <c r="E184" s="172" t="s">
        <v>286</v>
      </c>
      <c r="F184" s="173" t="s">
        <v>287</v>
      </c>
      <c r="G184" s="174" t="s">
        <v>283</v>
      </c>
      <c r="H184" s="175">
        <v>35.200000000000003</v>
      </c>
      <c r="I184" s="176"/>
      <c r="J184" s="177">
        <f>ROUND(I184*H184,2)</f>
        <v>0</v>
      </c>
      <c r="K184" s="173" t="s">
        <v>123</v>
      </c>
      <c r="L184" s="38"/>
      <c r="M184" s="178" t="s">
        <v>1</v>
      </c>
      <c r="N184" s="179" t="s">
        <v>42</v>
      </c>
      <c r="O184" s="76"/>
      <c r="P184" s="180">
        <f>O184*H184</f>
        <v>0</v>
      </c>
      <c r="Q184" s="180">
        <v>0</v>
      </c>
      <c r="R184" s="180">
        <f>Q184*H184</f>
        <v>0</v>
      </c>
      <c r="S184" s="180">
        <v>0.0033800000000000002</v>
      </c>
      <c r="T184" s="181">
        <f>S184*H184</f>
        <v>0.11897600000000001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2" t="s">
        <v>233</v>
      </c>
      <c r="AT184" s="182" t="s">
        <v>120</v>
      </c>
      <c r="AU184" s="182" t="s">
        <v>125</v>
      </c>
      <c r="AY184" s="18" t="s">
        <v>117</v>
      </c>
      <c r="BE184" s="183">
        <f>IF(N184="základní",J184,0)</f>
        <v>0</v>
      </c>
      <c r="BF184" s="183">
        <f>IF(N184="snížená",J184,0)</f>
        <v>0</v>
      </c>
      <c r="BG184" s="183">
        <f>IF(N184="zákl. přenesená",J184,0)</f>
        <v>0</v>
      </c>
      <c r="BH184" s="183">
        <f>IF(N184="sníž. přenesená",J184,0)</f>
        <v>0</v>
      </c>
      <c r="BI184" s="183">
        <f>IF(N184="nulová",J184,0)</f>
        <v>0</v>
      </c>
      <c r="BJ184" s="18" t="s">
        <v>125</v>
      </c>
      <c r="BK184" s="183">
        <f>ROUND(I184*H184,2)</f>
        <v>0</v>
      </c>
      <c r="BL184" s="18" t="s">
        <v>233</v>
      </c>
      <c r="BM184" s="182" t="s">
        <v>288</v>
      </c>
    </row>
    <row r="185" s="13" customFormat="1">
      <c r="A185" s="13"/>
      <c r="B185" s="190"/>
      <c r="C185" s="13"/>
      <c r="D185" s="191" t="s">
        <v>166</v>
      </c>
      <c r="E185" s="192" t="s">
        <v>1</v>
      </c>
      <c r="F185" s="193" t="s">
        <v>289</v>
      </c>
      <c r="G185" s="13"/>
      <c r="H185" s="194">
        <v>35.200000000000003</v>
      </c>
      <c r="I185" s="195"/>
      <c r="J185" s="13"/>
      <c r="K185" s="13"/>
      <c r="L185" s="190"/>
      <c r="M185" s="196"/>
      <c r="N185" s="197"/>
      <c r="O185" s="197"/>
      <c r="P185" s="197"/>
      <c r="Q185" s="197"/>
      <c r="R185" s="197"/>
      <c r="S185" s="197"/>
      <c r="T185" s="19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2" t="s">
        <v>166</v>
      </c>
      <c r="AU185" s="192" t="s">
        <v>125</v>
      </c>
      <c r="AV185" s="13" t="s">
        <v>125</v>
      </c>
      <c r="AW185" s="13" t="s">
        <v>32</v>
      </c>
      <c r="AX185" s="13" t="s">
        <v>84</v>
      </c>
      <c r="AY185" s="192" t="s">
        <v>117</v>
      </c>
    </row>
    <row r="186" s="2" customFormat="1" ht="21.75" customHeight="1">
      <c r="A186" s="37"/>
      <c r="B186" s="170"/>
      <c r="C186" s="171" t="s">
        <v>290</v>
      </c>
      <c r="D186" s="171" t="s">
        <v>120</v>
      </c>
      <c r="E186" s="172" t="s">
        <v>291</v>
      </c>
      <c r="F186" s="173" t="s">
        <v>292</v>
      </c>
      <c r="G186" s="174" t="s">
        <v>283</v>
      </c>
      <c r="H186" s="175">
        <v>107.2</v>
      </c>
      <c r="I186" s="176"/>
      <c r="J186" s="177">
        <f>ROUND(I186*H186,2)</f>
        <v>0</v>
      </c>
      <c r="K186" s="173" t="s">
        <v>123</v>
      </c>
      <c r="L186" s="38"/>
      <c r="M186" s="178" t="s">
        <v>1</v>
      </c>
      <c r="N186" s="179" t="s">
        <v>42</v>
      </c>
      <c r="O186" s="76"/>
      <c r="P186" s="180">
        <f>O186*H186</f>
        <v>0</v>
      </c>
      <c r="Q186" s="180">
        <v>0</v>
      </c>
      <c r="R186" s="180">
        <f>Q186*H186</f>
        <v>0</v>
      </c>
      <c r="S186" s="180">
        <v>0.0017700000000000001</v>
      </c>
      <c r="T186" s="181">
        <f>S186*H186</f>
        <v>0.18974400000000002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2" t="s">
        <v>233</v>
      </c>
      <c r="AT186" s="182" t="s">
        <v>120</v>
      </c>
      <c r="AU186" s="182" t="s">
        <v>125</v>
      </c>
      <c r="AY186" s="18" t="s">
        <v>117</v>
      </c>
      <c r="BE186" s="183">
        <f>IF(N186="základní",J186,0)</f>
        <v>0</v>
      </c>
      <c r="BF186" s="183">
        <f>IF(N186="snížená",J186,0)</f>
        <v>0</v>
      </c>
      <c r="BG186" s="183">
        <f>IF(N186="zákl. přenesená",J186,0)</f>
        <v>0</v>
      </c>
      <c r="BH186" s="183">
        <f>IF(N186="sníž. přenesená",J186,0)</f>
        <v>0</v>
      </c>
      <c r="BI186" s="183">
        <f>IF(N186="nulová",J186,0)</f>
        <v>0</v>
      </c>
      <c r="BJ186" s="18" t="s">
        <v>125</v>
      </c>
      <c r="BK186" s="183">
        <f>ROUND(I186*H186,2)</f>
        <v>0</v>
      </c>
      <c r="BL186" s="18" t="s">
        <v>233</v>
      </c>
      <c r="BM186" s="182" t="s">
        <v>293</v>
      </c>
    </row>
    <row r="187" s="13" customFormat="1">
      <c r="A187" s="13"/>
      <c r="B187" s="190"/>
      <c r="C187" s="13"/>
      <c r="D187" s="191" t="s">
        <v>166</v>
      </c>
      <c r="E187" s="192" t="s">
        <v>1</v>
      </c>
      <c r="F187" s="193" t="s">
        <v>294</v>
      </c>
      <c r="G187" s="13"/>
      <c r="H187" s="194">
        <v>107.2</v>
      </c>
      <c r="I187" s="195"/>
      <c r="J187" s="13"/>
      <c r="K187" s="13"/>
      <c r="L187" s="190"/>
      <c r="M187" s="196"/>
      <c r="N187" s="197"/>
      <c r="O187" s="197"/>
      <c r="P187" s="197"/>
      <c r="Q187" s="197"/>
      <c r="R187" s="197"/>
      <c r="S187" s="197"/>
      <c r="T187" s="19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2" t="s">
        <v>166</v>
      </c>
      <c r="AU187" s="192" t="s">
        <v>125</v>
      </c>
      <c r="AV187" s="13" t="s">
        <v>125</v>
      </c>
      <c r="AW187" s="13" t="s">
        <v>32</v>
      </c>
      <c r="AX187" s="13" t="s">
        <v>84</v>
      </c>
      <c r="AY187" s="192" t="s">
        <v>117</v>
      </c>
    </row>
    <row r="188" s="2" customFormat="1" ht="16.5" customHeight="1">
      <c r="A188" s="37"/>
      <c r="B188" s="170"/>
      <c r="C188" s="171" t="s">
        <v>295</v>
      </c>
      <c r="D188" s="171" t="s">
        <v>120</v>
      </c>
      <c r="E188" s="172" t="s">
        <v>296</v>
      </c>
      <c r="F188" s="173" t="s">
        <v>297</v>
      </c>
      <c r="G188" s="174" t="s">
        <v>298</v>
      </c>
      <c r="H188" s="175">
        <v>3</v>
      </c>
      <c r="I188" s="176"/>
      <c r="J188" s="177">
        <f>ROUND(I188*H188,2)</f>
        <v>0</v>
      </c>
      <c r="K188" s="173" t="s">
        <v>123</v>
      </c>
      <c r="L188" s="38"/>
      <c r="M188" s="178" t="s">
        <v>1</v>
      </c>
      <c r="N188" s="179" t="s">
        <v>42</v>
      </c>
      <c r="O188" s="76"/>
      <c r="P188" s="180">
        <f>O188*H188</f>
        <v>0</v>
      </c>
      <c r="Q188" s="180">
        <v>0</v>
      </c>
      <c r="R188" s="180">
        <f>Q188*H188</f>
        <v>0</v>
      </c>
      <c r="S188" s="180">
        <v>0.014999999999999999</v>
      </c>
      <c r="T188" s="181">
        <f>S188*H188</f>
        <v>0.044999999999999998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2" t="s">
        <v>233</v>
      </c>
      <c r="AT188" s="182" t="s">
        <v>120</v>
      </c>
      <c r="AU188" s="182" t="s">
        <v>125</v>
      </c>
      <c r="AY188" s="18" t="s">
        <v>117</v>
      </c>
      <c r="BE188" s="183">
        <f>IF(N188="základní",J188,0)</f>
        <v>0</v>
      </c>
      <c r="BF188" s="183">
        <f>IF(N188="snížená",J188,0)</f>
        <v>0</v>
      </c>
      <c r="BG188" s="183">
        <f>IF(N188="zákl. přenesená",J188,0)</f>
        <v>0</v>
      </c>
      <c r="BH188" s="183">
        <f>IF(N188="sníž. přenesená",J188,0)</f>
        <v>0</v>
      </c>
      <c r="BI188" s="183">
        <f>IF(N188="nulová",J188,0)</f>
        <v>0</v>
      </c>
      <c r="BJ188" s="18" t="s">
        <v>125</v>
      </c>
      <c r="BK188" s="183">
        <f>ROUND(I188*H188,2)</f>
        <v>0</v>
      </c>
      <c r="BL188" s="18" t="s">
        <v>233</v>
      </c>
      <c r="BM188" s="182" t="s">
        <v>299</v>
      </c>
    </row>
    <row r="189" s="2" customFormat="1" ht="21.75" customHeight="1">
      <c r="A189" s="37"/>
      <c r="B189" s="170"/>
      <c r="C189" s="171" t="s">
        <v>300</v>
      </c>
      <c r="D189" s="171" t="s">
        <v>120</v>
      </c>
      <c r="E189" s="172" t="s">
        <v>301</v>
      </c>
      <c r="F189" s="173" t="s">
        <v>302</v>
      </c>
      <c r="G189" s="174" t="s">
        <v>298</v>
      </c>
      <c r="H189" s="175">
        <v>96</v>
      </c>
      <c r="I189" s="176"/>
      <c r="J189" s="177">
        <f>ROUND(I189*H189,2)</f>
        <v>0</v>
      </c>
      <c r="K189" s="173" t="s">
        <v>123</v>
      </c>
      <c r="L189" s="38"/>
      <c r="M189" s="178" t="s">
        <v>1</v>
      </c>
      <c r="N189" s="179" t="s">
        <v>42</v>
      </c>
      <c r="O189" s="76"/>
      <c r="P189" s="180">
        <f>O189*H189</f>
        <v>0</v>
      </c>
      <c r="Q189" s="180">
        <v>0</v>
      </c>
      <c r="R189" s="180">
        <f>Q189*H189</f>
        <v>0</v>
      </c>
      <c r="S189" s="180">
        <v>0.00022000000000000001</v>
      </c>
      <c r="T189" s="181">
        <f>S189*H189</f>
        <v>0.02112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2" t="s">
        <v>233</v>
      </c>
      <c r="AT189" s="182" t="s">
        <v>120</v>
      </c>
      <c r="AU189" s="182" t="s">
        <v>125</v>
      </c>
      <c r="AY189" s="18" t="s">
        <v>117</v>
      </c>
      <c r="BE189" s="183">
        <f>IF(N189="základní",J189,0)</f>
        <v>0</v>
      </c>
      <c r="BF189" s="183">
        <f>IF(N189="snížená",J189,0)</f>
        <v>0</v>
      </c>
      <c r="BG189" s="183">
        <f>IF(N189="zákl. přenesená",J189,0)</f>
        <v>0</v>
      </c>
      <c r="BH189" s="183">
        <f>IF(N189="sníž. přenesená",J189,0)</f>
        <v>0</v>
      </c>
      <c r="BI189" s="183">
        <f>IF(N189="nulová",J189,0)</f>
        <v>0</v>
      </c>
      <c r="BJ189" s="18" t="s">
        <v>125</v>
      </c>
      <c r="BK189" s="183">
        <f>ROUND(I189*H189,2)</f>
        <v>0</v>
      </c>
      <c r="BL189" s="18" t="s">
        <v>233</v>
      </c>
      <c r="BM189" s="182" t="s">
        <v>303</v>
      </c>
    </row>
    <row r="190" s="2" customFormat="1" ht="16.5" customHeight="1">
      <c r="A190" s="37"/>
      <c r="B190" s="170"/>
      <c r="C190" s="171" t="s">
        <v>304</v>
      </c>
      <c r="D190" s="171" t="s">
        <v>120</v>
      </c>
      <c r="E190" s="172" t="s">
        <v>305</v>
      </c>
      <c r="F190" s="173" t="s">
        <v>306</v>
      </c>
      <c r="G190" s="174" t="s">
        <v>298</v>
      </c>
      <c r="H190" s="175">
        <v>10</v>
      </c>
      <c r="I190" s="176"/>
      <c r="J190" s="177">
        <f>ROUND(I190*H190,2)</f>
        <v>0</v>
      </c>
      <c r="K190" s="173" t="s">
        <v>1</v>
      </c>
      <c r="L190" s="38"/>
      <c r="M190" s="178" t="s">
        <v>1</v>
      </c>
      <c r="N190" s="179" t="s">
        <v>42</v>
      </c>
      <c r="O190" s="76"/>
      <c r="P190" s="180">
        <f>O190*H190</f>
        <v>0</v>
      </c>
      <c r="Q190" s="180">
        <v>0</v>
      </c>
      <c r="R190" s="180">
        <f>Q190*H190</f>
        <v>0</v>
      </c>
      <c r="S190" s="180">
        <v>0.00022000000000000001</v>
      </c>
      <c r="T190" s="181">
        <f>S190*H190</f>
        <v>0.0022000000000000001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2" t="s">
        <v>233</v>
      </c>
      <c r="AT190" s="182" t="s">
        <v>120</v>
      </c>
      <c r="AU190" s="182" t="s">
        <v>125</v>
      </c>
      <c r="AY190" s="18" t="s">
        <v>117</v>
      </c>
      <c r="BE190" s="183">
        <f>IF(N190="základní",J190,0)</f>
        <v>0</v>
      </c>
      <c r="BF190" s="183">
        <f>IF(N190="snížená",J190,0)</f>
        <v>0</v>
      </c>
      <c r="BG190" s="183">
        <f>IF(N190="zákl. přenesená",J190,0)</f>
        <v>0</v>
      </c>
      <c r="BH190" s="183">
        <f>IF(N190="sníž. přenesená",J190,0)</f>
        <v>0</v>
      </c>
      <c r="BI190" s="183">
        <f>IF(N190="nulová",J190,0)</f>
        <v>0</v>
      </c>
      <c r="BJ190" s="18" t="s">
        <v>125</v>
      </c>
      <c r="BK190" s="183">
        <f>ROUND(I190*H190,2)</f>
        <v>0</v>
      </c>
      <c r="BL190" s="18" t="s">
        <v>233</v>
      </c>
      <c r="BM190" s="182" t="s">
        <v>307</v>
      </c>
    </row>
    <row r="191" s="13" customFormat="1">
      <c r="A191" s="13"/>
      <c r="B191" s="190"/>
      <c r="C191" s="13"/>
      <c r="D191" s="191" t="s">
        <v>166</v>
      </c>
      <c r="E191" s="192" t="s">
        <v>1</v>
      </c>
      <c r="F191" s="193" t="s">
        <v>308</v>
      </c>
      <c r="G191" s="13"/>
      <c r="H191" s="194">
        <v>10</v>
      </c>
      <c r="I191" s="195"/>
      <c r="J191" s="13"/>
      <c r="K191" s="13"/>
      <c r="L191" s="190"/>
      <c r="M191" s="196"/>
      <c r="N191" s="197"/>
      <c r="O191" s="197"/>
      <c r="P191" s="197"/>
      <c r="Q191" s="197"/>
      <c r="R191" s="197"/>
      <c r="S191" s="197"/>
      <c r="T191" s="19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92" t="s">
        <v>166</v>
      </c>
      <c r="AU191" s="192" t="s">
        <v>125</v>
      </c>
      <c r="AV191" s="13" t="s">
        <v>125</v>
      </c>
      <c r="AW191" s="13" t="s">
        <v>32</v>
      </c>
      <c r="AX191" s="13" t="s">
        <v>84</v>
      </c>
      <c r="AY191" s="192" t="s">
        <v>117</v>
      </c>
    </row>
    <row r="192" s="2" customFormat="1" ht="16.5" customHeight="1">
      <c r="A192" s="37"/>
      <c r="B192" s="170"/>
      <c r="C192" s="171" t="s">
        <v>309</v>
      </c>
      <c r="D192" s="171" t="s">
        <v>120</v>
      </c>
      <c r="E192" s="172" t="s">
        <v>310</v>
      </c>
      <c r="F192" s="173" t="s">
        <v>311</v>
      </c>
      <c r="G192" s="174" t="s">
        <v>163</v>
      </c>
      <c r="H192" s="175">
        <v>4.4000000000000004</v>
      </c>
      <c r="I192" s="176"/>
      <c r="J192" s="177">
        <f>ROUND(I192*H192,2)</f>
        <v>0</v>
      </c>
      <c r="K192" s="173" t="s">
        <v>123</v>
      </c>
      <c r="L192" s="38"/>
      <c r="M192" s="178" t="s">
        <v>1</v>
      </c>
      <c r="N192" s="179" t="s">
        <v>42</v>
      </c>
      <c r="O192" s="76"/>
      <c r="P192" s="180">
        <f>O192*H192</f>
        <v>0</v>
      </c>
      <c r="Q192" s="180">
        <v>0</v>
      </c>
      <c r="R192" s="180">
        <f>Q192*H192</f>
        <v>0</v>
      </c>
      <c r="S192" s="180">
        <v>0.0058399999999999997</v>
      </c>
      <c r="T192" s="181">
        <f>S192*H192</f>
        <v>0.025696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2" t="s">
        <v>233</v>
      </c>
      <c r="AT192" s="182" t="s">
        <v>120</v>
      </c>
      <c r="AU192" s="182" t="s">
        <v>125</v>
      </c>
      <c r="AY192" s="18" t="s">
        <v>117</v>
      </c>
      <c r="BE192" s="183">
        <f>IF(N192="základní",J192,0)</f>
        <v>0</v>
      </c>
      <c r="BF192" s="183">
        <f>IF(N192="snížená",J192,0)</f>
        <v>0</v>
      </c>
      <c r="BG192" s="183">
        <f>IF(N192="zákl. přenesená",J192,0)</f>
        <v>0</v>
      </c>
      <c r="BH192" s="183">
        <f>IF(N192="sníž. přenesená",J192,0)</f>
        <v>0</v>
      </c>
      <c r="BI192" s="183">
        <f>IF(N192="nulová",J192,0)</f>
        <v>0</v>
      </c>
      <c r="BJ192" s="18" t="s">
        <v>125</v>
      </c>
      <c r="BK192" s="183">
        <f>ROUND(I192*H192,2)</f>
        <v>0</v>
      </c>
      <c r="BL192" s="18" t="s">
        <v>233</v>
      </c>
      <c r="BM192" s="182" t="s">
        <v>312</v>
      </c>
    </row>
    <row r="193" s="13" customFormat="1">
      <c r="A193" s="13"/>
      <c r="B193" s="190"/>
      <c r="C193" s="13"/>
      <c r="D193" s="191" t="s">
        <v>166</v>
      </c>
      <c r="E193" s="192" t="s">
        <v>1</v>
      </c>
      <c r="F193" s="193" t="s">
        <v>313</v>
      </c>
      <c r="G193" s="13"/>
      <c r="H193" s="194">
        <v>4.4000000000000004</v>
      </c>
      <c r="I193" s="195"/>
      <c r="J193" s="13"/>
      <c r="K193" s="13"/>
      <c r="L193" s="190"/>
      <c r="M193" s="196"/>
      <c r="N193" s="197"/>
      <c r="O193" s="197"/>
      <c r="P193" s="197"/>
      <c r="Q193" s="197"/>
      <c r="R193" s="197"/>
      <c r="S193" s="197"/>
      <c r="T193" s="19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2" t="s">
        <v>166</v>
      </c>
      <c r="AU193" s="192" t="s">
        <v>125</v>
      </c>
      <c r="AV193" s="13" t="s">
        <v>125</v>
      </c>
      <c r="AW193" s="13" t="s">
        <v>32</v>
      </c>
      <c r="AX193" s="13" t="s">
        <v>84</v>
      </c>
      <c r="AY193" s="192" t="s">
        <v>117</v>
      </c>
    </row>
    <row r="194" s="2" customFormat="1" ht="16.5" customHeight="1">
      <c r="A194" s="37"/>
      <c r="B194" s="170"/>
      <c r="C194" s="171" t="s">
        <v>314</v>
      </c>
      <c r="D194" s="171" t="s">
        <v>120</v>
      </c>
      <c r="E194" s="172" t="s">
        <v>315</v>
      </c>
      <c r="F194" s="173" t="s">
        <v>316</v>
      </c>
      <c r="G194" s="174" t="s">
        <v>283</v>
      </c>
      <c r="H194" s="175">
        <v>96.5</v>
      </c>
      <c r="I194" s="176"/>
      <c r="J194" s="177">
        <f>ROUND(I194*H194,2)</f>
        <v>0</v>
      </c>
      <c r="K194" s="173" t="s">
        <v>123</v>
      </c>
      <c r="L194" s="38"/>
      <c r="M194" s="178" t="s">
        <v>1</v>
      </c>
      <c r="N194" s="179" t="s">
        <v>42</v>
      </c>
      <c r="O194" s="76"/>
      <c r="P194" s="180">
        <f>O194*H194</f>
        <v>0</v>
      </c>
      <c r="Q194" s="180">
        <v>0</v>
      </c>
      <c r="R194" s="180">
        <f>Q194*H194</f>
        <v>0</v>
      </c>
      <c r="S194" s="180">
        <v>0.0025999999999999999</v>
      </c>
      <c r="T194" s="181">
        <f>S194*H194</f>
        <v>0.25090000000000001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2" t="s">
        <v>233</v>
      </c>
      <c r="AT194" s="182" t="s">
        <v>120</v>
      </c>
      <c r="AU194" s="182" t="s">
        <v>125</v>
      </c>
      <c r="AY194" s="18" t="s">
        <v>117</v>
      </c>
      <c r="BE194" s="183">
        <f>IF(N194="základní",J194,0)</f>
        <v>0</v>
      </c>
      <c r="BF194" s="183">
        <f>IF(N194="snížená",J194,0)</f>
        <v>0</v>
      </c>
      <c r="BG194" s="183">
        <f>IF(N194="zákl. přenesená",J194,0)</f>
        <v>0</v>
      </c>
      <c r="BH194" s="183">
        <f>IF(N194="sníž. přenesená",J194,0)</f>
        <v>0</v>
      </c>
      <c r="BI194" s="183">
        <f>IF(N194="nulová",J194,0)</f>
        <v>0</v>
      </c>
      <c r="BJ194" s="18" t="s">
        <v>125</v>
      </c>
      <c r="BK194" s="183">
        <f>ROUND(I194*H194,2)</f>
        <v>0</v>
      </c>
      <c r="BL194" s="18" t="s">
        <v>233</v>
      </c>
      <c r="BM194" s="182" t="s">
        <v>317</v>
      </c>
    </row>
    <row r="195" s="2" customFormat="1" ht="24.15" customHeight="1">
      <c r="A195" s="37"/>
      <c r="B195" s="170"/>
      <c r="C195" s="171" t="s">
        <v>318</v>
      </c>
      <c r="D195" s="171" t="s">
        <v>120</v>
      </c>
      <c r="E195" s="172" t="s">
        <v>319</v>
      </c>
      <c r="F195" s="173" t="s">
        <v>320</v>
      </c>
      <c r="G195" s="174" t="s">
        <v>163</v>
      </c>
      <c r="H195" s="175">
        <v>512.04999999999995</v>
      </c>
      <c r="I195" s="176"/>
      <c r="J195" s="177">
        <f>ROUND(I195*H195,2)</f>
        <v>0</v>
      </c>
      <c r="K195" s="173" t="s">
        <v>123</v>
      </c>
      <c r="L195" s="38"/>
      <c r="M195" s="178" t="s">
        <v>1</v>
      </c>
      <c r="N195" s="179" t="s">
        <v>42</v>
      </c>
      <c r="O195" s="76"/>
      <c r="P195" s="180">
        <f>O195*H195</f>
        <v>0</v>
      </c>
      <c r="Q195" s="180">
        <v>0.0027200000000000002</v>
      </c>
      <c r="R195" s="180">
        <f>Q195*H195</f>
        <v>1.392776</v>
      </c>
      <c r="S195" s="180">
        <v>0</v>
      </c>
      <c r="T195" s="18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2" t="s">
        <v>233</v>
      </c>
      <c r="AT195" s="182" t="s">
        <v>120</v>
      </c>
      <c r="AU195" s="182" t="s">
        <v>125</v>
      </c>
      <c r="AY195" s="18" t="s">
        <v>117</v>
      </c>
      <c r="BE195" s="183">
        <f>IF(N195="základní",J195,0)</f>
        <v>0</v>
      </c>
      <c r="BF195" s="183">
        <f>IF(N195="snížená",J195,0)</f>
        <v>0</v>
      </c>
      <c r="BG195" s="183">
        <f>IF(N195="zákl. přenesená",J195,0)</f>
        <v>0</v>
      </c>
      <c r="BH195" s="183">
        <f>IF(N195="sníž. přenesená",J195,0)</f>
        <v>0</v>
      </c>
      <c r="BI195" s="183">
        <f>IF(N195="nulová",J195,0)</f>
        <v>0</v>
      </c>
      <c r="BJ195" s="18" t="s">
        <v>125</v>
      </c>
      <c r="BK195" s="183">
        <f>ROUND(I195*H195,2)</f>
        <v>0</v>
      </c>
      <c r="BL195" s="18" t="s">
        <v>233</v>
      </c>
      <c r="BM195" s="182" t="s">
        <v>321</v>
      </c>
    </row>
    <row r="196" s="13" customFormat="1">
      <c r="A196" s="13"/>
      <c r="B196" s="190"/>
      <c r="C196" s="13"/>
      <c r="D196" s="191" t="s">
        <v>166</v>
      </c>
      <c r="E196" s="192" t="s">
        <v>1</v>
      </c>
      <c r="F196" s="193" t="s">
        <v>322</v>
      </c>
      <c r="G196" s="13"/>
      <c r="H196" s="194">
        <v>436.07999999999998</v>
      </c>
      <c r="I196" s="195"/>
      <c r="J196" s="13"/>
      <c r="K196" s="13"/>
      <c r="L196" s="190"/>
      <c r="M196" s="196"/>
      <c r="N196" s="197"/>
      <c r="O196" s="197"/>
      <c r="P196" s="197"/>
      <c r="Q196" s="197"/>
      <c r="R196" s="197"/>
      <c r="S196" s="197"/>
      <c r="T196" s="19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92" t="s">
        <v>166</v>
      </c>
      <c r="AU196" s="192" t="s">
        <v>125</v>
      </c>
      <c r="AV196" s="13" t="s">
        <v>125</v>
      </c>
      <c r="AW196" s="13" t="s">
        <v>32</v>
      </c>
      <c r="AX196" s="13" t="s">
        <v>76</v>
      </c>
      <c r="AY196" s="192" t="s">
        <v>117</v>
      </c>
    </row>
    <row r="197" s="13" customFormat="1">
      <c r="A197" s="13"/>
      <c r="B197" s="190"/>
      <c r="C197" s="13"/>
      <c r="D197" s="191" t="s">
        <v>166</v>
      </c>
      <c r="E197" s="192" t="s">
        <v>1</v>
      </c>
      <c r="F197" s="193" t="s">
        <v>323</v>
      </c>
      <c r="G197" s="13"/>
      <c r="H197" s="194">
        <v>75.969999999999999</v>
      </c>
      <c r="I197" s="195"/>
      <c r="J197" s="13"/>
      <c r="K197" s="13"/>
      <c r="L197" s="190"/>
      <c r="M197" s="196"/>
      <c r="N197" s="197"/>
      <c r="O197" s="197"/>
      <c r="P197" s="197"/>
      <c r="Q197" s="197"/>
      <c r="R197" s="197"/>
      <c r="S197" s="197"/>
      <c r="T197" s="19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2" t="s">
        <v>166</v>
      </c>
      <c r="AU197" s="192" t="s">
        <v>125</v>
      </c>
      <c r="AV197" s="13" t="s">
        <v>125</v>
      </c>
      <c r="AW197" s="13" t="s">
        <v>32</v>
      </c>
      <c r="AX197" s="13" t="s">
        <v>76</v>
      </c>
      <c r="AY197" s="192" t="s">
        <v>117</v>
      </c>
    </row>
    <row r="198" s="15" customFormat="1">
      <c r="A198" s="15"/>
      <c r="B198" s="206"/>
      <c r="C198" s="15"/>
      <c r="D198" s="191" t="s">
        <v>166</v>
      </c>
      <c r="E198" s="207" t="s">
        <v>137</v>
      </c>
      <c r="F198" s="208" t="s">
        <v>176</v>
      </c>
      <c r="G198" s="15"/>
      <c r="H198" s="209">
        <v>512.04999999999995</v>
      </c>
      <c r="I198" s="210"/>
      <c r="J198" s="15"/>
      <c r="K198" s="15"/>
      <c r="L198" s="206"/>
      <c r="M198" s="211"/>
      <c r="N198" s="212"/>
      <c r="O198" s="212"/>
      <c r="P198" s="212"/>
      <c r="Q198" s="212"/>
      <c r="R198" s="212"/>
      <c r="S198" s="212"/>
      <c r="T198" s="213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07" t="s">
        <v>166</v>
      </c>
      <c r="AU198" s="207" t="s">
        <v>125</v>
      </c>
      <c r="AV198" s="15" t="s">
        <v>164</v>
      </c>
      <c r="AW198" s="15" t="s">
        <v>32</v>
      </c>
      <c r="AX198" s="15" t="s">
        <v>84</v>
      </c>
      <c r="AY198" s="207" t="s">
        <v>117</v>
      </c>
    </row>
    <row r="199" s="2" customFormat="1" ht="24.15" customHeight="1">
      <c r="A199" s="37"/>
      <c r="B199" s="170"/>
      <c r="C199" s="171" t="s">
        <v>324</v>
      </c>
      <c r="D199" s="171" t="s">
        <v>120</v>
      </c>
      <c r="E199" s="172" t="s">
        <v>325</v>
      </c>
      <c r="F199" s="173" t="s">
        <v>326</v>
      </c>
      <c r="G199" s="174" t="s">
        <v>283</v>
      </c>
      <c r="H199" s="175">
        <v>26.300000000000001</v>
      </c>
      <c r="I199" s="176"/>
      <c r="J199" s="177">
        <f>ROUND(I199*H199,2)</f>
        <v>0</v>
      </c>
      <c r="K199" s="173" t="s">
        <v>123</v>
      </c>
      <c r="L199" s="38"/>
      <c r="M199" s="178" t="s">
        <v>1</v>
      </c>
      <c r="N199" s="179" t="s">
        <v>42</v>
      </c>
      <c r="O199" s="76"/>
      <c r="P199" s="180">
        <f>O199*H199</f>
        <v>0</v>
      </c>
      <c r="Q199" s="180">
        <v>0.0018699999999999999</v>
      </c>
      <c r="R199" s="180">
        <f>Q199*H199</f>
        <v>0.049181000000000002</v>
      </c>
      <c r="S199" s="180">
        <v>0</v>
      </c>
      <c r="T199" s="18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2" t="s">
        <v>233</v>
      </c>
      <c r="AT199" s="182" t="s">
        <v>120</v>
      </c>
      <c r="AU199" s="182" t="s">
        <v>125</v>
      </c>
      <c r="AY199" s="18" t="s">
        <v>117</v>
      </c>
      <c r="BE199" s="183">
        <f>IF(N199="základní",J199,0)</f>
        <v>0</v>
      </c>
      <c r="BF199" s="183">
        <f>IF(N199="snížená",J199,0)</f>
        <v>0</v>
      </c>
      <c r="BG199" s="183">
        <f>IF(N199="zákl. přenesená",J199,0)</f>
        <v>0</v>
      </c>
      <c r="BH199" s="183">
        <f>IF(N199="sníž. přenesená",J199,0)</f>
        <v>0</v>
      </c>
      <c r="BI199" s="183">
        <f>IF(N199="nulová",J199,0)</f>
        <v>0</v>
      </c>
      <c r="BJ199" s="18" t="s">
        <v>125</v>
      </c>
      <c r="BK199" s="183">
        <f>ROUND(I199*H199,2)</f>
        <v>0</v>
      </c>
      <c r="BL199" s="18" t="s">
        <v>233</v>
      </c>
      <c r="BM199" s="182" t="s">
        <v>327</v>
      </c>
    </row>
    <row r="200" s="2" customFormat="1" ht="24.15" customHeight="1">
      <c r="A200" s="37"/>
      <c r="B200" s="170"/>
      <c r="C200" s="171" t="s">
        <v>328</v>
      </c>
      <c r="D200" s="171" t="s">
        <v>120</v>
      </c>
      <c r="E200" s="172" t="s">
        <v>329</v>
      </c>
      <c r="F200" s="173" t="s">
        <v>330</v>
      </c>
      <c r="G200" s="174" t="s">
        <v>283</v>
      </c>
      <c r="H200" s="175">
        <v>35.200000000000003</v>
      </c>
      <c r="I200" s="176"/>
      <c r="J200" s="177">
        <f>ROUND(I200*H200,2)</f>
        <v>0</v>
      </c>
      <c r="K200" s="173" t="s">
        <v>123</v>
      </c>
      <c r="L200" s="38"/>
      <c r="M200" s="178" t="s">
        <v>1</v>
      </c>
      <c r="N200" s="179" t="s">
        <v>42</v>
      </c>
      <c r="O200" s="76"/>
      <c r="P200" s="180">
        <f>O200*H200</f>
        <v>0</v>
      </c>
      <c r="Q200" s="180">
        <v>0.0012899999999999999</v>
      </c>
      <c r="R200" s="180">
        <f>Q200*H200</f>
        <v>0.045408000000000004</v>
      </c>
      <c r="S200" s="180">
        <v>0</v>
      </c>
      <c r="T200" s="18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2" t="s">
        <v>233</v>
      </c>
      <c r="AT200" s="182" t="s">
        <v>120</v>
      </c>
      <c r="AU200" s="182" t="s">
        <v>125</v>
      </c>
      <c r="AY200" s="18" t="s">
        <v>117</v>
      </c>
      <c r="BE200" s="183">
        <f>IF(N200="základní",J200,0)</f>
        <v>0</v>
      </c>
      <c r="BF200" s="183">
        <f>IF(N200="snížená",J200,0)</f>
        <v>0</v>
      </c>
      <c r="BG200" s="183">
        <f>IF(N200="zákl. přenesená",J200,0)</f>
        <v>0</v>
      </c>
      <c r="BH200" s="183">
        <f>IF(N200="sníž. přenesená",J200,0)</f>
        <v>0</v>
      </c>
      <c r="BI200" s="183">
        <f>IF(N200="nulová",J200,0)</f>
        <v>0</v>
      </c>
      <c r="BJ200" s="18" t="s">
        <v>125</v>
      </c>
      <c r="BK200" s="183">
        <f>ROUND(I200*H200,2)</f>
        <v>0</v>
      </c>
      <c r="BL200" s="18" t="s">
        <v>233</v>
      </c>
      <c r="BM200" s="182" t="s">
        <v>331</v>
      </c>
    </row>
    <row r="201" s="13" customFormat="1">
      <c r="A201" s="13"/>
      <c r="B201" s="190"/>
      <c r="C201" s="13"/>
      <c r="D201" s="191" t="s">
        <v>166</v>
      </c>
      <c r="E201" s="192" t="s">
        <v>1</v>
      </c>
      <c r="F201" s="193" t="s">
        <v>289</v>
      </c>
      <c r="G201" s="13"/>
      <c r="H201" s="194">
        <v>35.200000000000003</v>
      </c>
      <c r="I201" s="195"/>
      <c r="J201" s="13"/>
      <c r="K201" s="13"/>
      <c r="L201" s="190"/>
      <c r="M201" s="196"/>
      <c r="N201" s="197"/>
      <c r="O201" s="197"/>
      <c r="P201" s="197"/>
      <c r="Q201" s="197"/>
      <c r="R201" s="197"/>
      <c r="S201" s="197"/>
      <c r="T201" s="19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92" t="s">
        <v>166</v>
      </c>
      <c r="AU201" s="192" t="s">
        <v>125</v>
      </c>
      <c r="AV201" s="13" t="s">
        <v>125</v>
      </c>
      <c r="AW201" s="13" t="s">
        <v>32</v>
      </c>
      <c r="AX201" s="13" t="s">
        <v>84</v>
      </c>
      <c r="AY201" s="192" t="s">
        <v>117</v>
      </c>
    </row>
    <row r="202" s="2" customFormat="1" ht="24.15" customHeight="1">
      <c r="A202" s="37"/>
      <c r="B202" s="170"/>
      <c r="C202" s="171" t="s">
        <v>332</v>
      </c>
      <c r="D202" s="171" t="s">
        <v>120</v>
      </c>
      <c r="E202" s="172" t="s">
        <v>333</v>
      </c>
      <c r="F202" s="173" t="s">
        <v>334</v>
      </c>
      <c r="G202" s="174" t="s">
        <v>283</v>
      </c>
      <c r="H202" s="175">
        <v>95.200000000000003</v>
      </c>
      <c r="I202" s="176"/>
      <c r="J202" s="177">
        <f>ROUND(I202*H202,2)</f>
        <v>0</v>
      </c>
      <c r="K202" s="173" t="s">
        <v>123</v>
      </c>
      <c r="L202" s="38"/>
      <c r="M202" s="178" t="s">
        <v>1</v>
      </c>
      <c r="N202" s="179" t="s">
        <v>42</v>
      </c>
      <c r="O202" s="76"/>
      <c r="P202" s="180">
        <f>O202*H202</f>
        <v>0</v>
      </c>
      <c r="Q202" s="180">
        <v>0.00051999999999999995</v>
      </c>
      <c r="R202" s="180">
        <f>Q202*H202</f>
        <v>0.049503999999999999</v>
      </c>
      <c r="S202" s="180">
        <v>0</v>
      </c>
      <c r="T202" s="18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2" t="s">
        <v>233</v>
      </c>
      <c r="AT202" s="182" t="s">
        <v>120</v>
      </c>
      <c r="AU202" s="182" t="s">
        <v>125</v>
      </c>
      <c r="AY202" s="18" t="s">
        <v>117</v>
      </c>
      <c r="BE202" s="183">
        <f>IF(N202="základní",J202,0)</f>
        <v>0</v>
      </c>
      <c r="BF202" s="183">
        <f>IF(N202="snížená",J202,0)</f>
        <v>0</v>
      </c>
      <c r="BG202" s="183">
        <f>IF(N202="zákl. přenesená",J202,0)</f>
        <v>0</v>
      </c>
      <c r="BH202" s="183">
        <f>IF(N202="sníž. přenesená",J202,0)</f>
        <v>0</v>
      </c>
      <c r="BI202" s="183">
        <f>IF(N202="nulová",J202,0)</f>
        <v>0</v>
      </c>
      <c r="BJ202" s="18" t="s">
        <v>125</v>
      </c>
      <c r="BK202" s="183">
        <f>ROUND(I202*H202,2)</f>
        <v>0</v>
      </c>
      <c r="BL202" s="18" t="s">
        <v>233</v>
      </c>
      <c r="BM202" s="182" t="s">
        <v>335</v>
      </c>
    </row>
    <row r="203" s="13" customFormat="1">
      <c r="A203" s="13"/>
      <c r="B203" s="190"/>
      <c r="C203" s="13"/>
      <c r="D203" s="191" t="s">
        <v>166</v>
      </c>
      <c r="E203" s="192" t="s">
        <v>1</v>
      </c>
      <c r="F203" s="193" t="s">
        <v>336</v>
      </c>
      <c r="G203" s="13"/>
      <c r="H203" s="194">
        <v>95.200000000000003</v>
      </c>
      <c r="I203" s="195"/>
      <c r="J203" s="13"/>
      <c r="K203" s="13"/>
      <c r="L203" s="190"/>
      <c r="M203" s="196"/>
      <c r="N203" s="197"/>
      <c r="O203" s="197"/>
      <c r="P203" s="197"/>
      <c r="Q203" s="197"/>
      <c r="R203" s="197"/>
      <c r="S203" s="197"/>
      <c r="T203" s="19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92" t="s">
        <v>166</v>
      </c>
      <c r="AU203" s="192" t="s">
        <v>125</v>
      </c>
      <c r="AV203" s="13" t="s">
        <v>125</v>
      </c>
      <c r="AW203" s="13" t="s">
        <v>32</v>
      </c>
      <c r="AX203" s="13" t="s">
        <v>84</v>
      </c>
      <c r="AY203" s="192" t="s">
        <v>117</v>
      </c>
    </row>
    <row r="204" s="2" customFormat="1" ht="33" customHeight="1">
      <c r="A204" s="37"/>
      <c r="B204" s="170"/>
      <c r="C204" s="171" t="s">
        <v>337</v>
      </c>
      <c r="D204" s="171" t="s">
        <v>120</v>
      </c>
      <c r="E204" s="172" t="s">
        <v>338</v>
      </c>
      <c r="F204" s="173" t="s">
        <v>339</v>
      </c>
      <c r="G204" s="174" t="s">
        <v>298</v>
      </c>
      <c r="H204" s="175">
        <v>3</v>
      </c>
      <c r="I204" s="176"/>
      <c r="J204" s="177">
        <f>ROUND(I204*H204,2)</f>
        <v>0</v>
      </c>
      <c r="K204" s="173" t="s">
        <v>1</v>
      </c>
      <c r="L204" s="38"/>
      <c r="M204" s="178" t="s">
        <v>1</v>
      </c>
      <c r="N204" s="179" t="s">
        <v>42</v>
      </c>
      <c r="O204" s="76"/>
      <c r="P204" s="180">
        <f>O204*H204</f>
        <v>0</v>
      </c>
      <c r="Q204" s="180">
        <v>0.0088100000000000001</v>
      </c>
      <c r="R204" s="180">
        <f>Q204*H204</f>
        <v>0.026430000000000002</v>
      </c>
      <c r="S204" s="180">
        <v>0</v>
      </c>
      <c r="T204" s="18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2" t="s">
        <v>233</v>
      </c>
      <c r="AT204" s="182" t="s">
        <v>120</v>
      </c>
      <c r="AU204" s="182" t="s">
        <v>125</v>
      </c>
      <c r="AY204" s="18" t="s">
        <v>117</v>
      </c>
      <c r="BE204" s="183">
        <f>IF(N204="základní",J204,0)</f>
        <v>0</v>
      </c>
      <c r="BF204" s="183">
        <f>IF(N204="snížená",J204,0)</f>
        <v>0</v>
      </c>
      <c r="BG204" s="183">
        <f>IF(N204="zákl. přenesená",J204,0)</f>
        <v>0</v>
      </c>
      <c r="BH204" s="183">
        <f>IF(N204="sníž. přenesená",J204,0)</f>
        <v>0</v>
      </c>
      <c r="BI204" s="183">
        <f>IF(N204="nulová",J204,0)</f>
        <v>0</v>
      </c>
      <c r="BJ204" s="18" t="s">
        <v>125</v>
      </c>
      <c r="BK204" s="183">
        <f>ROUND(I204*H204,2)</f>
        <v>0</v>
      </c>
      <c r="BL204" s="18" t="s">
        <v>233</v>
      </c>
      <c r="BM204" s="182" t="s">
        <v>340</v>
      </c>
    </row>
    <row r="205" s="2" customFormat="1" ht="24.15" customHeight="1">
      <c r="A205" s="37"/>
      <c r="B205" s="170"/>
      <c r="C205" s="171" t="s">
        <v>341</v>
      </c>
      <c r="D205" s="171" t="s">
        <v>120</v>
      </c>
      <c r="E205" s="172" t="s">
        <v>342</v>
      </c>
      <c r="F205" s="173" t="s">
        <v>343</v>
      </c>
      <c r="G205" s="174" t="s">
        <v>283</v>
      </c>
      <c r="H205" s="175">
        <v>70.099999999999994</v>
      </c>
      <c r="I205" s="176"/>
      <c r="J205" s="177">
        <f>ROUND(I205*H205,2)</f>
        <v>0</v>
      </c>
      <c r="K205" s="173" t="s">
        <v>123</v>
      </c>
      <c r="L205" s="38"/>
      <c r="M205" s="178" t="s">
        <v>1</v>
      </c>
      <c r="N205" s="179" t="s">
        <v>42</v>
      </c>
      <c r="O205" s="76"/>
      <c r="P205" s="180">
        <f>O205*H205</f>
        <v>0</v>
      </c>
      <c r="Q205" s="180">
        <v>0.00172</v>
      </c>
      <c r="R205" s="180">
        <f>Q205*H205</f>
        <v>0.12057199999999999</v>
      </c>
      <c r="S205" s="180">
        <v>0</v>
      </c>
      <c r="T205" s="181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2" t="s">
        <v>233</v>
      </c>
      <c r="AT205" s="182" t="s">
        <v>120</v>
      </c>
      <c r="AU205" s="182" t="s">
        <v>125</v>
      </c>
      <c r="AY205" s="18" t="s">
        <v>117</v>
      </c>
      <c r="BE205" s="183">
        <f>IF(N205="základní",J205,0)</f>
        <v>0</v>
      </c>
      <c r="BF205" s="183">
        <f>IF(N205="snížená",J205,0)</f>
        <v>0</v>
      </c>
      <c r="BG205" s="183">
        <f>IF(N205="zákl. přenesená",J205,0)</f>
        <v>0</v>
      </c>
      <c r="BH205" s="183">
        <f>IF(N205="sníž. přenesená",J205,0)</f>
        <v>0</v>
      </c>
      <c r="BI205" s="183">
        <f>IF(N205="nulová",J205,0)</f>
        <v>0</v>
      </c>
      <c r="BJ205" s="18" t="s">
        <v>125</v>
      </c>
      <c r="BK205" s="183">
        <f>ROUND(I205*H205,2)</f>
        <v>0</v>
      </c>
      <c r="BL205" s="18" t="s">
        <v>233</v>
      </c>
      <c r="BM205" s="182" t="s">
        <v>344</v>
      </c>
    </row>
    <row r="206" s="2" customFormat="1" ht="24.15" customHeight="1">
      <c r="A206" s="37"/>
      <c r="B206" s="170"/>
      <c r="C206" s="171" t="s">
        <v>345</v>
      </c>
      <c r="D206" s="171" t="s">
        <v>120</v>
      </c>
      <c r="E206" s="172" t="s">
        <v>346</v>
      </c>
      <c r="F206" s="173" t="s">
        <v>347</v>
      </c>
      <c r="G206" s="174" t="s">
        <v>283</v>
      </c>
      <c r="H206" s="175">
        <v>94.299999999999997</v>
      </c>
      <c r="I206" s="176"/>
      <c r="J206" s="177">
        <f>ROUND(I206*H206,2)</f>
        <v>0</v>
      </c>
      <c r="K206" s="173" t="s">
        <v>123</v>
      </c>
      <c r="L206" s="38"/>
      <c r="M206" s="178" t="s">
        <v>1</v>
      </c>
      <c r="N206" s="179" t="s">
        <v>42</v>
      </c>
      <c r="O206" s="76"/>
      <c r="P206" s="180">
        <f>O206*H206</f>
        <v>0</v>
      </c>
      <c r="Q206" s="180">
        <v>0.0028300000000000001</v>
      </c>
      <c r="R206" s="180">
        <f>Q206*H206</f>
        <v>0.26686900000000002</v>
      </c>
      <c r="S206" s="180">
        <v>0</v>
      </c>
      <c r="T206" s="18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2" t="s">
        <v>233</v>
      </c>
      <c r="AT206" s="182" t="s">
        <v>120</v>
      </c>
      <c r="AU206" s="182" t="s">
        <v>125</v>
      </c>
      <c r="AY206" s="18" t="s">
        <v>117</v>
      </c>
      <c r="BE206" s="183">
        <f>IF(N206="základní",J206,0)</f>
        <v>0</v>
      </c>
      <c r="BF206" s="183">
        <f>IF(N206="snížená",J206,0)</f>
        <v>0</v>
      </c>
      <c r="BG206" s="183">
        <f>IF(N206="zákl. přenesená",J206,0)</f>
        <v>0</v>
      </c>
      <c r="BH206" s="183">
        <f>IF(N206="sníž. přenesená",J206,0)</f>
        <v>0</v>
      </c>
      <c r="BI206" s="183">
        <f>IF(N206="nulová",J206,0)</f>
        <v>0</v>
      </c>
      <c r="BJ206" s="18" t="s">
        <v>125</v>
      </c>
      <c r="BK206" s="183">
        <f>ROUND(I206*H206,2)</f>
        <v>0</v>
      </c>
      <c r="BL206" s="18" t="s">
        <v>233</v>
      </c>
      <c r="BM206" s="182" t="s">
        <v>348</v>
      </c>
    </row>
    <row r="207" s="2" customFormat="1" ht="24.15" customHeight="1">
      <c r="A207" s="37"/>
      <c r="B207" s="170"/>
      <c r="C207" s="171" t="s">
        <v>349</v>
      </c>
      <c r="D207" s="171" t="s">
        <v>120</v>
      </c>
      <c r="E207" s="172" t="s">
        <v>350</v>
      </c>
      <c r="F207" s="173" t="s">
        <v>351</v>
      </c>
      <c r="G207" s="174" t="s">
        <v>163</v>
      </c>
      <c r="H207" s="175">
        <v>4.4000000000000004</v>
      </c>
      <c r="I207" s="176"/>
      <c r="J207" s="177">
        <f>ROUND(I207*H207,2)</f>
        <v>0</v>
      </c>
      <c r="K207" s="173" t="s">
        <v>123</v>
      </c>
      <c r="L207" s="38"/>
      <c r="M207" s="178" t="s">
        <v>1</v>
      </c>
      <c r="N207" s="179" t="s">
        <v>42</v>
      </c>
      <c r="O207" s="76"/>
      <c r="P207" s="180">
        <f>O207*H207</f>
        <v>0</v>
      </c>
      <c r="Q207" s="180">
        <v>0.0023700000000000001</v>
      </c>
      <c r="R207" s="180">
        <f>Q207*H207</f>
        <v>0.010428000000000002</v>
      </c>
      <c r="S207" s="180">
        <v>0</v>
      </c>
      <c r="T207" s="181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2" t="s">
        <v>233</v>
      </c>
      <c r="AT207" s="182" t="s">
        <v>120</v>
      </c>
      <c r="AU207" s="182" t="s">
        <v>125</v>
      </c>
      <c r="AY207" s="18" t="s">
        <v>117</v>
      </c>
      <c r="BE207" s="183">
        <f>IF(N207="základní",J207,0)</f>
        <v>0</v>
      </c>
      <c r="BF207" s="183">
        <f>IF(N207="snížená",J207,0)</f>
        <v>0</v>
      </c>
      <c r="BG207" s="183">
        <f>IF(N207="zákl. přenesená",J207,0)</f>
        <v>0</v>
      </c>
      <c r="BH207" s="183">
        <f>IF(N207="sníž. přenesená",J207,0)</f>
        <v>0</v>
      </c>
      <c r="BI207" s="183">
        <f>IF(N207="nulová",J207,0)</f>
        <v>0</v>
      </c>
      <c r="BJ207" s="18" t="s">
        <v>125</v>
      </c>
      <c r="BK207" s="183">
        <f>ROUND(I207*H207,2)</f>
        <v>0</v>
      </c>
      <c r="BL207" s="18" t="s">
        <v>233</v>
      </c>
      <c r="BM207" s="182" t="s">
        <v>352</v>
      </c>
    </row>
    <row r="208" s="14" customFormat="1">
      <c r="A208" s="14"/>
      <c r="B208" s="199"/>
      <c r="C208" s="14"/>
      <c r="D208" s="191" t="s">
        <v>166</v>
      </c>
      <c r="E208" s="200" t="s">
        <v>1</v>
      </c>
      <c r="F208" s="201" t="s">
        <v>353</v>
      </c>
      <c r="G208" s="14"/>
      <c r="H208" s="200" t="s">
        <v>1</v>
      </c>
      <c r="I208" s="202"/>
      <c r="J208" s="14"/>
      <c r="K208" s="14"/>
      <c r="L208" s="199"/>
      <c r="M208" s="203"/>
      <c r="N208" s="204"/>
      <c r="O208" s="204"/>
      <c r="P208" s="204"/>
      <c r="Q208" s="204"/>
      <c r="R208" s="204"/>
      <c r="S208" s="204"/>
      <c r="T208" s="20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00" t="s">
        <v>166</v>
      </c>
      <c r="AU208" s="200" t="s">
        <v>125</v>
      </c>
      <c r="AV208" s="14" t="s">
        <v>84</v>
      </c>
      <c r="AW208" s="14" t="s">
        <v>32</v>
      </c>
      <c r="AX208" s="14" t="s">
        <v>76</v>
      </c>
      <c r="AY208" s="200" t="s">
        <v>117</v>
      </c>
    </row>
    <row r="209" s="13" customFormat="1">
      <c r="A209" s="13"/>
      <c r="B209" s="190"/>
      <c r="C209" s="13"/>
      <c r="D209" s="191" t="s">
        <v>166</v>
      </c>
      <c r="E209" s="192" t="s">
        <v>1</v>
      </c>
      <c r="F209" s="193" t="s">
        <v>313</v>
      </c>
      <c r="G209" s="13"/>
      <c r="H209" s="194">
        <v>4.4000000000000004</v>
      </c>
      <c r="I209" s="195"/>
      <c r="J209" s="13"/>
      <c r="K209" s="13"/>
      <c r="L209" s="190"/>
      <c r="M209" s="196"/>
      <c r="N209" s="197"/>
      <c r="O209" s="197"/>
      <c r="P209" s="197"/>
      <c r="Q209" s="197"/>
      <c r="R209" s="197"/>
      <c r="S209" s="197"/>
      <c r="T209" s="19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92" t="s">
        <v>166</v>
      </c>
      <c r="AU209" s="192" t="s">
        <v>125</v>
      </c>
      <c r="AV209" s="13" t="s">
        <v>125</v>
      </c>
      <c r="AW209" s="13" t="s">
        <v>32</v>
      </c>
      <c r="AX209" s="13" t="s">
        <v>84</v>
      </c>
      <c r="AY209" s="192" t="s">
        <v>117</v>
      </c>
    </row>
    <row r="210" s="2" customFormat="1" ht="33" customHeight="1">
      <c r="A210" s="37"/>
      <c r="B210" s="170"/>
      <c r="C210" s="171" t="s">
        <v>354</v>
      </c>
      <c r="D210" s="171" t="s">
        <v>120</v>
      </c>
      <c r="E210" s="172" t="s">
        <v>355</v>
      </c>
      <c r="F210" s="173" t="s">
        <v>356</v>
      </c>
      <c r="G210" s="174" t="s">
        <v>298</v>
      </c>
      <c r="H210" s="175">
        <v>4</v>
      </c>
      <c r="I210" s="176"/>
      <c r="J210" s="177">
        <f>ROUND(I210*H210,2)</f>
        <v>0</v>
      </c>
      <c r="K210" s="173" t="s">
        <v>123</v>
      </c>
      <c r="L210" s="38"/>
      <c r="M210" s="178" t="s">
        <v>1</v>
      </c>
      <c r="N210" s="179" t="s">
        <v>42</v>
      </c>
      <c r="O210" s="76"/>
      <c r="P210" s="180">
        <f>O210*H210</f>
        <v>0</v>
      </c>
      <c r="Q210" s="180">
        <v>0.00114</v>
      </c>
      <c r="R210" s="180">
        <f>Q210*H210</f>
        <v>0.0045599999999999998</v>
      </c>
      <c r="S210" s="180">
        <v>0</v>
      </c>
      <c r="T210" s="181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2" t="s">
        <v>233</v>
      </c>
      <c r="AT210" s="182" t="s">
        <v>120</v>
      </c>
      <c r="AU210" s="182" t="s">
        <v>125</v>
      </c>
      <c r="AY210" s="18" t="s">
        <v>117</v>
      </c>
      <c r="BE210" s="183">
        <f>IF(N210="základní",J210,0)</f>
        <v>0</v>
      </c>
      <c r="BF210" s="183">
        <f>IF(N210="snížená",J210,0)</f>
        <v>0</v>
      </c>
      <c r="BG210" s="183">
        <f>IF(N210="zákl. přenesená",J210,0)</f>
        <v>0</v>
      </c>
      <c r="BH210" s="183">
        <f>IF(N210="sníž. přenesená",J210,0)</f>
        <v>0</v>
      </c>
      <c r="BI210" s="183">
        <f>IF(N210="nulová",J210,0)</f>
        <v>0</v>
      </c>
      <c r="BJ210" s="18" t="s">
        <v>125</v>
      </c>
      <c r="BK210" s="183">
        <f>ROUND(I210*H210,2)</f>
        <v>0</v>
      </c>
      <c r="BL210" s="18" t="s">
        <v>233</v>
      </c>
      <c r="BM210" s="182" t="s">
        <v>357</v>
      </c>
    </row>
    <row r="211" s="2" customFormat="1" ht="33" customHeight="1">
      <c r="A211" s="37"/>
      <c r="B211" s="170"/>
      <c r="C211" s="171" t="s">
        <v>358</v>
      </c>
      <c r="D211" s="171" t="s">
        <v>120</v>
      </c>
      <c r="E211" s="172" t="s">
        <v>359</v>
      </c>
      <c r="F211" s="173" t="s">
        <v>360</v>
      </c>
      <c r="G211" s="174" t="s">
        <v>298</v>
      </c>
      <c r="H211" s="175">
        <v>2</v>
      </c>
      <c r="I211" s="176"/>
      <c r="J211" s="177">
        <f>ROUND(I211*H211,2)</f>
        <v>0</v>
      </c>
      <c r="K211" s="173" t="s">
        <v>123</v>
      </c>
      <c r="L211" s="38"/>
      <c r="M211" s="178" t="s">
        <v>1</v>
      </c>
      <c r="N211" s="179" t="s">
        <v>42</v>
      </c>
      <c r="O211" s="76"/>
      <c r="P211" s="180">
        <f>O211*H211</f>
        <v>0</v>
      </c>
      <c r="Q211" s="180">
        <v>0.00198</v>
      </c>
      <c r="R211" s="180">
        <f>Q211*H211</f>
        <v>0.00396</v>
      </c>
      <c r="S211" s="180">
        <v>0</v>
      </c>
      <c r="T211" s="18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2" t="s">
        <v>233</v>
      </c>
      <c r="AT211" s="182" t="s">
        <v>120</v>
      </c>
      <c r="AU211" s="182" t="s">
        <v>125</v>
      </c>
      <c r="AY211" s="18" t="s">
        <v>117</v>
      </c>
      <c r="BE211" s="183">
        <f>IF(N211="základní",J211,0)</f>
        <v>0</v>
      </c>
      <c r="BF211" s="183">
        <f>IF(N211="snížená",J211,0)</f>
        <v>0</v>
      </c>
      <c r="BG211" s="183">
        <f>IF(N211="zákl. přenesená",J211,0)</f>
        <v>0</v>
      </c>
      <c r="BH211" s="183">
        <f>IF(N211="sníž. přenesená",J211,0)</f>
        <v>0</v>
      </c>
      <c r="BI211" s="183">
        <f>IF(N211="nulová",J211,0)</f>
        <v>0</v>
      </c>
      <c r="BJ211" s="18" t="s">
        <v>125</v>
      </c>
      <c r="BK211" s="183">
        <f>ROUND(I211*H211,2)</f>
        <v>0</v>
      </c>
      <c r="BL211" s="18" t="s">
        <v>233</v>
      </c>
      <c r="BM211" s="182" t="s">
        <v>361</v>
      </c>
    </row>
    <row r="212" s="2" customFormat="1" ht="21.75" customHeight="1">
      <c r="A212" s="37"/>
      <c r="B212" s="170"/>
      <c r="C212" s="171" t="s">
        <v>362</v>
      </c>
      <c r="D212" s="171" t="s">
        <v>120</v>
      </c>
      <c r="E212" s="172" t="s">
        <v>363</v>
      </c>
      <c r="F212" s="173" t="s">
        <v>364</v>
      </c>
      <c r="G212" s="174" t="s">
        <v>283</v>
      </c>
      <c r="H212" s="175">
        <v>96.5</v>
      </c>
      <c r="I212" s="176"/>
      <c r="J212" s="177">
        <f>ROUND(I212*H212,2)</f>
        <v>0</v>
      </c>
      <c r="K212" s="173" t="s">
        <v>123</v>
      </c>
      <c r="L212" s="38"/>
      <c r="M212" s="178" t="s">
        <v>1</v>
      </c>
      <c r="N212" s="179" t="s">
        <v>42</v>
      </c>
      <c r="O212" s="76"/>
      <c r="P212" s="180">
        <f>O212*H212</f>
        <v>0</v>
      </c>
      <c r="Q212" s="180">
        <v>0.00092000000000000003</v>
      </c>
      <c r="R212" s="180">
        <f>Q212*H212</f>
        <v>0.088779999999999998</v>
      </c>
      <c r="S212" s="180">
        <v>0</v>
      </c>
      <c r="T212" s="181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2" t="s">
        <v>233</v>
      </c>
      <c r="AT212" s="182" t="s">
        <v>120</v>
      </c>
      <c r="AU212" s="182" t="s">
        <v>125</v>
      </c>
      <c r="AY212" s="18" t="s">
        <v>117</v>
      </c>
      <c r="BE212" s="183">
        <f>IF(N212="základní",J212,0)</f>
        <v>0</v>
      </c>
      <c r="BF212" s="183">
        <f>IF(N212="snížená",J212,0)</f>
        <v>0</v>
      </c>
      <c r="BG212" s="183">
        <f>IF(N212="zákl. přenesená",J212,0)</f>
        <v>0</v>
      </c>
      <c r="BH212" s="183">
        <f>IF(N212="sníž. přenesená",J212,0)</f>
        <v>0</v>
      </c>
      <c r="BI212" s="183">
        <f>IF(N212="nulová",J212,0)</f>
        <v>0</v>
      </c>
      <c r="BJ212" s="18" t="s">
        <v>125</v>
      </c>
      <c r="BK212" s="183">
        <f>ROUND(I212*H212,2)</f>
        <v>0</v>
      </c>
      <c r="BL212" s="18" t="s">
        <v>233</v>
      </c>
      <c r="BM212" s="182" t="s">
        <v>365</v>
      </c>
    </row>
    <row r="213" s="2" customFormat="1" ht="24.15" customHeight="1">
      <c r="A213" s="37"/>
      <c r="B213" s="170"/>
      <c r="C213" s="171" t="s">
        <v>366</v>
      </c>
      <c r="D213" s="171" t="s">
        <v>120</v>
      </c>
      <c r="E213" s="172" t="s">
        <v>367</v>
      </c>
      <c r="F213" s="173" t="s">
        <v>368</v>
      </c>
      <c r="G213" s="174" t="s">
        <v>298</v>
      </c>
      <c r="H213" s="175">
        <v>4</v>
      </c>
      <c r="I213" s="176"/>
      <c r="J213" s="177">
        <f>ROUND(I213*H213,2)</f>
        <v>0</v>
      </c>
      <c r="K213" s="173" t="s">
        <v>123</v>
      </c>
      <c r="L213" s="38"/>
      <c r="M213" s="178" t="s">
        <v>1</v>
      </c>
      <c r="N213" s="179" t="s">
        <v>42</v>
      </c>
      <c r="O213" s="76"/>
      <c r="P213" s="180">
        <f>O213*H213</f>
        <v>0</v>
      </c>
      <c r="Q213" s="180">
        <v>0.00019000000000000001</v>
      </c>
      <c r="R213" s="180">
        <f>Q213*H213</f>
        <v>0.00076000000000000004</v>
      </c>
      <c r="S213" s="180">
        <v>0</v>
      </c>
      <c r="T213" s="18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2" t="s">
        <v>233</v>
      </c>
      <c r="AT213" s="182" t="s">
        <v>120</v>
      </c>
      <c r="AU213" s="182" t="s">
        <v>125</v>
      </c>
      <c r="AY213" s="18" t="s">
        <v>117</v>
      </c>
      <c r="BE213" s="183">
        <f>IF(N213="základní",J213,0)</f>
        <v>0</v>
      </c>
      <c r="BF213" s="183">
        <f>IF(N213="snížená",J213,0)</f>
        <v>0</v>
      </c>
      <c r="BG213" s="183">
        <f>IF(N213="zákl. přenesená",J213,0)</f>
        <v>0</v>
      </c>
      <c r="BH213" s="183">
        <f>IF(N213="sníž. přenesená",J213,0)</f>
        <v>0</v>
      </c>
      <c r="BI213" s="183">
        <f>IF(N213="nulová",J213,0)</f>
        <v>0</v>
      </c>
      <c r="BJ213" s="18" t="s">
        <v>125</v>
      </c>
      <c r="BK213" s="183">
        <f>ROUND(I213*H213,2)</f>
        <v>0</v>
      </c>
      <c r="BL213" s="18" t="s">
        <v>233</v>
      </c>
      <c r="BM213" s="182" t="s">
        <v>369</v>
      </c>
    </row>
    <row r="214" s="2" customFormat="1" ht="16.5" customHeight="1">
      <c r="A214" s="37"/>
      <c r="B214" s="170"/>
      <c r="C214" s="171" t="s">
        <v>370</v>
      </c>
      <c r="D214" s="171" t="s">
        <v>120</v>
      </c>
      <c r="E214" s="172" t="s">
        <v>371</v>
      </c>
      <c r="F214" s="173" t="s">
        <v>372</v>
      </c>
      <c r="G214" s="174" t="s">
        <v>213</v>
      </c>
      <c r="H214" s="175">
        <v>4</v>
      </c>
      <c r="I214" s="176"/>
      <c r="J214" s="177">
        <f>ROUND(I214*H214,2)</f>
        <v>0</v>
      </c>
      <c r="K214" s="173" t="s">
        <v>1</v>
      </c>
      <c r="L214" s="38"/>
      <c r="M214" s="178" t="s">
        <v>1</v>
      </c>
      <c r="N214" s="179" t="s">
        <v>42</v>
      </c>
      <c r="O214" s="76"/>
      <c r="P214" s="180">
        <f>O214*H214</f>
        <v>0</v>
      </c>
      <c r="Q214" s="180">
        <v>0</v>
      </c>
      <c r="R214" s="180">
        <f>Q214*H214</f>
        <v>0</v>
      </c>
      <c r="S214" s="180">
        <v>0</v>
      </c>
      <c r="T214" s="181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2" t="s">
        <v>233</v>
      </c>
      <c r="AT214" s="182" t="s">
        <v>120</v>
      </c>
      <c r="AU214" s="182" t="s">
        <v>125</v>
      </c>
      <c r="AY214" s="18" t="s">
        <v>117</v>
      </c>
      <c r="BE214" s="183">
        <f>IF(N214="základní",J214,0)</f>
        <v>0</v>
      </c>
      <c r="BF214" s="183">
        <f>IF(N214="snížená",J214,0)</f>
        <v>0</v>
      </c>
      <c r="BG214" s="183">
        <f>IF(N214="zákl. přenesená",J214,0)</f>
        <v>0</v>
      </c>
      <c r="BH214" s="183">
        <f>IF(N214="sníž. přenesená",J214,0)</f>
        <v>0</v>
      </c>
      <c r="BI214" s="183">
        <f>IF(N214="nulová",J214,0)</f>
        <v>0</v>
      </c>
      <c r="BJ214" s="18" t="s">
        <v>125</v>
      </c>
      <c r="BK214" s="183">
        <f>ROUND(I214*H214,2)</f>
        <v>0</v>
      </c>
      <c r="BL214" s="18" t="s">
        <v>233</v>
      </c>
      <c r="BM214" s="182" t="s">
        <v>373</v>
      </c>
    </row>
    <row r="215" s="2" customFormat="1" ht="16.5" customHeight="1">
      <c r="A215" s="37"/>
      <c r="B215" s="170"/>
      <c r="C215" s="171" t="s">
        <v>374</v>
      </c>
      <c r="D215" s="171" t="s">
        <v>120</v>
      </c>
      <c r="E215" s="172" t="s">
        <v>375</v>
      </c>
      <c r="F215" s="173" t="s">
        <v>376</v>
      </c>
      <c r="G215" s="174" t="s">
        <v>213</v>
      </c>
      <c r="H215" s="175">
        <v>14</v>
      </c>
      <c r="I215" s="176"/>
      <c r="J215" s="177">
        <f>ROUND(I215*H215,2)</f>
        <v>0</v>
      </c>
      <c r="K215" s="173" t="s">
        <v>1</v>
      </c>
      <c r="L215" s="38"/>
      <c r="M215" s="178" t="s">
        <v>1</v>
      </c>
      <c r="N215" s="179" t="s">
        <v>42</v>
      </c>
      <c r="O215" s="76"/>
      <c r="P215" s="180">
        <f>O215*H215</f>
        <v>0</v>
      </c>
      <c r="Q215" s="180">
        <v>0</v>
      </c>
      <c r="R215" s="180">
        <f>Q215*H215</f>
        <v>0</v>
      </c>
      <c r="S215" s="180">
        <v>0</v>
      </c>
      <c r="T215" s="18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2" t="s">
        <v>233</v>
      </c>
      <c r="AT215" s="182" t="s">
        <v>120</v>
      </c>
      <c r="AU215" s="182" t="s">
        <v>125</v>
      </c>
      <c r="AY215" s="18" t="s">
        <v>117</v>
      </c>
      <c r="BE215" s="183">
        <f>IF(N215="základní",J215,0)</f>
        <v>0</v>
      </c>
      <c r="BF215" s="183">
        <f>IF(N215="snížená",J215,0)</f>
        <v>0</v>
      </c>
      <c r="BG215" s="183">
        <f>IF(N215="zákl. přenesená",J215,0)</f>
        <v>0</v>
      </c>
      <c r="BH215" s="183">
        <f>IF(N215="sníž. přenesená",J215,0)</f>
        <v>0</v>
      </c>
      <c r="BI215" s="183">
        <f>IF(N215="nulová",J215,0)</f>
        <v>0</v>
      </c>
      <c r="BJ215" s="18" t="s">
        <v>125</v>
      </c>
      <c r="BK215" s="183">
        <f>ROUND(I215*H215,2)</f>
        <v>0</v>
      </c>
      <c r="BL215" s="18" t="s">
        <v>233</v>
      </c>
      <c r="BM215" s="182" t="s">
        <v>377</v>
      </c>
    </row>
    <row r="216" s="2" customFormat="1" ht="24.15" customHeight="1">
      <c r="A216" s="37"/>
      <c r="B216" s="170"/>
      <c r="C216" s="171" t="s">
        <v>378</v>
      </c>
      <c r="D216" s="171" t="s">
        <v>120</v>
      </c>
      <c r="E216" s="172" t="s">
        <v>379</v>
      </c>
      <c r="F216" s="173" t="s">
        <v>380</v>
      </c>
      <c r="G216" s="174" t="s">
        <v>213</v>
      </c>
      <c r="H216" s="175">
        <v>2</v>
      </c>
      <c r="I216" s="176"/>
      <c r="J216" s="177">
        <f>ROUND(I216*H216,2)</f>
        <v>0</v>
      </c>
      <c r="K216" s="173" t="s">
        <v>1</v>
      </c>
      <c r="L216" s="38"/>
      <c r="M216" s="178" t="s">
        <v>1</v>
      </c>
      <c r="N216" s="179" t="s">
        <v>42</v>
      </c>
      <c r="O216" s="76"/>
      <c r="P216" s="180">
        <f>O216*H216</f>
        <v>0</v>
      </c>
      <c r="Q216" s="180">
        <v>0</v>
      </c>
      <c r="R216" s="180">
        <f>Q216*H216</f>
        <v>0</v>
      </c>
      <c r="S216" s="180">
        <v>0</v>
      </c>
      <c r="T216" s="181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2" t="s">
        <v>233</v>
      </c>
      <c r="AT216" s="182" t="s">
        <v>120</v>
      </c>
      <c r="AU216" s="182" t="s">
        <v>125</v>
      </c>
      <c r="AY216" s="18" t="s">
        <v>117</v>
      </c>
      <c r="BE216" s="183">
        <f>IF(N216="základní",J216,0)</f>
        <v>0</v>
      </c>
      <c r="BF216" s="183">
        <f>IF(N216="snížená",J216,0)</f>
        <v>0</v>
      </c>
      <c r="BG216" s="183">
        <f>IF(N216="zákl. přenesená",J216,0)</f>
        <v>0</v>
      </c>
      <c r="BH216" s="183">
        <f>IF(N216="sníž. přenesená",J216,0)</f>
        <v>0</v>
      </c>
      <c r="BI216" s="183">
        <f>IF(N216="nulová",J216,0)</f>
        <v>0</v>
      </c>
      <c r="BJ216" s="18" t="s">
        <v>125</v>
      </c>
      <c r="BK216" s="183">
        <f>ROUND(I216*H216,2)</f>
        <v>0</v>
      </c>
      <c r="BL216" s="18" t="s">
        <v>233</v>
      </c>
      <c r="BM216" s="182" t="s">
        <v>381</v>
      </c>
    </row>
    <row r="217" s="2" customFormat="1" ht="16.5" customHeight="1">
      <c r="A217" s="37"/>
      <c r="B217" s="170"/>
      <c r="C217" s="171" t="s">
        <v>382</v>
      </c>
      <c r="D217" s="171" t="s">
        <v>120</v>
      </c>
      <c r="E217" s="172" t="s">
        <v>383</v>
      </c>
      <c r="F217" s="173" t="s">
        <v>384</v>
      </c>
      <c r="G217" s="174" t="s">
        <v>213</v>
      </c>
      <c r="H217" s="175">
        <v>2</v>
      </c>
      <c r="I217" s="176"/>
      <c r="J217" s="177">
        <f>ROUND(I217*H217,2)</f>
        <v>0</v>
      </c>
      <c r="K217" s="173" t="s">
        <v>1</v>
      </c>
      <c r="L217" s="38"/>
      <c r="M217" s="178" t="s">
        <v>1</v>
      </c>
      <c r="N217" s="179" t="s">
        <v>42</v>
      </c>
      <c r="O217" s="76"/>
      <c r="P217" s="180">
        <f>O217*H217</f>
        <v>0</v>
      </c>
      <c r="Q217" s="180">
        <v>0</v>
      </c>
      <c r="R217" s="180">
        <f>Q217*H217</f>
        <v>0</v>
      </c>
      <c r="S217" s="180">
        <v>0</v>
      </c>
      <c r="T217" s="18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2" t="s">
        <v>233</v>
      </c>
      <c r="AT217" s="182" t="s">
        <v>120</v>
      </c>
      <c r="AU217" s="182" t="s">
        <v>125</v>
      </c>
      <c r="AY217" s="18" t="s">
        <v>117</v>
      </c>
      <c r="BE217" s="183">
        <f>IF(N217="základní",J217,0)</f>
        <v>0</v>
      </c>
      <c r="BF217" s="183">
        <f>IF(N217="snížená",J217,0)</f>
        <v>0</v>
      </c>
      <c r="BG217" s="183">
        <f>IF(N217="zákl. přenesená",J217,0)</f>
        <v>0</v>
      </c>
      <c r="BH217" s="183">
        <f>IF(N217="sníž. přenesená",J217,0)</f>
        <v>0</v>
      </c>
      <c r="BI217" s="183">
        <f>IF(N217="nulová",J217,0)</f>
        <v>0</v>
      </c>
      <c r="BJ217" s="18" t="s">
        <v>125</v>
      </c>
      <c r="BK217" s="183">
        <f>ROUND(I217*H217,2)</f>
        <v>0</v>
      </c>
      <c r="BL217" s="18" t="s">
        <v>233</v>
      </c>
      <c r="BM217" s="182" t="s">
        <v>385</v>
      </c>
    </row>
    <row r="218" s="2" customFormat="1" ht="16.5" customHeight="1">
      <c r="A218" s="37"/>
      <c r="B218" s="170"/>
      <c r="C218" s="171" t="s">
        <v>386</v>
      </c>
      <c r="D218" s="171" t="s">
        <v>120</v>
      </c>
      <c r="E218" s="172" t="s">
        <v>387</v>
      </c>
      <c r="F218" s="173" t="s">
        <v>388</v>
      </c>
      <c r="G218" s="174" t="s">
        <v>122</v>
      </c>
      <c r="H218" s="175">
        <v>4</v>
      </c>
      <c r="I218" s="176"/>
      <c r="J218" s="177">
        <f>ROUND(I218*H218,2)</f>
        <v>0</v>
      </c>
      <c r="K218" s="173" t="s">
        <v>1</v>
      </c>
      <c r="L218" s="38"/>
      <c r="M218" s="178" t="s">
        <v>1</v>
      </c>
      <c r="N218" s="179" t="s">
        <v>42</v>
      </c>
      <c r="O218" s="76"/>
      <c r="P218" s="180">
        <f>O218*H218</f>
        <v>0</v>
      </c>
      <c r="Q218" s="180">
        <v>0</v>
      </c>
      <c r="R218" s="180">
        <f>Q218*H218</f>
        <v>0</v>
      </c>
      <c r="S218" s="180">
        <v>0</v>
      </c>
      <c r="T218" s="18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2" t="s">
        <v>233</v>
      </c>
      <c r="AT218" s="182" t="s">
        <v>120</v>
      </c>
      <c r="AU218" s="182" t="s">
        <v>125</v>
      </c>
      <c r="AY218" s="18" t="s">
        <v>117</v>
      </c>
      <c r="BE218" s="183">
        <f>IF(N218="základní",J218,0)</f>
        <v>0</v>
      </c>
      <c r="BF218" s="183">
        <f>IF(N218="snížená",J218,0)</f>
        <v>0</v>
      </c>
      <c r="BG218" s="183">
        <f>IF(N218="zákl. přenesená",J218,0)</f>
        <v>0</v>
      </c>
      <c r="BH218" s="183">
        <f>IF(N218="sníž. přenesená",J218,0)</f>
        <v>0</v>
      </c>
      <c r="BI218" s="183">
        <f>IF(N218="nulová",J218,0)</f>
        <v>0</v>
      </c>
      <c r="BJ218" s="18" t="s">
        <v>125</v>
      </c>
      <c r="BK218" s="183">
        <f>ROUND(I218*H218,2)</f>
        <v>0</v>
      </c>
      <c r="BL218" s="18" t="s">
        <v>233</v>
      </c>
      <c r="BM218" s="182" t="s">
        <v>389</v>
      </c>
    </row>
    <row r="219" s="2" customFormat="1">
      <c r="A219" s="37"/>
      <c r="B219" s="38"/>
      <c r="C219" s="37"/>
      <c r="D219" s="191" t="s">
        <v>390</v>
      </c>
      <c r="E219" s="37"/>
      <c r="F219" s="215" t="s">
        <v>391</v>
      </c>
      <c r="G219" s="37"/>
      <c r="H219" s="37"/>
      <c r="I219" s="216"/>
      <c r="J219" s="37"/>
      <c r="K219" s="37"/>
      <c r="L219" s="38"/>
      <c r="M219" s="217"/>
      <c r="N219" s="218"/>
      <c r="O219" s="76"/>
      <c r="P219" s="76"/>
      <c r="Q219" s="76"/>
      <c r="R219" s="76"/>
      <c r="S219" s="76"/>
      <c r="T219" s="7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8" t="s">
        <v>390</v>
      </c>
      <c r="AU219" s="18" t="s">
        <v>125</v>
      </c>
    </row>
    <row r="220" s="2" customFormat="1" ht="24.15" customHeight="1">
      <c r="A220" s="37"/>
      <c r="B220" s="170"/>
      <c r="C220" s="171" t="s">
        <v>392</v>
      </c>
      <c r="D220" s="171" t="s">
        <v>120</v>
      </c>
      <c r="E220" s="172" t="s">
        <v>393</v>
      </c>
      <c r="F220" s="173" t="s">
        <v>394</v>
      </c>
      <c r="G220" s="174" t="s">
        <v>213</v>
      </c>
      <c r="H220" s="175">
        <v>1</v>
      </c>
      <c r="I220" s="176"/>
      <c r="J220" s="177">
        <f>ROUND(I220*H220,2)</f>
        <v>0</v>
      </c>
      <c r="K220" s="173" t="s">
        <v>1</v>
      </c>
      <c r="L220" s="38"/>
      <c r="M220" s="178" t="s">
        <v>1</v>
      </c>
      <c r="N220" s="179" t="s">
        <v>42</v>
      </c>
      <c r="O220" s="76"/>
      <c r="P220" s="180">
        <f>O220*H220</f>
        <v>0</v>
      </c>
      <c r="Q220" s="180">
        <v>0</v>
      </c>
      <c r="R220" s="180">
        <f>Q220*H220</f>
        <v>0</v>
      </c>
      <c r="S220" s="180">
        <v>0</v>
      </c>
      <c r="T220" s="181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2" t="s">
        <v>233</v>
      </c>
      <c r="AT220" s="182" t="s">
        <v>120</v>
      </c>
      <c r="AU220" s="182" t="s">
        <v>125</v>
      </c>
      <c r="AY220" s="18" t="s">
        <v>117</v>
      </c>
      <c r="BE220" s="183">
        <f>IF(N220="základní",J220,0)</f>
        <v>0</v>
      </c>
      <c r="BF220" s="183">
        <f>IF(N220="snížená",J220,0)</f>
        <v>0</v>
      </c>
      <c r="BG220" s="183">
        <f>IF(N220="zákl. přenesená",J220,0)</f>
        <v>0</v>
      </c>
      <c r="BH220" s="183">
        <f>IF(N220="sníž. přenesená",J220,0)</f>
        <v>0</v>
      </c>
      <c r="BI220" s="183">
        <f>IF(N220="nulová",J220,0)</f>
        <v>0</v>
      </c>
      <c r="BJ220" s="18" t="s">
        <v>125</v>
      </c>
      <c r="BK220" s="183">
        <f>ROUND(I220*H220,2)</f>
        <v>0</v>
      </c>
      <c r="BL220" s="18" t="s">
        <v>233</v>
      </c>
      <c r="BM220" s="182" t="s">
        <v>395</v>
      </c>
    </row>
    <row r="221" s="2" customFormat="1" ht="33" customHeight="1">
      <c r="A221" s="37"/>
      <c r="B221" s="170"/>
      <c r="C221" s="171" t="s">
        <v>396</v>
      </c>
      <c r="D221" s="171" t="s">
        <v>120</v>
      </c>
      <c r="E221" s="172" t="s">
        <v>397</v>
      </c>
      <c r="F221" s="173" t="s">
        <v>398</v>
      </c>
      <c r="G221" s="174" t="s">
        <v>276</v>
      </c>
      <c r="H221" s="214"/>
      <c r="I221" s="176"/>
      <c r="J221" s="177">
        <f>ROUND(I221*H221,2)</f>
        <v>0</v>
      </c>
      <c r="K221" s="173" t="s">
        <v>123</v>
      </c>
      <c r="L221" s="38"/>
      <c r="M221" s="178" t="s">
        <v>1</v>
      </c>
      <c r="N221" s="179" t="s">
        <v>42</v>
      </c>
      <c r="O221" s="76"/>
      <c r="P221" s="180">
        <f>O221*H221</f>
        <v>0</v>
      </c>
      <c r="Q221" s="180">
        <v>0</v>
      </c>
      <c r="R221" s="180">
        <f>Q221*H221</f>
        <v>0</v>
      </c>
      <c r="S221" s="180">
        <v>0</v>
      </c>
      <c r="T221" s="181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82" t="s">
        <v>233</v>
      </c>
      <c r="AT221" s="182" t="s">
        <v>120</v>
      </c>
      <c r="AU221" s="182" t="s">
        <v>125</v>
      </c>
      <c r="AY221" s="18" t="s">
        <v>117</v>
      </c>
      <c r="BE221" s="183">
        <f>IF(N221="základní",J221,0)</f>
        <v>0</v>
      </c>
      <c r="BF221" s="183">
        <f>IF(N221="snížená",J221,0)</f>
        <v>0</v>
      </c>
      <c r="BG221" s="183">
        <f>IF(N221="zákl. přenesená",J221,0)</f>
        <v>0</v>
      </c>
      <c r="BH221" s="183">
        <f>IF(N221="sníž. přenesená",J221,0)</f>
        <v>0</v>
      </c>
      <c r="BI221" s="183">
        <f>IF(N221="nulová",J221,0)</f>
        <v>0</v>
      </c>
      <c r="BJ221" s="18" t="s">
        <v>125</v>
      </c>
      <c r="BK221" s="183">
        <f>ROUND(I221*H221,2)</f>
        <v>0</v>
      </c>
      <c r="BL221" s="18" t="s">
        <v>233</v>
      </c>
      <c r="BM221" s="182" t="s">
        <v>399</v>
      </c>
    </row>
    <row r="222" s="12" customFormat="1" ht="22.8" customHeight="1">
      <c r="A222" s="12"/>
      <c r="B222" s="157"/>
      <c r="C222" s="12"/>
      <c r="D222" s="158" t="s">
        <v>75</v>
      </c>
      <c r="E222" s="168" t="s">
        <v>400</v>
      </c>
      <c r="F222" s="168" t="s">
        <v>401</v>
      </c>
      <c r="G222" s="12"/>
      <c r="H222" s="12"/>
      <c r="I222" s="160"/>
      <c r="J222" s="169">
        <f>BK222</f>
        <v>0</v>
      </c>
      <c r="K222" s="12"/>
      <c r="L222" s="157"/>
      <c r="M222" s="162"/>
      <c r="N222" s="163"/>
      <c r="O222" s="163"/>
      <c r="P222" s="164">
        <f>SUM(P223:P235)</f>
        <v>0</v>
      </c>
      <c r="Q222" s="163"/>
      <c r="R222" s="164">
        <f>SUM(R223:R235)</f>
        <v>1.1971729</v>
      </c>
      <c r="S222" s="163"/>
      <c r="T222" s="165">
        <f>SUM(T223:T235)</f>
        <v>9.3602739999999987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158" t="s">
        <v>125</v>
      </c>
      <c r="AT222" s="166" t="s">
        <v>75</v>
      </c>
      <c r="AU222" s="166" t="s">
        <v>84</v>
      </c>
      <c r="AY222" s="158" t="s">
        <v>117</v>
      </c>
      <c r="BK222" s="167">
        <f>SUM(BK223:BK235)</f>
        <v>0</v>
      </c>
    </row>
    <row r="223" s="2" customFormat="1" ht="24.15" customHeight="1">
      <c r="A223" s="37"/>
      <c r="B223" s="170"/>
      <c r="C223" s="171" t="s">
        <v>402</v>
      </c>
      <c r="D223" s="171" t="s">
        <v>120</v>
      </c>
      <c r="E223" s="172" t="s">
        <v>403</v>
      </c>
      <c r="F223" s="173" t="s">
        <v>404</v>
      </c>
      <c r="G223" s="174" t="s">
        <v>163</v>
      </c>
      <c r="H223" s="175">
        <v>512.04999999999995</v>
      </c>
      <c r="I223" s="176"/>
      <c r="J223" s="177">
        <f>ROUND(I223*H223,2)</f>
        <v>0</v>
      </c>
      <c r="K223" s="173" t="s">
        <v>123</v>
      </c>
      <c r="L223" s="38"/>
      <c r="M223" s="178" t="s">
        <v>1</v>
      </c>
      <c r="N223" s="179" t="s">
        <v>42</v>
      </c>
      <c r="O223" s="76"/>
      <c r="P223" s="180">
        <f>O223*H223</f>
        <v>0</v>
      </c>
      <c r="Q223" s="180">
        <v>0.00020000000000000001</v>
      </c>
      <c r="R223" s="180">
        <f>Q223*H223</f>
        <v>0.10241</v>
      </c>
      <c r="S223" s="180">
        <v>0.017780000000000001</v>
      </c>
      <c r="T223" s="181">
        <f>S223*H223</f>
        <v>9.1042489999999994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2" t="s">
        <v>233</v>
      </c>
      <c r="AT223" s="182" t="s">
        <v>120</v>
      </c>
      <c r="AU223" s="182" t="s">
        <v>125</v>
      </c>
      <c r="AY223" s="18" t="s">
        <v>117</v>
      </c>
      <c r="BE223" s="183">
        <f>IF(N223="základní",J223,0)</f>
        <v>0</v>
      </c>
      <c r="BF223" s="183">
        <f>IF(N223="snížená",J223,0)</f>
        <v>0</v>
      </c>
      <c r="BG223" s="183">
        <f>IF(N223="zákl. přenesená",J223,0)</f>
        <v>0</v>
      </c>
      <c r="BH223" s="183">
        <f>IF(N223="sníž. přenesená",J223,0)</f>
        <v>0</v>
      </c>
      <c r="BI223" s="183">
        <f>IF(N223="nulová",J223,0)</f>
        <v>0</v>
      </c>
      <c r="BJ223" s="18" t="s">
        <v>125</v>
      </c>
      <c r="BK223" s="183">
        <f>ROUND(I223*H223,2)</f>
        <v>0</v>
      </c>
      <c r="BL223" s="18" t="s">
        <v>233</v>
      </c>
      <c r="BM223" s="182" t="s">
        <v>405</v>
      </c>
    </row>
    <row r="224" s="13" customFormat="1">
      <c r="A224" s="13"/>
      <c r="B224" s="190"/>
      <c r="C224" s="13"/>
      <c r="D224" s="191" t="s">
        <v>166</v>
      </c>
      <c r="E224" s="192" t="s">
        <v>1</v>
      </c>
      <c r="F224" s="193" t="s">
        <v>137</v>
      </c>
      <c r="G224" s="13"/>
      <c r="H224" s="194">
        <v>512.04999999999995</v>
      </c>
      <c r="I224" s="195"/>
      <c r="J224" s="13"/>
      <c r="K224" s="13"/>
      <c r="L224" s="190"/>
      <c r="M224" s="196"/>
      <c r="N224" s="197"/>
      <c r="O224" s="197"/>
      <c r="P224" s="197"/>
      <c r="Q224" s="197"/>
      <c r="R224" s="197"/>
      <c r="S224" s="197"/>
      <c r="T224" s="19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92" t="s">
        <v>166</v>
      </c>
      <c r="AU224" s="192" t="s">
        <v>125</v>
      </c>
      <c r="AV224" s="13" t="s">
        <v>125</v>
      </c>
      <c r="AW224" s="13" t="s">
        <v>32</v>
      </c>
      <c r="AX224" s="13" t="s">
        <v>84</v>
      </c>
      <c r="AY224" s="192" t="s">
        <v>117</v>
      </c>
    </row>
    <row r="225" s="2" customFormat="1" ht="24.15" customHeight="1">
      <c r="A225" s="37"/>
      <c r="B225" s="170"/>
      <c r="C225" s="171" t="s">
        <v>406</v>
      </c>
      <c r="D225" s="171" t="s">
        <v>120</v>
      </c>
      <c r="E225" s="172" t="s">
        <v>407</v>
      </c>
      <c r="F225" s="173" t="s">
        <v>408</v>
      </c>
      <c r="G225" s="174" t="s">
        <v>163</v>
      </c>
      <c r="H225" s="175">
        <v>512.04999999999995</v>
      </c>
      <c r="I225" s="176"/>
      <c r="J225" s="177">
        <f>ROUND(I225*H225,2)</f>
        <v>0</v>
      </c>
      <c r="K225" s="173" t="s">
        <v>123</v>
      </c>
      <c r="L225" s="38"/>
      <c r="M225" s="178" t="s">
        <v>1</v>
      </c>
      <c r="N225" s="179" t="s">
        <v>42</v>
      </c>
      <c r="O225" s="76"/>
      <c r="P225" s="180">
        <f>O225*H225</f>
        <v>0</v>
      </c>
      <c r="Q225" s="180">
        <v>0</v>
      </c>
      <c r="R225" s="180">
        <f>Q225*H225</f>
        <v>0</v>
      </c>
      <c r="S225" s="180">
        <v>0</v>
      </c>
      <c r="T225" s="181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2" t="s">
        <v>233</v>
      </c>
      <c r="AT225" s="182" t="s">
        <v>120</v>
      </c>
      <c r="AU225" s="182" t="s">
        <v>125</v>
      </c>
      <c r="AY225" s="18" t="s">
        <v>117</v>
      </c>
      <c r="BE225" s="183">
        <f>IF(N225="základní",J225,0)</f>
        <v>0</v>
      </c>
      <c r="BF225" s="183">
        <f>IF(N225="snížená",J225,0)</f>
        <v>0</v>
      </c>
      <c r="BG225" s="183">
        <f>IF(N225="zákl. přenesená",J225,0)</f>
        <v>0</v>
      </c>
      <c r="BH225" s="183">
        <f>IF(N225="sníž. přenesená",J225,0)</f>
        <v>0</v>
      </c>
      <c r="BI225" s="183">
        <f>IF(N225="nulová",J225,0)</f>
        <v>0</v>
      </c>
      <c r="BJ225" s="18" t="s">
        <v>125</v>
      </c>
      <c r="BK225" s="183">
        <f>ROUND(I225*H225,2)</f>
        <v>0</v>
      </c>
      <c r="BL225" s="18" t="s">
        <v>233</v>
      </c>
      <c r="BM225" s="182" t="s">
        <v>409</v>
      </c>
    </row>
    <row r="226" s="13" customFormat="1">
      <c r="A226" s="13"/>
      <c r="B226" s="190"/>
      <c r="C226" s="13"/>
      <c r="D226" s="191" t="s">
        <v>166</v>
      </c>
      <c r="E226" s="192" t="s">
        <v>1</v>
      </c>
      <c r="F226" s="193" t="s">
        <v>137</v>
      </c>
      <c r="G226" s="13"/>
      <c r="H226" s="194">
        <v>512.04999999999995</v>
      </c>
      <c r="I226" s="195"/>
      <c r="J226" s="13"/>
      <c r="K226" s="13"/>
      <c r="L226" s="190"/>
      <c r="M226" s="196"/>
      <c r="N226" s="197"/>
      <c r="O226" s="197"/>
      <c r="P226" s="197"/>
      <c r="Q226" s="197"/>
      <c r="R226" s="197"/>
      <c r="S226" s="197"/>
      <c r="T226" s="19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92" t="s">
        <v>166</v>
      </c>
      <c r="AU226" s="192" t="s">
        <v>125</v>
      </c>
      <c r="AV226" s="13" t="s">
        <v>125</v>
      </c>
      <c r="AW226" s="13" t="s">
        <v>32</v>
      </c>
      <c r="AX226" s="13" t="s">
        <v>84</v>
      </c>
      <c r="AY226" s="192" t="s">
        <v>117</v>
      </c>
    </row>
    <row r="227" s="2" customFormat="1" ht="37.8" customHeight="1">
      <c r="A227" s="37"/>
      <c r="B227" s="170"/>
      <c r="C227" s="171" t="s">
        <v>410</v>
      </c>
      <c r="D227" s="171" t="s">
        <v>120</v>
      </c>
      <c r="E227" s="172" t="s">
        <v>411</v>
      </c>
      <c r="F227" s="173" t="s">
        <v>412</v>
      </c>
      <c r="G227" s="174" t="s">
        <v>163</v>
      </c>
      <c r="H227" s="175">
        <v>512.04999999999995</v>
      </c>
      <c r="I227" s="176"/>
      <c r="J227" s="177">
        <f>ROUND(I227*H227,2)</f>
        <v>0</v>
      </c>
      <c r="K227" s="173" t="s">
        <v>123</v>
      </c>
      <c r="L227" s="38"/>
      <c r="M227" s="178" t="s">
        <v>1</v>
      </c>
      <c r="N227" s="179" t="s">
        <v>42</v>
      </c>
      <c r="O227" s="76"/>
      <c r="P227" s="180">
        <f>O227*H227</f>
        <v>0</v>
      </c>
      <c r="Q227" s="180">
        <v>0</v>
      </c>
      <c r="R227" s="180">
        <f>Q227*H227</f>
        <v>0</v>
      </c>
      <c r="S227" s="180">
        <v>0</v>
      </c>
      <c r="T227" s="181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82" t="s">
        <v>233</v>
      </c>
      <c r="AT227" s="182" t="s">
        <v>120</v>
      </c>
      <c r="AU227" s="182" t="s">
        <v>125</v>
      </c>
      <c r="AY227" s="18" t="s">
        <v>117</v>
      </c>
      <c r="BE227" s="183">
        <f>IF(N227="základní",J227,0)</f>
        <v>0</v>
      </c>
      <c r="BF227" s="183">
        <f>IF(N227="snížená",J227,0)</f>
        <v>0</v>
      </c>
      <c r="BG227" s="183">
        <f>IF(N227="zákl. přenesená",J227,0)</f>
        <v>0</v>
      </c>
      <c r="BH227" s="183">
        <f>IF(N227="sníž. přenesená",J227,0)</f>
        <v>0</v>
      </c>
      <c r="BI227" s="183">
        <f>IF(N227="nulová",J227,0)</f>
        <v>0</v>
      </c>
      <c r="BJ227" s="18" t="s">
        <v>125</v>
      </c>
      <c r="BK227" s="183">
        <f>ROUND(I227*H227,2)</f>
        <v>0</v>
      </c>
      <c r="BL227" s="18" t="s">
        <v>233</v>
      </c>
      <c r="BM227" s="182" t="s">
        <v>413</v>
      </c>
    </row>
    <row r="228" s="13" customFormat="1">
      <c r="A228" s="13"/>
      <c r="B228" s="190"/>
      <c r="C228" s="13"/>
      <c r="D228" s="191" t="s">
        <v>166</v>
      </c>
      <c r="E228" s="192" t="s">
        <v>1</v>
      </c>
      <c r="F228" s="193" t="s">
        <v>137</v>
      </c>
      <c r="G228" s="13"/>
      <c r="H228" s="194">
        <v>512.04999999999995</v>
      </c>
      <c r="I228" s="195"/>
      <c r="J228" s="13"/>
      <c r="K228" s="13"/>
      <c r="L228" s="190"/>
      <c r="M228" s="196"/>
      <c r="N228" s="197"/>
      <c r="O228" s="197"/>
      <c r="P228" s="197"/>
      <c r="Q228" s="197"/>
      <c r="R228" s="197"/>
      <c r="S228" s="197"/>
      <c r="T228" s="19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92" t="s">
        <v>166</v>
      </c>
      <c r="AU228" s="192" t="s">
        <v>125</v>
      </c>
      <c r="AV228" s="13" t="s">
        <v>125</v>
      </c>
      <c r="AW228" s="13" t="s">
        <v>32</v>
      </c>
      <c r="AX228" s="13" t="s">
        <v>84</v>
      </c>
      <c r="AY228" s="192" t="s">
        <v>117</v>
      </c>
    </row>
    <row r="229" s="2" customFormat="1" ht="21.75" customHeight="1">
      <c r="A229" s="37"/>
      <c r="B229" s="170"/>
      <c r="C229" s="219" t="s">
        <v>414</v>
      </c>
      <c r="D229" s="219" t="s">
        <v>415</v>
      </c>
      <c r="E229" s="220" t="s">
        <v>416</v>
      </c>
      <c r="F229" s="221" t="s">
        <v>417</v>
      </c>
      <c r="G229" s="222" t="s">
        <v>163</v>
      </c>
      <c r="H229" s="223">
        <v>563.255</v>
      </c>
      <c r="I229" s="224"/>
      <c r="J229" s="225">
        <f>ROUND(I229*H229,2)</f>
        <v>0</v>
      </c>
      <c r="K229" s="221" t="s">
        <v>1</v>
      </c>
      <c r="L229" s="226"/>
      <c r="M229" s="227" t="s">
        <v>1</v>
      </c>
      <c r="N229" s="228" t="s">
        <v>42</v>
      </c>
      <c r="O229" s="76"/>
      <c r="P229" s="180">
        <f>O229*H229</f>
        <v>0</v>
      </c>
      <c r="Q229" s="180">
        <v>0.0016999999999999999</v>
      </c>
      <c r="R229" s="180">
        <f>Q229*H229</f>
        <v>0.95753349999999993</v>
      </c>
      <c r="S229" s="180">
        <v>0</v>
      </c>
      <c r="T229" s="181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82" t="s">
        <v>314</v>
      </c>
      <c r="AT229" s="182" t="s">
        <v>415</v>
      </c>
      <c r="AU229" s="182" t="s">
        <v>125</v>
      </c>
      <c r="AY229" s="18" t="s">
        <v>117</v>
      </c>
      <c r="BE229" s="183">
        <f>IF(N229="základní",J229,0)</f>
        <v>0</v>
      </c>
      <c r="BF229" s="183">
        <f>IF(N229="snížená",J229,0)</f>
        <v>0</v>
      </c>
      <c r="BG229" s="183">
        <f>IF(N229="zákl. přenesená",J229,0)</f>
        <v>0</v>
      </c>
      <c r="BH229" s="183">
        <f>IF(N229="sníž. přenesená",J229,0)</f>
        <v>0</v>
      </c>
      <c r="BI229" s="183">
        <f>IF(N229="nulová",J229,0)</f>
        <v>0</v>
      </c>
      <c r="BJ229" s="18" t="s">
        <v>125</v>
      </c>
      <c r="BK229" s="183">
        <f>ROUND(I229*H229,2)</f>
        <v>0</v>
      </c>
      <c r="BL229" s="18" t="s">
        <v>233</v>
      </c>
      <c r="BM229" s="182" t="s">
        <v>418</v>
      </c>
    </row>
    <row r="230" s="13" customFormat="1">
      <c r="A230" s="13"/>
      <c r="B230" s="190"/>
      <c r="C230" s="13"/>
      <c r="D230" s="191" t="s">
        <v>166</v>
      </c>
      <c r="E230" s="192" t="s">
        <v>1</v>
      </c>
      <c r="F230" s="193" t="s">
        <v>419</v>
      </c>
      <c r="G230" s="13"/>
      <c r="H230" s="194">
        <v>563.255</v>
      </c>
      <c r="I230" s="195"/>
      <c r="J230" s="13"/>
      <c r="K230" s="13"/>
      <c r="L230" s="190"/>
      <c r="M230" s="196"/>
      <c r="N230" s="197"/>
      <c r="O230" s="197"/>
      <c r="P230" s="197"/>
      <c r="Q230" s="197"/>
      <c r="R230" s="197"/>
      <c r="S230" s="197"/>
      <c r="T230" s="19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92" t="s">
        <v>166</v>
      </c>
      <c r="AU230" s="192" t="s">
        <v>125</v>
      </c>
      <c r="AV230" s="13" t="s">
        <v>125</v>
      </c>
      <c r="AW230" s="13" t="s">
        <v>32</v>
      </c>
      <c r="AX230" s="13" t="s">
        <v>84</v>
      </c>
      <c r="AY230" s="192" t="s">
        <v>117</v>
      </c>
    </row>
    <row r="231" s="2" customFormat="1" ht="16.5" customHeight="1">
      <c r="A231" s="37"/>
      <c r="B231" s="170"/>
      <c r="C231" s="171" t="s">
        <v>420</v>
      </c>
      <c r="D231" s="171" t="s">
        <v>120</v>
      </c>
      <c r="E231" s="172" t="s">
        <v>421</v>
      </c>
      <c r="F231" s="173" t="s">
        <v>422</v>
      </c>
      <c r="G231" s="174" t="s">
        <v>163</v>
      </c>
      <c r="H231" s="175">
        <v>512.04999999999995</v>
      </c>
      <c r="I231" s="176"/>
      <c r="J231" s="177">
        <f>ROUND(I231*H231,2)</f>
        <v>0</v>
      </c>
      <c r="K231" s="173" t="s">
        <v>123</v>
      </c>
      <c r="L231" s="38"/>
      <c r="M231" s="178" t="s">
        <v>1</v>
      </c>
      <c r="N231" s="179" t="s">
        <v>42</v>
      </c>
      <c r="O231" s="76"/>
      <c r="P231" s="180">
        <f>O231*H231</f>
        <v>0</v>
      </c>
      <c r="Q231" s="180">
        <v>6.9999999999999994E-05</v>
      </c>
      <c r="R231" s="180">
        <f>Q231*H231</f>
        <v>0.035843499999999993</v>
      </c>
      <c r="S231" s="180">
        <v>0.00050000000000000001</v>
      </c>
      <c r="T231" s="181">
        <f>S231*H231</f>
        <v>0.256025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82" t="s">
        <v>233</v>
      </c>
      <c r="AT231" s="182" t="s">
        <v>120</v>
      </c>
      <c r="AU231" s="182" t="s">
        <v>125</v>
      </c>
      <c r="AY231" s="18" t="s">
        <v>117</v>
      </c>
      <c r="BE231" s="183">
        <f>IF(N231="základní",J231,0)</f>
        <v>0</v>
      </c>
      <c r="BF231" s="183">
        <f>IF(N231="snížená",J231,0)</f>
        <v>0</v>
      </c>
      <c r="BG231" s="183">
        <f>IF(N231="zákl. přenesená",J231,0)</f>
        <v>0</v>
      </c>
      <c r="BH231" s="183">
        <f>IF(N231="sníž. přenesená",J231,0)</f>
        <v>0</v>
      </c>
      <c r="BI231" s="183">
        <f>IF(N231="nulová",J231,0)</f>
        <v>0</v>
      </c>
      <c r="BJ231" s="18" t="s">
        <v>125</v>
      </c>
      <c r="BK231" s="183">
        <f>ROUND(I231*H231,2)</f>
        <v>0</v>
      </c>
      <c r="BL231" s="18" t="s">
        <v>233</v>
      </c>
      <c r="BM231" s="182" t="s">
        <v>423</v>
      </c>
    </row>
    <row r="232" s="13" customFormat="1">
      <c r="A232" s="13"/>
      <c r="B232" s="190"/>
      <c r="C232" s="13"/>
      <c r="D232" s="191" t="s">
        <v>166</v>
      </c>
      <c r="E232" s="192" t="s">
        <v>1</v>
      </c>
      <c r="F232" s="193" t="s">
        <v>137</v>
      </c>
      <c r="G232" s="13"/>
      <c r="H232" s="194">
        <v>512.04999999999995</v>
      </c>
      <c r="I232" s="195"/>
      <c r="J232" s="13"/>
      <c r="K232" s="13"/>
      <c r="L232" s="190"/>
      <c r="M232" s="196"/>
      <c r="N232" s="197"/>
      <c r="O232" s="197"/>
      <c r="P232" s="197"/>
      <c r="Q232" s="197"/>
      <c r="R232" s="197"/>
      <c r="S232" s="197"/>
      <c r="T232" s="19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92" t="s">
        <v>166</v>
      </c>
      <c r="AU232" s="192" t="s">
        <v>125</v>
      </c>
      <c r="AV232" s="13" t="s">
        <v>125</v>
      </c>
      <c r="AW232" s="13" t="s">
        <v>32</v>
      </c>
      <c r="AX232" s="13" t="s">
        <v>84</v>
      </c>
      <c r="AY232" s="192" t="s">
        <v>117</v>
      </c>
    </row>
    <row r="233" s="2" customFormat="1" ht="16.5" customHeight="1">
      <c r="A233" s="37"/>
      <c r="B233" s="170"/>
      <c r="C233" s="219" t="s">
        <v>424</v>
      </c>
      <c r="D233" s="219" t="s">
        <v>415</v>
      </c>
      <c r="E233" s="220" t="s">
        <v>425</v>
      </c>
      <c r="F233" s="221" t="s">
        <v>426</v>
      </c>
      <c r="G233" s="222" t="s">
        <v>163</v>
      </c>
      <c r="H233" s="223">
        <v>563.255</v>
      </c>
      <c r="I233" s="224"/>
      <c r="J233" s="225">
        <f>ROUND(I233*H233,2)</f>
        <v>0</v>
      </c>
      <c r="K233" s="221" t="s">
        <v>123</v>
      </c>
      <c r="L233" s="226"/>
      <c r="M233" s="227" t="s">
        <v>1</v>
      </c>
      <c r="N233" s="228" t="s">
        <v>42</v>
      </c>
      <c r="O233" s="76"/>
      <c r="P233" s="180">
        <f>O233*H233</f>
        <v>0</v>
      </c>
      <c r="Q233" s="180">
        <v>0.00018000000000000001</v>
      </c>
      <c r="R233" s="180">
        <f>Q233*H233</f>
        <v>0.1013859</v>
      </c>
      <c r="S233" s="180">
        <v>0</v>
      </c>
      <c r="T233" s="18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2" t="s">
        <v>314</v>
      </c>
      <c r="AT233" s="182" t="s">
        <v>415</v>
      </c>
      <c r="AU233" s="182" t="s">
        <v>125</v>
      </c>
      <c r="AY233" s="18" t="s">
        <v>117</v>
      </c>
      <c r="BE233" s="183">
        <f>IF(N233="základní",J233,0)</f>
        <v>0</v>
      </c>
      <c r="BF233" s="183">
        <f>IF(N233="snížená",J233,0)</f>
        <v>0</v>
      </c>
      <c r="BG233" s="183">
        <f>IF(N233="zákl. přenesená",J233,0)</f>
        <v>0</v>
      </c>
      <c r="BH233" s="183">
        <f>IF(N233="sníž. přenesená",J233,0)</f>
        <v>0</v>
      </c>
      <c r="BI233" s="183">
        <f>IF(N233="nulová",J233,0)</f>
        <v>0</v>
      </c>
      <c r="BJ233" s="18" t="s">
        <v>125</v>
      </c>
      <c r="BK233" s="183">
        <f>ROUND(I233*H233,2)</f>
        <v>0</v>
      </c>
      <c r="BL233" s="18" t="s">
        <v>233</v>
      </c>
      <c r="BM233" s="182" t="s">
        <v>427</v>
      </c>
    </row>
    <row r="234" s="13" customFormat="1">
      <c r="A234" s="13"/>
      <c r="B234" s="190"/>
      <c r="C234" s="13"/>
      <c r="D234" s="191" t="s">
        <v>166</v>
      </c>
      <c r="E234" s="192" t="s">
        <v>1</v>
      </c>
      <c r="F234" s="193" t="s">
        <v>419</v>
      </c>
      <c r="G234" s="13"/>
      <c r="H234" s="194">
        <v>563.255</v>
      </c>
      <c r="I234" s="195"/>
      <c r="J234" s="13"/>
      <c r="K234" s="13"/>
      <c r="L234" s="190"/>
      <c r="M234" s="196"/>
      <c r="N234" s="197"/>
      <c r="O234" s="197"/>
      <c r="P234" s="197"/>
      <c r="Q234" s="197"/>
      <c r="R234" s="197"/>
      <c r="S234" s="197"/>
      <c r="T234" s="19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92" t="s">
        <v>166</v>
      </c>
      <c r="AU234" s="192" t="s">
        <v>125</v>
      </c>
      <c r="AV234" s="13" t="s">
        <v>125</v>
      </c>
      <c r="AW234" s="13" t="s">
        <v>32</v>
      </c>
      <c r="AX234" s="13" t="s">
        <v>84</v>
      </c>
      <c r="AY234" s="192" t="s">
        <v>117</v>
      </c>
    </row>
    <row r="235" s="2" customFormat="1" ht="33" customHeight="1">
      <c r="A235" s="37"/>
      <c r="B235" s="170"/>
      <c r="C235" s="171" t="s">
        <v>428</v>
      </c>
      <c r="D235" s="171" t="s">
        <v>120</v>
      </c>
      <c r="E235" s="172" t="s">
        <v>429</v>
      </c>
      <c r="F235" s="173" t="s">
        <v>430</v>
      </c>
      <c r="G235" s="174" t="s">
        <v>276</v>
      </c>
      <c r="H235" s="214"/>
      <c r="I235" s="176"/>
      <c r="J235" s="177">
        <f>ROUND(I235*H235,2)</f>
        <v>0</v>
      </c>
      <c r="K235" s="173" t="s">
        <v>123</v>
      </c>
      <c r="L235" s="38"/>
      <c r="M235" s="178" t="s">
        <v>1</v>
      </c>
      <c r="N235" s="179" t="s">
        <v>42</v>
      </c>
      <c r="O235" s="76"/>
      <c r="P235" s="180">
        <f>O235*H235</f>
        <v>0</v>
      </c>
      <c r="Q235" s="180">
        <v>0</v>
      </c>
      <c r="R235" s="180">
        <f>Q235*H235</f>
        <v>0</v>
      </c>
      <c r="S235" s="180">
        <v>0</v>
      </c>
      <c r="T235" s="181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2" t="s">
        <v>233</v>
      </c>
      <c r="AT235" s="182" t="s">
        <v>120</v>
      </c>
      <c r="AU235" s="182" t="s">
        <v>125</v>
      </c>
      <c r="AY235" s="18" t="s">
        <v>117</v>
      </c>
      <c r="BE235" s="183">
        <f>IF(N235="základní",J235,0)</f>
        <v>0</v>
      </c>
      <c r="BF235" s="183">
        <f>IF(N235="snížená",J235,0)</f>
        <v>0</v>
      </c>
      <c r="BG235" s="183">
        <f>IF(N235="zákl. přenesená",J235,0)</f>
        <v>0</v>
      </c>
      <c r="BH235" s="183">
        <f>IF(N235="sníž. přenesená",J235,0)</f>
        <v>0</v>
      </c>
      <c r="BI235" s="183">
        <f>IF(N235="nulová",J235,0)</f>
        <v>0</v>
      </c>
      <c r="BJ235" s="18" t="s">
        <v>125</v>
      </c>
      <c r="BK235" s="183">
        <f>ROUND(I235*H235,2)</f>
        <v>0</v>
      </c>
      <c r="BL235" s="18" t="s">
        <v>233</v>
      </c>
      <c r="BM235" s="182" t="s">
        <v>431</v>
      </c>
    </row>
    <row r="236" s="12" customFormat="1" ht="22.8" customHeight="1">
      <c r="A236" s="12"/>
      <c r="B236" s="157"/>
      <c r="C236" s="12"/>
      <c r="D236" s="158" t="s">
        <v>75</v>
      </c>
      <c r="E236" s="168" t="s">
        <v>432</v>
      </c>
      <c r="F236" s="168" t="s">
        <v>433</v>
      </c>
      <c r="G236" s="12"/>
      <c r="H236" s="12"/>
      <c r="I236" s="160"/>
      <c r="J236" s="169">
        <f>BK236</f>
        <v>0</v>
      </c>
      <c r="K236" s="12"/>
      <c r="L236" s="157"/>
      <c r="M236" s="162"/>
      <c r="N236" s="163"/>
      <c r="O236" s="163"/>
      <c r="P236" s="164">
        <f>SUM(P237:P238)</f>
        <v>0</v>
      </c>
      <c r="Q236" s="163"/>
      <c r="R236" s="164">
        <f>SUM(R237:R238)</f>
        <v>0.11265099999999999</v>
      </c>
      <c r="S236" s="163"/>
      <c r="T236" s="165">
        <f>SUM(T237:T238)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158" t="s">
        <v>125</v>
      </c>
      <c r="AT236" s="166" t="s">
        <v>75</v>
      </c>
      <c r="AU236" s="166" t="s">
        <v>84</v>
      </c>
      <c r="AY236" s="158" t="s">
        <v>117</v>
      </c>
      <c r="BK236" s="167">
        <f>SUM(BK237:BK238)</f>
        <v>0</v>
      </c>
    </row>
    <row r="237" s="2" customFormat="1" ht="33" customHeight="1">
      <c r="A237" s="37"/>
      <c r="B237" s="170"/>
      <c r="C237" s="171" t="s">
        <v>434</v>
      </c>
      <c r="D237" s="171" t="s">
        <v>120</v>
      </c>
      <c r="E237" s="172" t="s">
        <v>435</v>
      </c>
      <c r="F237" s="173" t="s">
        <v>436</v>
      </c>
      <c r="G237" s="174" t="s">
        <v>163</v>
      </c>
      <c r="H237" s="175">
        <v>512.04999999999995</v>
      </c>
      <c r="I237" s="176"/>
      <c r="J237" s="177">
        <f>ROUND(I237*H237,2)</f>
        <v>0</v>
      </c>
      <c r="K237" s="173" t="s">
        <v>123</v>
      </c>
      <c r="L237" s="38"/>
      <c r="M237" s="178" t="s">
        <v>1</v>
      </c>
      <c r="N237" s="179" t="s">
        <v>42</v>
      </c>
      <c r="O237" s="76"/>
      <c r="P237" s="180">
        <f>O237*H237</f>
        <v>0</v>
      </c>
      <c r="Q237" s="180">
        <v>0.00022000000000000001</v>
      </c>
      <c r="R237" s="180">
        <f>Q237*H237</f>
        <v>0.11265099999999999</v>
      </c>
      <c r="S237" s="180">
        <v>0</v>
      </c>
      <c r="T237" s="18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2" t="s">
        <v>233</v>
      </c>
      <c r="AT237" s="182" t="s">
        <v>120</v>
      </c>
      <c r="AU237" s="182" t="s">
        <v>125</v>
      </c>
      <c r="AY237" s="18" t="s">
        <v>117</v>
      </c>
      <c r="BE237" s="183">
        <f>IF(N237="základní",J237,0)</f>
        <v>0</v>
      </c>
      <c r="BF237" s="183">
        <f>IF(N237="snížená",J237,0)</f>
        <v>0</v>
      </c>
      <c r="BG237" s="183">
        <f>IF(N237="zákl. přenesená",J237,0)</f>
        <v>0</v>
      </c>
      <c r="BH237" s="183">
        <f>IF(N237="sníž. přenesená",J237,0)</f>
        <v>0</v>
      </c>
      <c r="BI237" s="183">
        <f>IF(N237="nulová",J237,0)</f>
        <v>0</v>
      </c>
      <c r="BJ237" s="18" t="s">
        <v>125</v>
      </c>
      <c r="BK237" s="183">
        <f>ROUND(I237*H237,2)</f>
        <v>0</v>
      </c>
      <c r="BL237" s="18" t="s">
        <v>233</v>
      </c>
      <c r="BM237" s="182" t="s">
        <v>437</v>
      </c>
    </row>
    <row r="238" s="13" customFormat="1">
      <c r="A238" s="13"/>
      <c r="B238" s="190"/>
      <c r="C238" s="13"/>
      <c r="D238" s="191" t="s">
        <v>166</v>
      </c>
      <c r="E238" s="192" t="s">
        <v>1</v>
      </c>
      <c r="F238" s="193" t="s">
        <v>137</v>
      </c>
      <c r="G238" s="13"/>
      <c r="H238" s="194">
        <v>512.04999999999995</v>
      </c>
      <c r="I238" s="195"/>
      <c r="J238" s="13"/>
      <c r="K238" s="13"/>
      <c r="L238" s="190"/>
      <c r="M238" s="196"/>
      <c r="N238" s="197"/>
      <c r="O238" s="197"/>
      <c r="P238" s="197"/>
      <c r="Q238" s="197"/>
      <c r="R238" s="197"/>
      <c r="S238" s="197"/>
      <c r="T238" s="19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92" t="s">
        <v>166</v>
      </c>
      <c r="AU238" s="192" t="s">
        <v>125</v>
      </c>
      <c r="AV238" s="13" t="s">
        <v>125</v>
      </c>
      <c r="AW238" s="13" t="s">
        <v>32</v>
      </c>
      <c r="AX238" s="13" t="s">
        <v>84</v>
      </c>
      <c r="AY238" s="192" t="s">
        <v>117</v>
      </c>
    </row>
    <row r="239" s="12" customFormat="1" ht="25.92" customHeight="1">
      <c r="A239" s="12"/>
      <c r="B239" s="157"/>
      <c r="C239" s="12"/>
      <c r="D239" s="158" t="s">
        <v>75</v>
      </c>
      <c r="E239" s="159" t="s">
        <v>438</v>
      </c>
      <c r="F239" s="159" t="s">
        <v>439</v>
      </c>
      <c r="G239" s="12"/>
      <c r="H239" s="12"/>
      <c r="I239" s="160"/>
      <c r="J239" s="161">
        <f>BK239</f>
        <v>0</v>
      </c>
      <c r="K239" s="12"/>
      <c r="L239" s="157"/>
      <c r="M239" s="162"/>
      <c r="N239" s="163"/>
      <c r="O239" s="163"/>
      <c r="P239" s="164">
        <f>SUM(P240:P243)</f>
        <v>0</v>
      </c>
      <c r="Q239" s="163"/>
      <c r="R239" s="164">
        <f>SUM(R240:R243)</f>
        <v>0</v>
      </c>
      <c r="S239" s="163"/>
      <c r="T239" s="165">
        <f>SUM(T240:T243)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158" t="s">
        <v>164</v>
      </c>
      <c r="AT239" s="166" t="s">
        <v>75</v>
      </c>
      <c r="AU239" s="166" t="s">
        <v>76</v>
      </c>
      <c r="AY239" s="158" t="s">
        <v>117</v>
      </c>
      <c r="BK239" s="167">
        <f>SUM(BK240:BK243)</f>
        <v>0</v>
      </c>
    </row>
    <row r="240" s="2" customFormat="1" ht="24.15" customHeight="1">
      <c r="A240" s="37"/>
      <c r="B240" s="170"/>
      <c r="C240" s="171" t="s">
        <v>440</v>
      </c>
      <c r="D240" s="171" t="s">
        <v>120</v>
      </c>
      <c r="E240" s="172" t="s">
        <v>81</v>
      </c>
      <c r="F240" s="173" t="s">
        <v>441</v>
      </c>
      <c r="G240" s="174" t="s">
        <v>122</v>
      </c>
      <c r="H240" s="175">
        <v>1</v>
      </c>
      <c r="I240" s="176"/>
      <c r="J240" s="177">
        <f>ROUND(I240*H240,2)</f>
        <v>0</v>
      </c>
      <c r="K240" s="173" t="s">
        <v>1</v>
      </c>
      <c r="L240" s="38"/>
      <c r="M240" s="178" t="s">
        <v>1</v>
      </c>
      <c r="N240" s="179" t="s">
        <v>42</v>
      </c>
      <c r="O240" s="76"/>
      <c r="P240" s="180">
        <f>O240*H240</f>
        <v>0</v>
      </c>
      <c r="Q240" s="180">
        <v>0</v>
      </c>
      <c r="R240" s="180">
        <f>Q240*H240</f>
        <v>0</v>
      </c>
      <c r="S240" s="180">
        <v>0</v>
      </c>
      <c r="T240" s="181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2" t="s">
        <v>442</v>
      </c>
      <c r="AT240" s="182" t="s">
        <v>120</v>
      </c>
      <c r="AU240" s="182" t="s">
        <v>84</v>
      </c>
      <c r="AY240" s="18" t="s">
        <v>117</v>
      </c>
      <c r="BE240" s="183">
        <f>IF(N240="základní",J240,0)</f>
        <v>0</v>
      </c>
      <c r="BF240" s="183">
        <f>IF(N240="snížená",J240,0)</f>
        <v>0</v>
      </c>
      <c r="BG240" s="183">
        <f>IF(N240="zákl. přenesená",J240,0)</f>
        <v>0</v>
      </c>
      <c r="BH240" s="183">
        <f>IF(N240="sníž. přenesená",J240,0)</f>
        <v>0</v>
      </c>
      <c r="BI240" s="183">
        <f>IF(N240="nulová",J240,0)</f>
        <v>0</v>
      </c>
      <c r="BJ240" s="18" t="s">
        <v>125</v>
      </c>
      <c r="BK240" s="183">
        <f>ROUND(I240*H240,2)</f>
        <v>0</v>
      </c>
      <c r="BL240" s="18" t="s">
        <v>442</v>
      </c>
      <c r="BM240" s="182" t="s">
        <v>443</v>
      </c>
    </row>
    <row r="241" s="2" customFormat="1">
      <c r="A241" s="37"/>
      <c r="B241" s="38"/>
      <c r="C241" s="37"/>
      <c r="D241" s="191" t="s">
        <v>390</v>
      </c>
      <c r="E241" s="37"/>
      <c r="F241" s="215" t="s">
        <v>444</v>
      </c>
      <c r="G241" s="37"/>
      <c r="H241" s="37"/>
      <c r="I241" s="216"/>
      <c r="J241" s="37"/>
      <c r="K241" s="37"/>
      <c r="L241" s="38"/>
      <c r="M241" s="217"/>
      <c r="N241" s="218"/>
      <c r="O241" s="76"/>
      <c r="P241" s="76"/>
      <c r="Q241" s="76"/>
      <c r="R241" s="76"/>
      <c r="S241" s="76"/>
      <c r="T241" s="7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8" t="s">
        <v>390</v>
      </c>
      <c r="AU241" s="18" t="s">
        <v>84</v>
      </c>
    </row>
    <row r="242" s="2" customFormat="1" ht="21.75" customHeight="1">
      <c r="A242" s="37"/>
      <c r="B242" s="170"/>
      <c r="C242" s="171" t="s">
        <v>445</v>
      </c>
      <c r="D242" s="171" t="s">
        <v>120</v>
      </c>
      <c r="E242" s="172" t="s">
        <v>86</v>
      </c>
      <c r="F242" s="173" t="s">
        <v>446</v>
      </c>
      <c r="G242" s="174" t="s">
        <v>122</v>
      </c>
      <c r="H242" s="175">
        <v>1</v>
      </c>
      <c r="I242" s="176"/>
      <c r="J242" s="177">
        <f>ROUND(I242*H242,2)</f>
        <v>0</v>
      </c>
      <c r="K242" s="173" t="s">
        <v>1</v>
      </c>
      <c r="L242" s="38"/>
      <c r="M242" s="178" t="s">
        <v>1</v>
      </c>
      <c r="N242" s="179" t="s">
        <v>42</v>
      </c>
      <c r="O242" s="76"/>
      <c r="P242" s="180">
        <f>O242*H242</f>
        <v>0</v>
      </c>
      <c r="Q242" s="180">
        <v>0</v>
      </c>
      <c r="R242" s="180">
        <f>Q242*H242</f>
        <v>0</v>
      </c>
      <c r="S242" s="180">
        <v>0</v>
      </c>
      <c r="T242" s="181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2" t="s">
        <v>442</v>
      </c>
      <c r="AT242" s="182" t="s">
        <v>120</v>
      </c>
      <c r="AU242" s="182" t="s">
        <v>84</v>
      </c>
      <c r="AY242" s="18" t="s">
        <v>117</v>
      </c>
      <c r="BE242" s="183">
        <f>IF(N242="základní",J242,0)</f>
        <v>0</v>
      </c>
      <c r="BF242" s="183">
        <f>IF(N242="snížená",J242,0)</f>
        <v>0</v>
      </c>
      <c r="BG242" s="183">
        <f>IF(N242="zákl. přenesená",J242,0)</f>
        <v>0</v>
      </c>
      <c r="BH242" s="183">
        <f>IF(N242="sníž. přenesená",J242,0)</f>
        <v>0</v>
      </c>
      <c r="BI242" s="183">
        <f>IF(N242="nulová",J242,0)</f>
        <v>0</v>
      </c>
      <c r="BJ242" s="18" t="s">
        <v>125</v>
      </c>
      <c r="BK242" s="183">
        <f>ROUND(I242*H242,2)</f>
        <v>0</v>
      </c>
      <c r="BL242" s="18" t="s">
        <v>442</v>
      </c>
      <c r="BM242" s="182" t="s">
        <v>447</v>
      </c>
    </row>
    <row r="243" s="2" customFormat="1">
      <c r="A243" s="37"/>
      <c r="B243" s="38"/>
      <c r="C243" s="37"/>
      <c r="D243" s="191" t="s">
        <v>390</v>
      </c>
      <c r="E243" s="37"/>
      <c r="F243" s="215" t="s">
        <v>448</v>
      </c>
      <c r="G243" s="37"/>
      <c r="H243" s="37"/>
      <c r="I243" s="216"/>
      <c r="J243" s="37"/>
      <c r="K243" s="37"/>
      <c r="L243" s="38"/>
      <c r="M243" s="229"/>
      <c r="N243" s="230"/>
      <c r="O243" s="186"/>
      <c r="P243" s="186"/>
      <c r="Q243" s="186"/>
      <c r="R243" s="186"/>
      <c r="S243" s="186"/>
      <c r="T243" s="23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8" t="s">
        <v>390</v>
      </c>
      <c r="AU243" s="18" t="s">
        <v>84</v>
      </c>
    </row>
    <row r="244" s="2" customFormat="1" ht="6.96" customHeight="1">
      <c r="A244" s="37"/>
      <c r="B244" s="59"/>
      <c r="C244" s="60"/>
      <c r="D244" s="60"/>
      <c r="E244" s="60"/>
      <c r="F244" s="60"/>
      <c r="G244" s="60"/>
      <c r="H244" s="60"/>
      <c r="I244" s="60"/>
      <c r="J244" s="60"/>
      <c r="K244" s="60"/>
      <c r="L244" s="38"/>
      <c r="M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</row>
  </sheetData>
  <autoFilter ref="C126:K243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9"/>
      <c r="C3" s="20"/>
      <c r="D3" s="20"/>
      <c r="E3" s="20"/>
      <c r="F3" s="20"/>
      <c r="G3" s="20"/>
      <c r="H3" s="21"/>
    </row>
    <row r="4" s="1" customFormat="1" ht="24.96" customHeight="1">
      <c r="B4" s="21"/>
      <c r="C4" s="22" t="s">
        <v>449</v>
      </c>
      <c r="H4" s="21"/>
    </row>
    <row r="5" s="1" customFormat="1" ht="12" customHeight="1">
      <c r="B5" s="21"/>
      <c r="C5" s="25" t="s">
        <v>13</v>
      </c>
      <c r="D5" s="35" t="s">
        <v>14</v>
      </c>
      <c r="E5" s="1"/>
      <c r="F5" s="1"/>
      <c r="H5" s="21"/>
    </row>
    <row r="6" s="1" customFormat="1" ht="36.96" customHeight="1">
      <c r="B6" s="21"/>
      <c r="C6" s="28" t="s">
        <v>16</v>
      </c>
      <c r="D6" s="29" t="s">
        <v>17</v>
      </c>
      <c r="E6" s="1"/>
      <c r="F6" s="1"/>
      <c r="H6" s="21"/>
    </row>
    <row r="7" s="1" customFormat="1" ht="16.5" customHeight="1">
      <c r="B7" s="21"/>
      <c r="C7" s="31" t="s">
        <v>22</v>
      </c>
      <c r="D7" s="68" t="str">
        <f>'Rekapitulace stavby'!AN8</f>
        <v>24. 10. 2025</v>
      </c>
      <c r="H7" s="21"/>
    </row>
    <row r="8" s="2" customFormat="1" ht="10.8" customHeight="1">
      <c r="A8" s="37"/>
      <c r="B8" s="38"/>
      <c r="C8" s="37"/>
      <c r="D8" s="37"/>
      <c r="E8" s="37"/>
      <c r="F8" s="37"/>
      <c r="G8" s="37"/>
      <c r="H8" s="38"/>
    </row>
    <row r="9" s="11" customFormat="1" ht="29.28" customHeight="1">
      <c r="A9" s="147"/>
      <c r="B9" s="148"/>
      <c r="C9" s="149" t="s">
        <v>57</v>
      </c>
      <c r="D9" s="150" t="s">
        <v>58</v>
      </c>
      <c r="E9" s="150" t="s">
        <v>103</v>
      </c>
      <c r="F9" s="151" t="s">
        <v>450</v>
      </c>
      <c r="G9" s="147"/>
      <c r="H9" s="148"/>
    </row>
    <row r="10" s="2" customFormat="1" ht="26.4" customHeight="1">
      <c r="A10" s="37"/>
      <c r="B10" s="38"/>
      <c r="C10" s="232" t="s">
        <v>86</v>
      </c>
      <c r="D10" s="232" t="s">
        <v>87</v>
      </c>
      <c r="E10" s="37"/>
      <c r="F10" s="37"/>
      <c r="G10" s="37"/>
      <c r="H10" s="38"/>
    </row>
    <row r="11" s="2" customFormat="1" ht="16.8" customHeight="1">
      <c r="A11" s="37"/>
      <c r="B11" s="38"/>
      <c r="C11" s="233" t="s">
        <v>139</v>
      </c>
      <c r="D11" s="234" t="s">
        <v>1</v>
      </c>
      <c r="E11" s="235" t="s">
        <v>1</v>
      </c>
      <c r="F11" s="236">
        <v>9.5999999999999996</v>
      </c>
      <c r="G11" s="37"/>
      <c r="H11" s="38"/>
    </row>
    <row r="12" s="2" customFormat="1" ht="16.8" customHeight="1">
      <c r="A12" s="37"/>
      <c r="B12" s="38"/>
      <c r="C12" s="237" t="s">
        <v>1</v>
      </c>
      <c r="D12" s="237" t="s">
        <v>173</v>
      </c>
      <c r="E12" s="18" t="s">
        <v>1</v>
      </c>
      <c r="F12" s="238">
        <v>0</v>
      </c>
      <c r="G12" s="37"/>
      <c r="H12" s="38"/>
    </row>
    <row r="13" s="2" customFormat="1" ht="16.8" customHeight="1">
      <c r="A13" s="37"/>
      <c r="B13" s="38"/>
      <c r="C13" s="237" t="s">
        <v>1</v>
      </c>
      <c r="D13" s="237" t="s">
        <v>174</v>
      </c>
      <c r="E13" s="18" t="s">
        <v>1</v>
      </c>
      <c r="F13" s="238">
        <v>5.04</v>
      </c>
      <c r="G13" s="37"/>
      <c r="H13" s="38"/>
    </row>
    <row r="14" s="2" customFormat="1" ht="16.8" customHeight="1">
      <c r="A14" s="37"/>
      <c r="B14" s="38"/>
      <c r="C14" s="237" t="s">
        <v>1</v>
      </c>
      <c r="D14" s="237" t="s">
        <v>175</v>
      </c>
      <c r="E14" s="18" t="s">
        <v>1</v>
      </c>
      <c r="F14" s="238">
        <v>4.5599999999999996</v>
      </c>
      <c r="G14" s="37"/>
      <c r="H14" s="38"/>
    </row>
    <row r="15" s="2" customFormat="1" ht="16.8" customHeight="1">
      <c r="A15" s="37"/>
      <c r="B15" s="38"/>
      <c r="C15" s="237" t="s">
        <v>139</v>
      </c>
      <c r="D15" s="237" t="s">
        <v>176</v>
      </c>
      <c r="E15" s="18" t="s">
        <v>1</v>
      </c>
      <c r="F15" s="238">
        <v>9.5999999999999996</v>
      </c>
      <c r="G15" s="37"/>
      <c r="H15" s="38"/>
    </row>
    <row r="16" s="2" customFormat="1" ht="16.8" customHeight="1">
      <c r="A16" s="37"/>
      <c r="B16" s="38"/>
      <c r="C16" s="239" t="s">
        <v>451</v>
      </c>
      <c r="D16" s="37"/>
      <c r="E16" s="37"/>
      <c r="F16" s="37"/>
      <c r="G16" s="37"/>
      <c r="H16" s="38"/>
    </row>
    <row r="17" s="2" customFormat="1" ht="16.8" customHeight="1">
      <c r="A17" s="37"/>
      <c r="B17" s="38"/>
      <c r="C17" s="237" t="s">
        <v>170</v>
      </c>
      <c r="D17" s="237" t="s">
        <v>171</v>
      </c>
      <c r="E17" s="18" t="s">
        <v>163</v>
      </c>
      <c r="F17" s="238">
        <v>9.5999999999999996</v>
      </c>
      <c r="G17" s="37"/>
      <c r="H17" s="38"/>
    </row>
    <row r="18" s="2" customFormat="1" ht="16.8" customHeight="1">
      <c r="A18" s="37"/>
      <c r="B18" s="38"/>
      <c r="C18" s="237" t="s">
        <v>161</v>
      </c>
      <c r="D18" s="237" t="s">
        <v>162</v>
      </c>
      <c r="E18" s="18" t="s">
        <v>163</v>
      </c>
      <c r="F18" s="238">
        <v>9.5999999999999996</v>
      </c>
      <c r="G18" s="37"/>
      <c r="H18" s="38"/>
    </row>
    <row r="19" s="2" customFormat="1" ht="16.8" customHeight="1">
      <c r="A19" s="37"/>
      <c r="B19" s="38"/>
      <c r="C19" s="237" t="s">
        <v>167</v>
      </c>
      <c r="D19" s="237" t="s">
        <v>168</v>
      </c>
      <c r="E19" s="18" t="s">
        <v>163</v>
      </c>
      <c r="F19" s="238">
        <v>9.5999999999999996</v>
      </c>
      <c r="G19" s="37"/>
      <c r="H19" s="38"/>
    </row>
    <row r="20" s="2" customFormat="1" ht="16.8" customHeight="1">
      <c r="A20" s="37"/>
      <c r="B20" s="38"/>
      <c r="C20" s="237" t="s">
        <v>177</v>
      </c>
      <c r="D20" s="237" t="s">
        <v>178</v>
      </c>
      <c r="E20" s="18" t="s">
        <v>163</v>
      </c>
      <c r="F20" s="238">
        <v>9.5999999999999996</v>
      </c>
      <c r="G20" s="37"/>
      <c r="H20" s="38"/>
    </row>
    <row r="21" s="2" customFormat="1" ht="16.8" customHeight="1">
      <c r="A21" s="37"/>
      <c r="B21" s="38"/>
      <c r="C21" s="233" t="s">
        <v>141</v>
      </c>
      <c r="D21" s="234" t="s">
        <v>1</v>
      </c>
      <c r="E21" s="235" t="s">
        <v>1</v>
      </c>
      <c r="F21" s="236">
        <v>911.20000000000005</v>
      </c>
      <c r="G21" s="37"/>
      <c r="H21" s="38"/>
    </row>
    <row r="22" s="2" customFormat="1" ht="16.8" customHeight="1">
      <c r="A22" s="37"/>
      <c r="B22" s="38"/>
      <c r="C22" s="237" t="s">
        <v>1</v>
      </c>
      <c r="D22" s="237" t="s">
        <v>185</v>
      </c>
      <c r="E22" s="18" t="s">
        <v>1</v>
      </c>
      <c r="F22" s="238">
        <v>678.29999999999995</v>
      </c>
      <c r="G22" s="37"/>
      <c r="H22" s="38"/>
    </row>
    <row r="23" s="2" customFormat="1" ht="16.8" customHeight="1">
      <c r="A23" s="37"/>
      <c r="B23" s="38"/>
      <c r="C23" s="237" t="s">
        <v>1</v>
      </c>
      <c r="D23" s="237" t="s">
        <v>186</v>
      </c>
      <c r="E23" s="18" t="s">
        <v>1</v>
      </c>
      <c r="F23" s="238">
        <v>232.90000000000001</v>
      </c>
      <c r="G23" s="37"/>
      <c r="H23" s="38"/>
    </row>
    <row r="24" s="2" customFormat="1" ht="16.8" customHeight="1">
      <c r="A24" s="37"/>
      <c r="B24" s="38"/>
      <c r="C24" s="237" t="s">
        <v>141</v>
      </c>
      <c r="D24" s="237" t="s">
        <v>176</v>
      </c>
      <c r="E24" s="18" t="s">
        <v>1</v>
      </c>
      <c r="F24" s="238">
        <v>911.20000000000005</v>
      </c>
      <c r="G24" s="37"/>
      <c r="H24" s="38"/>
    </row>
    <row r="25" s="2" customFormat="1" ht="16.8" customHeight="1">
      <c r="A25" s="37"/>
      <c r="B25" s="38"/>
      <c r="C25" s="239" t="s">
        <v>451</v>
      </c>
      <c r="D25" s="37"/>
      <c r="E25" s="37"/>
      <c r="F25" s="37"/>
      <c r="G25" s="37"/>
      <c r="H25" s="38"/>
    </row>
    <row r="26" s="2" customFormat="1">
      <c r="A26" s="37"/>
      <c r="B26" s="38"/>
      <c r="C26" s="237" t="s">
        <v>182</v>
      </c>
      <c r="D26" s="237" t="s">
        <v>183</v>
      </c>
      <c r="E26" s="18" t="s">
        <v>163</v>
      </c>
      <c r="F26" s="238">
        <v>911.20000000000005</v>
      </c>
      <c r="G26" s="37"/>
      <c r="H26" s="38"/>
    </row>
    <row r="27" s="2" customFormat="1">
      <c r="A27" s="37"/>
      <c r="B27" s="38"/>
      <c r="C27" s="237" t="s">
        <v>187</v>
      </c>
      <c r="D27" s="237" t="s">
        <v>188</v>
      </c>
      <c r="E27" s="18" t="s">
        <v>163</v>
      </c>
      <c r="F27" s="238">
        <v>27336</v>
      </c>
      <c r="G27" s="37"/>
      <c r="H27" s="38"/>
    </row>
    <row r="28" s="2" customFormat="1">
      <c r="A28" s="37"/>
      <c r="B28" s="38"/>
      <c r="C28" s="237" t="s">
        <v>192</v>
      </c>
      <c r="D28" s="237" t="s">
        <v>193</v>
      </c>
      <c r="E28" s="18" t="s">
        <v>163</v>
      </c>
      <c r="F28" s="238">
        <v>911.20000000000005</v>
      </c>
      <c r="G28" s="37"/>
      <c r="H28" s="38"/>
    </row>
    <row r="29" s="2" customFormat="1" ht="16.8" customHeight="1">
      <c r="A29" s="37"/>
      <c r="B29" s="38"/>
      <c r="C29" s="233" t="s">
        <v>143</v>
      </c>
      <c r="D29" s="234" t="s">
        <v>1</v>
      </c>
      <c r="E29" s="235" t="s">
        <v>1</v>
      </c>
      <c r="F29" s="236">
        <v>160.80000000000001</v>
      </c>
      <c r="G29" s="37"/>
      <c r="H29" s="38"/>
    </row>
    <row r="30" s="2" customFormat="1" ht="16.8" customHeight="1">
      <c r="A30" s="37"/>
      <c r="B30" s="38"/>
      <c r="C30" s="237" t="s">
        <v>1</v>
      </c>
      <c r="D30" s="237" t="s">
        <v>199</v>
      </c>
      <c r="E30" s="18" t="s">
        <v>1</v>
      </c>
      <c r="F30" s="238">
        <v>0</v>
      </c>
      <c r="G30" s="37"/>
      <c r="H30" s="38"/>
    </row>
    <row r="31" s="2" customFormat="1" ht="16.8" customHeight="1">
      <c r="A31" s="37"/>
      <c r="B31" s="38"/>
      <c r="C31" s="237" t="s">
        <v>1</v>
      </c>
      <c r="D31" s="237" t="s">
        <v>200</v>
      </c>
      <c r="E31" s="18" t="s">
        <v>1</v>
      </c>
      <c r="F31" s="238">
        <v>119.7</v>
      </c>
      <c r="G31" s="37"/>
      <c r="H31" s="38"/>
    </row>
    <row r="32" s="2" customFormat="1" ht="16.8" customHeight="1">
      <c r="A32" s="37"/>
      <c r="B32" s="38"/>
      <c r="C32" s="237" t="s">
        <v>1</v>
      </c>
      <c r="D32" s="237" t="s">
        <v>201</v>
      </c>
      <c r="E32" s="18" t="s">
        <v>1</v>
      </c>
      <c r="F32" s="238">
        <v>41.100000000000001</v>
      </c>
      <c r="G32" s="37"/>
      <c r="H32" s="38"/>
    </row>
    <row r="33" s="2" customFormat="1" ht="16.8" customHeight="1">
      <c r="A33" s="37"/>
      <c r="B33" s="38"/>
      <c r="C33" s="237" t="s">
        <v>143</v>
      </c>
      <c r="D33" s="237" t="s">
        <v>176</v>
      </c>
      <c r="E33" s="18" t="s">
        <v>1</v>
      </c>
      <c r="F33" s="238">
        <v>160.80000000000001</v>
      </c>
      <c r="G33" s="37"/>
      <c r="H33" s="38"/>
    </row>
    <row r="34" s="2" customFormat="1" ht="16.8" customHeight="1">
      <c r="A34" s="37"/>
      <c r="B34" s="38"/>
      <c r="C34" s="239" t="s">
        <v>451</v>
      </c>
      <c r="D34" s="37"/>
      <c r="E34" s="37"/>
      <c r="F34" s="37"/>
      <c r="G34" s="37"/>
      <c r="H34" s="38"/>
    </row>
    <row r="35" s="2" customFormat="1" ht="16.8" customHeight="1">
      <c r="A35" s="37"/>
      <c r="B35" s="38"/>
      <c r="C35" s="237" t="s">
        <v>196</v>
      </c>
      <c r="D35" s="237" t="s">
        <v>197</v>
      </c>
      <c r="E35" s="18" t="s">
        <v>163</v>
      </c>
      <c r="F35" s="238">
        <v>160.80000000000001</v>
      </c>
      <c r="G35" s="37"/>
      <c r="H35" s="38"/>
    </row>
    <row r="36" s="2" customFormat="1" ht="16.8" customHeight="1">
      <c r="A36" s="37"/>
      <c r="B36" s="38"/>
      <c r="C36" s="237" t="s">
        <v>202</v>
      </c>
      <c r="D36" s="237" t="s">
        <v>203</v>
      </c>
      <c r="E36" s="18" t="s">
        <v>163</v>
      </c>
      <c r="F36" s="238">
        <v>4824</v>
      </c>
      <c r="G36" s="37"/>
      <c r="H36" s="38"/>
    </row>
    <row r="37" s="2" customFormat="1" ht="16.8" customHeight="1">
      <c r="A37" s="37"/>
      <c r="B37" s="38"/>
      <c r="C37" s="237" t="s">
        <v>207</v>
      </c>
      <c r="D37" s="237" t="s">
        <v>208</v>
      </c>
      <c r="E37" s="18" t="s">
        <v>163</v>
      </c>
      <c r="F37" s="238">
        <v>160.80000000000001</v>
      </c>
      <c r="G37" s="37"/>
      <c r="H37" s="38"/>
    </row>
    <row r="38" s="2" customFormat="1" ht="16.8" customHeight="1">
      <c r="A38" s="37"/>
      <c r="B38" s="38"/>
      <c r="C38" s="233" t="s">
        <v>137</v>
      </c>
      <c r="D38" s="234" t="s">
        <v>1</v>
      </c>
      <c r="E38" s="235" t="s">
        <v>1</v>
      </c>
      <c r="F38" s="236">
        <v>512.04999999999995</v>
      </c>
      <c r="G38" s="37"/>
      <c r="H38" s="38"/>
    </row>
    <row r="39" s="2" customFormat="1" ht="16.8" customHeight="1">
      <c r="A39" s="37"/>
      <c r="B39" s="38"/>
      <c r="C39" s="237" t="s">
        <v>1</v>
      </c>
      <c r="D39" s="237" t="s">
        <v>322</v>
      </c>
      <c r="E39" s="18" t="s">
        <v>1</v>
      </c>
      <c r="F39" s="238">
        <v>436.07999999999998</v>
      </c>
      <c r="G39" s="37"/>
      <c r="H39" s="38"/>
    </row>
    <row r="40" s="2" customFormat="1" ht="16.8" customHeight="1">
      <c r="A40" s="37"/>
      <c r="B40" s="38"/>
      <c r="C40" s="237" t="s">
        <v>1</v>
      </c>
      <c r="D40" s="237" t="s">
        <v>323</v>
      </c>
      <c r="E40" s="18" t="s">
        <v>1</v>
      </c>
      <c r="F40" s="238">
        <v>75.969999999999999</v>
      </c>
      <c r="G40" s="37"/>
      <c r="H40" s="38"/>
    </row>
    <row r="41" s="2" customFormat="1" ht="16.8" customHeight="1">
      <c r="A41" s="37"/>
      <c r="B41" s="38"/>
      <c r="C41" s="237" t="s">
        <v>137</v>
      </c>
      <c r="D41" s="237" t="s">
        <v>176</v>
      </c>
      <c r="E41" s="18" t="s">
        <v>1</v>
      </c>
      <c r="F41" s="238">
        <v>512.04999999999995</v>
      </c>
      <c r="G41" s="37"/>
      <c r="H41" s="38"/>
    </row>
    <row r="42" s="2" customFormat="1" ht="16.8" customHeight="1">
      <c r="A42" s="37"/>
      <c r="B42" s="38"/>
      <c r="C42" s="239" t="s">
        <v>451</v>
      </c>
      <c r="D42" s="37"/>
      <c r="E42" s="37"/>
      <c r="F42" s="37"/>
      <c r="G42" s="37"/>
      <c r="H42" s="38"/>
    </row>
    <row r="43" s="2" customFormat="1" ht="16.8" customHeight="1">
      <c r="A43" s="37"/>
      <c r="B43" s="38"/>
      <c r="C43" s="237" t="s">
        <v>319</v>
      </c>
      <c r="D43" s="237" t="s">
        <v>320</v>
      </c>
      <c r="E43" s="18" t="s">
        <v>163</v>
      </c>
      <c r="F43" s="238">
        <v>512.04999999999995</v>
      </c>
      <c r="G43" s="37"/>
      <c r="H43" s="38"/>
    </row>
    <row r="44" s="2" customFormat="1" ht="16.8" customHeight="1">
      <c r="A44" s="37"/>
      <c r="B44" s="38"/>
      <c r="C44" s="237" t="s">
        <v>260</v>
      </c>
      <c r="D44" s="237" t="s">
        <v>261</v>
      </c>
      <c r="E44" s="18" t="s">
        <v>163</v>
      </c>
      <c r="F44" s="238">
        <v>51.204999999999998</v>
      </c>
      <c r="G44" s="37"/>
      <c r="H44" s="38"/>
    </row>
    <row r="45" s="2" customFormat="1" ht="16.8" customHeight="1">
      <c r="A45" s="37"/>
      <c r="B45" s="38"/>
      <c r="C45" s="237" t="s">
        <v>270</v>
      </c>
      <c r="D45" s="237" t="s">
        <v>271</v>
      </c>
      <c r="E45" s="18" t="s">
        <v>163</v>
      </c>
      <c r="F45" s="238">
        <v>51.204999999999998</v>
      </c>
      <c r="G45" s="37"/>
      <c r="H45" s="38"/>
    </row>
    <row r="46" s="2" customFormat="1" ht="16.8" customHeight="1">
      <c r="A46" s="37"/>
      <c r="B46" s="38"/>
      <c r="C46" s="237" t="s">
        <v>403</v>
      </c>
      <c r="D46" s="237" t="s">
        <v>404</v>
      </c>
      <c r="E46" s="18" t="s">
        <v>163</v>
      </c>
      <c r="F46" s="238">
        <v>512.04999999999995</v>
      </c>
      <c r="G46" s="37"/>
      <c r="H46" s="38"/>
    </row>
    <row r="47" s="2" customFormat="1" ht="16.8" customHeight="1">
      <c r="A47" s="37"/>
      <c r="B47" s="38"/>
      <c r="C47" s="237" t="s">
        <v>407</v>
      </c>
      <c r="D47" s="237" t="s">
        <v>408</v>
      </c>
      <c r="E47" s="18" t="s">
        <v>163</v>
      </c>
      <c r="F47" s="238">
        <v>512.04999999999995</v>
      </c>
      <c r="G47" s="37"/>
      <c r="H47" s="38"/>
    </row>
    <row r="48" s="2" customFormat="1">
      <c r="A48" s="37"/>
      <c r="B48" s="38"/>
      <c r="C48" s="237" t="s">
        <v>411</v>
      </c>
      <c r="D48" s="237" t="s">
        <v>412</v>
      </c>
      <c r="E48" s="18" t="s">
        <v>163</v>
      </c>
      <c r="F48" s="238">
        <v>512.04999999999995</v>
      </c>
      <c r="G48" s="37"/>
      <c r="H48" s="38"/>
    </row>
    <row r="49" s="2" customFormat="1" ht="16.8" customHeight="1">
      <c r="A49" s="37"/>
      <c r="B49" s="38"/>
      <c r="C49" s="237" t="s">
        <v>421</v>
      </c>
      <c r="D49" s="237" t="s">
        <v>422</v>
      </c>
      <c r="E49" s="18" t="s">
        <v>163</v>
      </c>
      <c r="F49" s="238">
        <v>512.04999999999995</v>
      </c>
      <c r="G49" s="37"/>
      <c r="H49" s="38"/>
    </row>
    <row r="50" s="2" customFormat="1">
      <c r="A50" s="37"/>
      <c r="B50" s="38"/>
      <c r="C50" s="237" t="s">
        <v>435</v>
      </c>
      <c r="D50" s="237" t="s">
        <v>436</v>
      </c>
      <c r="E50" s="18" t="s">
        <v>163</v>
      </c>
      <c r="F50" s="238">
        <v>512.04999999999995</v>
      </c>
      <c r="G50" s="37"/>
      <c r="H50" s="38"/>
    </row>
    <row r="51" s="2" customFormat="1" ht="16.8" customHeight="1">
      <c r="A51" s="37"/>
      <c r="B51" s="38"/>
      <c r="C51" s="237" t="s">
        <v>425</v>
      </c>
      <c r="D51" s="237" t="s">
        <v>426</v>
      </c>
      <c r="E51" s="18" t="s">
        <v>163</v>
      </c>
      <c r="F51" s="238">
        <v>563.255</v>
      </c>
      <c r="G51" s="37"/>
      <c r="H51" s="38"/>
    </row>
    <row r="52" s="2" customFormat="1" ht="16.8" customHeight="1">
      <c r="A52" s="37"/>
      <c r="B52" s="38"/>
      <c r="C52" s="237" t="s">
        <v>416</v>
      </c>
      <c r="D52" s="237" t="s">
        <v>417</v>
      </c>
      <c r="E52" s="18" t="s">
        <v>163</v>
      </c>
      <c r="F52" s="238">
        <v>563.255</v>
      </c>
      <c r="G52" s="37"/>
      <c r="H52" s="38"/>
    </row>
    <row r="53" s="2" customFormat="1" ht="7.44" customHeight="1">
      <c r="A53" s="37"/>
      <c r="B53" s="59"/>
      <c r="C53" s="60"/>
      <c r="D53" s="60"/>
      <c r="E53" s="60"/>
      <c r="F53" s="60"/>
      <c r="G53" s="60"/>
      <c r="H53" s="38"/>
    </row>
    <row r="54" s="2" customFormat="1">
      <c r="A54" s="37"/>
      <c r="B54" s="37"/>
      <c r="C54" s="37"/>
      <c r="D54" s="37"/>
      <c r="E54" s="37"/>
      <c r="F54" s="37"/>
      <c r="G54" s="37"/>
      <c r="H54" s="37"/>
    </row>
  </sheetData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KasperovaW11\Admin</dc:creator>
  <cp:lastModifiedBy>KasperovaW11\Admin</cp:lastModifiedBy>
  <dcterms:created xsi:type="dcterms:W3CDTF">2025-10-27T08:46:23Z</dcterms:created>
  <dcterms:modified xsi:type="dcterms:W3CDTF">2025-10-27T08:46:24Z</dcterms:modified>
</cp:coreProperties>
</file>