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860" yWindow="0" windowWidth="21840" windowHeight="9960" activeTab="1"/>
  </bookViews>
  <sheets>
    <sheet name="Rekapitulace stavby" sheetId="1" r:id="rId1"/>
    <sheet name="01 - Odstranění zápachu v..." sheetId="2" r:id="rId2"/>
    <sheet name="02 - Elektrotechn.zařízen..." sheetId="3" r:id="rId3"/>
    <sheet name="03 - Ventilace" sheetId="4" r:id="rId4"/>
    <sheet name="VON - Vedlejší a ostatní ..." sheetId="5" r:id="rId5"/>
    <sheet name="Pokyny pro vyplnění" sheetId="6" r:id="rId6"/>
  </sheets>
  <definedNames>
    <definedName name="_xlnm._FilterDatabase" localSheetId="1" hidden="1">'01 - Odstranění zápachu v...'!$C$89:$K$262</definedName>
    <definedName name="_xlnm._FilterDatabase" localSheetId="2" hidden="1">'02 - Elektrotechn.zařízen...'!$C$81:$K$187</definedName>
    <definedName name="_xlnm._FilterDatabase" localSheetId="3" hidden="1">'03 - Ventilace'!$C$78:$K$99</definedName>
    <definedName name="_xlnm._FilterDatabase" localSheetId="4" hidden="1">'VON - Vedlejší a ostatní ...'!$C$78:$K$94</definedName>
    <definedName name="_xlnm.Print_Titles" localSheetId="1">'01 - Odstranění zápachu v...'!$89:$89</definedName>
    <definedName name="_xlnm.Print_Titles" localSheetId="2">'02 - Elektrotechn.zařízen...'!$81:$81</definedName>
    <definedName name="_xlnm.Print_Titles" localSheetId="3">'03 - Ventilace'!$78:$78</definedName>
    <definedName name="_xlnm.Print_Titles" localSheetId="0">'Rekapitulace stavby'!$49:$49</definedName>
    <definedName name="_xlnm.Print_Titles" localSheetId="4">'VON - Vedlejší a ostatní ...'!$78:$78</definedName>
    <definedName name="_xlnm.Print_Area" localSheetId="1">'01 - Odstranění zápachu v...'!$C$4:$J$36,'01 - Odstranění zápachu v...'!$C$42:$J$71,'01 - Odstranění zápachu v...'!$C$77:$K$262</definedName>
    <definedName name="_xlnm.Print_Area" localSheetId="2">'02 - Elektrotechn.zařízen...'!$C$4:$J$36,'02 - Elektrotechn.zařízen...'!$C$42:$J$63,'02 - Elektrotechn.zařízen...'!$C$69:$K$187</definedName>
    <definedName name="_xlnm.Print_Area" localSheetId="3">'03 - Ventilace'!$C$4:$J$36,'03 - Ventilace'!$C$42:$J$60,'03 - Ventilace'!$C$66:$K$99</definedName>
    <definedName name="_xlnm.Print_Area" localSheetId="5">'Pokyny pro vyplnění'!$B$2:$K$69,'Pokyny pro vyplnění'!$B$72:$K$116,'Pokyny pro vyplnění'!$B$119:$K$188,'Pokyny pro vyplnění'!$B$196:$K$216</definedName>
    <definedName name="_xlnm.Print_Area" localSheetId="0">'Rekapitulace stavby'!$D$4:$AO$33,'Rekapitulace stavby'!$C$39:$AQ$56</definedName>
    <definedName name="_xlnm.Print_Area" localSheetId="4">'VON - Vedlejší a ostatní ...'!$C$4:$J$36,'VON - Vedlejší a ostatní ...'!$C$42:$J$60,'VON - Vedlejší a ostatní ...'!$C$66:$K$94</definedName>
  </definedNames>
  <calcPr calcId="152511"/>
</workbook>
</file>

<file path=xl/calcChain.xml><?xml version="1.0" encoding="utf-8"?>
<calcChain xmlns="http://schemas.openxmlformats.org/spreadsheetml/2006/main">
  <c r="AY55" i="1" l="1"/>
  <c r="AX55" i="1"/>
  <c r="BI89" i="5"/>
  <c r="BH89" i="5"/>
  <c r="BG89" i="5"/>
  <c r="BF89" i="5"/>
  <c r="T89" i="5"/>
  <c r="T88" i="5"/>
  <c r="R89" i="5"/>
  <c r="R88" i="5"/>
  <c r="P89" i="5"/>
  <c r="P88" i="5"/>
  <c r="BK89" i="5"/>
  <c r="BK88" i="5" s="1"/>
  <c r="J88" i="5" s="1"/>
  <c r="J59" i="5" s="1"/>
  <c r="J89" i="5"/>
  <c r="BE89" i="5" s="1"/>
  <c r="BI82" i="5"/>
  <c r="F34" i="5"/>
  <c r="BD55" i="1" s="1"/>
  <c r="BH82" i="5"/>
  <c r="BG82" i="5"/>
  <c r="F32" i="5" s="1"/>
  <c r="BB55" i="1" s="1"/>
  <c r="BF82" i="5"/>
  <c r="F31" i="5" s="1"/>
  <c r="BA55" i="1" s="1"/>
  <c r="T82" i="5"/>
  <c r="T81" i="5" s="1"/>
  <c r="T80" i="5" s="1"/>
  <c r="T79" i="5" s="1"/>
  <c r="R82" i="5"/>
  <c r="R81" i="5" s="1"/>
  <c r="R80" i="5" s="1"/>
  <c r="R79" i="5" s="1"/>
  <c r="P82" i="5"/>
  <c r="P81" i="5" s="1"/>
  <c r="P80" i="5" s="1"/>
  <c r="P79" i="5" s="1"/>
  <c r="AU55" i="1" s="1"/>
  <c r="BK82" i="5"/>
  <c r="BK81" i="5" s="1"/>
  <c r="J82" i="5"/>
  <c r="BE82" i="5" s="1"/>
  <c r="F73" i="5"/>
  <c r="E71" i="5"/>
  <c r="F49" i="5"/>
  <c r="E47" i="5"/>
  <c r="J21" i="5"/>
  <c r="E21" i="5"/>
  <c r="J75" i="5" s="1"/>
  <c r="J51" i="5"/>
  <c r="J20" i="5"/>
  <c r="J18" i="5"/>
  <c r="E18" i="5"/>
  <c r="F76" i="5"/>
  <c r="F52" i="5"/>
  <c r="J17" i="5"/>
  <c r="J15" i="5"/>
  <c r="E15" i="5"/>
  <c r="F75" i="5" s="1"/>
  <c r="J14" i="5"/>
  <c r="J12" i="5"/>
  <c r="J49" i="5" s="1"/>
  <c r="J73" i="5"/>
  <c r="E7" i="5"/>
  <c r="E45" i="5" s="1"/>
  <c r="E69" i="5"/>
  <c r="AY54" i="1"/>
  <c r="AX54" i="1"/>
  <c r="BI99" i="4"/>
  <c r="BH99" i="4"/>
  <c r="BG99" i="4"/>
  <c r="BF99" i="4"/>
  <c r="T99" i="4"/>
  <c r="R99" i="4"/>
  <c r="P99" i="4"/>
  <c r="BK99" i="4"/>
  <c r="J99" i="4"/>
  <c r="BE99" i="4"/>
  <c r="BI98" i="4"/>
  <c r="BH98" i="4"/>
  <c r="BG98" i="4"/>
  <c r="BF98" i="4"/>
  <c r="T98" i="4"/>
  <c r="R98" i="4"/>
  <c r="P98" i="4"/>
  <c r="BK98" i="4"/>
  <c r="J98" i="4"/>
  <c r="BE98" i="4" s="1"/>
  <c r="BI97" i="4"/>
  <c r="BH97" i="4"/>
  <c r="BG97" i="4"/>
  <c r="BF97" i="4"/>
  <c r="T97" i="4"/>
  <c r="R97" i="4"/>
  <c r="P97" i="4"/>
  <c r="BK97" i="4"/>
  <c r="J97" i="4"/>
  <c r="BE97" i="4" s="1"/>
  <c r="BI96" i="4"/>
  <c r="BH96" i="4"/>
  <c r="BG96" i="4"/>
  <c r="BF96" i="4"/>
  <c r="T96" i="4"/>
  <c r="R96" i="4"/>
  <c r="P96" i="4"/>
  <c r="BK96" i="4"/>
  <c r="J96" i="4"/>
  <c r="BE96" i="4"/>
  <c r="BI95" i="4"/>
  <c r="BH95" i="4"/>
  <c r="BG95" i="4"/>
  <c r="BF95" i="4"/>
  <c r="T95" i="4"/>
  <c r="R95" i="4"/>
  <c r="P95" i="4"/>
  <c r="BK95" i="4"/>
  <c r="J95" i="4"/>
  <c r="BE95" i="4"/>
  <c r="BI94" i="4"/>
  <c r="BH94" i="4"/>
  <c r="BG94" i="4"/>
  <c r="BF94" i="4"/>
  <c r="T94" i="4"/>
  <c r="T93" i="4"/>
  <c r="R94" i="4"/>
  <c r="R93" i="4"/>
  <c r="P94" i="4"/>
  <c r="P93" i="4" s="1"/>
  <c r="BK94" i="4"/>
  <c r="J94" i="4"/>
  <c r="BE94" i="4" s="1"/>
  <c r="BI91" i="4"/>
  <c r="BH91" i="4"/>
  <c r="BG91" i="4"/>
  <c r="BF91" i="4"/>
  <c r="T91" i="4"/>
  <c r="T90" i="4"/>
  <c r="R91" i="4"/>
  <c r="R90" i="4"/>
  <c r="P91" i="4"/>
  <c r="P90" i="4" s="1"/>
  <c r="BK91" i="4"/>
  <c r="BK90" i="4"/>
  <c r="J90" i="4" s="1"/>
  <c r="J58" i="4" s="1"/>
  <c r="J91" i="4"/>
  <c r="BE91" i="4" s="1"/>
  <c r="BI89" i="4"/>
  <c r="BH89" i="4"/>
  <c r="BG89" i="4"/>
  <c r="BF89" i="4"/>
  <c r="T89" i="4"/>
  <c r="R89" i="4"/>
  <c r="P89" i="4"/>
  <c r="BK89" i="4"/>
  <c r="J89" i="4"/>
  <c r="BE89" i="4" s="1"/>
  <c r="BI88" i="4"/>
  <c r="BH88" i="4"/>
  <c r="BG88" i="4"/>
  <c r="BF88" i="4"/>
  <c r="T88" i="4"/>
  <c r="R88" i="4"/>
  <c r="P88" i="4"/>
  <c r="BK88" i="4"/>
  <c r="J88" i="4"/>
  <c r="BE88" i="4"/>
  <c r="BI87" i="4"/>
  <c r="BH87" i="4"/>
  <c r="BG87" i="4"/>
  <c r="BF87" i="4"/>
  <c r="T87" i="4"/>
  <c r="R87" i="4"/>
  <c r="P87" i="4"/>
  <c r="BK87" i="4"/>
  <c r="J87" i="4"/>
  <c r="BE87" i="4"/>
  <c r="BI86" i="4"/>
  <c r="BH86" i="4"/>
  <c r="BG86" i="4"/>
  <c r="BF86" i="4"/>
  <c r="T86" i="4"/>
  <c r="R86" i="4"/>
  <c r="P86" i="4"/>
  <c r="BK86" i="4"/>
  <c r="J86" i="4"/>
  <c r="BE86" i="4"/>
  <c r="BI85" i="4"/>
  <c r="BH85" i="4"/>
  <c r="BG85" i="4"/>
  <c r="BF85" i="4"/>
  <c r="T85" i="4"/>
  <c r="R85" i="4"/>
  <c r="P85" i="4"/>
  <c r="BK85" i="4"/>
  <c r="J85" i="4"/>
  <c r="BE85" i="4" s="1"/>
  <c r="BI84" i="4"/>
  <c r="BH84" i="4"/>
  <c r="BG84" i="4"/>
  <c r="BF84" i="4"/>
  <c r="T84" i="4"/>
  <c r="R84" i="4"/>
  <c r="P84" i="4"/>
  <c r="BK84" i="4"/>
  <c r="J84" i="4"/>
  <c r="BE84" i="4" s="1"/>
  <c r="BI83" i="4"/>
  <c r="BH83" i="4"/>
  <c r="BG83" i="4"/>
  <c r="BF83" i="4"/>
  <c r="T83" i="4"/>
  <c r="R83" i="4"/>
  <c r="P83" i="4"/>
  <c r="BK83" i="4"/>
  <c r="J83" i="4"/>
  <c r="BE83" i="4"/>
  <c r="BI82" i="4"/>
  <c r="BH82" i="4"/>
  <c r="BG82" i="4"/>
  <c r="BF82" i="4"/>
  <c r="T82" i="4"/>
  <c r="R82" i="4"/>
  <c r="R80" i="4" s="1"/>
  <c r="R79" i="4" s="1"/>
  <c r="P82" i="4"/>
  <c r="BK82" i="4"/>
  <c r="J82" i="4"/>
  <c r="BE82" i="4" s="1"/>
  <c r="BI81" i="4"/>
  <c r="BH81" i="4"/>
  <c r="BG81" i="4"/>
  <c r="F32" i="4" s="1"/>
  <c r="BB54" i="1" s="1"/>
  <c r="BF81" i="4"/>
  <c r="T81" i="4"/>
  <c r="T80" i="4"/>
  <c r="T79" i="4" s="1"/>
  <c r="R81" i="4"/>
  <c r="P81" i="4"/>
  <c r="P80" i="4"/>
  <c r="P79" i="4" s="1"/>
  <c r="AU54" i="1" s="1"/>
  <c r="BK81" i="4"/>
  <c r="BK80" i="4" s="1"/>
  <c r="J81" i="4"/>
  <c r="BE81" i="4" s="1"/>
  <c r="F73" i="4"/>
  <c r="E71" i="4"/>
  <c r="F49" i="4"/>
  <c r="E47" i="4"/>
  <c r="J21" i="4"/>
  <c r="E21" i="4"/>
  <c r="J75" i="4" s="1"/>
  <c r="J51" i="4"/>
  <c r="J20" i="4"/>
  <c r="J18" i="4"/>
  <c r="E18" i="4"/>
  <c r="F52" i="4" s="1"/>
  <c r="F76" i="4"/>
  <c r="J17" i="4"/>
  <c r="J15" i="4"/>
  <c r="E15" i="4"/>
  <c r="F75" i="4" s="1"/>
  <c r="J14" i="4"/>
  <c r="J12" i="4"/>
  <c r="J73" i="4" s="1"/>
  <c r="J49" i="4"/>
  <c r="E7" i="4"/>
  <c r="E69" i="4" s="1"/>
  <c r="AY53" i="1"/>
  <c r="AX53" i="1"/>
  <c r="BI187" i="3"/>
  <c r="BH187" i="3"/>
  <c r="BG187" i="3"/>
  <c r="BF187" i="3"/>
  <c r="T187" i="3"/>
  <c r="R187" i="3"/>
  <c r="P187" i="3"/>
  <c r="BK187" i="3"/>
  <c r="J187" i="3"/>
  <c r="BE187" i="3" s="1"/>
  <c r="BI186" i="3"/>
  <c r="BH186" i="3"/>
  <c r="BG186" i="3"/>
  <c r="BF186" i="3"/>
  <c r="T186" i="3"/>
  <c r="R186" i="3"/>
  <c r="P186" i="3"/>
  <c r="BK186" i="3"/>
  <c r="J186" i="3"/>
  <c r="BE186" i="3" s="1"/>
  <c r="BI185" i="3"/>
  <c r="BH185" i="3"/>
  <c r="BG185" i="3"/>
  <c r="BF185" i="3"/>
  <c r="T185" i="3"/>
  <c r="R185" i="3"/>
  <c r="P185" i="3"/>
  <c r="BK185" i="3"/>
  <c r="J185" i="3"/>
  <c r="BE185" i="3" s="1"/>
  <c r="BI184" i="3"/>
  <c r="BH184" i="3"/>
  <c r="BG184" i="3"/>
  <c r="BF184" i="3"/>
  <c r="T184" i="3"/>
  <c r="R184" i="3"/>
  <c r="P184" i="3"/>
  <c r="BK184" i="3"/>
  <c r="J184" i="3"/>
  <c r="BE184" i="3" s="1"/>
  <c r="BI183" i="3"/>
  <c r="BH183" i="3"/>
  <c r="BG183" i="3"/>
  <c r="BF183" i="3"/>
  <c r="T183" i="3"/>
  <c r="R183" i="3"/>
  <c r="P183" i="3"/>
  <c r="BK183" i="3"/>
  <c r="J183" i="3"/>
  <c r="BE183" i="3" s="1"/>
  <c r="BI182" i="3"/>
  <c r="BH182" i="3"/>
  <c r="BG182" i="3"/>
  <c r="BF182" i="3"/>
  <c r="T182" i="3"/>
  <c r="T181" i="3" s="1"/>
  <c r="R182" i="3"/>
  <c r="R181" i="3" s="1"/>
  <c r="P182" i="3"/>
  <c r="P181" i="3" s="1"/>
  <c r="BK182" i="3"/>
  <c r="BK181" i="3" s="1"/>
  <c r="J181" i="3" s="1"/>
  <c r="J62" i="3" s="1"/>
  <c r="J182" i="3"/>
  <c r="BE182" i="3" s="1"/>
  <c r="BI180" i="3"/>
  <c r="BH180" i="3"/>
  <c r="BG180" i="3"/>
  <c r="BF180" i="3"/>
  <c r="T180" i="3"/>
  <c r="R180" i="3"/>
  <c r="P180" i="3"/>
  <c r="BK180" i="3"/>
  <c r="J180" i="3"/>
  <c r="BE180" i="3" s="1"/>
  <c r="BI179" i="3"/>
  <c r="BH179" i="3"/>
  <c r="BG179" i="3"/>
  <c r="BF179" i="3"/>
  <c r="T179" i="3"/>
  <c r="R179" i="3"/>
  <c r="P179" i="3"/>
  <c r="BK179" i="3"/>
  <c r="J179" i="3"/>
  <c r="BE179" i="3" s="1"/>
  <c r="BI178" i="3"/>
  <c r="BH178" i="3"/>
  <c r="BG178" i="3"/>
  <c r="BF178" i="3"/>
  <c r="T178" i="3"/>
  <c r="R178" i="3"/>
  <c r="P178" i="3"/>
  <c r="BK178" i="3"/>
  <c r="J178" i="3"/>
  <c r="BE178" i="3" s="1"/>
  <c r="BI177" i="3"/>
  <c r="BH177" i="3"/>
  <c r="BG177" i="3"/>
  <c r="BF177" i="3"/>
  <c r="T177" i="3"/>
  <c r="R177" i="3"/>
  <c r="P177" i="3"/>
  <c r="BK177" i="3"/>
  <c r="J177" i="3"/>
  <c r="BE177" i="3" s="1"/>
  <c r="BI176" i="3"/>
  <c r="BH176" i="3"/>
  <c r="BG176" i="3"/>
  <c r="BF176" i="3"/>
  <c r="T176" i="3"/>
  <c r="R176" i="3"/>
  <c r="P176" i="3"/>
  <c r="BK176" i="3"/>
  <c r="J176" i="3"/>
  <c r="BE176" i="3" s="1"/>
  <c r="BI175" i="3"/>
  <c r="BH175" i="3"/>
  <c r="BG175" i="3"/>
  <c r="BF175" i="3"/>
  <c r="T175" i="3"/>
  <c r="R175" i="3"/>
  <c r="P175" i="3"/>
  <c r="BK175" i="3"/>
  <c r="J175" i="3"/>
  <c r="BE175" i="3" s="1"/>
  <c r="BI174" i="3"/>
  <c r="BH174" i="3"/>
  <c r="BG174" i="3"/>
  <c r="BF174" i="3"/>
  <c r="T174" i="3"/>
  <c r="R174" i="3"/>
  <c r="P174" i="3"/>
  <c r="BK174" i="3"/>
  <c r="J174" i="3"/>
  <c r="BE174" i="3" s="1"/>
  <c r="BI173" i="3"/>
  <c r="BH173" i="3"/>
  <c r="BG173" i="3"/>
  <c r="BF173" i="3"/>
  <c r="T173" i="3"/>
  <c r="R173" i="3"/>
  <c r="P173" i="3"/>
  <c r="BK173" i="3"/>
  <c r="J173" i="3"/>
  <c r="BE173" i="3" s="1"/>
  <c r="BI172" i="3"/>
  <c r="BH172" i="3"/>
  <c r="BG172" i="3"/>
  <c r="BF172" i="3"/>
  <c r="T172" i="3"/>
  <c r="R172" i="3"/>
  <c r="P172" i="3"/>
  <c r="BK172" i="3"/>
  <c r="J172" i="3"/>
  <c r="BE172" i="3" s="1"/>
  <c r="BI171" i="3"/>
  <c r="BH171" i="3"/>
  <c r="BG171" i="3"/>
  <c r="BF171" i="3"/>
  <c r="T171" i="3"/>
  <c r="R171" i="3"/>
  <c r="P171" i="3"/>
  <c r="BK171" i="3"/>
  <c r="J171" i="3"/>
  <c r="BE171" i="3" s="1"/>
  <c r="BI170" i="3"/>
  <c r="BH170" i="3"/>
  <c r="BG170" i="3"/>
  <c r="BF170" i="3"/>
  <c r="T170" i="3"/>
  <c r="R170" i="3"/>
  <c r="P170" i="3"/>
  <c r="BK170" i="3"/>
  <c r="J170" i="3"/>
  <c r="BE170" i="3" s="1"/>
  <c r="BI169" i="3"/>
  <c r="BH169" i="3"/>
  <c r="BG169" i="3"/>
  <c r="BF169" i="3"/>
  <c r="T169" i="3"/>
  <c r="R169" i="3"/>
  <c r="P169" i="3"/>
  <c r="BK169" i="3"/>
  <c r="J169" i="3"/>
  <c r="BE169" i="3" s="1"/>
  <c r="BI168" i="3"/>
  <c r="BH168" i="3"/>
  <c r="BG168" i="3"/>
  <c r="BF168" i="3"/>
  <c r="T168" i="3"/>
  <c r="R168" i="3"/>
  <c r="P168" i="3"/>
  <c r="BK168" i="3"/>
  <c r="J168" i="3"/>
  <c r="BE168" i="3" s="1"/>
  <c r="BI167" i="3"/>
  <c r="BH167" i="3"/>
  <c r="BG167" i="3"/>
  <c r="BF167" i="3"/>
  <c r="T167" i="3"/>
  <c r="R167" i="3"/>
  <c r="P167" i="3"/>
  <c r="BK167" i="3"/>
  <c r="J167" i="3"/>
  <c r="BE167" i="3" s="1"/>
  <c r="BI166" i="3"/>
  <c r="BH166" i="3"/>
  <c r="BG166" i="3"/>
  <c r="BF166" i="3"/>
  <c r="T166" i="3"/>
  <c r="T165" i="3" s="1"/>
  <c r="R166" i="3"/>
  <c r="R165" i="3" s="1"/>
  <c r="P166" i="3"/>
  <c r="P165" i="3" s="1"/>
  <c r="BK166" i="3"/>
  <c r="BK165" i="3" s="1"/>
  <c r="J165" i="3" s="1"/>
  <c r="J61" i="3" s="1"/>
  <c r="J166" i="3"/>
  <c r="BE166" i="3" s="1"/>
  <c r="BI164" i="3"/>
  <c r="BH164" i="3"/>
  <c r="BG164" i="3"/>
  <c r="BF164" i="3"/>
  <c r="T164" i="3"/>
  <c r="R164" i="3"/>
  <c r="P164" i="3"/>
  <c r="BK164" i="3"/>
  <c r="J164" i="3"/>
  <c r="BE164" i="3" s="1"/>
  <c r="BI163" i="3"/>
  <c r="BH163" i="3"/>
  <c r="BG163" i="3"/>
  <c r="BF163" i="3"/>
  <c r="T163" i="3"/>
  <c r="R163" i="3"/>
  <c r="P163" i="3"/>
  <c r="BK163" i="3"/>
  <c r="J163" i="3"/>
  <c r="BE163" i="3" s="1"/>
  <c r="BI162" i="3"/>
  <c r="BH162" i="3"/>
  <c r="BG162" i="3"/>
  <c r="BF162" i="3"/>
  <c r="T162" i="3"/>
  <c r="R162" i="3"/>
  <c r="P162" i="3"/>
  <c r="BK162" i="3"/>
  <c r="J162" i="3"/>
  <c r="BE162" i="3" s="1"/>
  <c r="BI161" i="3"/>
  <c r="BH161" i="3"/>
  <c r="BG161" i="3"/>
  <c r="BF161" i="3"/>
  <c r="T161" i="3"/>
  <c r="R161" i="3"/>
  <c r="P161" i="3"/>
  <c r="BK161" i="3"/>
  <c r="J161" i="3"/>
  <c r="BE161" i="3" s="1"/>
  <c r="BI160" i="3"/>
  <c r="BH160" i="3"/>
  <c r="BG160" i="3"/>
  <c r="BF160" i="3"/>
  <c r="T160" i="3"/>
  <c r="R160" i="3"/>
  <c r="P160" i="3"/>
  <c r="BK160" i="3"/>
  <c r="J160" i="3"/>
  <c r="BE160" i="3" s="1"/>
  <c r="BI159" i="3"/>
  <c r="BH159" i="3"/>
  <c r="BG159" i="3"/>
  <c r="BF159" i="3"/>
  <c r="T159" i="3"/>
  <c r="R159" i="3"/>
  <c r="P159" i="3"/>
  <c r="BK159" i="3"/>
  <c r="J159" i="3"/>
  <c r="BE159" i="3" s="1"/>
  <c r="BI158" i="3"/>
  <c r="BH158" i="3"/>
  <c r="BG158" i="3"/>
  <c r="BF158" i="3"/>
  <c r="T158" i="3"/>
  <c r="R158" i="3"/>
  <c r="P158" i="3"/>
  <c r="BK158" i="3"/>
  <c r="J158" i="3"/>
  <c r="BE158" i="3" s="1"/>
  <c r="BI157" i="3"/>
  <c r="BH157" i="3"/>
  <c r="BG157" i="3"/>
  <c r="BF157" i="3"/>
  <c r="T157" i="3"/>
  <c r="R157" i="3"/>
  <c r="P157" i="3"/>
  <c r="BK157" i="3"/>
  <c r="J157" i="3"/>
  <c r="BE157" i="3" s="1"/>
  <c r="BI156" i="3"/>
  <c r="BH156" i="3"/>
  <c r="BG156" i="3"/>
  <c r="BF156" i="3"/>
  <c r="T156" i="3"/>
  <c r="R156" i="3"/>
  <c r="P156" i="3"/>
  <c r="BK156" i="3"/>
  <c r="J156" i="3"/>
  <c r="BE156" i="3" s="1"/>
  <c r="BI155" i="3"/>
  <c r="BH155" i="3"/>
  <c r="BG155" i="3"/>
  <c r="BF155" i="3"/>
  <c r="T155" i="3"/>
  <c r="R155" i="3"/>
  <c r="P155" i="3"/>
  <c r="BK155" i="3"/>
  <c r="J155" i="3"/>
  <c r="BE155" i="3" s="1"/>
  <c r="BI154" i="3"/>
  <c r="BH154" i="3"/>
  <c r="BG154" i="3"/>
  <c r="BF154" i="3"/>
  <c r="T154" i="3"/>
  <c r="R154" i="3"/>
  <c r="P154" i="3"/>
  <c r="BK154" i="3"/>
  <c r="J154" i="3"/>
  <c r="BE154" i="3" s="1"/>
  <c r="BI153" i="3"/>
  <c r="BH153" i="3"/>
  <c r="BG153" i="3"/>
  <c r="BF153" i="3"/>
  <c r="T153" i="3"/>
  <c r="R153" i="3"/>
  <c r="P153" i="3"/>
  <c r="BK153" i="3"/>
  <c r="J153" i="3"/>
  <c r="BE153" i="3" s="1"/>
  <c r="BI152" i="3"/>
  <c r="BH152" i="3"/>
  <c r="BG152" i="3"/>
  <c r="BF152" i="3"/>
  <c r="T152" i="3"/>
  <c r="R152" i="3"/>
  <c r="P152" i="3"/>
  <c r="BK152" i="3"/>
  <c r="J152" i="3"/>
  <c r="BE152" i="3" s="1"/>
  <c r="BI151" i="3"/>
  <c r="BH151" i="3"/>
  <c r="BG151" i="3"/>
  <c r="BF151" i="3"/>
  <c r="T151" i="3"/>
  <c r="R151" i="3"/>
  <c r="P151" i="3"/>
  <c r="BK151" i="3"/>
  <c r="J151" i="3"/>
  <c r="BE151" i="3" s="1"/>
  <c r="BI150" i="3"/>
  <c r="BH150" i="3"/>
  <c r="BG150" i="3"/>
  <c r="BF150" i="3"/>
  <c r="T150" i="3"/>
  <c r="R150" i="3"/>
  <c r="P150" i="3"/>
  <c r="BK150" i="3"/>
  <c r="J150" i="3"/>
  <c r="BE150" i="3" s="1"/>
  <c r="BI149" i="3"/>
  <c r="BH149" i="3"/>
  <c r="BG149" i="3"/>
  <c r="BF149" i="3"/>
  <c r="T149" i="3"/>
  <c r="R149" i="3"/>
  <c r="P149" i="3"/>
  <c r="BK149" i="3"/>
  <c r="J149" i="3"/>
  <c r="BE149" i="3" s="1"/>
  <c r="BI148" i="3"/>
  <c r="BH148" i="3"/>
  <c r="BG148" i="3"/>
  <c r="BF148" i="3"/>
  <c r="T148" i="3"/>
  <c r="R148" i="3"/>
  <c r="P148" i="3"/>
  <c r="BK148" i="3"/>
  <c r="J148" i="3"/>
  <c r="BE148" i="3" s="1"/>
  <c r="BI147" i="3"/>
  <c r="BH147" i="3"/>
  <c r="BG147" i="3"/>
  <c r="BF147" i="3"/>
  <c r="T147" i="3"/>
  <c r="R147" i="3"/>
  <c r="P147" i="3"/>
  <c r="BK147" i="3"/>
  <c r="J147" i="3"/>
  <c r="BE147" i="3" s="1"/>
  <c r="BI146" i="3"/>
  <c r="BH146" i="3"/>
  <c r="BG146" i="3"/>
  <c r="BF146" i="3"/>
  <c r="T146" i="3"/>
  <c r="R146" i="3"/>
  <c r="P146" i="3"/>
  <c r="BK146" i="3"/>
  <c r="J146" i="3"/>
  <c r="BE146" i="3" s="1"/>
  <c r="BI145" i="3"/>
  <c r="BH145" i="3"/>
  <c r="BG145" i="3"/>
  <c r="BF145" i="3"/>
  <c r="T145" i="3"/>
  <c r="R145" i="3"/>
  <c r="P145" i="3"/>
  <c r="BK145" i="3"/>
  <c r="J145" i="3"/>
  <c r="BE145" i="3" s="1"/>
  <c r="BI144" i="3"/>
  <c r="BH144" i="3"/>
  <c r="BG144" i="3"/>
  <c r="BF144" i="3"/>
  <c r="T144" i="3"/>
  <c r="R144" i="3"/>
  <c r="P144" i="3"/>
  <c r="BK144" i="3"/>
  <c r="J144" i="3"/>
  <c r="BE144" i="3" s="1"/>
  <c r="BI143" i="3"/>
  <c r="BH143" i="3"/>
  <c r="BG143" i="3"/>
  <c r="BF143" i="3"/>
  <c r="T143" i="3"/>
  <c r="R143" i="3"/>
  <c r="P143" i="3"/>
  <c r="BK143" i="3"/>
  <c r="J143" i="3"/>
  <c r="BE143" i="3" s="1"/>
  <c r="BI142" i="3"/>
  <c r="BH142" i="3"/>
  <c r="BG142" i="3"/>
  <c r="BF142" i="3"/>
  <c r="T142" i="3"/>
  <c r="R142" i="3"/>
  <c r="P142" i="3"/>
  <c r="BK142" i="3"/>
  <c r="J142" i="3"/>
  <c r="BE142" i="3" s="1"/>
  <c r="BI141" i="3"/>
  <c r="BH141" i="3"/>
  <c r="BG141" i="3"/>
  <c r="BF141" i="3"/>
  <c r="T141" i="3"/>
  <c r="R141" i="3"/>
  <c r="P141" i="3"/>
  <c r="BK141" i="3"/>
  <c r="J141" i="3"/>
  <c r="BE141" i="3" s="1"/>
  <c r="BI140" i="3"/>
  <c r="BH140" i="3"/>
  <c r="BG140" i="3"/>
  <c r="BF140" i="3"/>
  <c r="T140" i="3"/>
  <c r="R140" i="3"/>
  <c r="P140" i="3"/>
  <c r="BK140" i="3"/>
  <c r="J140" i="3"/>
  <c r="BE140" i="3" s="1"/>
  <c r="BI139" i="3"/>
  <c r="BH139" i="3"/>
  <c r="BG139" i="3"/>
  <c r="BF139" i="3"/>
  <c r="T139" i="3"/>
  <c r="R139" i="3"/>
  <c r="P139" i="3"/>
  <c r="BK139" i="3"/>
  <c r="J139" i="3"/>
  <c r="BE139" i="3" s="1"/>
  <c r="BI137" i="3"/>
  <c r="BH137" i="3"/>
  <c r="BG137" i="3"/>
  <c r="BF137" i="3"/>
  <c r="T137" i="3"/>
  <c r="T136" i="3" s="1"/>
  <c r="R137" i="3"/>
  <c r="R136" i="3" s="1"/>
  <c r="P137" i="3"/>
  <c r="P136" i="3" s="1"/>
  <c r="BK137" i="3"/>
  <c r="BK136" i="3" s="1"/>
  <c r="J136" i="3" s="1"/>
  <c r="J60" i="3" s="1"/>
  <c r="J137" i="3"/>
  <c r="BE137" i="3" s="1"/>
  <c r="BI135" i="3"/>
  <c r="BH135" i="3"/>
  <c r="BG135" i="3"/>
  <c r="BF135" i="3"/>
  <c r="T135" i="3"/>
  <c r="R135" i="3"/>
  <c r="P135" i="3"/>
  <c r="BK135" i="3"/>
  <c r="J135" i="3"/>
  <c r="BE135" i="3" s="1"/>
  <c r="BI134" i="3"/>
  <c r="BH134" i="3"/>
  <c r="BG134" i="3"/>
  <c r="BF134" i="3"/>
  <c r="T134" i="3"/>
  <c r="R134" i="3"/>
  <c r="P134" i="3"/>
  <c r="BK134" i="3"/>
  <c r="J134" i="3"/>
  <c r="BE134" i="3" s="1"/>
  <c r="BI133" i="3"/>
  <c r="BH133" i="3"/>
  <c r="BG133" i="3"/>
  <c r="BF133" i="3"/>
  <c r="T133" i="3"/>
  <c r="R133" i="3"/>
  <c r="P133" i="3"/>
  <c r="BK133" i="3"/>
  <c r="J133" i="3"/>
  <c r="BE133" i="3" s="1"/>
  <c r="BI132" i="3"/>
  <c r="BH132" i="3"/>
  <c r="BG132" i="3"/>
  <c r="BF132" i="3"/>
  <c r="T132" i="3"/>
  <c r="R132" i="3"/>
  <c r="P132" i="3"/>
  <c r="BK132" i="3"/>
  <c r="J132" i="3"/>
  <c r="BE132" i="3" s="1"/>
  <c r="BI131" i="3"/>
  <c r="BH131" i="3"/>
  <c r="BG131" i="3"/>
  <c r="BF131" i="3"/>
  <c r="T131" i="3"/>
  <c r="R131" i="3"/>
  <c r="P131" i="3"/>
  <c r="BK131" i="3"/>
  <c r="J131" i="3"/>
  <c r="BE131" i="3" s="1"/>
  <c r="BI130" i="3"/>
  <c r="BH130" i="3"/>
  <c r="BG130" i="3"/>
  <c r="BF130" i="3"/>
  <c r="T130" i="3"/>
  <c r="R130" i="3"/>
  <c r="P130" i="3"/>
  <c r="BK130" i="3"/>
  <c r="J130" i="3"/>
  <c r="BE130" i="3" s="1"/>
  <c r="BI129" i="3"/>
  <c r="BH129" i="3"/>
  <c r="BG129" i="3"/>
  <c r="BF129" i="3"/>
  <c r="T129" i="3"/>
  <c r="R129" i="3"/>
  <c r="P129" i="3"/>
  <c r="BK129" i="3"/>
  <c r="J129" i="3"/>
  <c r="BE129" i="3" s="1"/>
  <c r="BI128" i="3"/>
  <c r="BH128" i="3"/>
  <c r="BG128" i="3"/>
  <c r="BF128" i="3"/>
  <c r="T128" i="3"/>
  <c r="R128" i="3"/>
  <c r="P128" i="3"/>
  <c r="BK128" i="3"/>
  <c r="J128" i="3"/>
  <c r="BE128" i="3" s="1"/>
  <c r="BI127" i="3"/>
  <c r="BH127" i="3"/>
  <c r="BG127" i="3"/>
  <c r="BF127" i="3"/>
  <c r="T127" i="3"/>
  <c r="R127" i="3"/>
  <c r="P127" i="3"/>
  <c r="BK127" i="3"/>
  <c r="J127" i="3"/>
  <c r="BE127" i="3" s="1"/>
  <c r="BI126" i="3"/>
  <c r="BH126" i="3"/>
  <c r="BG126" i="3"/>
  <c r="BF126" i="3"/>
  <c r="T126" i="3"/>
  <c r="R126" i="3"/>
  <c r="P126" i="3"/>
  <c r="BK126" i="3"/>
  <c r="J126" i="3"/>
  <c r="BE126" i="3" s="1"/>
  <c r="BI125" i="3"/>
  <c r="BH125" i="3"/>
  <c r="BG125" i="3"/>
  <c r="BF125" i="3"/>
  <c r="T125" i="3"/>
  <c r="R125" i="3"/>
  <c r="P125" i="3"/>
  <c r="BK125" i="3"/>
  <c r="J125" i="3"/>
  <c r="BE125" i="3" s="1"/>
  <c r="BI124" i="3"/>
  <c r="BH124" i="3"/>
  <c r="BG124" i="3"/>
  <c r="BF124" i="3"/>
  <c r="T124" i="3"/>
  <c r="R124" i="3"/>
  <c r="P124" i="3"/>
  <c r="BK124" i="3"/>
  <c r="J124" i="3"/>
  <c r="BE124" i="3" s="1"/>
  <c r="BI123" i="3"/>
  <c r="BH123" i="3"/>
  <c r="BG123" i="3"/>
  <c r="BF123" i="3"/>
  <c r="T123" i="3"/>
  <c r="R123" i="3"/>
  <c r="P123" i="3"/>
  <c r="BK123" i="3"/>
  <c r="J123" i="3"/>
  <c r="BE123" i="3" s="1"/>
  <c r="BI122" i="3"/>
  <c r="BH122" i="3"/>
  <c r="BG122" i="3"/>
  <c r="BF122" i="3"/>
  <c r="T122" i="3"/>
  <c r="R122" i="3"/>
  <c r="P122" i="3"/>
  <c r="BK122" i="3"/>
  <c r="J122" i="3"/>
  <c r="BE122" i="3" s="1"/>
  <c r="BI121" i="3"/>
  <c r="BH121" i="3"/>
  <c r="BG121" i="3"/>
  <c r="BF121" i="3"/>
  <c r="T121" i="3"/>
  <c r="R121" i="3"/>
  <c r="P121" i="3"/>
  <c r="BK121" i="3"/>
  <c r="J121" i="3"/>
  <c r="BE121" i="3" s="1"/>
  <c r="BI120" i="3"/>
  <c r="BH120" i="3"/>
  <c r="BG120" i="3"/>
  <c r="BF120" i="3"/>
  <c r="T120" i="3"/>
  <c r="R120" i="3"/>
  <c r="P120" i="3"/>
  <c r="BK120" i="3"/>
  <c r="J120" i="3"/>
  <c r="BE120" i="3" s="1"/>
  <c r="BI119" i="3"/>
  <c r="BH119" i="3"/>
  <c r="BG119" i="3"/>
  <c r="BF119" i="3"/>
  <c r="T119" i="3"/>
  <c r="R119" i="3"/>
  <c r="P119" i="3"/>
  <c r="BK119" i="3"/>
  <c r="J119" i="3"/>
  <c r="BE119" i="3" s="1"/>
  <c r="BI118" i="3"/>
  <c r="BH118" i="3"/>
  <c r="BG118" i="3"/>
  <c r="BF118" i="3"/>
  <c r="T118" i="3"/>
  <c r="T117" i="3" s="1"/>
  <c r="R118" i="3"/>
  <c r="R117" i="3" s="1"/>
  <c r="P118" i="3"/>
  <c r="P117" i="3" s="1"/>
  <c r="BK118" i="3"/>
  <c r="J118" i="3"/>
  <c r="BE118" i="3" s="1"/>
  <c r="BI116" i="3"/>
  <c r="BH116" i="3"/>
  <c r="BG116" i="3"/>
  <c r="BF116" i="3"/>
  <c r="T116" i="3"/>
  <c r="R116" i="3"/>
  <c r="P116" i="3"/>
  <c r="BK116" i="3"/>
  <c r="J116" i="3"/>
  <c r="BE116" i="3" s="1"/>
  <c r="BI115" i="3"/>
  <c r="BH115" i="3"/>
  <c r="BG115" i="3"/>
  <c r="BF115" i="3"/>
  <c r="T115" i="3"/>
  <c r="R115" i="3"/>
  <c r="P115" i="3"/>
  <c r="BK115" i="3"/>
  <c r="J115" i="3"/>
  <c r="BE115" i="3" s="1"/>
  <c r="BI114" i="3"/>
  <c r="BH114" i="3"/>
  <c r="BG114" i="3"/>
  <c r="BF114" i="3"/>
  <c r="T114" i="3"/>
  <c r="R114" i="3"/>
  <c r="P114" i="3"/>
  <c r="BK114" i="3"/>
  <c r="J114" i="3"/>
  <c r="BE114" i="3" s="1"/>
  <c r="BI113" i="3"/>
  <c r="BH113" i="3"/>
  <c r="BG113" i="3"/>
  <c r="BF113" i="3"/>
  <c r="T113" i="3"/>
  <c r="R113" i="3"/>
  <c r="P113" i="3"/>
  <c r="BK113" i="3"/>
  <c r="J113" i="3"/>
  <c r="BE113" i="3" s="1"/>
  <c r="BI112" i="3"/>
  <c r="BH112" i="3"/>
  <c r="BG112" i="3"/>
  <c r="BF112" i="3"/>
  <c r="T112" i="3"/>
  <c r="R112" i="3"/>
  <c r="P112" i="3"/>
  <c r="BK112" i="3"/>
  <c r="J112" i="3"/>
  <c r="BE112" i="3" s="1"/>
  <c r="BI111" i="3"/>
  <c r="BH111" i="3"/>
  <c r="BG111" i="3"/>
  <c r="BF111" i="3"/>
  <c r="T111" i="3"/>
  <c r="R111" i="3"/>
  <c r="P111" i="3"/>
  <c r="BK111" i="3"/>
  <c r="J111" i="3"/>
  <c r="BE111" i="3" s="1"/>
  <c r="BI110" i="3"/>
  <c r="BH110" i="3"/>
  <c r="BG110" i="3"/>
  <c r="BF110" i="3"/>
  <c r="T110" i="3"/>
  <c r="R110" i="3"/>
  <c r="P110" i="3"/>
  <c r="BK110" i="3"/>
  <c r="J110" i="3"/>
  <c r="BE110" i="3" s="1"/>
  <c r="BI109" i="3"/>
  <c r="BH109" i="3"/>
  <c r="BG109" i="3"/>
  <c r="BF109" i="3"/>
  <c r="T109" i="3"/>
  <c r="R109" i="3"/>
  <c r="P109" i="3"/>
  <c r="BK109" i="3"/>
  <c r="J109" i="3"/>
  <c r="BE109" i="3" s="1"/>
  <c r="BI108" i="3"/>
  <c r="BH108" i="3"/>
  <c r="BG108" i="3"/>
  <c r="BF108" i="3"/>
  <c r="T108" i="3"/>
  <c r="R108" i="3"/>
  <c r="P108" i="3"/>
  <c r="BK108" i="3"/>
  <c r="J108" i="3"/>
  <c r="BE108" i="3" s="1"/>
  <c r="BI107" i="3"/>
  <c r="BH107" i="3"/>
  <c r="BG107" i="3"/>
  <c r="BF107" i="3"/>
  <c r="T107" i="3"/>
  <c r="R107" i="3"/>
  <c r="P107" i="3"/>
  <c r="BK107" i="3"/>
  <c r="J107" i="3"/>
  <c r="BE107" i="3" s="1"/>
  <c r="BI106" i="3"/>
  <c r="BH106" i="3"/>
  <c r="BG106" i="3"/>
  <c r="BF106" i="3"/>
  <c r="T106" i="3"/>
  <c r="R106" i="3"/>
  <c r="P106" i="3"/>
  <c r="BK106" i="3"/>
  <c r="J106" i="3"/>
  <c r="BE106" i="3" s="1"/>
  <c r="BI105" i="3"/>
  <c r="BH105" i="3"/>
  <c r="BG105" i="3"/>
  <c r="BF105" i="3"/>
  <c r="T105" i="3"/>
  <c r="R105" i="3"/>
  <c r="P105" i="3"/>
  <c r="BK105" i="3"/>
  <c r="J105" i="3"/>
  <c r="BE105" i="3" s="1"/>
  <c r="BI104" i="3"/>
  <c r="BH104" i="3"/>
  <c r="BG104" i="3"/>
  <c r="BF104" i="3"/>
  <c r="T104" i="3"/>
  <c r="R104" i="3"/>
  <c r="P104" i="3"/>
  <c r="BK104" i="3"/>
  <c r="J104" i="3"/>
  <c r="BE104" i="3" s="1"/>
  <c r="BI103" i="3"/>
  <c r="BH103" i="3"/>
  <c r="BG103" i="3"/>
  <c r="BF103" i="3"/>
  <c r="T103" i="3"/>
  <c r="R103" i="3"/>
  <c r="P103" i="3"/>
  <c r="BK103" i="3"/>
  <c r="J103" i="3"/>
  <c r="BE103" i="3" s="1"/>
  <c r="BI102" i="3"/>
  <c r="BH102" i="3"/>
  <c r="BG102" i="3"/>
  <c r="BF102" i="3"/>
  <c r="T102" i="3"/>
  <c r="R102" i="3"/>
  <c r="P102" i="3"/>
  <c r="BK102" i="3"/>
  <c r="J102" i="3"/>
  <c r="BE102" i="3" s="1"/>
  <c r="BI101" i="3"/>
  <c r="BH101" i="3"/>
  <c r="BG101" i="3"/>
  <c r="BF101" i="3"/>
  <c r="T101" i="3"/>
  <c r="T100" i="3" s="1"/>
  <c r="R101" i="3"/>
  <c r="R100" i="3" s="1"/>
  <c r="P101" i="3"/>
  <c r="P100" i="3" s="1"/>
  <c r="BK101" i="3"/>
  <c r="BK100" i="3" s="1"/>
  <c r="J100" i="3" s="1"/>
  <c r="J58" i="3" s="1"/>
  <c r="J101" i="3"/>
  <c r="BE101" i="3" s="1"/>
  <c r="BI99" i="3"/>
  <c r="BH99" i="3"/>
  <c r="BG99" i="3"/>
  <c r="BF99" i="3"/>
  <c r="T99" i="3"/>
  <c r="R99" i="3"/>
  <c r="P99" i="3"/>
  <c r="BK99" i="3"/>
  <c r="J99" i="3"/>
  <c r="BE99" i="3" s="1"/>
  <c r="BI98" i="3"/>
  <c r="BH98" i="3"/>
  <c r="BG98" i="3"/>
  <c r="BF98" i="3"/>
  <c r="T98" i="3"/>
  <c r="R98" i="3"/>
  <c r="P98" i="3"/>
  <c r="BK98" i="3"/>
  <c r="J98" i="3"/>
  <c r="BE98" i="3" s="1"/>
  <c r="BI97" i="3"/>
  <c r="BH97" i="3"/>
  <c r="BG97" i="3"/>
  <c r="BF97" i="3"/>
  <c r="T97" i="3"/>
  <c r="R97" i="3"/>
  <c r="P97" i="3"/>
  <c r="BK97" i="3"/>
  <c r="J97" i="3"/>
  <c r="BE97" i="3" s="1"/>
  <c r="BI96" i="3"/>
  <c r="BH96" i="3"/>
  <c r="BG96" i="3"/>
  <c r="BF96" i="3"/>
  <c r="T96" i="3"/>
  <c r="R96" i="3"/>
  <c r="P96" i="3"/>
  <c r="BK96" i="3"/>
  <c r="J96" i="3"/>
  <c r="BE96" i="3" s="1"/>
  <c r="BI95" i="3"/>
  <c r="BH95" i="3"/>
  <c r="BG95" i="3"/>
  <c r="BF95" i="3"/>
  <c r="T95" i="3"/>
  <c r="R95" i="3"/>
  <c r="P95" i="3"/>
  <c r="BK95" i="3"/>
  <c r="J95" i="3"/>
  <c r="BE95" i="3" s="1"/>
  <c r="BI94" i="3"/>
  <c r="BH94" i="3"/>
  <c r="BG94" i="3"/>
  <c r="BF94" i="3"/>
  <c r="T94" i="3"/>
  <c r="R94" i="3"/>
  <c r="P94" i="3"/>
  <c r="BK94" i="3"/>
  <c r="J94" i="3"/>
  <c r="BE94" i="3" s="1"/>
  <c r="BI93" i="3"/>
  <c r="BH93" i="3"/>
  <c r="BG93" i="3"/>
  <c r="BF93" i="3"/>
  <c r="T93" i="3"/>
  <c r="R93" i="3"/>
  <c r="P93" i="3"/>
  <c r="BK93" i="3"/>
  <c r="J93" i="3"/>
  <c r="BE93" i="3" s="1"/>
  <c r="BI92" i="3"/>
  <c r="BH92" i="3"/>
  <c r="BG92" i="3"/>
  <c r="BF92" i="3"/>
  <c r="T92" i="3"/>
  <c r="R92" i="3"/>
  <c r="P92" i="3"/>
  <c r="BK92" i="3"/>
  <c r="J92" i="3"/>
  <c r="BE92" i="3" s="1"/>
  <c r="BI91" i="3"/>
  <c r="BH91" i="3"/>
  <c r="BG91" i="3"/>
  <c r="BF91" i="3"/>
  <c r="T91" i="3"/>
  <c r="R91" i="3"/>
  <c r="P91" i="3"/>
  <c r="BK91" i="3"/>
  <c r="J91" i="3"/>
  <c r="BE91" i="3" s="1"/>
  <c r="BI90" i="3"/>
  <c r="BH90" i="3"/>
  <c r="BG90" i="3"/>
  <c r="BF90" i="3"/>
  <c r="T90" i="3"/>
  <c r="R90" i="3"/>
  <c r="P90" i="3"/>
  <c r="BK90" i="3"/>
  <c r="J90" i="3"/>
  <c r="BE90" i="3" s="1"/>
  <c r="BI89" i="3"/>
  <c r="BH89" i="3"/>
  <c r="BG89" i="3"/>
  <c r="BF89" i="3"/>
  <c r="T89" i="3"/>
  <c r="R89" i="3"/>
  <c r="P89" i="3"/>
  <c r="BK89" i="3"/>
  <c r="J89" i="3"/>
  <c r="BE89" i="3" s="1"/>
  <c r="BI88" i="3"/>
  <c r="BH88" i="3"/>
  <c r="BG88" i="3"/>
  <c r="BF88" i="3"/>
  <c r="T88" i="3"/>
  <c r="R88" i="3"/>
  <c r="P88" i="3"/>
  <c r="BK88" i="3"/>
  <c r="J88" i="3"/>
  <c r="BE88" i="3" s="1"/>
  <c r="BI87" i="3"/>
  <c r="BH87" i="3"/>
  <c r="BG87" i="3"/>
  <c r="BF87" i="3"/>
  <c r="T87" i="3"/>
  <c r="R87" i="3"/>
  <c r="P87" i="3"/>
  <c r="BK87" i="3"/>
  <c r="J87" i="3"/>
  <c r="BE87" i="3" s="1"/>
  <c r="BI86" i="3"/>
  <c r="BH86" i="3"/>
  <c r="BG86" i="3"/>
  <c r="BF86" i="3"/>
  <c r="T86" i="3"/>
  <c r="R86" i="3"/>
  <c r="P86" i="3"/>
  <c r="BK86" i="3"/>
  <c r="J86" i="3"/>
  <c r="BE86" i="3" s="1"/>
  <c r="BI85" i="3"/>
  <c r="BH85" i="3"/>
  <c r="BG85" i="3"/>
  <c r="BF85" i="3"/>
  <c r="T85" i="3"/>
  <c r="R85" i="3"/>
  <c r="P85" i="3"/>
  <c r="BK85" i="3"/>
  <c r="J85" i="3"/>
  <c r="BE85" i="3" s="1"/>
  <c r="BI84" i="3"/>
  <c r="BH84" i="3"/>
  <c r="F33" i="3"/>
  <c r="BC53" i="1" s="1"/>
  <c r="BG84" i="3"/>
  <c r="BF84" i="3"/>
  <c r="J31" i="3" s="1"/>
  <c r="AW53" i="1" s="1"/>
  <c r="F31" i="3"/>
  <c r="BA53" i="1" s="1"/>
  <c r="T84" i="3"/>
  <c r="T83" i="3" s="1"/>
  <c r="T82" i="3" s="1"/>
  <c r="R84" i="3"/>
  <c r="R83" i="3"/>
  <c r="R82" i="3" s="1"/>
  <c r="P84" i="3"/>
  <c r="P83" i="3" s="1"/>
  <c r="BK84" i="3"/>
  <c r="J84" i="3"/>
  <c r="BE84" i="3" s="1"/>
  <c r="F76" i="3"/>
  <c r="E74" i="3"/>
  <c r="F49" i="3"/>
  <c r="E47" i="3"/>
  <c r="J21" i="3"/>
  <c r="E21" i="3"/>
  <c r="J78" i="3"/>
  <c r="J51" i="3"/>
  <c r="J20" i="3"/>
  <c r="J18" i="3"/>
  <c r="E18" i="3"/>
  <c r="F79" i="3" s="1"/>
  <c r="F52" i="3"/>
  <c r="J17" i="3"/>
  <c r="J15" i="3"/>
  <c r="E15" i="3"/>
  <c r="F51" i="3" s="1"/>
  <c r="F78" i="3"/>
  <c r="J14" i="3"/>
  <c r="J12" i="3"/>
  <c r="J49" i="3" s="1"/>
  <c r="J76" i="3"/>
  <c r="E7" i="3"/>
  <c r="E72" i="3" s="1"/>
  <c r="E45" i="3"/>
  <c r="AY52" i="1"/>
  <c r="AX52" i="1"/>
  <c r="BI262" i="2"/>
  <c r="BH262" i="2"/>
  <c r="BG262" i="2"/>
  <c r="BF262" i="2"/>
  <c r="T262" i="2"/>
  <c r="R262" i="2"/>
  <c r="P262" i="2"/>
  <c r="BK262" i="2"/>
  <c r="J262" i="2"/>
  <c r="BE262" i="2" s="1"/>
  <c r="BI261" i="2"/>
  <c r="BH261" i="2"/>
  <c r="BG261" i="2"/>
  <c r="BF261" i="2"/>
  <c r="T261" i="2"/>
  <c r="R261" i="2"/>
  <c r="P261" i="2"/>
  <c r="BK261" i="2"/>
  <c r="BK260" i="2" s="1"/>
  <c r="J261" i="2"/>
  <c r="BE261" i="2" s="1"/>
  <c r="BI258" i="2"/>
  <c r="BH258" i="2"/>
  <c r="BG258" i="2"/>
  <c r="BF258" i="2"/>
  <c r="T258" i="2"/>
  <c r="R258" i="2"/>
  <c r="P258" i="2"/>
  <c r="BK258" i="2"/>
  <c r="J258" i="2"/>
  <c r="BE258" i="2" s="1"/>
  <c r="BI255" i="2"/>
  <c r="BH255" i="2"/>
  <c r="BG255" i="2"/>
  <c r="BF255" i="2"/>
  <c r="T255" i="2"/>
  <c r="R255" i="2"/>
  <c r="P255" i="2"/>
  <c r="BK255" i="2"/>
  <c r="J255" i="2"/>
  <c r="BE255" i="2" s="1"/>
  <c r="BI252" i="2"/>
  <c r="BH252" i="2"/>
  <c r="BG252" i="2"/>
  <c r="BF252" i="2"/>
  <c r="T252" i="2"/>
  <c r="R252" i="2"/>
  <c r="P252" i="2"/>
  <c r="BK252" i="2"/>
  <c r="J252" i="2"/>
  <c r="BE252" i="2" s="1"/>
  <c r="BI250" i="2"/>
  <c r="BH250" i="2"/>
  <c r="BG250" i="2"/>
  <c r="BF250" i="2"/>
  <c r="T250" i="2"/>
  <c r="R250" i="2"/>
  <c r="P250" i="2"/>
  <c r="BK250" i="2"/>
  <c r="J250" i="2"/>
  <c r="BE250" i="2" s="1"/>
  <c r="BI245" i="2"/>
  <c r="BH245" i="2"/>
  <c r="BG245" i="2"/>
  <c r="BF245" i="2"/>
  <c r="T245" i="2"/>
  <c r="R245" i="2"/>
  <c r="P245" i="2"/>
  <c r="BK245" i="2"/>
  <c r="J245" i="2"/>
  <c r="BE245" i="2" s="1"/>
  <c r="BI242" i="2"/>
  <c r="BH242" i="2"/>
  <c r="BG242" i="2"/>
  <c r="BF242" i="2"/>
  <c r="T242" i="2"/>
  <c r="R242" i="2"/>
  <c r="P242" i="2"/>
  <c r="BK242" i="2"/>
  <c r="J242" i="2"/>
  <c r="BE242" i="2" s="1"/>
  <c r="BI239" i="2"/>
  <c r="BH239" i="2"/>
  <c r="BG239" i="2"/>
  <c r="BF239" i="2"/>
  <c r="T239" i="2"/>
  <c r="R239" i="2"/>
  <c r="P239" i="2"/>
  <c r="BK239" i="2"/>
  <c r="J239" i="2"/>
  <c r="BE239" i="2" s="1"/>
  <c r="BI237" i="2"/>
  <c r="BH237" i="2"/>
  <c r="BG237" i="2"/>
  <c r="BF237" i="2"/>
  <c r="T237" i="2"/>
  <c r="R237" i="2"/>
  <c r="P237" i="2"/>
  <c r="BK237" i="2"/>
  <c r="J237" i="2"/>
  <c r="BE237" i="2" s="1"/>
  <c r="BI234" i="2"/>
  <c r="BH234" i="2"/>
  <c r="BG234" i="2"/>
  <c r="BF234" i="2"/>
  <c r="T234" i="2"/>
  <c r="R234" i="2"/>
  <c r="P234" i="2"/>
  <c r="BK234" i="2"/>
  <c r="J234" i="2"/>
  <c r="BE234" i="2" s="1"/>
  <c r="BI232" i="2"/>
  <c r="BH232" i="2"/>
  <c r="BG232" i="2"/>
  <c r="BF232" i="2"/>
  <c r="T232" i="2"/>
  <c r="R232" i="2"/>
  <c r="P232" i="2"/>
  <c r="BK232" i="2"/>
  <c r="J232" i="2"/>
  <c r="BE232" i="2" s="1"/>
  <c r="BI229" i="2"/>
  <c r="BH229" i="2"/>
  <c r="BG229" i="2"/>
  <c r="BF229" i="2"/>
  <c r="T229" i="2"/>
  <c r="R229" i="2"/>
  <c r="P229" i="2"/>
  <c r="BK229" i="2"/>
  <c r="J229" i="2"/>
  <c r="BE229" i="2" s="1"/>
  <c r="BI225" i="2"/>
  <c r="BH225" i="2"/>
  <c r="BG225" i="2"/>
  <c r="BF225" i="2"/>
  <c r="T225" i="2"/>
  <c r="T224" i="2" s="1"/>
  <c r="R225" i="2"/>
  <c r="R224" i="2" s="1"/>
  <c r="P225" i="2"/>
  <c r="P224" i="2" s="1"/>
  <c r="BK225" i="2"/>
  <c r="BK224" i="2" s="1"/>
  <c r="J224" i="2" s="1"/>
  <c r="J64" i="2" s="1"/>
  <c r="J225" i="2"/>
  <c r="BE225" i="2" s="1"/>
  <c r="BI220" i="2"/>
  <c r="BH220" i="2"/>
  <c r="BG220" i="2"/>
  <c r="BF220" i="2"/>
  <c r="T220" i="2"/>
  <c r="R220" i="2"/>
  <c r="P220" i="2"/>
  <c r="BK220" i="2"/>
  <c r="J220" i="2"/>
  <c r="BE220" i="2" s="1"/>
  <c r="BI217" i="2"/>
  <c r="BH217" i="2"/>
  <c r="BG217" i="2"/>
  <c r="BF217" i="2"/>
  <c r="T217" i="2"/>
  <c r="R217" i="2"/>
  <c r="R216" i="2" s="1"/>
  <c r="P217" i="2"/>
  <c r="BK217" i="2"/>
  <c r="J217" i="2"/>
  <c r="BE217" i="2" s="1"/>
  <c r="BI213" i="2"/>
  <c r="BH213" i="2"/>
  <c r="BG213" i="2"/>
  <c r="BF213" i="2"/>
  <c r="T213" i="2"/>
  <c r="R213" i="2"/>
  <c r="P213" i="2"/>
  <c r="BK213" i="2"/>
  <c r="J213" i="2"/>
  <c r="BE213" i="2" s="1"/>
  <c r="BI212" i="2"/>
  <c r="BH212" i="2"/>
  <c r="BG212" i="2"/>
  <c r="BF212" i="2"/>
  <c r="T212" i="2"/>
  <c r="R212" i="2"/>
  <c r="P212" i="2"/>
  <c r="BK212" i="2"/>
  <c r="J212" i="2"/>
  <c r="BE212" i="2" s="1"/>
  <c r="BI210" i="2"/>
  <c r="BH210" i="2"/>
  <c r="BG210" i="2"/>
  <c r="BF210" i="2"/>
  <c r="T210" i="2"/>
  <c r="R210" i="2"/>
  <c r="P210" i="2"/>
  <c r="BK210" i="2"/>
  <c r="J210" i="2"/>
  <c r="BE210" i="2" s="1"/>
  <c r="BI207" i="2"/>
  <c r="BH207" i="2"/>
  <c r="BG207" i="2"/>
  <c r="BF207" i="2"/>
  <c r="T207" i="2"/>
  <c r="R207" i="2"/>
  <c r="P207" i="2"/>
  <c r="BK207" i="2"/>
  <c r="J207" i="2"/>
  <c r="BE207" i="2" s="1"/>
  <c r="BI205" i="2"/>
  <c r="BH205" i="2"/>
  <c r="BG205" i="2"/>
  <c r="BF205" i="2"/>
  <c r="T205" i="2"/>
  <c r="R205" i="2"/>
  <c r="P205" i="2"/>
  <c r="BK205" i="2"/>
  <c r="J205" i="2"/>
  <c r="BE205" i="2" s="1"/>
  <c r="BI202" i="2"/>
  <c r="BH202" i="2"/>
  <c r="BG202" i="2"/>
  <c r="BF202" i="2"/>
  <c r="T202" i="2"/>
  <c r="R202" i="2"/>
  <c r="P202" i="2"/>
  <c r="BK202" i="2"/>
  <c r="J202" i="2"/>
  <c r="BE202" i="2" s="1"/>
  <c r="BI198" i="2"/>
  <c r="BH198" i="2"/>
  <c r="BG198" i="2"/>
  <c r="BF198" i="2"/>
  <c r="T198" i="2"/>
  <c r="R198" i="2"/>
  <c r="P198" i="2"/>
  <c r="BK198" i="2"/>
  <c r="J198" i="2"/>
  <c r="BE198" i="2" s="1"/>
  <c r="BI196" i="2"/>
  <c r="BH196" i="2"/>
  <c r="BG196" i="2"/>
  <c r="BF196" i="2"/>
  <c r="T196" i="2"/>
  <c r="R196" i="2"/>
  <c r="P196" i="2"/>
  <c r="BK196" i="2"/>
  <c r="J196" i="2"/>
  <c r="BE196" i="2" s="1"/>
  <c r="BI195" i="2"/>
  <c r="BH195" i="2"/>
  <c r="BG195" i="2"/>
  <c r="BF195" i="2"/>
  <c r="T195" i="2"/>
  <c r="R195" i="2"/>
  <c r="P195" i="2"/>
  <c r="BK195" i="2"/>
  <c r="J195" i="2"/>
  <c r="BE195" i="2" s="1"/>
  <c r="BI193" i="2"/>
  <c r="BH193" i="2"/>
  <c r="BG193" i="2"/>
  <c r="BF193" i="2"/>
  <c r="T193" i="2"/>
  <c r="R193" i="2"/>
  <c r="P193" i="2"/>
  <c r="BK193" i="2"/>
  <c r="J193" i="2"/>
  <c r="BE193" i="2" s="1"/>
  <c r="BI191" i="2"/>
  <c r="BH191" i="2"/>
  <c r="BG191" i="2"/>
  <c r="BF191" i="2"/>
  <c r="T191" i="2"/>
  <c r="R191" i="2"/>
  <c r="P191" i="2"/>
  <c r="BK191" i="2"/>
  <c r="J191" i="2"/>
  <c r="BE191" i="2" s="1"/>
  <c r="BI188" i="2"/>
  <c r="BH188" i="2"/>
  <c r="BG188" i="2"/>
  <c r="BF188" i="2"/>
  <c r="T188" i="2"/>
  <c r="R188" i="2"/>
  <c r="P188" i="2"/>
  <c r="BK188" i="2"/>
  <c r="J188" i="2"/>
  <c r="BE188" i="2" s="1"/>
  <c r="BI186" i="2"/>
  <c r="BH186" i="2"/>
  <c r="BG186" i="2"/>
  <c r="BF186" i="2"/>
  <c r="T186" i="2"/>
  <c r="R186" i="2"/>
  <c r="P186" i="2"/>
  <c r="BK186" i="2"/>
  <c r="J186" i="2"/>
  <c r="BE186" i="2" s="1"/>
  <c r="BI183" i="2"/>
  <c r="BH183" i="2"/>
  <c r="BG183" i="2"/>
  <c r="BF183" i="2"/>
  <c r="T183" i="2"/>
  <c r="R183" i="2"/>
  <c r="P183" i="2"/>
  <c r="BK183" i="2"/>
  <c r="J183" i="2"/>
  <c r="BE183" i="2" s="1"/>
  <c r="BI180" i="2"/>
  <c r="BH180" i="2"/>
  <c r="BG180" i="2"/>
  <c r="BF180" i="2"/>
  <c r="T180" i="2"/>
  <c r="R180" i="2"/>
  <c r="P180" i="2"/>
  <c r="BK180" i="2"/>
  <c r="J180" i="2"/>
  <c r="BE180" i="2" s="1"/>
  <c r="BI176" i="2"/>
  <c r="BH176" i="2"/>
  <c r="BG176" i="2"/>
  <c r="BF176" i="2"/>
  <c r="T176" i="2"/>
  <c r="T175" i="2" s="1"/>
  <c r="R176" i="2"/>
  <c r="R175" i="2" s="1"/>
  <c r="P176" i="2"/>
  <c r="P175" i="2" s="1"/>
  <c r="BK176" i="2"/>
  <c r="BK175" i="2" s="1"/>
  <c r="J175" i="2" s="1"/>
  <c r="J59" i="2" s="1"/>
  <c r="J176" i="2"/>
  <c r="BE176" i="2" s="1"/>
  <c r="BI173" i="2"/>
  <c r="BH173" i="2"/>
  <c r="BG173" i="2"/>
  <c r="BF173" i="2"/>
  <c r="T173" i="2"/>
  <c r="R173" i="2"/>
  <c r="P173" i="2"/>
  <c r="BK173" i="2"/>
  <c r="J173" i="2"/>
  <c r="BE173" i="2" s="1"/>
  <c r="BI171" i="2"/>
  <c r="BH171" i="2"/>
  <c r="BG171" i="2"/>
  <c r="BF171" i="2"/>
  <c r="T171" i="2"/>
  <c r="R171" i="2"/>
  <c r="P171" i="2"/>
  <c r="BK171" i="2"/>
  <c r="J171" i="2"/>
  <c r="BE171" i="2" s="1"/>
  <c r="BI168" i="2"/>
  <c r="BH168" i="2"/>
  <c r="BG168" i="2"/>
  <c r="BF168" i="2"/>
  <c r="T168" i="2"/>
  <c r="R168" i="2"/>
  <c r="P168" i="2"/>
  <c r="BK168" i="2"/>
  <c r="J168" i="2"/>
  <c r="BE168" i="2" s="1"/>
  <c r="BI166" i="2"/>
  <c r="BH166" i="2"/>
  <c r="BG166" i="2"/>
  <c r="BF166" i="2"/>
  <c r="T166" i="2"/>
  <c r="R166" i="2"/>
  <c r="P166" i="2"/>
  <c r="BK166" i="2"/>
  <c r="J166" i="2"/>
  <c r="BE166" i="2" s="1"/>
  <c r="BI162" i="2"/>
  <c r="BH162" i="2"/>
  <c r="BG162" i="2"/>
  <c r="BF162" i="2"/>
  <c r="T162" i="2"/>
  <c r="R162" i="2"/>
  <c r="P162" i="2"/>
  <c r="BK162" i="2"/>
  <c r="J162" i="2"/>
  <c r="BE162" i="2" s="1"/>
  <c r="BI158" i="2"/>
  <c r="BH158" i="2"/>
  <c r="BG158" i="2"/>
  <c r="BF158" i="2"/>
  <c r="T158" i="2"/>
  <c r="R158" i="2"/>
  <c r="P158" i="2"/>
  <c r="BK158" i="2"/>
  <c r="J158" i="2"/>
  <c r="BE158" i="2" s="1"/>
  <c r="BI154" i="2"/>
  <c r="BH154" i="2"/>
  <c r="BG154" i="2"/>
  <c r="BF154" i="2"/>
  <c r="T154" i="2"/>
  <c r="R154" i="2"/>
  <c r="P154" i="2"/>
  <c r="BK154" i="2"/>
  <c r="J154" i="2"/>
  <c r="BE154" i="2" s="1"/>
  <c r="BI150" i="2"/>
  <c r="BH150" i="2"/>
  <c r="BG150" i="2"/>
  <c r="BF150" i="2"/>
  <c r="T150" i="2"/>
  <c r="R150" i="2"/>
  <c r="P150" i="2"/>
  <c r="BK150" i="2"/>
  <c r="J150" i="2"/>
  <c r="BE150" i="2" s="1"/>
  <c r="BI147" i="2"/>
  <c r="BH147" i="2"/>
  <c r="BG147" i="2"/>
  <c r="BF147" i="2"/>
  <c r="T147" i="2"/>
  <c r="R147" i="2"/>
  <c r="P147" i="2"/>
  <c r="BK147" i="2"/>
  <c r="J147" i="2"/>
  <c r="BE147" i="2" s="1"/>
  <c r="BI143" i="2"/>
  <c r="BH143" i="2"/>
  <c r="BG143" i="2"/>
  <c r="BF143" i="2"/>
  <c r="T143" i="2"/>
  <c r="R143" i="2"/>
  <c r="P143" i="2"/>
  <c r="BK143" i="2"/>
  <c r="J143" i="2"/>
  <c r="BE143" i="2" s="1"/>
  <c r="BI140" i="2"/>
  <c r="BH140" i="2"/>
  <c r="BG140" i="2"/>
  <c r="BF140" i="2"/>
  <c r="T140" i="2"/>
  <c r="R140" i="2"/>
  <c r="P140" i="2"/>
  <c r="BK140" i="2"/>
  <c r="J140" i="2"/>
  <c r="BE140" i="2" s="1"/>
  <c r="BI138" i="2"/>
  <c r="BH138" i="2"/>
  <c r="BG138" i="2"/>
  <c r="BF138" i="2"/>
  <c r="T138" i="2"/>
  <c r="R138" i="2"/>
  <c r="P138" i="2"/>
  <c r="BK138" i="2"/>
  <c r="J138" i="2"/>
  <c r="BE138" i="2" s="1"/>
  <c r="BI134" i="2"/>
  <c r="BH134" i="2"/>
  <c r="BG134" i="2"/>
  <c r="BF134" i="2"/>
  <c r="T134" i="2"/>
  <c r="R134" i="2"/>
  <c r="P134" i="2"/>
  <c r="BK134" i="2"/>
  <c r="J134" i="2"/>
  <c r="BE134" i="2" s="1"/>
  <c r="BI133" i="2"/>
  <c r="BH133" i="2"/>
  <c r="BG133" i="2"/>
  <c r="BF133" i="2"/>
  <c r="T133" i="2"/>
  <c r="R133" i="2"/>
  <c r="P133" i="2"/>
  <c r="BK133" i="2"/>
  <c r="J133" i="2"/>
  <c r="BE133" i="2" s="1"/>
  <c r="BI130" i="2"/>
  <c r="BH130" i="2"/>
  <c r="BG130" i="2"/>
  <c r="BF130" i="2"/>
  <c r="T130" i="2"/>
  <c r="R130" i="2"/>
  <c r="P130" i="2"/>
  <c r="BK130" i="2"/>
  <c r="J130" i="2"/>
  <c r="BE130" i="2" s="1"/>
  <c r="BI127" i="2"/>
  <c r="BH127" i="2"/>
  <c r="BG127" i="2"/>
  <c r="BF127" i="2"/>
  <c r="T127" i="2"/>
  <c r="R127" i="2"/>
  <c r="P127" i="2"/>
  <c r="BK127" i="2"/>
  <c r="J127" i="2"/>
  <c r="BE127" i="2" s="1"/>
  <c r="BI124" i="2"/>
  <c r="BH124" i="2"/>
  <c r="BG124" i="2"/>
  <c r="BF124" i="2"/>
  <c r="T124" i="2"/>
  <c r="R124" i="2"/>
  <c r="P124" i="2"/>
  <c r="BK124" i="2"/>
  <c r="J124" i="2"/>
  <c r="BE124" i="2" s="1"/>
  <c r="BI121" i="2"/>
  <c r="BH121" i="2"/>
  <c r="BG121" i="2"/>
  <c r="BF121" i="2"/>
  <c r="T121" i="2"/>
  <c r="R121" i="2"/>
  <c r="P121" i="2"/>
  <c r="BK121" i="2"/>
  <c r="J121" i="2"/>
  <c r="BE121" i="2" s="1"/>
  <c r="BI117" i="2"/>
  <c r="BH117" i="2"/>
  <c r="BG117" i="2"/>
  <c r="BF117" i="2"/>
  <c r="T117" i="2"/>
  <c r="R117" i="2"/>
  <c r="P117" i="2"/>
  <c r="BK117" i="2"/>
  <c r="J117" i="2"/>
  <c r="BE117" i="2" s="1"/>
  <c r="BI114" i="2"/>
  <c r="BH114" i="2"/>
  <c r="BG114" i="2"/>
  <c r="BF114" i="2"/>
  <c r="T114" i="2"/>
  <c r="R114" i="2"/>
  <c r="P114" i="2"/>
  <c r="BK114" i="2"/>
  <c r="J114" i="2"/>
  <c r="BE114" i="2" s="1"/>
  <c r="BI111" i="2"/>
  <c r="BH111" i="2"/>
  <c r="BG111" i="2"/>
  <c r="BF111" i="2"/>
  <c r="T111" i="2"/>
  <c r="R111" i="2"/>
  <c r="P111" i="2"/>
  <c r="BK111" i="2"/>
  <c r="J111" i="2"/>
  <c r="BE111" i="2" s="1"/>
  <c r="BI108" i="2"/>
  <c r="BH108" i="2"/>
  <c r="BG108" i="2"/>
  <c r="BF108" i="2"/>
  <c r="T108" i="2"/>
  <c r="R108" i="2"/>
  <c r="P108" i="2"/>
  <c r="BK108" i="2"/>
  <c r="J108" i="2"/>
  <c r="BE108" i="2" s="1"/>
  <c r="BI101" i="2"/>
  <c r="BH101" i="2"/>
  <c r="BG101" i="2"/>
  <c r="BF101" i="2"/>
  <c r="T101" i="2"/>
  <c r="R101" i="2"/>
  <c r="P101" i="2"/>
  <c r="BK101" i="2"/>
  <c r="J101" i="2"/>
  <c r="BE101" i="2" s="1"/>
  <c r="BI98" i="2"/>
  <c r="BH98" i="2"/>
  <c r="BG98" i="2"/>
  <c r="BF98" i="2"/>
  <c r="T98" i="2"/>
  <c r="R98" i="2"/>
  <c r="P98" i="2"/>
  <c r="BK98" i="2"/>
  <c r="J98" i="2"/>
  <c r="BE98" i="2" s="1"/>
  <c r="BI95" i="2"/>
  <c r="BH95" i="2"/>
  <c r="BG95" i="2"/>
  <c r="BF95" i="2"/>
  <c r="T95" i="2"/>
  <c r="R95" i="2"/>
  <c r="P95" i="2"/>
  <c r="BK95" i="2"/>
  <c r="J95" i="2"/>
  <c r="BE95" i="2" s="1"/>
  <c r="BI93" i="2"/>
  <c r="BH93" i="2"/>
  <c r="BG93" i="2"/>
  <c r="BF93" i="2"/>
  <c r="T93" i="2"/>
  <c r="R93" i="2"/>
  <c r="P93" i="2"/>
  <c r="BK93" i="2"/>
  <c r="J93" i="2"/>
  <c r="BE93" i="2" s="1"/>
  <c r="F84" i="2"/>
  <c r="E82" i="2"/>
  <c r="F49" i="2"/>
  <c r="E47" i="2"/>
  <c r="J21" i="2"/>
  <c r="E21" i="2"/>
  <c r="J86" i="2" s="1"/>
  <c r="J51" i="2"/>
  <c r="J20" i="2"/>
  <c r="J18" i="2"/>
  <c r="E18" i="2"/>
  <c r="F52" i="2" s="1"/>
  <c r="F87" i="2"/>
  <c r="J17" i="2"/>
  <c r="J15" i="2"/>
  <c r="E15" i="2"/>
  <c r="F86" i="2" s="1"/>
  <c r="F51" i="2"/>
  <c r="J14" i="2"/>
  <c r="J12" i="2"/>
  <c r="J84" i="2" s="1"/>
  <c r="E7" i="2"/>
  <c r="E80" i="2" s="1"/>
  <c r="AS51" i="1"/>
  <c r="L47" i="1"/>
  <c r="AM46" i="1"/>
  <c r="L46" i="1"/>
  <c r="AM44" i="1"/>
  <c r="L44" i="1"/>
  <c r="L42" i="1"/>
  <c r="L41" i="1"/>
  <c r="E45" i="4" l="1"/>
  <c r="E45" i="2"/>
  <c r="F33" i="5"/>
  <c r="BC55" i="1" s="1"/>
  <c r="J31" i="5"/>
  <c r="AW55" i="1" s="1"/>
  <c r="F33" i="4"/>
  <c r="BC54" i="1" s="1"/>
  <c r="F34" i="4"/>
  <c r="BD54" i="1" s="1"/>
  <c r="BK93" i="4"/>
  <c r="J93" i="4" s="1"/>
  <c r="J59" i="4" s="1"/>
  <c r="F31" i="4"/>
  <c r="BA54" i="1" s="1"/>
  <c r="BK117" i="3"/>
  <c r="J117" i="3" s="1"/>
  <c r="J59" i="3" s="1"/>
  <c r="F34" i="3"/>
  <c r="BD53" i="1" s="1"/>
  <c r="BK83" i="3"/>
  <c r="F32" i="3"/>
  <c r="BB53" i="1" s="1"/>
  <c r="P260" i="2"/>
  <c r="P259" i="2" s="1"/>
  <c r="T260" i="2"/>
  <c r="T259" i="2" s="1"/>
  <c r="P254" i="2"/>
  <c r="T228" i="2"/>
  <c r="P197" i="2"/>
  <c r="P216" i="2"/>
  <c r="T179" i="2"/>
  <c r="T197" i="2"/>
  <c r="T216" i="2"/>
  <c r="T92" i="2"/>
  <c r="P179" i="2"/>
  <c r="P228" i="2"/>
  <c r="T244" i="2"/>
  <c r="F34" i="2"/>
  <c r="BD52" i="1" s="1"/>
  <c r="F31" i="2"/>
  <c r="BA52" i="1" s="1"/>
  <c r="P209" i="2"/>
  <c r="BK228" i="2"/>
  <c r="J228" i="2" s="1"/>
  <c r="J66" i="2" s="1"/>
  <c r="P244" i="2"/>
  <c r="T254" i="2"/>
  <c r="BK197" i="2"/>
  <c r="J197" i="2" s="1"/>
  <c r="J61" i="2" s="1"/>
  <c r="R197" i="2"/>
  <c r="F32" i="2"/>
  <c r="BB52" i="1" s="1"/>
  <c r="P92" i="2"/>
  <c r="T209" i="2"/>
  <c r="R254" i="2"/>
  <c r="BK254" i="2"/>
  <c r="J254" i="2" s="1"/>
  <c r="J68" i="2" s="1"/>
  <c r="BK92" i="2"/>
  <c r="J92" i="2" s="1"/>
  <c r="J58" i="2" s="1"/>
  <c r="R92" i="2"/>
  <c r="BK179" i="2"/>
  <c r="J179" i="2" s="1"/>
  <c r="J60" i="2" s="1"/>
  <c r="R179" i="2"/>
  <c r="R260" i="2"/>
  <c r="R259" i="2" s="1"/>
  <c r="BK209" i="2"/>
  <c r="J209" i="2" s="1"/>
  <c r="J62" i="2" s="1"/>
  <c r="BK216" i="2"/>
  <c r="J216" i="2" s="1"/>
  <c r="J63" i="2" s="1"/>
  <c r="F33" i="2"/>
  <c r="BC52" i="1" s="1"/>
  <c r="BC51" i="1" s="1"/>
  <c r="R209" i="2"/>
  <c r="R228" i="2"/>
  <c r="R244" i="2"/>
  <c r="BK244" i="2"/>
  <c r="J244" i="2" s="1"/>
  <c r="J67" i="2" s="1"/>
  <c r="J49" i="2"/>
  <c r="J30" i="2"/>
  <c r="AV52" i="1" s="1"/>
  <c r="F30" i="2"/>
  <c r="AZ52" i="1" s="1"/>
  <c r="J30" i="3"/>
  <c r="AV53" i="1" s="1"/>
  <c r="AT53" i="1" s="1"/>
  <c r="F30" i="3"/>
  <c r="AZ53" i="1" s="1"/>
  <c r="BK259" i="2"/>
  <c r="J259" i="2" s="1"/>
  <c r="J69" i="2" s="1"/>
  <c r="J260" i="2"/>
  <c r="J70" i="2" s="1"/>
  <c r="BD51" i="1"/>
  <c r="W30" i="1" s="1"/>
  <c r="J83" i="3"/>
  <c r="J57" i="3" s="1"/>
  <c r="BK82" i="3"/>
  <c r="J82" i="3" s="1"/>
  <c r="F30" i="4"/>
  <c r="AZ54" i="1" s="1"/>
  <c r="J30" i="4"/>
  <c r="AV54" i="1" s="1"/>
  <c r="J30" i="5"/>
  <c r="AV55" i="1" s="1"/>
  <c r="AT55" i="1" s="1"/>
  <c r="F30" i="5"/>
  <c r="AZ55" i="1" s="1"/>
  <c r="P82" i="3"/>
  <c r="AU53" i="1" s="1"/>
  <c r="BK79" i="4"/>
  <c r="J79" i="4" s="1"/>
  <c r="J80" i="4"/>
  <c r="J57" i="4" s="1"/>
  <c r="BK80" i="5"/>
  <c r="J81" i="5"/>
  <c r="J58" i="5" s="1"/>
  <c r="J31" i="2"/>
  <c r="AW52" i="1" s="1"/>
  <c r="J31" i="4"/>
  <c r="AW54" i="1" s="1"/>
  <c r="F51" i="4"/>
  <c r="F51" i="5"/>
  <c r="BA51" i="1" l="1"/>
  <c r="W27" i="1" s="1"/>
  <c r="BB51" i="1"/>
  <c r="W28" i="1" s="1"/>
  <c r="AZ51" i="1"/>
  <c r="W26" i="1" s="1"/>
  <c r="T227" i="2"/>
  <c r="T90" i="2" s="1"/>
  <c r="P227" i="2"/>
  <c r="T91" i="2"/>
  <c r="P91" i="2"/>
  <c r="P90" i="2" s="1"/>
  <c r="AU52" i="1" s="1"/>
  <c r="AU51" i="1" s="1"/>
  <c r="AX51" i="1"/>
  <c r="AW51" i="1"/>
  <c r="AK27" i="1" s="1"/>
  <c r="R227" i="2"/>
  <c r="BK227" i="2"/>
  <c r="J227" i="2" s="1"/>
  <c r="J65" i="2" s="1"/>
  <c r="BK91" i="2"/>
  <c r="J91" i="2" s="1"/>
  <c r="J57" i="2" s="1"/>
  <c r="R91" i="2"/>
  <c r="AT52" i="1"/>
  <c r="AT54" i="1"/>
  <c r="J80" i="5"/>
  <c r="J57" i="5" s="1"/>
  <c r="BK79" i="5"/>
  <c r="J79" i="5" s="1"/>
  <c r="J56" i="3"/>
  <c r="J27" i="3"/>
  <c r="AY51" i="1"/>
  <c r="W29" i="1"/>
  <c r="J56" i="4"/>
  <c r="J27" i="4"/>
  <c r="AV51" i="1" l="1"/>
  <c r="R90" i="2"/>
  <c r="BK90" i="2"/>
  <c r="J90" i="2" s="1"/>
  <c r="J27" i="2" s="1"/>
  <c r="J36" i="3"/>
  <c r="AG53" i="1"/>
  <c r="AN53" i="1" s="1"/>
  <c r="J56" i="5"/>
  <c r="J27" i="5"/>
  <c r="AK26" i="1"/>
  <c r="AT51" i="1"/>
  <c r="J36" i="4"/>
  <c r="AG54" i="1"/>
  <c r="AN54" i="1" s="1"/>
  <c r="J56" i="2" l="1"/>
  <c r="J36" i="5"/>
  <c r="AG55" i="1"/>
  <c r="AN55" i="1" s="1"/>
  <c r="AG52" i="1"/>
  <c r="J36" i="2"/>
  <c r="AN52" i="1" l="1"/>
  <c r="AG51" i="1"/>
  <c r="AK23" i="1" l="1"/>
  <c r="AK32" i="1" s="1"/>
  <c r="AN51" i="1"/>
</calcChain>
</file>

<file path=xl/sharedStrings.xml><?xml version="1.0" encoding="utf-8"?>
<sst xmlns="http://schemas.openxmlformats.org/spreadsheetml/2006/main" count="4620" uniqueCount="1032">
  <si>
    <t>Export VZ</t>
  </si>
  <si>
    <t>List obsahuje:</t>
  </si>
  <si>
    <t>1) Rekapitulace stavby</t>
  </si>
  <si>
    <t>2) Rekapitulace objektů stavby a soupisů prací</t>
  </si>
  <si>
    <t>3.0</t>
  </si>
  <si>
    <t/>
  </si>
  <si>
    <t>False</t>
  </si>
  <si>
    <t>{667315ca-5d43-4d6c-914b-9866d7e595f6}</t>
  </si>
  <si>
    <t>&gt;&gt;  skryté sloupce  &lt;&lt;</t>
  </si>
  <si>
    <t>0,01</t>
  </si>
  <si>
    <t>21</t>
  </si>
  <si>
    <t>15</t>
  </si>
  <si>
    <t>REKAPITULACE STAVBY</t>
  </si>
  <si>
    <t>v ---  níže se nacházejí doplnkové a pomocné údaje k sestavám  --- v</t>
  </si>
  <si>
    <t>0,001</t>
  </si>
  <si>
    <t>Kód:</t>
  </si>
  <si>
    <t>17_153</t>
  </si>
  <si>
    <t>Stavba:</t>
  </si>
  <si>
    <t>Petrohrad, Černčice</t>
  </si>
  <si>
    <t>KSO:</t>
  </si>
  <si>
    <t>CC-CZ:</t>
  </si>
  <si>
    <t>Místo:</t>
  </si>
  <si>
    <t>Petrohrad</t>
  </si>
  <si>
    <t>Datum:</t>
  </si>
  <si>
    <t>Zadavatel:</t>
  </si>
  <si>
    <t>IČ:</t>
  </si>
  <si>
    <t>0,1</t>
  </si>
  <si>
    <t>Obec Petrohrad</t>
  </si>
  <si>
    <t>DIČ:</t>
  </si>
  <si>
    <t>Uchazeč:</t>
  </si>
  <si>
    <t xml:space="preserve"> </t>
  </si>
  <si>
    <t>Projektant:</t>
  </si>
  <si>
    <t>AZ Consult spol. s r.o.</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</si>
  <si>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</si>
  <si>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</si>
  <si>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</si>
  <si>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</si>
  <si>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</si>
  <si>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</si>
  <si>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</si>
  <si>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</si>
  <si>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</si>
  <si>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</si>
  <si>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</si>
  <si>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</si>
  <si>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</si>
  <si>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</si>
  <si>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</si>
  <si>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</si>
  <si>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</si>
  <si>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</si>
  <si>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</si>
  <si>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</si>
  <si>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</si>
  <si>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</si>
  <si>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</si>
  <si>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</si>
  <si>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</si>
  <si>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</si>
  <si>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</si>
  <si>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</si>
  <si>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</si>
  <si>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</si>
  <si>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</si>
  <si>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</si>
  <si>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</si>
  <si>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</si>
  <si>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</si>
  <si>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</si>
  <si>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</si>
  <si>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</si>
  <si>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</si>
  <si>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</si>
  <si>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</si>
  <si>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</si>
  <si>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Odstranění zápachu v kanalizačním systému</t>
  </si>
  <si>
    <t>ING</t>
  </si>
  <si>
    <t>1</t>
  </si>
  <si>
    <t>{c13e74aa-8fb4-49dc-9bac-c587f3cbfeb2}</t>
  </si>
  <si>
    <t>2</t>
  </si>
  <si>
    <t>02</t>
  </si>
  <si>
    <t>Elektrotechn.zařízení - kompresor pro ČSOV2, úsek 1</t>
  </si>
  <si>
    <t>STA</t>
  </si>
  <si>
    <t>{23f98d3b-106e-4039-9caa-6fd86f348830}</t>
  </si>
  <si>
    <t>03</t>
  </si>
  <si>
    <t>Ventilace</t>
  </si>
  <si>
    <t>{8547ccf6-b49b-418f-b95d-0975004fe810}</t>
  </si>
  <si>
    <t>VON</t>
  </si>
  <si>
    <t>Vedlejší a ostatní náklady</t>
  </si>
  <si>
    <t>{8b127069-a22b-4c03-be80-2f76c4288149}</t>
  </si>
  <si>
    <t>1) Krycí list soupisu</t>
  </si>
  <si>
    <t>2) Rekapitulace</t>
  </si>
  <si>
    <t>3) Soupis prací</t>
  </si>
  <si>
    <t>Zpět na list:</t>
  </si>
  <si>
    <t>Rekapitulace stavby</t>
  </si>
  <si>
    <t>v1</t>
  </si>
  <si>
    <t>výkop jámy</t>
  </si>
  <si>
    <t>m3</t>
  </si>
  <si>
    <t>43,316</t>
  </si>
  <si>
    <t>lo</t>
  </si>
  <si>
    <t>lože</t>
  </si>
  <si>
    <t>1,666</t>
  </si>
  <si>
    <t>KRYCÍ LIST SOUPISU</t>
  </si>
  <si>
    <t>zá</t>
  </si>
  <si>
    <t>zásyp</t>
  </si>
  <si>
    <t>41,65</t>
  </si>
  <si>
    <t>výkop rýhy</t>
  </si>
  <si>
    <t>8,19</t>
  </si>
  <si>
    <t>Objekt:</t>
  </si>
  <si>
    <t>01 - Odstranění zápachu v kanalizačním systému</t>
  </si>
  <si>
    <t>REKAPITULACE ČLENĚNÍ SOUPISU PRACÍ</t>
  </si>
  <si>
    <t>Kód dílu - Popis</t>
  </si>
  <si>
    <t>Cena celkem [CZK]</t>
  </si>
  <si>
    <t>Náklady soupisu celkem</t>
  </si>
  <si>
    <t>-1</t>
  </si>
  <si>
    <t>HSV - Práce a dodávky HSV</t>
  </si>
  <si>
    <t xml:space="preserve">    1 - Zemní práce</t>
  </si>
  <si>
    <t xml:space="preserve">    2 - Zakládání</t>
  </si>
  <si>
    <t xml:space="preserve">    3 - Svislé a kompletní konstrukce</t>
  </si>
  <si>
    <t xml:space="preserve">    4 - Vodorovné konstrukce</t>
  </si>
  <si>
    <t xml:space="preserve">    8 - Trubní vedení</t>
  </si>
  <si>
    <t xml:space="preserve">    9 - Ostatní konstrukce a práce, bourání</t>
  </si>
  <si>
    <t xml:space="preserve">    998 - Přesun hmot</t>
  </si>
  <si>
    <t>PSV - Práce a dodávky PSV</t>
  </si>
  <si>
    <t xml:space="preserve">    711 - Izolace proti vodě, vlhkosti a plynům</t>
  </si>
  <si>
    <t xml:space="preserve">    713 - Izolace tepelné</t>
  </si>
  <si>
    <t xml:space="preserve">    722 - Zdravotechnika - vnitřní vodovod</t>
  </si>
  <si>
    <t>M - Práce a dodávky M</t>
  </si>
  <si>
    <t xml:space="preserve">    36-M - Montáž prov.,měř. a regul. zařízení</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</si>
  <si>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</si>
  <si>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</si>
  <si>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</si>
  <si>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</si>
  <si>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</si>
  <si>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</si>
  <si>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</si>
  <si>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</si>
  <si>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</si>
  <si>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</si>
  <si>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</si>
  <si>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</si>
  <si>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</si>
  <si>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</si>
  <si>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</si>
  <si>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</si>
  <si>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</si>
  <si>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</si>
  <si>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</si>
  <si>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113202111</t>
  </si>
  <si>
    <t>Vytrhání obrub s vybouráním lože, s přemístěním hmot na skládku na vzdálenost do 3 m nebo s naložením na dopravní prostředek z krajníků nebo obrubníků stojatých</t>
  </si>
  <si>
    <t>m</t>
  </si>
  <si>
    <t>CS ÚRS 2017 02</t>
  </si>
  <si>
    <t>4</t>
  </si>
  <si>
    <t>-1576207502</t>
  </si>
  <si>
    <t>PSC</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</si>
  <si>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</si>
  <si>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121101101</t>
  </si>
  <si>
    <t>Sejmutí ornice nebo lesní půdy s vodorovným přemístěním na hromady v místě upotřebení nebo na dočasné či trvalé skládky se složením, na vzdálenost do 50 m</t>
  </si>
  <si>
    <t>1526424218</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</si>
  <si>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</si>
  <si>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VV</t>
  </si>
  <si>
    <t>4,9*3,4*0,15</t>
  </si>
  <si>
    <t>3</t>
  </si>
  <si>
    <t>130001101</t>
  </si>
  <si>
    <t>Příplatek k cenám hloubených vykopávek za ztížení vykopávky v blízkosti podzemního vedení nebo výbušnin pro jakoukoliv třídu horniny</t>
  </si>
  <si>
    <t>50983816</t>
  </si>
  <si>
    <t xml:space="preserve">Poznámka k souboru cen:_x000D_
1. Cena je určena: a) i pro soubor cen 123 . 0-21 Vykopávky zářezů se šikmými stěnami pro podzemní vedení části A 02, b) pro podzemní vedení procházející hloubenou vykopávkou nebo uložené ve stěně výkopu při jakékoliv hloubce vedení pod původním terénem nebo jeho výšce nade dnem výkopu a jakémkoliv směru vedení ke stranám výkopu; c) pro výbušniny nezaložené dodavatelem. 2. Cenu lze použít i tehdy, narazí-li se na vedení nebo výbušninu až při vykopávce a to pro zbývající objem výkopu, který je projektantem nebo investorem označen, v němž by toto nebo jiné nepředvídané vedení nebo výbušnina mohlo být uloženo. Toto ustanovení neplatí pro objem hornin tř. 6 a 7. 3. Cenu nelze použít pro ztížení vykopávky v blízkosti podzemních vedení nebo výbušnin, u nichž je projektem zakázáno použít při vykopávce kovové nástroje nebo nářadí. 4. Množství ztížení vykopávky v blízkosti a) podzemního vedení, jehož půdorysná a výšková poloha - je v projektu uvedena, se určí jako objem myšleného hranolu, jehož průřez je pravidelný čtyřúhelník jehož horní vodorovná a obě svislé strany jsou ve vzdálenosti 0,5 m a dolní vodorovná hrana ve vzdálenosti 1 m od přilehlého vnějšího líce vedení, příp. jeho obalu a délka se rovná osové délce vedení ve výkopišti nebo délce vedení ve stěně výkopu. Vymezí-li projekt větší prostor, v němž je nutno při vykopávce postupovat opatrně, lze použít cena pro celý objem výkopu v tomto prostoru. Od takto zjištěného množství se odečítá objem vedení i s příp. se vyskytujícím obalem; - není v projektu uvedena, avšak která podle projektu nebo sdělení investora jsou pravděpodobně ve výkopišti uložena, se rovná objemu výkopu, který je projektantem nebo investorem označen. b) výbušniny, určí vždy projektant nebo investor, ať je v projektu uvedeno či neuvedeno. 5. Je-li vedení uloženo ve výkopišti tak, že se vykopávka v celém výše popsaném objemu nevykopává, např. blízko stěn nebo dna výkopu, oceňuje se ztížení vykopávky jen pro tu část objemu, v níž se ztížená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t>
  </si>
  <si>
    <t>(v1+v)*0,1</t>
  </si>
  <si>
    <t>131201201</t>
  </si>
  <si>
    <t>Hloubení zapažených jam a zářezů s urovnáním dna do předepsaného profilu a spádu v hornině tř. 3 do 100 m3</t>
  </si>
  <si>
    <t>1851634008</t>
  </si>
  <si>
    <t xml:space="preserve">Poznámka k souboru cen:_x000D_
1. V cenách jsou započteny i náklady na případné nutné přemístění výkopku ve výkopišti a na přehození výkopku na přilehlém terénu na vzdálenost do 3 m od okraje jámy nebo naložení na dopravní prostředek. 2. Hloubení zapažených jam hloubky přes 16 m se oceňuje individuálně. 3. Náklady na svislé přemístění výkopku nad 1 m hloubky se určí dle ustanovení článku č. 3161 všeobecných podmínek katalogu. 4. Výpočet objemu vykopávky v pazených prostorách se stanovuje dle přílohy č. 4 tohoto ceníku. </t>
  </si>
  <si>
    <t>4,9*3,4*2,75</t>
  </si>
  <si>
    <t>povrchy odpočet</t>
  </si>
  <si>
    <t>-(4,9*3,4)*0,15 "ornice"</t>
  </si>
  <si>
    <t>Mezisoučet</t>
  </si>
  <si>
    <t>v1*0,30</t>
  </si>
  <si>
    <t>5</t>
  </si>
  <si>
    <t>131201209</t>
  </si>
  <si>
    <t>Hloubení zapažených jam a zářezů s urovnáním dna do předepsaného profilu a spádu Příplatek k cenám za lepivost horniny tř. 3</t>
  </si>
  <si>
    <t>-227513500</t>
  </si>
  <si>
    <t>v1*0,3*0,1</t>
  </si>
  <si>
    <t>6</t>
  </si>
  <si>
    <t>131301201</t>
  </si>
  <si>
    <t>Hloubení zapažených jam a zářezů s urovnáním dna do předepsaného profilu a spádu v hornině tř. 4 do 100 m3</t>
  </si>
  <si>
    <t>-568275565</t>
  </si>
  <si>
    <t>v1*0,7</t>
  </si>
  <si>
    <t>7</t>
  </si>
  <si>
    <t>131301209</t>
  </si>
  <si>
    <t>Hloubení zapažených jam a zářezů s urovnáním dna do předepsaného profilu a spádu Příplatek k cenám za lepivost horniny tř. 4</t>
  </si>
  <si>
    <t>563196931</t>
  </si>
  <si>
    <t>v1*0,7*0,1</t>
  </si>
  <si>
    <t>8</t>
  </si>
  <si>
    <t>132201201</t>
  </si>
  <si>
    <t>Hloubení zapažených i nezapažených rýh šířky přes 600 do 2 000 mm s urovnáním dna do předepsaného profilu a spádu v hornině tř. 3 do 100 m3</t>
  </si>
  <si>
    <t>-647200993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</si>
  <si>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</si>
  <si>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9,0*0,7*1,3 "potrubí vzdušného kyslíku</t>
  </si>
  <si>
    <t>v*0,3</t>
  </si>
  <si>
    <t>9</t>
  </si>
  <si>
    <t>132201209</t>
  </si>
  <si>
    <t>Hloubení zapažených i nezapažených rýh šířky přes 600 do 2 000 mm s urovnáním dna do předepsaného profilu a spádu v hornině tř. 3 Příplatek k cenám za lepivost horniny tř. 3</t>
  </si>
  <si>
    <t>942765282</t>
  </si>
  <si>
    <t>v*0,3*0,1</t>
  </si>
  <si>
    <t>10</t>
  </si>
  <si>
    <t>132301201</t>
  </si>
  <si>
    <t>Hloubení zapažených i nezapažených rýh šířky přes 600 do 2 000 mm s urovnáním dna do předepsaného profilu a spádu v hornině tř. 4 do 100 m3</t>
  </si>
  <si>
    <t>1745071021</t>
  </si>
  <si>
    <t>v*0,7</t>
  </si>
  <si>
    <t>11</t>
  </si>
  <si>
    <t>132301209</t>
  </si>
  <si>
    <t>Hloubení zapažených i nezapažených rýh šířky přes 600 do 2 000 mm s urovnáním dna do předepsaného profilu a spádu v hornině tř. 4 Příplatek k cenám za lepivost horniny tř. 4</t>
  </si>
  <si>
    <t>2110860066</t>
  </si>
  <si>
    <t>v*0,7*0,1</t>
  </si>
  <si>
    <t>12</t>
  </si>
  <si>
    <t>151101102</t>
  </si>
  <si>
    <t>Zřízení pažení a rozepření stěn rýh pro podzemní vedení pro všechny šířky rýhy příložné pro jakoukoliv mezerovitost, hloubky do 4 m</t>
  </si>
  <si>
    <t>m2</t>
  </si>
  <si>
    <t>1481532953</t>
  </si>
  <si>
    <t xml:space="preserve">Poznámka k souboru cen:_x000D_
1. Ceny jsou určeny pro roubení a rozepření stěn i jiných výkopů se svislými stěnami, pokud jsou tyto výkopy pro podzemní vedení rozměru do 1 250 mm. 2. Plocha mezer mezi pažinami příložného pažení se od plochy příložného pažení neodečítá; nezapažené plochy u pažení zátažného nebo hnaného se od plochy pažení odečítají. 3. Předepisuje-li projekt: a) ponechat pažení ve výkopu, oceňuje se toto pažení cenami souboru cen 151 . 0-19 Pažení stěn s ponecháním a rozepření stěn cenami souboru cen 151 . 0-13 Zřízení rozepření zapažených stěn výkopů, b) vzepření stěn, oceňuje se toto odstranění pažení stěn výkopu cenami souboru cen 151 . 0-12 Pažení stěn a vzepření stěn cenami souboru cen 151 . 0-14 odstranění vzepření stěn, c) kotvení stěn, oceňuje se toto Odstranění pažení stěn cenami souboru cen 151 . 0-12 Pažení stěn a kotvení stěn příslušnými cenami katalogu 800-2 Zvláštní zakládání objektů. </t>
  </si>
  <si>
    <t>(4,9*2+3,4*2)*3,0</t>
  </si>
  <si>
    <t>13</t>
  </si>
  <si>
    <t>151101112</t>
  </si>
  <si>
    <t>Odstranění pažení a rozepření stěn rýh pro podzemní vedení s uložením materiálu na vzdálenost do 3 m od kraje výkopu příložné, hloubky přes 2 do 4 m</t>
  </si>
  <si>
    <t>-1870089173</t>
  </si>
  <si>
    <t>14</t>
  </si>
  <si>
    <t>153191111</t>
  </si>
  <si>
    <t>Zřízení atypického pažení výkopu svařovaným ocelovým ohlubňovým rámem se štětovnicemi plochy výkopu do 30 m2</t>
  </si>
  <si>
    <t>-887431384</t>
  </si>
  <si>
    <t xml:space="preserve">Poznámka k souboru cen:_x000D_
1. Ceny nelze použít pro oceňování rozepření stěn rýh pro podzemní vedení v hloubce do 8 m; toto rozepření je započteno v cenách souboru cen 151 . 0-11 Zřízení pažení a rozepření stěn rýh pro podzemní vedení pro všechny šířky rýhy. 2. Ceny jsou určeny pro překopy inženýrských sítí do maximální hloubky 2,2 m. </t>
  </si>
  <si>
    <t>(4,9+3,4)*2*2,75</t>
  </si>
  <si>
    <t>Součet</t>
  </si>
  <si>
    <t>153191221</t>
  </si>
  <si>
    <t>Odstranění atypického pažení výkopu svařovaným ocelovým ohlubňovým rámem se štětovnicemi plochy výkopu do 30 m2</t>
  </si>
  <si>
    <t>1742739057</t>
  </si>
  <si>
    <t xml:space="preserve">Poznámka k souboru cen:_x000D_
1. Ceny jsou určeny pro překopy inženýrských sítí do maximální hloubky 2,2 m. </t>
  </si>
  <si>
    <t>16</t>
  </si>
  <si>
    <t>161101102</t>
  </si>
  <si>
    <t>Svislé přemístění výkopku bez naložení do dopravní nádoby avšak s vyprázdněním dopravní nádoby na hromadu nebo do dopravního prostředku z horniny tř. 1 až 4, při hloubce výkopu přes 2,5 do 4 m</t>
  </si>
  <si>
    <t>1918311670</t>
  </si>
  <si>
    <t xml:space="preserve">Poznámka k souboru cen:_x000D_
1. Ceny -1151 až -1158 lze použít i pro svislé přemístění materiálu a stavební suti z konstrukcí ze zdiva cihelného nebo kamenného, z betonu prostého, prokládaného, železového i předpjatého, pokud tyto konstrukce byly vybourány ve výkopišti. 2. Ceny pro hloubku přes 1 do 2,5 m, přes 2,5 m do 4 m atd. jsou určeny pro svislé přemístění výkopku od 0 do 2,5 m, od 0 do 4 m atd. 3. Množství materiálu i stavební suti z rozbouraných konstrukcí pro přemístění se rovná objemu konstrukcí před rozbouráním. </t>
  </si>
  <si>
    <t>v1+v</t>
  </si>
  <si>
    <t>17</t>
  </si>
  <si>
    <t>162401102</t>
  </si>
  <si>
    <t>Vodorovné přemístění výkopku nebo sypaniny po suchu na obvyklém dopravním prostředku, bez naložení výkopku, avšak se složením bez rozhrnutí z horniny tř. 1 až 4 na vzdálenost přes 1 500 do 2 000 m</t>
  </si>
  <si>
    <t>942349918</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</si>
  <si>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</si>
  <si>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lo "z meziskládky"</t>
  </si>
  <si>
    <t>18</t>
  </si>
  <si>
    <t>162701101</t>
  </si>
  <si>
    <t>Vodorovné přemístění výkopku nebo sypaniny po suchu na obvyklém dopravním prostředku, bez naložení výkopku, avšak se složením bez rozhrnutí z horniny tř. 1 až 4 na vzdálenost přes 5 000 do 6 000 m</t>
  </si>
  <si>
    <t>-1108920073</t>
  </si>
  <si>
    <t>v1 "na skládku"</t>
  </si>
  <si>
    <t>19</t>
  </si>
  <si>
    <t>167101102</t>
  </si>
  <si>
    <t>Nakládání, skládání a překládání neulehlého výkopku nebo sypaniny nakládání, množství přes 100 m3, z hornin tř. 1 až 4</t>
  </si>
  <si>
    <t>-545924771</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</si>
  <si>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</si>
  <si>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lo "na meziskládce"</t>
  </si>
  <si>
    <t>20</t>
  </si>
  <si>
    <t>171201201</t>
  </si>
  <si>
    <t>Uložení sypaniny na skládky</t>
  </si>
  <si>
    <t>2071713819</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</si>
  <si>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</si>
  <si>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lo "na meziskládku"</t>
  </si>
  <si>
    <t>171201211</t>
  </si>
  <si>
    <t>Uložení sypaniny poplatek za uložení sypaniny na skládce (skládkovné)</t>
  </si>
  <si>
    <t>t</t>
  </si>
  <si>
    <t>352934945</t>
  </si>
  <si>
    <t>43,316*1,8 'Přepočtené koeficientem množství</t>
  </si>
  <si>
    <t>22</t>
  </si>
  <si>
    <t>174101101</t>
  </si>
  <si>
    <t>Zásyp sypaninou z jakékoliv horniny s uložením výkopku ve vrstvách se zhutněním jam, šachet, rýh nebo kolem objektů v těchto vykopávkách</t>
  </si>
  <si>
    <t>778292236</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</si>
  <si>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</si>
  <si>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v1-lo</t>
  </si>
  <si>
    <t>23</t>
  </si>
  <si>
    <t>M</t>
  </si>
  <si>
    <t>583439321</t>
  </si>
  <si>
    <t>nesedavý nenamrzavý materiál vhodný do zásypu</t>
  </si>
  <si>
    <t>398484943</t>
  </si>
  <si>
    <t>zá*1,8 "zásyp z nového materiálu"</t>
  </si>
  <si>
    <t>24</t>
  </si>
  <si>
    <t>181301102</t>
  </si>
  <si>
    <t>Rozprostření a urovnání ornice v rovině nebo ve svahu sklonu do 1:5 při souvislé ploše do 500 m2, tl. vrstvy přes 100 do 150 mm</t>
  </si>
  <si>
    <t>1369536875</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</si>
  <si>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</si>
  <si>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4,9*3,4-2,9*1,4</t>
  </si>
  <si>
    <t>25</t>
  </si>
  <si>
    <t>181411131</t>
  </si>
  <si>
    <t>Založení trávníku na půdě předem připravené plochy do 1000 m2 výsevem včetně utažení parkového v rovině nebo na svahu do 1:5</t>
  </si>
  <si>
    <t>-857077725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</si>
  <si>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</si>
  <si>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26</t>
  </si>
  <si>
    <t>005724150</t>
  </si>
  <si>
    <t>osivo směs travní parková směs exclusive</t>
  </si>
  <si>
    <t>kg</t>
  </si>
  <si>
    <t>-1047871929</t>
  </si>
  <si>
    <t>12,6*0,015 'Přepočtené koeficientem množství</t>
  </si>
  <si>
    <t>Zakládání</t>
  </si>
  <si>
    <t>27</t>
  </si>
  <si>
    <t>271532212</t>
  </si>
  <si>
    <t>Podsyp pod základové konstrukce se zhutněním a urovnáním povrchu z kameniva hrubého, frakce 16 - 32 mm</t>
  </si>
  <si>
    <t>-898266317</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</si>
  <si>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</si>
  <si>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4,9*3,4*0,2</t>
  </si>
  <si>
    <t>Svislé a kompletní konstrukce</t>
  </si>
  <si>
    <t>28</t>
  </si>
  <si>
    <t>380326241</t>
  </si>
  <si>
    <t>Kompletní konstrukce čistíren odpadních vod, nádrží, vodojemů, kanálů z betonu železového bez výztuže a bednění pro prostředí s mrazovými cykly tř. C 30/37, tl. přes 80 do 150 mm</t>
  </si>
  <si>
    <t>-1529400279</t>
  </si>
  <si>
    <t>vodostavební beton C30/37 XC4, XF2, XA2</t>
  </si>
  <si>
    <t>1,0*1,0*0,15+2,5*1,0*0,1 "výplňový beton dna nádrže</t>
  </si>
  <si>
    <t>29</t>
  </si>
  <si>
    <t>380356211</t>
  </si>
  <si>
    <t>Bednění kompletních konstrukcí čistíren odpadních vod, nádrží, vodojemů, kanálů konstrukcí omítaných z betonu prostého nebo železového ploch rovinných zřízení</t>
  </si>
  <si>
    <t>1679837875</t>
  </si>
  <si>
    <t xml:space="preserve">Poznámka k souboru cen:_x000D_
1. V případech, kdy konstrukce jsou obsypávány, oceňuje se bednění vnějších neomítaných obsypávaných stěn a) rovinných cenou 380 35-6211 (zřízení) a 380 35-6212 (odstranění), b) zaoblených cenou 380 35-6221 (zřízení) a 380 35-6222 (odstranění). </t>
  </si>
  <si>
    <t>0,150*1,0</t>
  </si>
  <si>
    <t>30</t>
  </si>
  <si>
    <t>380356212</t>
  </si>
  <si>
    <t>Bednění kompletních konstrukcí čistíren odpadních vod, nádrží, vodojemů, kanálů konstrukcí omítaných z betonu prostého nebo železového ploch rovinných odstranění</t>
  </si>
  <si>
    <t>-533710025</t>
  </si>
  <si>
    <t>31</t>
  </si>
  <si>
    <t>380361011</t>
  </si>
  <si>
    <t>Výztuž kompletních konstrukcí čistíren odpadních vod, nádrží, vodojemů, kanálů ze svařovaných sítí z drátů typu KARI</t>
  </si>
  <si>
    <t>1427159960</t>
  </si>
  <si>
    <t>tvarované dno nádrže</t>
  </si>
  <si>
    <t>(2,9*1,4+1,0*0,15)*4,4/1000 "Kari 100/100/6</t>
  </si>
  <si>
    <t>32</t>
  </si>
  <si>
    <t>388129230</t>
  </si>
  <si>
    <t>Montáž dílců prefabrikovaných kanálů ze železobetonu pro rozvody se zalitím spár šířky do 30 mm tvaru U, hmotnosti přes 2,5 do 5 t</t>
  </si>
  <si>
    <t>kus</t>
  </si>
  <si>
    <t>703110500</t>
  </si>
  <si>
    <t xml:space="preserve">Poznámka k souboru cen:_x000D_
1. Ceny tohoto souboru cen nelze použít pro montáž dílců kanálů ve štolách, tunelech a podchodech. </t>
  </si>
  <si>
    <t>33</t>
  </si>
  <si>
    <t>388129760</t>
  </si>
  <si>
    <t>Montáž dílců prefabrikovaných kanálů ze železobetonu pro rozvody se zalitím spár šířky do 30 mm krycích desek, hmotnosti přes 4 do 6,5 t</t>
  </si>
  <si>
    <t>-2040115688</t>
  </si>
  <si>
    <t>34</t>
  </si>
  <si>
    <t>P.C.001</t>
  </si>
  <si>
    <t xml:space="preserve">prefa nádrž dno + zákrytová deskaz vodostavebního ŽB C30/37 XC4, XF2, XA2 vč. nerez žebříku a vrtaných otvorů DOD vč. dopravy_x000D_
</t>
  </si>
  <si>
    <t>kpl</t>
  </si>
  <si>
    <t>948553628</t>
  </si>
  <si>
    <t>35</t>
  </si>
  <si>
    <t>P.C.004</t>
  </si>
  <si>
    <t>Vodotěsné ucpávky trubních prostupů</t>
  </si>
  <si>
    <t>1848852321</t>
  </si>
  <si>
    <t>Vodorovné konstrukce</t>
  </si>
  <si>
    <t>36</t>
  </si>
  <si>
    <t>451573111</t>
  </si>
  <si>
    <t>Lože pod potrubí, stoky a drobné objekty v otevřeném výkopu z písku a štěrkopísku do 63 mm</t>
  </si>
  <si>
    <t>905032055</t>
  </si>
  <si>
    <t xml:space="preserve">Poznámka k souboru cen:_x000D_
1. Ceny -1111 a -1192 lze použít i pro zřízení sběrných vrstev nad drenážními trubkami. 2. V cenách -5111 a -1192 jsou započteny i náklady na prohození výkopku získaného při zemních pracích. </t>
  </si>
  <si>
    <t>9,0*0,7*0,1</t>
  </si>
  <si>
    <t>lo1</t>
  </si>
  <si>
    <t>37</t>
  </si>
  <si>
    <t>452321121</t>
  </si>
  <si>
    <t>Podkladní a zajišťovací konstrukce z betonu železového v otevřeném výkopu desky pod potrubí, stoky a drobné objekty z betonu tř. C 8/10</t>
  </si>
  <si>
    <t>-1574894201</t>
  </si>
  <si>
    <t xml:space="preserve">Poznámka k souboru cen:_x000D_
1. Ceny -1121 až -1181 a -1192 lze použít i pro ochrannou vrstvu pod železobetonové konstrukce. 2. Ceny -2121 až -2181 a -2192 jsou určeny pro jakékoliv úkosy sedel. </t>
  </si>
  <si>
    <t>4,9*3,4*0,15 "podkladní beton nádrže</t>
  </si>
  <si>
    <t>38</t>
  </si>
  <si>
    <t>452351101</t>
  </si>
  <si>
    <t>Bednění podkladních a zajišťovacích konstrukcí v otevřeném výkopu desek nebo sedlových loží pod potrubí, stoky a drobné objekty</t>
  </si>
  <si>
    <t>-5521582</t>
  </si>
  <si>
    <t>(4,9+3,4)*2*0,15</t>
  </si>
  <si>
    <t>39</t>
  </si>
  <si>
    <t>452368211</t>
  </si>
  <si>
    <t>Výztuž podkladních desek, bloků nebo pražců v otevřeném výkopu ze svařovaných sítí typu Kari</t>
  </si>
  <si>
    <t>-1153752405</t>
  </si>
  <si>
    <t xml:space="preserve">4,9*3,4*4,4/1000 </t>
  </si>
  <si>
    <t>Trubní vedení</t>
  </si>
  <si>
    <t>40</t>
  </si>
  <si>
    <t>899103112</t>
  </si>
  <si>
    <t>Osazení poklopů litinových a ocelových včetně rámů pro třídu zatížení B125, C250</t>
  </si>
  <si>
    <t>-1046884986</t>
  </si>
  <si>
    <t xml:space="preserve">Poznámka k souboru cen:_x000D_
1. V cenách 899 10 -.112 nejsou započteny náklady na dodání poklopů včetně rámů; tyto náklady se oceňují ve specifikaci. 2. V cenách 899 10 -.113 nejsou započteny náklady na: a) dodání poklopů; tyto náklady se oceňují ve specifikaci, b) montáž rámů, která se oceňuje cenami souboru 452 11-21.. části A01 tohoto katalogu. 3. Poklopy a vtokové mříže dělíme do těchto tříd zatížení: a) A15, A50 pro plochy používané výlučně chodci a cyklisty, b) B125 pro chodníky, pěší zóny a plochy srovnatelné, plochy pro stání a parkování osobních automobilů i v patrech, c) C250 pro poklopy umístěné v ploše odvodňovacích proužků pozemní komunikace, která měřeno od hrany obrubníku, zasahuje nejvíce 0,5 m do vozovkya nejvíce 0,2 m do chodníku, d) D400 pro vozovky pozemních komunikací, ulice pro pěší, zpevněné krajnice a parkovací plochy, které jsou přístupné pro všechny druhy silničních vozidel, e) E600 pro plochy, které budou vystavené zvláště vysokému zatížení kol. </t>
  </si>
  <si>
    <t>41</t>
  </si>
  <si>
    <t>592246601</t>
  </si>
  <si>
    <t>poklop 800/800 s odvětráním</t>
  </si>
  <si>
    <t>-893661864</t>
  </si>
  <si>
    <t>42</t>
  </si>
  <si>
    <t>899623181</t>
  </si>
  <si>
    <t>Obetonování potrubí nebo zdiva stok betonem prostým v otevřeném výkopu, beton tř. C 30/37</t>
  </si>
  <si>
    <t>-809214079</t>
  </si>
  <si>
    <t xml:space="preserve">Poznámka k souboru cen:_x000D_
1. Obetonování zdiva stok ve štole se oceňuje cenami souboru cen 359 31-02 Výplň za rubem cihelného zdiva stok části A 03 tohoto katalogu. </t>
  </si>
  <si>
    <t>0,600 "komínek pro přívod vzduchu</t>
  </si>
  <si>
    <t>Ostatní konstrukce a práce, bourání</t>
  </si>
  <si>
    <t>43</t>
  </si>
  <si>
    <t>916131213</t>
  </si>
  <si>
    <t>Osazení silničního obrubníku betonového se zřízením lože, s vyplněním a zatřením spár cementovou maltou stojatého s boční opěrou z betonu prostého tř. C 12/15, do lože z betonu prostého téže značky</t>
  </si>
  <si>
    <t>1686116858</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</si>
  <si>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</si>
  <si>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9,0 "zpětné osazení obrubníku</t>
  </si>
  <si>
    <t>44</t>
  </si>
  <si>
    <t>985324111</t>
  </si>
  <si>
    <t>Ochranný nátěr betonu na bázi silanu impregnační dvojnásobný (OS-A)</t>
  </si>
  <si>
    <t>642798027</t>
  </si>
  <si>
    <t>2,5*1,0 "dno nádrže</t>
  </si>
  <si>
    <t>(2,5+1,0)*2*2,15 "vnitřní stěny nádrže</t>
  </si>
  <si>
    <t>998</t>
  </si>
  <si>
    <t>Přesun hmot</t>
  </si>
  <si>
    <t>45</t>
  </si>
  <si>
    <t>998142251</t>
  </si>
  <si>
    <t>Přesun hmot pro nádrže, jímky, zásobníky a jámy pozemní mimo zemědělství se svislou nosnou konstrukcí monolitickou betonovou tyčovou nebo plošnou vodorovná dopravní vzdálenost do 50 m výšky do 25 m</t>
  </si>
  <si>
    <t>-1128399656</t>
  </si>
  <si>
    <t xml:space="preserve">Poznámka k souboru cen:_x000D_
1. Přesun hmot pro sila a zásobníky prováděné do posuvného bednění se oceňuje cenami části A 03 tohoto ceníku. </t>
  </si>
  <si>
    <t>PSV</t>
  </si>
  <si>
    <t>Práce a dodávky PSV</t>
  </si>
  <si>
    <t>711</t>
  </si>
  <si>
    <t>Izolace proti vodě, vlhkosti a plynům</t>
  </si>
  <si>
    <t>46</t>
  </si>
  <si>
    <t>711111012</t>
  </si>
  <si>
    <t>Provedení izolace proti zemní vlhkosti natěradly a tmely za studena na ploše vodorovné V nátěrem tekutou lepenkou</t>
  </si>
  <si>
    <t>-940232427</t>
  </si>
  <si>
    <t xml:space="preserve">Poznámka k souboru cen:_x000D_
1. Izolace plochy jednotlivě do 10 m2 se oceňují skladebně cenou příslušné izolace a cenou 711 19-9095 Příplatek za plochu do 10 m2. </t>
  </si>
  <si>
    <t>4,9*3,4 "podkladní beton</t>
  </si>
  <si>
    <t>47</t>
  </si>
  <si>
    <t>245510320</t>
  </si>
  <si>
    <t>nátěr hydroizolační - tekutá lepenka, bal. 30 kg</t>
  </si>
  <si>
    <t>616700099</t>
  </si>
  <si>
    <t>16,66*1,5 'Přepočtené koeficientem množství</t>
  </si>
  <si>
    <t>48</t>
  </si>
  <si>
    <t>711112012</t>
  </si>
  <si>
    <t>Provedení izolace proti zemní vlhkosti natěradly a tmely za studena na ploše svislé S nátěrem tekutou lepenkou</t>
  </si>
  <si>
    <t>-1968402979</t>
  </si>
  <si>
    <t>(2,9+1,4)*2*2,6 "vnější stěny nádrže</t>
  </si>
  <si>
    <t>49</t>
  </si>
  <si>
    <t>523576831</t>
  </si>
  <si>
    <t>22,36*1,65 'Přepočtené koeficientem množství</t>
  </si>
  <si>
    <t>50</t>
  </si>
  <si>
    <t>711161307</t>
  </si>
  <si>
    <t>Izolace proti zemní vlhkosti nopovými foliemi [FONDALINE] základů nebo stěn pro běžné podmínky tloušťky 0,5 mm, šířky 1,5 m</t>
  </si>
  <si>
    <t>-57888338</t>
  </si>
  <si>
    <t xml:space="preserve">Poznámka k souboru cen:_x000D_
1. V cenách -1302 až -1361 nejsou započteny náklady na ukončení izolace lištou. 2. Prostupy izolací se oceňují cenami souboru 711 76 - Provedení detailů fóliemi. </t>
  </si>
  <si>
    <t>(3,2+1,7)*2*2,4 "obrácená nopová folie na extr. polystyren</t>
  </si>
  <si>
    <t>51</t>
  </si>
  <si>
    <t>998711101</t>
  </si>
  <si>
    <t>Přesun hmot pro izolace proti vodě, vlhkosti a plynům stanovený z hmotnosti přesunovaného materiálu vodorovná dopravní vzdálenost do 50 m v objektech výšky do 6 m</t>
  </si>
  <si>
    <t>1465806052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</si>
  <si>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</si>
  <si>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713</t>
  </si>
  <si>
    <t>Izolace tepelné</t>
  </si>
  <si>
    <t>52</t>
  </si>
  <si>
    <t>713131141</t>
  </si>
  <si>
    <t>Montáž tepelné izolace stěn rohožemi, pásy, deskami, dílci, bloky (izolační materiál ve specifikaci) lepením celoplošně</t>
  </si>
  <si>
    <t>1978402065</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</si>
  <si>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</si>
  <si>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(2,9+1,4)*2*2,4 "vnější stěny nádrže</t>
  </si>
  <si>
    <t>2,5*1,0-0,8*0,8 "strop nádrže</t>
  </si>
  <si>
    <t>53</t>
  </si>
  <si>
    <t>283764250</t>
  </si>
  <si>
    <t>deska z polystyrénu XPS, hrana polodrážková a hladký povrch tl 160 mm</t>
  </si>
  <si>
    <t>-1515954170</t>
  </si>
  <si>
    <t>22,5*1,02 'Přepočtené koeficientem množství</t>
  </si>
  <si>
    <t>54</t>
  </si>
  <si>
    <t>998713101</t>
  </si>
  <si>
    <t>Přesun hmot pro izolace tepelné stanovený z hmotnosti přesunovaného materiálu vodorovná dopravní vzdálenost do 50 m v objektech výšky do 6 m</t>
  </si>
  <si>
    <t>-1152491286</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</si>
  <si>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</si>
  <si>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722</t>
  </si>
  <si>
    <t>Zdravotechnika - vnitřní vodovod</t>
  </si>
  <si>
    <t>55</t>
  </si>
  <si>
    <t>722176113</t>
  </si>
  <si>
    <t>Montáž potrubí z plastových trub svařovaných polyfuzně D přes 20 do 25 mm</t>
  </si>
  <si>
    <t>1730414107</t>
  </si>
  <si>
    <t xml:space="preserve">Poznámka k souboru cen:_x000D_
1. V cenách -6111 až -6140 jsou započteny i náklady na montáž tvarovek. 2. V cenách -6111 až -6140 je započtena tato četnost spojů na 1 m délky rozvodu: a) u polyfuze: 3 svary, b) na tupo: 1,5 svaru. 3. Odlišné množství spojů lze ocenit přípočtem či odpočtem cen -3911 až -3990 části C02 Opravy a údržba vnitřního vodovodu 4. V cenách –6111 až -6140 nejsou započteny náklady na dodání potrubí a tvarovky; tyto se oceňují ve specifikaci. Ztratné lze stanovit: a) u potrubí ve výši 3%, b) u tvarovek se nestanoví. </t>
  </si>
  <si>
    <t>9,0 "potrubí vzdušného kyslíku</t>
  </si>
  <si>
    <t>56</t>
  </si>
  <si>
    <t>286110030</t>
  </si>
  <si>
    <t>trubka pevná plastová pro rozvod teplé a studené vody l = 3 m DN 20 25x2,8 mm</t>
  </si>
  <si>
    <t>775259429</t>
  </si>
  <si>
    <t>Práce a dodávky M</t>
  </si>
  <si>
    <t>36-M</t>
  </si>
  <si>
    <t>Montáž prov.,měř. a regul. zařízení</t>
  </si>
  <si>
    <t>57</t>
  </si>
  <si>
    <t>361410310R</t>
  </si>
  <si>
    <t>Montáž kompresoru DK50 Plus S</t>
  </si>
  <si>
    <t>64</t>
  </si>
  <si>
    <t>190739394</t>
  </si>
  <si>
    <t>58</t>
  </si>
  <si>
    <t>P.C.003</t>
  </si>
  <si>
    <t>Kompresor typ A: DK Plus S, výkon 75 l/min při tlaku 5 bar, motor 0,55 kW, 230V, tlaková nádoba 25 l. Provedení s protihlukovou skříní, připojení DN 20. Rozměry 560x665x850, hmotnost cca 85 kg. Bez měření množství vzduchu</t>
  </si>
  <si>
    <t>256</t>
  </si>
  <si>
    <t>253161124</t>
  </si>
  <si>
    <t>02 - Elektrotechn.zařízení - kompresor pro ČSOV2, úsek 1</t>
  </si>
  <si>
    <t>PKP - Připojení kabelů do dosavadního pilíře</t>
  </si>
  <si>
    <t>ZSP - Zemní, stavební práce</t>
  </si>
  <si>
    <t>KU - Kabely, uložení</t>
  </si>
  <si>
    <t>R - Rozvodnice R10</t>
  </si>
  <si>
    <t>PRJ - Přístroje</t>
  </si>
  <si>
    <t>PDC - přípravné a doplňující činnosti</t>
  </si>
  <si>
    <t>PKP</t>
  </si>
  <si>
    <t>Připojení kabelů do dosavadního pilíře</t>
  </si>
  <si>
    <t>1001</t>
  </si>
  <si>
    <t>Vrtání otvoru do dutiny pilíře</t>
  </si>
  <si>
    <t>hod</t>
  </si>
  <si>
    <t>1002</t>
  </si>
  <si>
    <t>Demontáž skříně</t>
  </si>
  <si>
    <t>1003</t>
  </si>
  <si>
    <t>Průchodky do P16, zhotovení otvoru</t>
  </si>
  <si>
    <t>ks</t>
  </si>
  <si>
    <t>1004</t>
  </si>
  <si>
    <t>Jistič C60H 16A/B, 230V</t>
  </si>
  <si>
    <t>1005</t>
  </si>
  <si>
    <t>Svorka řadová RS,2,5</t>
  </si>
  <si>
    <t>1006</t>
  </si>
  <si>
    <t>Propojení silového vývodu</t>
  </si>
  <si>
    <t>1007</t>
  </si>
  <si>
    <t>Propojení signalizačních okruhů</t>
  </si>
  <si>
    <t>1008</t>
  </si>
  <si>
    <t>Sestava skříně</t>
  </si>
  <si>
    <t>1009W1</t>
  </si>
  <si>
    <t>CYKY 5C x 2,5</t>
  </si>
  <si>
    <t>1010WS1</t>
  </si>
  <si>
    <t>JYTY 7x1</t>
  </si>
  <si>
    <t>1011</t>
  </si>
  <si>
    <t>Trubka ohebná d 23</t>
  </si>
  <si>
    <t>1012</t>
  </si>
  <si>
    <t>Folie červená 33cm</t>
  </si>
  <si>
    <t>1013</t>
  </si>
  <si>
    <t>Ukončení  kabelů do 5 x 2,5</t>
  </si>
  <si>
    <t>1014</t>
  </si>
  <si>
    <t>Vypnutí ČSOV 1 z provozu, zprovoznění</t>
  </si>
  <si>
    <t>1015</t>
  </si>
  <si>
    <t>Programování nových vstupů a signalizace</t>
  </si>
  <si>
    <t>1016</t>
  </si>
  <si>
    <t>Zprovoznění přenosů na dispečink</t>
  </si>
  <si>
    <t>ZSP</t>
  </si>
  <si>
    <t>Zemní, stavební práce</t>
  </si>
  <si>
    <t>1017</t>
  </si>
  <si>
    <t>Vytýčení stávajících sítí</t>
  </si>
  <si>
    <t>1018</t>
  </si>
  <si>
    <t>Vytýčení trasy kabelové rýhy</t>
  </si>
  <si>
    <t>1019</t>
  </si>
  <si>
    <t>Provedení sond</t>
  </si>
  <si>
    <t>1020</t>
  </si>
  <si>
    <t>Výkop rýhy 35 x 80, zához,  mezi pilíři</t>
  </si>
  <si>
    <t>1021</t>
  </si>
  <si>
    <t>Výkop jámy pro základ pilíře rozvaděče R1</t>
  </si>
  <si>
    <t>1022</t>
  </si>
  <si>
    <t>Odvoz zeminy</t>
  </si>
  <si>
    <t>1023</t>
  </si>
  <si>
    <t>Štěrkový podsyp pod základ</t>
  </si>
  <si>
    <t>1024</t>
  </si>
  <si>
    <t>Bet. základ do bednění s prostupy- chráničky 3x HDPE 90</t>
  </si>
  <si>
    <t>1025</t>
  </si>
  <si>
    <t>Zděný pilíř, bílé cihly, otvor pro skříň, izolace, vnitřní dutiny, betonová stříška, oplechování, rozměr podle výkresu</t>
  </si>
  <si>
    <t>1026</t>
  </si>
  <si>
    <t>Krycí dveře dvoukřídlové na niku s rozvodnicemi, tříbodové zamykání, odvětrávací otvory, západky proti větru,; pozinkované, rozměry podle výkresu</t>
  </si>
  <si>
    <t>1027</t>
  </si>
  <si>
    <t>Universální visací zámek provozovatele</t>
  </si>
  <si>
    <t>1028</t>
  </si>
  <si>
    <t>1029</t>
  </si>
  <si>
    <t>Výkop rýhy 35 x 90, zához</t>
  </si>
  <si>
    <t>1030</t>
  </si>
  <si>
    <t>folie červená 33cm</t>
  </si>
  <si>
    <t>60</t>
  </si>
  <si>
    <t>1031</t>
  </si>
  <si>
    <t>62</t>
  </si>
  <si>
    <t>1032</t>
  </si>
  <si>
    <t>Průraz do stěny  10/10, tl30</t>
  </si>
  <si>
    <t>KU</t>
  </si>
  <si>
    <t>Kabely, uložení</t>
  </si>
  <si>
    <t>1033W2</t>
  </si>
  <si>
    <t>CYKY 5Cx1,5</t>
  </si>
  <si>
    <t>66</t>
  </si>
  <si>
    <t>1034W3</t>
  </si>
  <si>
    <t>CYKY 3C x 1,5</t>
  </si>
  <si>
    <t>68</t>
  </si>
  <si>
    <t>1035W3.1</t>
  </si>
  <si>
    <t>70</t>
  </si>
  <si>
    <t>1036W4</t>
  </si>
  <si>
    <t>72</t>
  </si>
  <si>
    <t>1037W4.1</t>
  </si>
  <si>
    <t>74</t>
  </si>
  <si>
    <t>1038W4.2</t>
  </si>
  <si>
    <t>76</t>
  </si>
  <si>
    <t>1039W5</t>
  </si>
  <si>
    <t>78</t>
  </si>
  <si>
    <t>1040</t>
  </si>
  <si>
    <t>Šňůra do 3C x 2,5</t>
  </si>
  <si>
    <t>80</t>
  </si>
  <si>
    <t>1041</t>
  </si>
  <si>
    <t>Ukončení  kabelů do 5 x 1,5</t>
  </si>
  <si>
    <t>82</t>
  </si>
  <si>
    <t>1042</t>
  </si>
  <si>
    <t>Ukončení  kabelů do 7 x 1,5</t>
  </si>
  <si>
    <t>84</t>
  </si>
  <si>
    <t>1043</t>
  </si>
  <si>
    <t>Ukončení  šňůry s konvektorem a přívodu kompresoru</t>
  </si>
  <si>
    <t>86</t>
  </si>
  <si>
    <t>1044</t>
  </si>
  <si>
    <t>Trubka tuhá d 13,5</t>
  </si>
  <si>
    <t>88</t>
  </si>
  <si>
    <t>1045</t>
  </si>
  <si>
    <t>Trubka tuhá d 16</t>
  </si>
  <si>
    <t>90</t>
  </si>
  <si>
    <t>1046</t>
  </si>
  <si>
    <t>Trubka tuhá d 23</t>
  </si>
  <si>
    <t>92</t>
  </si>
  <si>
    <t>1047</t>
  </si>
  <si>
    <t>Trubka tuhá d 36</t>
  </si>
  <si>
    <t>94</t>
  </si>
  <si>
    <t>1048</t>
  </si>
  <si>
    <t>Příchytky podle průměru s vrutem, antikorozní hlava,</t>
  </si>
  <si>
    <t>96</t>
  </si>
  <si>
    <t>1049</t>
  </si>
  <si>
    <t>Trubka ohebná d 90</t>
  </si>
  <si>
    <t>98</t>
  </si>
  <si>
    <t>1050</t>
  </si>
  <si>
    <t>100</t>
  </si>
  <si>
    <t>R</t>
  </si>
  <si>
    <t>Rozvodnice R10</t>
  </si>
  <si>
    <t>1051</t>
  </si>
  <si>
    <t>Polyester. rozvodnice např.ARIA 64,400/600/230, IP54/IP20 montážní panel, 2 větrací mřížky, kapsa, 4 závěsná oka nerez; vývodky 1xP16,5xP13,5xP11,2xP9,  dveře bez přístrojů; instalační rám, lišty DIN pro přístroje, kryty přístrojů</t>
  </si>
  <si>
    <t>102</t>
  </si>
  <si>
    <t>P</t>
  </si>
  <si>
    <t>Poznámka k položce:
montážní panel, 2 větrací mřížky, kapsa, 4 závěsná oka nerez; vývodky 1xP16,5xP13,5xP11,2xP9,  dveře bez přístrojů; instalační rám, lišty DIN pro přístroje, kryty přístrojů</t>
  </si>
  <si>
    <t>1052</t>
  </si>
  <si>
    <t>hlavní 1f vypínač In=20A,15063 1p,   2 mod.reserva pro 3p</t>
  </si>
  <si>
    <t>104</t>
  </si>
  <si>
    <t>1053</t>
  </si>
  <si>
    <t>jistič s proudovým chráničem iDPNVigi 10A/C/30mA AC</t>
  </si>
  <si>
    <t>106</t>
  </si>
  <si>
    <t>1054</t>
  </si>
  <si>
    <t>jistič s proudovým chráničem iDPNVigi 6A/C/30mA AC</t>
  </si>
  <si>
    <t>108</t>
  </si>
  <si>
    <t>1055</t>
  </si>
  <si>
    <t>1f jistič C60H 2A/C</t>
  </si>
  <si>
    <t>110</t>
  </si>
  <si>
    <t>1056</t>
  </si>
  <si>
    <t>1f jistič C60H 2A/C + 1x přep.kontakt iOF</t>
  </si>
  <si>
    <t>112</t>
  </si>
  <si>
    <t>1057</t>
  </si>
  <si>
    <t>1f jistič C60H 2A/C + 2x přep.kontakt iOF</t>
  </si>
  <si>
    <t>114</t>
  </si>
  <si>
    <t>1058</t>
  </si>
  <si>
    <t>soklová zásuvka 2P+PE,16A,230V-Ipc16A</t>
  </si>
  <si>
    <t>116</t>
  </si>
  <si>
    <t>59</t>
  </si>
  <si>
    <t>1059</t>
  </si>
  <si>
    <t>termostat s vypínacím kontaktem 0-60st  NSYCCOTHC,230V</t>
  </si>
  <si>
    <t>118</t>
  </si>
  <si>
    <t>1060</t>
  </si>
  <si>
    <t>topné těleso PTC do rozvodnice 250V,21W-NSYCR20WU2C</t>
  </si>
  <si>
    <t>120</t>
  </si>
  <si>
    <t>61</t>
  </si>
  <si>
    <t>1061</t>
  </si>
  <si>
    <t>relé 2přep, 20A,230V, cívka 230V, A9C15180</t>
  </si>
  <si>
    <t>122</t>
  </si>
  <si>
    <t>1062</t>
  </si>
  <si>
    <t>3f motorový jistič GV2 P02,  0,16-0,25A + pom.kont.GVAN11</t>
  </si>
  <si>
    <t>124</t>
  </si>
  <si>
    <t>63</t>
  </si>
  <si>
    <t>1063</t>
  </si>
  <si>
    <t>3f motorový jistič GV2 P08,  2,5-4,0 + pom.kont.GVAN11</t>
  </si>
  <si>
    <t>126</t>
  </si>
  <si>
    <t>1064</t>
  </si>
  <si>
    <t>3f stykač LC1 K06 10P7, 20A,400V, cívka 230V</t>
  </si>
  <si>
    <t>128</t>
  </si>
  <si>
    <t>65</t>
  </si>
  <si>
    <t>1065</t>
  </si>
  <si>
    <t>časové relé, intervalová funkce, cívka 230V, RE17 RL MU</t>
  </si>
  <si>
    <t>130</t>
  </si>
  <si>
    <t>1066</t>
  </si>
  <si>
    <t>3f motorový jistič GV2 P04,0,4-0,6A +2x pom.kont.GVAN11</t>
  </si>
  <si>
    <t>132</t>
  </si>
  <si>
    <t>67</t>
  </si>
  <si>
    <t>1067</t>
  </si>
  <si>
    <t>134</t>
  </si>
  <si>
    <t>1068</t>
  </si>
  <si>
    <t>Přepínač otočný A-0-R  na DIN, CMB 15120</t>
  </si>
  <si>
    <t>136</t>
  </si>
  <si>
    <t>69</t>
  </si>
  <si>
    <t>1069</t>
  </si>
  <si>
    <t>Signálka na DIN 230V AC, bílá, 18324</t>
  </si>
  <si>
    <t>138</t>
  </si>
  <si>
    <t>1070</t>
  </si>
  <si>
    <t>Signálka na DIN 230V AC, zelená, 18321</t>
  </si>
  <si>
    <t>140</t>
  </si>
  <si>
    <t>71</t>
  </si>
  <si>
    <t>1071</t>
  </si>
  <si>
    <t>Signálka na DIN 230V AC, červená, 18320</t>
  </si>
  <si>
    <t>142</t>
  </si>
  <si>
    <t>1072</t>
  </si>
  <si>
    <t>Řadová svorkovnice do RSA2,5, číslování</t>
  </si>
  <si>
    <t>144</t>
  </si>
  <si>
    <t>73</t>
  </si>
  <si>
    <t>1073</t>
  </si>
  <si>
    <t>Svorkovnice N, PE</t>
  </si>
  <si>
    <t>146</t>
  </si>
  <si>
    <t>1074</t>
  </si>
  <si>
    <t>Mag. kontakt EZS s rozp. kontaktem SA200A na dveře výklenku</t>
  </si>
  <si>
    <t>148</t>
  </si>
  <si>
    <t>75</t>
  </si>
  <si>
    <t>1075</t>
  </si>
  <si>
    <t>Drátování rozvodnice, techologické propojení</t>
  </si>
  <si>
    <t>soub</t>
  </si>
  <si>
    <t>150</t>
  </si>
  <si>
    <t>1076</t>
  </si>
  <si>
    <t>Štítky pro přístroje, nápisy</t>
  </si>
  <si>
    <t>152</t>
  </si>
  <si>
    <t>77</t>
  </si>
  <si>
    <t>1077</t>
  </si>
  <si>
    <t>Popis rozvodnice</t>
  </si>
  <si>
    <t>154</t>
  </si>
  <si>
    <t>PRJ</t>
  </si>
  <si>
    <t>Přístroje</t>
  </si>
  <si>
    <t>1078</t>
  </si>
  <si>
    <t>Krabice Thalasa 105/105/55, IP68, 4 vývodky</t>
  </si>
  <si>
    <t>156</t>
  </si>
  <si>
    <t>79</t>
  </si>
  <si>
    <t>1079</t>
  </si>
  <si>
    <t>Vypínač povrchový 10A/230V, IP54</t>
  </si>
  <si>
    <t>158</t>
  </si>
  <si>
    <t>1080</t>
  </si>
  <si>
    <t>Zásuvka povrchová 16A/230V, IP44</t>
  </si>
  <si>
    <t>160</t>
  </si>
  <si>
    <t>81</t>
  </si>
  <si>
    <t>1081</t>
  </si>
  <si>
    <t>Vidlice 16A/230V, IP44</t>
  </si>
  <si>
    <t>162</t>
  </si>
  <si>
    <t>1082</t>
  </si>
  <si>
    <t>Svítidlo LED s mřížkou ZM3206, 12W, 900lm,IP65, bílá 5500K</t>
  </si>
  <si>
    <t>164</t>
  </si>
  <si>
    <t>83</t>
  </si>
  <si>
    <t>1083</t>
  </si>
  <si>
    <t>Prostorový regulátor teploty, FTR-E 3121, IP65, fce chladí zap.kontakt 6A,230V, -25-35st.Nastav +5vyp, dif.3</t>
  </si>
  <si>
    <t>166</t>
  </si>
  <si>
    <t>1084</t>
  </si>
  <si>
    <t>Prostorový regulátor teploty, FTR-E 3121, IP65, fce TOPÍ zap.kontakt 6A,230V, -20-35st.Nastav +10zap, +15vyp, dif.3</t>
  </si>
  <si>
    <t>168</t>
  </si>
  <si>
    <t>85</t>
  </si>
  <si>
    <t>1085</t>
  </si>
  <si>
    <t>Prostorový hygrostat  RHV-1, IP65, zap.kont. 6A, 230V</t>
  </si>
  <si>
    <t>170</t>
  </si>
  <si>
    <t>1086</t>
  </si>
  <si>
    <t>El. sálavý panel ECOSUN K+, 100W,230V50/32cm,hnědý,šňůra</t>
  </si>
  <si>
    <t>172</t>
  </si>
  <si>
    <t>87</t>
  </si>
  <si>
    <t>1087</t>
  </si>
  <si>
    <t>Nosný rám pro el.panel</t>
  </si>
  <si>
    <t>174</t>
  </si>
  <si>
    <t>1088</t>
  </si>
  <si>
    <t>Vytýčení, rozměření upevňovacích bodů svítidel, konvektorů</t>
  </si>
  <si>
    <t>176</t>
  </si>
  <si>
    <t>89</t>
  </si>
  <si>
    <t>1089</t>
  </si>
  <si>
    <t>Vytýčení, rozměření bodů pro instalační přístroje</t>
  </si>
  <si>
    <t>178</t>
  </si>
  <si>
    <t>1090</t>
  </si>
  <si>
    <t>Přípojení ventilátorů vzduchotechniky</t>
  </si>
  <si>
    <t>180</t>
  </si>
  <si>
    <t>91</t>
  </si>
  <si>
    <t>1091</t>
  </si>
  <si>
    <t>Přípojení regulátorů</t>
  </si>
  <si>
    <t>182</t>
  </si>
  <si>
    <t>1092</t>
  </si>
  <si>
    <t>Nosné konstrukce, vrtání betonu, hmoždinky</t>
  </si>
  <si>
    <t>184</t>
  </si>
  <si>
    <t>PDC</t>
  </si>
  <si>
    <t>přípravné a doplňující činnosti</t>
  </si>
  <si>
    <t>93</t>
  </si>
  <si>
    <t>1093</t>
  </si>
  <si>
    <t>kompletace elektroinstalace v úseku</t>
  </si>
  <si>
    <t>186</t>
  </si>
  <si>
    <t>1094</t>
  </si>
  <si>
    <t>manipulace s materiálem, odpady</t>
  </si>
  <si>
    <t>188</t>
  </si>
  <si>
    <t>95</t>
  </si>
  <si>
    <t>1095</t>
  </si>
  <si>
    <t>koordinační činnosti, zprovoznění</t>
  </si>
  <si>
    <t>192</t>
  </si>
  <si>
    <t>1096</t>
  </si>
  <si>
    <t>výchozí revize</t>
  </si>
  <si>
    <t>194</t>
  </si>
  <si>
    <t>97</t>
  </si>
  <si>
    <t>1097</t>
  </si>
  <si>
    <t>pomocné a přidružené výkony 6% z montáží</t>
  </si>
  <si>
    <t>Kč</t>
  </si>
  <si>
    <t>196</t>
  </si>
  <si>
    <t>1098</t>
  </si>
  <si>
    <t>doprava  a přesuny 3% z dodávek</t>
  </si>
  <si>
    <t>198</t>
  </si>
  <si>
    <t>03 - Ventilace</t>
  </si>
  <si>
    <t>PO - Potrubí :</t>
  </si>
  <si>
    <t>VT - Dole na otvor potrubí ve stěně :</t>
  </si>
  <si>
    <t>VZ - Výkop zeminy, zához</t>
  </si>
  <si>
    <t>PO</t>
  </si>
  <si>
    <t>Potrubí :</t>
  </si>
  <si>
    <t>2001</t>
  </si>
  <si>
    <t>Kruhové vzd.potrubí PVC d100/d103-1,5m</t>
  </si>
  <si>
    <t>2002</t>
  </si>
  <si>
    <t>Spojka</t>
  </si>
  <si>
    <t>2003</t>
  </si>
  <si>
    <t>Koleno 90 dole</t>
  </si>
  <si>
    <t>2004</t>
  </si>
  <si>
    <t>Objímka s tyčí,  do stěny šachty, vrtání otvoru, hmoždinka</t>
  </si>
  <si>
    <t>2005</t>
  </si>
  <si>
    <t>Koleno 90 nahoru, otočit od směrů větrů a deště</t>
  </si>
  <si>
    <t>2006</t>
  </si>
  <si>
    <t>Čtyřhranná příruba se spojkou na konec horního kolena</t>
  </si>
  <si>
    <t>2007</t>
  </si>
  <si>
    <t>Odříznutí poloviny spojky na přírubě</t>
  </si>
  <si>
    <t>2008</t>
  </si>
  <si>
    <t>Sítko do příruby proti hmyzu,</t>
  </si>
  <si>
    <t>2009</t>
  </si>
  <si>
    <t>Čtyčhranná příruba-k uzavření příruby se sítkem</t>
  </si>
  <si>
    <t>VT</t>
  </si>
  <si>
    <t>Dole na otvor potrubí ve stěně :</t>
  </si>
  <si>
    <t>2010</t>
  </si>
  <si>
    <t>Ventilátor na stěnu přívodní, automatická mřížka, IP44, ložiska kuličková, reversní chod 230V, 35W, 215m3/hod, zapojeno; pouze pro přívod vzduchu zvenku dovnitř V150/6 AR LL S; kód 12615/ sada 13018</t>
  </si>
  <si>
    <t>Poznámka k položce:
poznámka: větrá přetlakově cca 40l/sec-144m3/hod, běží např. ; 10min, 50min neběží. Odvod vzduchu v nástavci poklopu.</t>
  </si>
  <si>
    <t>VZ</t>
  </si>
  <si>
    <t>Výkop zeminy, zához</t>
  </si>
  <si>
    <t>2011</t>
  </si>
  <si>
    <t>Obezdění výstupu ze země blokem z beton. cihel nebo tvárnic  1,2/0,3/0,3m 0,6m v zemi, 0,6 nad zemí</t>
  </si>
  <si>
    <t>2012</t>
  </si>
  <si>
    <t>Potrubí z bloku vyčnívá cca 0,2m, na konci je oblouk 90° s přírubami a sítkem proti hmyzu otočený ve směru větru</t>
  </si>
  <si>
    <t>2013</t>
  </si>
  <si>
    <t>Jádrové vrtání železobetonu d100mm, L do 200mm</t>
  </si>
  <si>
    <t>2014</t>
  </si>
  <si>
    <t>drobný montážní materiál</t>
  </si>
  <si>
    <t>2015</t>
  </si>
  <si>
    <t>doprava a přesun</t>
  </si>
  <si>
    <t>2016</t>
  </si>
  <si>
    <t>VON - Vedlejší a ostatní náklady</t>
  </si>
  <si>
    <t>VRN - Vedlejší rozpočtové náklady</t>
  </si>
  <si>
    <t xml:space="preserve">    VRN1 - Průzkumné, geodetické a projektové práce</t>
  </si>
  <si>
    <t xml:space="preserve">    VRN3 - Zařízení staveniště</t>
  </si>
  <si>
    <t>VRN</t>
  </si>
  <si>
    <t>Vedlejší rozpočtové náklady</t>
  </si>
  <si>
    <t>VRN1</t>
  </si>
  <si>
    <t>Průzkumné, geodetické a projektové práce</t>
  </si>
  <si>
    <t>010001000</t>
  </si>
  <si>
    <t>Základní rozdělení průvodních činností a nákladů průzkumné, geodetické a projektové práce</t>
  </si>
  <si>
    <t>1172496302</t>
  </si>
  <si>
    <t>geodetické zaměření stavby před, během a po výstavbě</t>
  </si>
  <si>
    <t>paportizace dotčených staveb a pozemků</t>
  </si>
  <si>
    <t>fotodokumentace stavby</t>
  </si>
  <si>
    <t>dokumentace skutečného provedení stavby</t>
  </si>
  <si>
    <t>VRN3</t>
  </si>
  <si>
    <t>Zařízení staveniště</t>
  </si>
  <si>
    <t>030001000</t>
  </si>
  <si>
    <t>Základní rozdělení průvodních činností a nákladů zařízení staveniště</t>
  </si>
  <si>
    <t>2025010659</t>
  </si>
  <si>
    <t>zařízení staveniště</t>
  </si>
  <si>
    <t>ohrazení a oplocení staveniště</t>
  </si>
  <si>
    <t>zajištění přístupu na staveniště vč. dočasných žebříků apod.</t>
  </si>
  <si>
    <t>uvedení staveniště po dokončení stavby do původního nebo dohodnutého stavu</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</si>
  <si>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</si>
  <si>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</si>
  <si>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</si>
  <si>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</si>
  <si>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</si>
  <si>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</si>
  <si>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</si>
  <si>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</si>
  <si>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</si>
  <si>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</si>
  <si>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</si>
  <si>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Stavební objekt inženýrský</t>
  </si>
  <si>
    <t>PRO</t>
  </si>
  <si>
    <t>Provozní soubor</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</si>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</sst>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7">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color rgb="FF0000A8"/>
      <name val="Trebuchet MS"/>
    </font>
    <font>
      <sz val="8"/>
      <color rgb="FFFF0000"/>
      <name val="Trebuchet MS"/>
    </font>
    <font>
      <sz val="8"/>
      <color rgb="FFFAE682"/>
      <name val="Trebuchet MS"/>
    </font>
    <font>
      <sz val="10"/>
      <name val="Trebuchet MS"/>
    </font>
    <font>
      <sz val="10"/>
      <color rgb="FF960000"/>
      <name val="Trebuchet MS"/>
    </font>
    <font>
      <u/>
      <sz val="10"/>
      <color theme="10"/>
      <name val="Trebuchet MS"/>
    </font>
    <font>
      <sz val="8"/>
      <color rgb="FF3366FF"/>
      <name val="Trebuchet MS"/>
    </font>
    <font>
      <b/>
      <sz val="16"/>
      <name val="Trebuchet MS"/>
    </font>
    <font>
      <sz val="9"/>
      <color rgb="FF969696"/>
      <name val="Trebuchet MS"/>
    </font>
    <font>
      <b/>
      <sz val="10"/>
      <name val="Trebuchet MS"/>
    </font>
    <font>
      <b/>
      <sz val="8"/>
      <color rgb="FF969696"/>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sz val="8"/>
      <color rgb="FF00000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C0C0C0"/>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5" fillId="0" borderId="0" applyNumberFormat="0" applyFill="0" applyBorder="0" applyAlignment="0" applyProtection="0"/>
  </cellStyleXfs>
  <cellXfs count="340">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5"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7" fillId="0" borderId="0" xfId="0" applyFont="1" applyBorder="1" applyAlignment="1">
      <alignment horizontal="left" vertical="center"/>
    </xf>
    <xf numFmtId="0" fontId="0" fillId="0" borderId="6" xfId="0" applyBorder="1"/>
    <xf numFmtId="0" fontId="16" fillId="0" borderId="0" xfId="0" applyFont="1" applyAlignment="1">
      <alignment horizontal="left" vertical="center"/>
    </xf>
    <xf numFmtId="0" fontId="18" fillId="0" borderId="0" xfId="0" applyFont="1" applyBorder="1" applyAlignment="1">
      <alignment horizontal="left" vertical="top"/>
    </xf>
    <xf numFmtId="0" fontId="2" fillId="0" borderId="0" xfId="0" applyFont="1" applyBorder="1" applyAlignment="1">
      <alignment horizontal="left" vertical="center"/>
    </xf>
    <xf numFmtId="0" fontId="3" fillId="0" borderId="0" xfId="0" applyFont="1" applyBorder="1" applyAlignment="1">
      <alignment horizontal="left" vertical="top"/>
    </xf>
    <xf numFmtId="0" fontId="18" fillId="0" borderId="0" xfId="0" applyFont="1" applyBorder="1" applyAlignment="1">
      <alignment horizontal="left" vertical="center"/>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19"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1" fillId="0" borderId="0" xfId="0" applyFont="1" applyBorder="1" applyAlignment="1">
      <alignment horizontal="righ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6" xfId="0" applyFont="1" applyBorder="1" applyAlignment="1">
      <alignment vertical="center"/>
    </xf>
    <xf numFmtId="0" fontId="0" fillId="5" borderId="0" xfId="0" applyFont="1" applyFill="1" applyBorder="1" applyAlignment="1">
      <alignment vertical="center"/>
    </xf>
    <xf numFmtId="0" fontId="3" fillId="5" borderId="9" xfId="0" applyFont="1" applyFill="1" applyBorder="1" applyAlignment="1">
      <alignment horizontal="left" vertical="center"/>
    </xf>
    <xf numFmtId="0" fontId="0" fillId="5" borderId="10" xfId="0" applyFont="1" applyFill="1" applyBorder="1" applyAlignment="1">
      <alignment vertical="center"/>
    </xf>
    <xf numFmtId="0" fontId="3" fillId="5" borderId="10" xfId="0" applyFont="1" applyFill="1" applyBorder="1" applyAlignment="1">
      <alignment horizontal="center" vertical="center"/>
    </xf>
    <xf numFmtId="0" fontId="0" fillId="5"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0" borderId="0" xfId="0" applyFont="1" applyAlignment="1">
      <alignment horizontal="left" vertical="center"/>
    </xf>
    <xf numFmtId="0" fontId="2" fillId="0" borderId="5" xfId="0" applyFont="1" applyBorder="1" applyAlignment="1">
      <alignment vertical="center"/>
    </xf>
    <xf numFmtId="0" fontId="18" fillId="0" borderId="0" xfId="0" applyFont="1" applyAlignment="1">
      <alignment horizontal="left" vertical="center"/>
    </xf>
    <xf numFmtId="0" fontId="3" fillId="0" borderId="5" xfId="0" applyFont="1" applyBorder="1" applyAlignment="1">
      <alignment vertical="center"/>
    </xf>
    <xf numFmtId="0" fontId="3" fillId="0" borderId="0" xfId="0" applyFont="1" applyAlignment="1">
      <alignment horizontal="left" vertical="center"/>
    </xf>
    <xf numFmtId="0" fontId="21" fillId="0" borderId="0" xfId="0" applyFont="1" applyAlignment="1">
      <alignment vertical="center"/>
    </xf>
    <xf numFmtId="165" fontId="2"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6" borderId="10" xfId="0" applyFont="1" applyFill="1" applyBorder="1" applyAlignment="1">
      <alignment vertical="center"/>
    </xf>
    <xf numFmtId="0" fontId="2" fillId="6" borderId="11"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15"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3" fillId="0" borderId="0" xfId="0" applyFont="1" applyAlignment="1">
      <alignment horizontal="center" vertical="center"/>
    </xf>
    <xf numFmtId="4" fontId="22" fillId="0" borderId="18"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9" xfId="0" applyNumberFormat="1" applyFont="1" applyBorder="1" applyAlignment="1">
      <alignmen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4" fontId="29" fillId="0" borderId="18"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9" xfId="0" applyNumberFormat="1" applyFont="1" applyBorder="1" applyAlignment="1">
      <alignment vertical="center"/>
    </xf>
    <xf numFmtId="0" fontId="4" fillId="0" borderId="0" xfId="0" applyFont="1" applyAlignment="1">
      <alignment horizontal="left" vertical="center"/>
    </xf>
    <xf numFmtId="4" fontId="29" fillId="0" borderId="23" xfId="0" applyNumberFormat="1" applyFont="1" applyBorder="1" applyAlignment="1">
      <alignment vertical="center"/>
    </xf>
    <xf numFmtId="4" fontId="29" fillId="0" borderId="24" xfId="0" applyNumberFormat="1" applyFont="1" applyBorder="1" applyAlignment="1">
      <alignment vertical="center"/>
    </xf>
    <xf numFmtId="166" fontId="29" fillId="0" borderId="24" xfId="0" applyNumberFormat="1" applyFont="1" applyBorder="1" applyAlignment="1">
      <alignment vertical="center"/>
    </xf>
    <xf numFmtId="4" fontId="29" fillId="0" borderId="25" xfId="0" applyNumberFormat="1" applyFont="1" applyBorder="1" applyAlignment="1">
      <alignment vertical="center"/>
    </xf>
    <xf numFmtId="0" fontId="0" fillId="3" borderId="0" xfId="0" applyFill="1" applyProtection="1"/>
    <xf numFmtId="0" fontId="30" fillId="3" borderId="0" xfId="1" applyFont="1" applyFill="1" applyAlignment="1" applyProtection="1">
      <alignment vertical="center"/>
    </xf>
    <xf numFmtId="0" fontId="45" fillId="3" borderId="0" xfId="1" applyFill="1" applyProtection="1"/>
    <xf numFmtId="0" fontId="31" fillId="0" borderId="0" xfId="0" applyFont="1" applyAlignment="1">
      <alignment horizontal="left" vertical="center"/>
    </xf>
    <xf numFmtId="165" fontId="2" fillId="0" borderId="0" xfId="0" applyNumberFormat="1" applyFont="1" applyBorder="1" applyAlignment="1">
      <alignment horizontal="lef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0" fillId="0" borderId="26" xfId="0" applyFont="1" applyBorder="1" applyAlignment="1">
      <alignment vertical="center"/>
    </xf>
    <xf numFmtId="0" fontId="19" fillId="0" borderId="0" xfId="0" applyFont="1" applyBorder="1" applyAlignment="1">
      <alignment horizontal="left" vertical="center"/>
    </xf>
    <xf numFmtId="4" fontId="23" fillId="0" borderId="0" xfId="0" applyNumberFormat="1" applyFont="1" applyBorder="1" applyAlignment="1">
      <alignment vertical="center"/>
    </xf>
    <xf numFmtId="4" fontId="1" fillId="0" borderId="0" xfId="0" applyNumberFormat="1" applyFont="1" applyBorder="1" applyAlignment="1">
      <alignment vertical="center"/>
    </xf>
    <xf numFmtId="164" fontId="1" fillId="0" borderId="0" xfId="0" applyNumberFormat="1" applyFont="1" applyBorder="1" applyAlignment="1">
      <alignment horizontal="right" vertical="center"/>
    </xf>
    <xf numFmtId="0" fontId="0" fillId="6" borderId="0" xfId="0" applyFont="1" applyFill="1" applyBorder="1" applyAlignment="1">
      <alignment vertical="center"/>
    </xf>
    <xf numFmtId="0" fontId="3" fillId="6" borderId="9" xfId="0" applyFont="1" applyFill="1" applyBorder="1" applyAlignment="1">
      <alignment horizontal="left" vertical="center"/>
    </xf>
    <xf numFmtId="0" fontId="3" fillId="6" borderId="10" xfId="0" applyFont="1" applyFill="1" applyBorder="1" applyAlignment="1">
      <alignment horizontal="right" vertical="center"/>
    </xf>
    <xf numFmtId="0" fontId="3" fillId="6" borderId="10" xfId="0" applyFont="1" applyFill="1" applyBorder="1" applyAlignment="1">
      <alignment horizontal="center" vertical="center"/>
    </xf>
    <xf numFmtId="4" fontId="3" fillId="6" borderId="10" xfId="0" applyNumberFormat="1" applyFont="1" applyFill="1" applyBorder="1" applyAlignment="1">
      <alignment vertical="center"/>
    </xf>
    <xf numFmtId="0" fontId="0" fillId="6" borderId="27" xfId="0" applyFont="1" applyFill="1" applyBorder="1" applyAlignment="1">
      <alignment vertical="center"/>
    </xf>
    <xf numFmtId="0" fontId="0" fillId="0" borderId="4" xfId="0" applyFont="1" applyBorder="1" applyAlignment="1">
      <alignment vertical="center"/>
    </xf>
    <xf numFmtId="0" fontId="2" fillId="6" borderId="0" xfId="0" applyFont="1" applyFill="1" applyBorder="1" applyAlignment="1">
      <alignment horizontal="left" vertical="center"/>
    </xf>
    <xf numFmtId="0" fontId="2" fillId="6" borderId="0" xfId="0" applyFont="1" applyFill="1" applyBorder="1" applyAlignment="1">
      <alignment horizontal="right" vertical="center"/>
    </xf>
    <xf numFmtId="0" fontId="0" fillId="6" borderId="6" xfId="0" applyFont="1" applyFill="1" applyBorder="1" applyAlignment="1">
      <alignment vertical="center"/>
    </xf>
    <xf numFmtId="0" fontId="32" fillId="0" borderId="0"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4" fontId="5" fillId="0" borderId="24" xfId="0" applyNumberFormat="1" applyFont="1" applyBorder="1" applyAlignment="1">
      <alignment vertical="center"/>
    </xf>
    <xf numFmtId="0" fontId="5" fillId="0" borderId="6"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horizontal="left" vertical="center"/>
    </xf>
    <xf numFmtId="0" fontId="6" fillId="0" borderId="24" xfId="0" applyFont="1" applyBorder="1" applyAlignment="1">
      <alignment vertical="center"/>
    </xf>
    <xf numFmtId="4" fontId="6" fillId="0" borderId="24" xfId="0" applyNumberFormat="1" applyFont="1" applyBorder="1" applyAlignment="1">
      <alignment vertical="center"/>
    </xf>
    <xf numFmtId="0" fontId="6" fillId="0" borderId="6" xfId="0" applyFont="1" applyBorder="1" applyAlignment="1">
      <alignment vertical="center"/>
    </xf>
    <xf numFmtId="0" fontId="2" fillId="0" borderId="0" xfId="0" applyFont="1" applyAlignment="1">
      <alignment horizontal="left" vertical="center"/>
    </xf>
    <xf numFmtId="0" fontId="0" fillId="0" borderId="5" xfId="0" applyFont="1" applyBorder="1" applyAlignment="1">
      <alignment horizontal="center" vertical="center" wrapText="1"/>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4" fontId="23" fillId="0" borderId="0" xfId="0" applyNumberFormat="1" applyFont="1" applyAlignment="1"/>
    <xf numFmtId="166" fontId="33" fillId="0" borderId="16" xfId="0" applyNumberFormat="1" applyFont="1" applyBorder="1" applyAlignment="1"/>
    <xf numFmtId="166" fontId="33" fillId="0" borderId="17" xfId="0" applyNumberFormat="1" applyFont="1" applyBorder="1" applyAlignment="1"/>
    <xf numFmtId="4" fontId="34" fillId="0" borderId="0" xfId="0" applyNumberFormat="1" applyFont="1" applyAlignment="1">
      <alignment vertical="center"/>
    </xf>
    <xf numFmtId="0" fontId="7" fillId="0" borderId="5" xfId="0" applyFont="1" applyBorder="1" applyAlignment="1"/>
    <xf numFmtId="0" fontId="7" fillId="0" borderId="0" xfId="0" applyFont="1" applyAlignment="1">
      <alignment horizontal="left"/>
    </xf>
    <xf numFmtId="0" fontId="5" fillId="0" borderId="0" xfId="0" applyFont="1" applyAlignment="1">
      <alignment horizontal="left"/>
    </xf>
    <xf numFmtId="4" fontId="5" fillId="0" borderId="0" xfId="0" applyNumberFormat="1" applyFont="1" applyAlignment="1"/>
    <xf numFmtId="0" fontId="7" fillId="0" borderId="18" xfId="0" applyFont="1" applyBorder="1" applyAlignment="1"/>
    <xf numFmtId="0" fontId="7" fillId="0" borderId="0" xfId="0" applyFont="1" applyBorder="1" applyAlignment="1"/>
    <xf numFmtId="166" fontId="7" fillId="0" borderId="0" xfId="0" applyNumberFormat="1" applyFont="1" applyBorder="1" applyAlignment="1"/>
    <xf numFmtId="166" fontId="7" fillId="0" borderId="19" xfId="0" applyNumberFormat="1" applyFont="1" applyBorder="1" applyAlignment="1"/>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lignment horizontal="left"/>
    </xf>
    <xf numFmtId="4" fontId="6"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1" fillId="0" borderId="28" xfId="0" applyFont="1" applyBorder="1" applyAlignment="1">
      <alignment horizontal="left" vertical="center"/>
    </xf>
    <xf numFmtId="0" fontId="1" fillId="0" borderId="0" xfId="0" applyFont="1" applyBorder="1" applyAlignment="1">
      <alignment horizontal="center" vertical="center"/>
    </xf>
    <xf numFmtId="166" fontId="1" fillId="0" borderId="0" xfId="0" applyNumberFormat="1" applyFont="1" applyBorder="1" applyAlignment="1">
      <alignment vertical="center"/>
    </xf>
    <xf numFmtId="166" fontId="1" fillId="0" borderId="19" xfId="0" applyNumberFormat="1" applyFont="1" applyBorder="1" applyAlignment="1">
      <alignment vertical="center"/>
    </xf>
    <xf numFmtId="4" fontId="0" fillId="0" borderId="0" xfId="0" applyNumberFormat="1" applyFont="1" applyAlignment="1">
      <alignment vertical="center"/>
    </xf>
    <xf numFmtId="0" fontId="35" fillId="0" borderId="0" xfId="0" applyFont="1" applyAlignment="1">
      <alignment horizontal="left" vertical="center"/>
    </xf>
    <xf numFmtId="0" fontId="36" fillId="0" borderId="0" xfId="0" applyFont="1" applyAlignment="1">
      <alignment vertical="center" wrapText="1"/>
    </xf>
    <xf numFmtId="0" fontId="0" fillId="0" borderId="18" xfId="0" applyFont="1" applyBorder="1" applyAlignment="1">
      <alignment vertical="center"/>
    </xf>
    <xf numFmtId="0" fontId="8" fillId="0" borderId="5"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18" xfId="0" applyFont="1" applyBorder="1" applyAlignment="1">
      <alignment vertical="center"/>
    </xf>
    <xf numFmtId="0" fontId="8" fillId="0" borderId="0" xfId="0" applyFont="1" applyBorder="1" applyAlignment="1">
      <alignment vertical="center"/>
    </xf>
    <xf numFmtId="0" fontId="8" fillId="0" borderId="19" xfId="0" applyFont="1" applyBorder="1" applyAlignment="1">
      <alignment vertical="center"/>
    </xf>
    <xf numFmtId="0" fontId="9" fillId="0" borderId="5"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8" xfId="0" applyFont="1" applyBorder="1" applyAlignment="1">
      <alignment vertical="center"/>
    </xf>
    <xf numFmtId="0" fontId="9" fillId="0" borderId="0" xfId="0" applyFont="1" applyBorder="1" applyAlignment="1">
      <alignment vertical="center"/>
    </xf>
    <xf numFmtId="0" fontId="9" fillId="0" borderId="19" xfId="0" applyFont="1" applyBorder="1" applyAlignment="1">
      <alignment vertical="center"/>
    </xf>
    <xf numFmtId="0" fontId="10" fillId="0" borderId="5"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11" fillId="0" borderId="5"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37" fillId="0" borderId="28" xfId="0" applyFont="1" applyBorder="1" applyAlignment="1" applyProtection="1">
      <alignment horizontal="center" vertical="center"/>
      <protection locked="0"/>
    </xf>
    <xf numFmtId="49" fontId="37" fillId="0" borderId="28" xfId="0" applyNumberFormat="1" applyFont="1" applyBorder="1" applyAlignment="1" applyProtection="1">
      <alignment horizontal="left" vertical="center" wrapText="1"/>
      <protection locked="0"/>
    </xf>
    <xf numFmtId="0" fontId="37" fillId="0" borderId="28" xfId="0" applyFont="1" applyBorder="1" applyAlignment="1" applyProtection="1">
      <alignment horizontal="left" vertical="center" wrapText="1"/>
      <protection locked="0"/>
    </xf>
    <xf numFmtId="0" fontId="37" fillId="0" borderId="28" xfId="0" applyFont="1" applyBorder="1" applyAlignment="1" applyProtection="1">
      <alignment horizontal="center" vertical="center" wrapText="1"/>
      <protection locked="0"/>
    </xf>
    <xf numFmtId="167" fontId="37" fillId="0" borderId="28" xfId="0" applyNumberFormat="1" applyFont="1" applyBorder="1" applyAlignment="1" applyProtection="1">
      <alignment vertical="center"/>
      <protection locked="0"/>
    </xf>
    <xf numFmtId="4" fontId="37" fillId="0" borderId="28" xfId="0" applyNumberFormat="1" applyFont="1" applyBorder="1" applyAlignment="1" applyProtection="1">
      <alignment vertical="center"/>
      <protection locked="0"/>
    </xf>
    <xf numFmtId="0" fontId="37" fillId="0" borderId="5" xfId="0" applyFont="1" applyBorder="1" applyAlignment="1">
      <alignment vertical="center"/>
    </xf>
    <xf numFmtId="0" fontId="37" fillId="0" borderId="28" xfId="0" applyFont="1" applyBorder="1" applyAlignment="1">
      <alignment horizontal="left" vertical="center"/>
    </xf>
    <xf numFmtId="0" fontId="37" fillId="0" borderId="0" xfId="0" applyFont="1" applyBorder="1" applyAlignment="1">
      <alignment horizontal="center" vertical="center"/>
    </xf>
    <xf numFmtId="0" fontId="37" fillId="0" borderId="24" xfId="0" applyFont="1" applyBorder="1" applyAlignment="1">
      <alignment horizontal="center"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1" fillId="0" borderId="24"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0" fillId="0" borderId="0" xfId="0" applyAlignment="1" applyProtection="1">
      <alignment vertical="top"/>
      <protection locked="0"/>
    </xf>
    <xf numFmtId="0" fontId="38" fillId="0" borderId="29" xfId="0" applyFont="1" applyBorder="1" applyAlignment="1" applyProtection="1">
      <alignment vertical="center" wrapText="1"/>
      <protection locked="0"/>
    </xf>
    <xf numFmtId="0" fontId="38" fillId="0" borderId="30" xfId="0" applyFont="1" applyBorder="1" applyAlignment="1" applyProtection="1">
      <alignment vertical="center" wrapText="1"/>
      <protection locked="0"/>
    </xf>
    <xf numFmtId="0" fontId="38" fillId="0" borderId="31" xfId="0" applyFont="1" applyBorder="1" applyAlignment="1" applyProtection="1">
      <alignment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32" xfId="0" applyFont="1" applyBorder="1" applyAlignment="1" applyProtection="1">
      <alignment vertical="center" wrapText="1"/>
      <protection locked="0"/>
    </xf>
    <xf numFmtId="0" fontId="38" fillId="0" borderId="33" xfId="0" applyFont="1" applyBorder="1" applyAlignment="1" applyProtection="1">
      <alignmen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32"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1" xfId="0" applyFont="1" applyBorder="1" applyAlignment="1" applyProtection="1">
      <alignment vertical="center"/>
      <protection locked="0"/>
    </xf>
    <xf numFmtId="0" fontId="41" fillId="0" borderId="1" xfId="0" applyFont="1" applyBorder="1" applyAlignment="1" applyProtection="1">
      <alignment horizontal="left" vertical="center"/>
      <protection locked="0"/>
    </xf>
    <xf numFmtId="49" fontId="41" fillId="0" borderId="1" xfId="0" applyNumberFormat="1" applyFont="1" applyBorder="1" applyAlignment="1" applyProtection="1">
      <alignment vertical="center" wrapText="1"/>
      <protection locked="0"/>
    </xf>
    <xf numFmtId="0" fontId="38" fillId="0" borderId="35" xfId="0" applyFont="1" applyBorder="1" applyAlignment="1" applyProtection="1">
      <alignment vertical="center" wrapText="1"/>
      <protection locked="0"/>
    </xf>
    <xf numFmtId="0" fontId="42" fillId="0" borderId="34" xfId="0" applyFont="1" applyBorder="1" applyAlignment="1" applyProtection="1">
      <alignment vertical="center" wrapText="1"/>
      <protection locked="0"/>
    </xf>
    <xf numFmtId="0" fontId="38" fillId="0" borderId="36" xfId="0"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38" fillId="0" borderId="0" xfId="0" applyFont="1" applyAlignment="1" applyProtection="1">
      <alignment vertical="top"/>
      <protection locked="0"/>
    </xf>
    <xf numFmtId="0" fontId="38" fillId="0" borderId="29"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38" fillId="0" borderId="31" xfId="0" applyFont="1" applyBorder="1" applyAlignment="1" applyProtection="1">
      <alignment horizontal="left" vertical="center"/>
      <protection locked="0"/>
    </xf>
    <xf numFmtId="0" fontId="38" fillId="0" borderId="32" xfId="0" applyFont="1" applyBorder="1" applyAlignment="1" applyProtection="1">
      <alignment horizontal="left" vertical="center"/>
      <protection locked="0"/>
    </xf>
    <xf numFmtId="0" fontId="38" fillId="0" borderId="33"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40" fillId="0" borderId="34" xfId="0" applyFont="1" applyBorder="1" applyAlignment="1" applyProtection="1">
      <alignment horizontal="center" vertical="center"/>
      <protection locked="0"/>
    </xf>
    <xf numFmtId="0" fontId="43"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1" xfId="0" applyFont="1" applyBorder="1" applyAlignment="1" applyProtection="1">
      <alignment horizontal="center" vertical="center"/>
      <protection locked="0"/>
    </xf>
    <xf numFmtId="0" fontId="41" fillId="0" borderId="32" xfId="0" applyFont="1" applyBorder="1" applyAlignment="1" applyProtection="1">
      <alignment horizontal="left" vertical="center"/>
      <protection locked="0"/>
    </xf>
    <xf numFmtId="0" fontId="41" fillId="2" borderId="1" xfId="0" applyFont="1" applyFill="1" applyBorder="1" applyAlignment="1" applyProtection="1">
      <alignment horizontal="left" vertical="center"/>
      <protection locked="0"/>
    </xf>
    <xf numFmtId="0" fontId="41" fillId="2" borderId="1" xfId="0" applyFont="1" applyFill="1" applyBorder="1" applyAlignment="1" applyProtection="1">
      <alignment horizontal="center" vertical="center"/>
      <protection locked="0"/>
    </xf>
    <xf numFmtId="0" fontId="38" fillId="0" borderId="35"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8" fillId="0" borderId="36"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8" fillId="0" borderId="1"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0" fontId="38" fillId="0" borderId="29" xfId="0" applyFont="1" applyBorder="1" applyAlignment="1" applyProtection="1">
      <alignment horizontal="left" vertical="center" wrapText="1"/>
      <protection locked="0"/>
    </xf>
    <xf numFmtId="0" fontId="38" fillId="0" borderId="30" xfId="0" applyFont="1" applyBorder="1" applyAlignment="1" applyProtection="1">
      <alignment horizontal="left" vertical="center" wrapText="1"/>
      <protection locked="0"/>
    </xf>
    <xf numFmtId="0" fontId="38" fillId="0" borderId="31" xfId="0" applyFont="1" applyBorder="1" applyAlignment="1" applyProtection="1">
      <alignment horizontal="left" vertical="center" wrapText="1"/>
      <protection locked="0"/>
    </xf>
    <xf numFmtId="0" fontId="38" fillId="0" borderId="32" xfId="0" applyFont="1" applyBorder="1" applyAlignment="1" applyProtection="1">
      <alignment horizontal="left" vertical="center" wrapText="1"/>
      <protection locked="0"/>
    </xf>
    <xf numFmtId="0" fontId="38" fillId="0" borderId="33" xfId="0" applyFont="1" applyBorder="1" applyAlignment="1" applyProtection="1">
      <alignment horizontal="left" vertical="center" wrapText="1"/>
      <protection locked="0"/>
    </xf>
    <xf numFmtId="0" fontId="43" fillId="0" borderId="32"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protection locked="0"/>
    </xf>
    <xf numFmtId="0" fontId="41" fillId="0" borderId="35" xfId="0" applyFont="1" applyBorder="1" applyAlignment="1" applyProtection="1">
      <alignment horizontal="left" vertical="center" wrapText="1"/>
      <protection locked="0"/>
    </xf>
    <xf numFmtId="0" fontId="41" fillId="0" borderId="34" xfId="0" applyFont="1" applyBorder="1" applyAlignment="1" applyProtection="1">
      <alignment horizontal="left" vertical="center" wrapText="1"/>
      <protection locked="0"/>
    </xf>
    <xf numFmtId="0" fontId="41" fillId="0" borderId="36" xfId="0" applyFont="1" applyBorder="1" applyAlignment="1" applyProtection="1">
      <alignment horizontal="left" vertical="center" wrapText="1"/>
      <protection locked="0"/>
    </xf>
    <xf numFmtId="0" fontId="41" fillId="0" borderId="1" xfId="0" applyFont="1" applyBorder="1" applyAlignment="1" applyProtection="1">
      <alignment horizontal="left" vertical="top"/>
      <protection locked="0"/>
    </xf>
    <xf numFmtId="0" fontId="41" fillId="0" borderId="1" xfId="0" applyFont="1" applyBorder="1" applyAlignment="1" applyProtection="1">
      <alignment horizontal="center" vertical="top"/>
      <protection locked="0"/>
    </xf>
    <xf numFmtId="0" fontId="41" fillId="0" borderId="35"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3" fillId="0" borderId="0" xfId="0" applyFont="1" applyAlignment="1" applyProtection="1">
      <alignment vertical="center"/>
      <protection locked="0"/>
    </xf>
    <xf numFmtId="0" fontId="40" fillId="0" borderId="1"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1"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0" fillId="0" borderId="34" xfId="0" applyFont="1" applyBorder="1" applyAlignment="1" applyProtection="1">
      <alignment horizontal="left"/>
      <protection locked="0"/>
    </xf>
    <xf numFmtId="0" fontId="43" fillId="0" borderId="34" xfId="0" applyFont="1" applyBorder="1" applyAlignment="1" applyProtection="1">
      <protection locked="0"/>
    </xf>
    <xf numFmtId="0" fontId="38" fillId="0" borderId="32" xfId="0" applyFont="1" applyBorder="1" applyAlignment="1" applyProtection="1">
      <alignment vertical="top"/>
      <protection locked="0"/>
    </xf>
    <xf numFmtId="0" fontId="38" fillId="0" borderId="33" xfId="0" applyFont="1" applyBorder="1" applyAlignment="1" applyProtection="1">
      <alignment vertical="top"/>
      <protection locked="0"/>
    </xf>
    <xf numFmtId="0" fontId="38" fillId="0" borderId="1" xfId="0" applyFont="1" applyBorder="1" applyAlignment="1" applyProtection="1">
      <alignment horizontal="center" vertical="center"/>
      <protection locked="0"/>
    </xf>
    <xf numFmtId="0" fontId="38" fillId="0" borderId="1" xfId="0" applyFont="1" applyBorder="1" applyAlignment="1" applyProtection="1">
      <alignment horizontal="left" vertical="top"/>
      <protection locked="0"/>
    </xf>
    <xf numFmtId="0" fontId="38" fillId="0" borderId="35" xfId="0" applyFont="1" applyBorder="1" applyAlignment="1" applyProtection="1">
      <alignment vertical="top"/>
      <protection locked="0"/>
    </xf>
    <xf numFmtId="0" fontId="38" fillId="0" borderId="34" xfId="0" applyFont="1" applyBorder="1" applyAlignment="1" applyProtection="1">
      <alignment vertical="top"/>
      <protection locked="0"/>
    </xf>
    <xf numFmtId="0" fontId="38" fillId="0" borderId="36" xfId="0" applyFont="1" applyBorder="1" applyAlignment="1" applyProtection="1">
      <alignment vertical="top"/>
      <protection locked="0"/>
    </xf>
    <xf numFmtId="14" fontId="2" fillId="0" borderId="0" xfId="0" applyNumberFormat="1" applyFont="1" applyBorder="1" applyAlignment="1">
      <alignment horizontal="left" vertical="center"/>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6" fillId="4" borderId="0" xfId="0" applyFont="1" applyFill="1" applyAlignment="1">
      <alignment horizontal="center" vertical="center"/>
    </xf>
    <xf numFmtId="0" fontId="0" fillId="0" borderId="0" xfId="0"/>
    <xf numFmtId="4" fontId="27" fillId="0" borderId="0" xfId="0" applyNumberFormat="1" applyFont="1" applyAlignment="1">
      <alignment vertical="center"/>
    </xf>
    <xf numFmtId="0" fontId="27"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164" fontId="1" fillId="0" borderId="0" xfId="0" applyNumberFormat="1" applyFont="1" applyBorder="1" applyAlignment="1">
      <alignment horizontal="center" vertical="center"/>
    </xf>
    <xf numFmtId="0" fontId="1" fillId="0" borderId="0" xfId="0" applyFont="1" applyBorder="1" applyAlignment="1">
      <alignment vertical="center"/>
    </xf>
    <xf numFmtId="4" fontId="20" fillId="0" borderId="0" xfId="0" applyNumberFormat="1" applyFont="1" applyBorder="1" applyAlignment="1">
      <alignment vertical="center"/>
    </xf>
    <xf numFmtId="0" fontId="26" fillId="0" borderId="0" xfId="0" applyFont="1" applyAlignment="1">
      <alignment horizontal="left" vertical="center" wrapText="1"/>
    </xf>
    <xf numFmtId="0" fontId="2" fillId="6" borderId="9" xfId="0" applyFont="1" applyFill="1" applyBorder="1" applyAlignment="1">
      <alignment horizontal="center" vertical="center"/>
    </xf>
    <xf numFmtId="0" fontId="2" fillId="6" borderId="10" xfId="0" applyFont="1" applyFill="1" applyBorder="1" applyAlignment="1">
      <alignment horizontal="left" vertical="center"/>
    </xf>
    <xf numFmtId="0" fontId="2" fillId="6" borderId="10" xfId="0" applyFont="1" applyFill="1" applyBorder="1" applyAlignment="1">
      <alignment horizontal="center" vertical="center"/>
    </xf>
    <xf numFmtId="0" fontId="2" fillId="6" borderId="10" xfId="0" applyFont="1" applyFill="1" applyBorder="1" applyAlignment="1">
      <alignment horizontal="right" vertical="center"/>
    </xf>
    <xf numFmtId="0" fontId="3" fillId="5" borderId="10" xfId="0" applyFont="1" applyFill="1" applyBorder="1" applyAlignment="1">
      <alignment horizontal="left" vertical="center"/>
    </xf>
    <xf numFmtId="0" fontId="0" fillId="5" borderId="10" xfId="0" applyFont="1" applyFill="1" applyBorder="1" applyAlignment="1">
      <alignment vertical="center"/>
    </xf>
    <xf numFmtId="4" fontId="3" fillId="5" borderId="10" xfId="0" applyNumberFormat="1" applyFont="1" applyFill="1" applyBorder="1" applyAlignment="1">
      <alignment vertical="center"/>
    </xf>
    <xf numFmtId="0" fontId="0" fillId="5" borderId="11" xfId="0" applyFont="1" applyFill="1" applyBorder="1" applyAlignment="1">
      <alignment vertical="center"/>
    </xf>
    <xf numFmtId="0" fontId="2" fillId="0" borderId="0" xfId="0" applyFont="1" applyBorder="1" applyAlignment="1">
      <alignment horizontal="left" vertical="center"/>
    </xf>
    <xf numFmtId="0" fontId="0" fillId="0" borderId="0" xfId="0" applyBorder="1"/>
    <xf numFmtId="0" fontId="3" fillId="0" borderId="0" xfId="0" applyFont="1" applyBorder="1" applyAlignment="1">
      <alignment horizontal="left" vertical="top" wrapText="1"/>
    </xf>
    <xf numFmtId="0" fontId="2" fillId="0" borderId="0" xfId="0" applyFont="1" applyBorder="1" applyAlignment="1">
      <alignment horizontal="left" vertical="center" wrapText="1"/>
    </xf>
    <xf numFmtId="4" fontId="19" fillId="0" borderId="8" xfId="0" applyNumberFormat="1" applyFont="1" applyBorder="1" applyAlignment="1">
      <alignment vertical="center"/>
    </xf>
    <xf numFmtId="0" fontId="0" fillId="0" borderId="8" xfId="0" applyFont="1" applyBorder="1" applyAlignment="1">
      <alignment vertical="center"/>
    </xf>
    <xf numFmtId="0" fontId="1" fillId="0" borderId="0" xfId="0" applyFont="1" applyBorder="1" applyAlignment="1">
      <alignment horizontal="right" vertical="center"/>
    </xf>
    <xf numFmtId="0" fontId="0" fillId="0" borderId="0"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0" fillId="0" borderId="0" xfId="0" applyFont="1" applyAlignment="1">
      <alignment vertical="center"/>
    </xf>
    <xf numFmtId="0" fontId="30" fillId="3" borderId="0" xfId="1" applyFont="1" applyFill="1" applyAlignment="1" applyProtection="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0" fillId="0" borderId="0" xfId="0" applyFont="1" applyBorder="1" applyAlignment="1">
      <alignment vertical="center"/>
    </xf>
    <xf numFmtId="0" fontId="39" fillId="0" borderId="1" xfId="0" applyFont="1" applyBorder="1" applyAlignment="1" applyProtection="1">
      <alignment horizontal="center" vertical="center" wrapText="1"/>
      <protection locked="0"/>
    </xf>
    <xf numFmtId="0" fontId="40" fillId="0" borderId="34" xfId="0" applyFont="1" applyBorder="1" applyAlignment="1" applyProtection="1">
      <alignment horizontal="left"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protection locked="0"/>
    </xf>
    <xf numFmtId="49" fontId="41" fillId="0" borderId="1" xfId="0" applyNumberFormat="1" applyFont="1" applyBorder="1" applyAlignment="1" applyProtection="1">
      <alignment horizontal="left" vertical="center" wrapText="1"/>
      <protection locked="0"/>
    </xf>
    <xf numFmtId="0" fontId="39" fillId="0" borderId="1" xfId="0" applyFont="1" applyBorder="1" applyAlignment="1" applyProtection="1">
      <alignment horizontal="center" vertical="center"/>
      <protection locked="0"/>
    </xf>
    <xf numFmtId="0" fontId="40" fillId="0" borderId="34" xfId="0" applyFont="1" applyBorder="1" applyAlignment="1" applyProtection="1">
      <alignment horizontal="left"/>
      <protection locked="0"/>
    </xf>
    <xf numFmtId="0" fontId="41" fillId="0" borderId="1" xfId="0" applyFont="1" applyBorder="1" applyAlignment="1" applyProtection="1">
      <alignment horizontal="left" vertical="top"/>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7"/>
  <sheetViews>
    <sheetView showGridLines="0" workbookViewId="0">
      <pane ySplit="1" topLeftCell="A27" activePane="bottomLeft" state="frozen"/>
      <selection pane="bottomLeft" activeCell="K6" sqref="K6:AO6"/>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spans="1:74" ht="36.950000000000003" customHeight="1">
      <c r="AR2" s="292" t="s">
        <v>8</v>
      </c>
      <c r="AS2" s="293"/>
      <c r="AT2" s="293"/>
      <c r="AU2" s="293"/>
      <c r="AV2" s="293"/>
      <c r="AW2" s="293"/>
      <c r="AX2" s="293"/>
      <c r="AY2" s="293"/>
      <c r="AZ2" s="293"/>
      <c r="BA2" s="293"/>
      <c r="BB2" s="293"/>
      <c r="BC2" s="293"/>
      <c r="BD2" s="293"/>
      <c r="BE2" s="293"/>
      <c r="BS2" s="24" t="s">
        <v>9</v>
      </c>
      <c r="BT2" s="24" t="s">
        <v>10</v>
      </c>
    </row>
    <row r="3" spans="1:74" ht="6.95"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9</v>
      </c>
      <c r="BT3" s="24" t="s">
        <v>11</v>
      </c>
    </row>
    <row r="4" spans="1:74" ht="36.950000000000003" customHeight="1">
      <c r="B4" s="28"/>
      <c r="C4" s="29"/>
      <c r="D4" s="30" t="s">
        <v>12</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13</v>
      </c>
      <c r="BS4" s="24" t="s">
        <v>14</v>
      </c>
    </row>
    <row r="5" spans="1:74" ht="14.45" customHeight="1">
      <c r="B5" s="28"/>
      <c r="C5" s="29"/>
      <c r="D5" s="33" t="s">
        <v>15</v>
      </c>
      <c r="E5" s="29"/>
      <c r="F5" s="29"/>
      <c r="G5" s="29"/>
      <c r="H5" s="29"/>
      <c r="I5" s="29"/>
      <c r="J5" s="29"/>
      <c r="K5" s="316" t="s">
        <v>16</v>
      </c>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29"/>
      <c r="AQ5" s="31"/>
      <c r="BS5" s="24" t="s">
        <v>9</v>
      </c>
    </row>
    <row r="6" spans="1:74" ht="36.950000000000003" customHeight="1">
      <c r="B6" s="28"/>
      <c r="C6" s="29"/>
      <c r="D6" s="35" t="s">
        <v>17</v>
      </c>
      <c r="E6" s="29"/>
      <c r="F6" s="29"/>
      <c r="G6" s="29"/>
      <c r="H6" s="29"/>
      <c r="I6" s="29"/>
      <c r="J6" s="29"/>
      <c r="K6" s="318" t="s">
        <v>18</v>
      </c>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29"/>
      <c r="AQ6" s="31"/>
      <c r="BS6" s="24" t="s">
        <v>9</v>
      </c>
    </row>
    <row r="7" spans="1:74" ht="14.45" customHeight="1">
      <c r="B7" s="28"/>
      <c r="C7" s="29"/>
      <c r="D7" s="36" t="s">
        <v>19</v>
      </c>
      <c r="E7" s="29"/>
      <c r="F7" s="29"/>
      <c r="G7" s="29"/>
      <c r="H7" s="29"/>
      <c r="I7" s="29"/>
      <c r="J7" s="29"/>
      <c r="K7" s="34" t="s">
        <v>5</v>
      </c>
      <c r="L7" s="29"/>
      <c r="M7" s="29"/>
      <c r="N7" s="29"/>
      <c r="O7" s="29"/>
      <c r="P7" s="29"/>
      <c r="Q7" s="29"/>
      <c r="R7" s="29"/>
      <c r="S7" s="29"/>
      <c r="T7" s="29"/>
      <c r="U7" s="29"/>
      <c r="V7" s="29"/>
      <c r="W7" s="29"/>
      <c r="X7" s="29"/>
      <c r="Y7" s="29"/>
      <c r="Z7" s="29"/>
      <c r="AA7" s="29"/>
      <c r="AB7" s="29"/>
      <c r="AC7" s="29"/>
      <c r="AD7" s="29"/>
      <c r="AE7" s="29"/>
      <c r="AF7" s="29"/>
      <c r="AG7" s="29"/>
      <c r="AH7" s="29"/>
      <c r="AI7" s="29"/>
      <c r="AJ7" s="29"/>
      <c r="AK7" s="36" t="s">
        <v>20</v>
      </c>
      <c r="AL7" s="29"/>
      <c r="AM7" s="29"/>
      <c r="AN7" s="34" t="s">
        <v>5</v>
      </c>
      <c r="AO7" s="29"/>
      <c r="AP7" s="29"/>
      <c r="AQ7" s="31"/>
      <c r="BS7" s="24" t="s">
        <v>9</v>
      </c>
    </row>
    <row r="8" spans="1:74" ht="14.45" customHeight="1">
      <c r="B8" s="28"/>
      <c r="C8" s="29"/>
      <c r="D8" s="36" t="s">
        <v>21</v>
      </c>
      <c r="E8" s="29"/>
      <c r="F8" s="29"/>
      <c r="G8" s="29"/>
      <c r="H8" s="29"/>
      <c r="I8" s="29"/>
      <c r="J8" s="29"/>
      <c r="K8" s="34" t="s">
        <v>22</v>
      </c>
      <c r="L8" s="29"/>
      <c r="M8" s="29"/>
      <c r="N8" s="29"/>
      <c r="O8" s="29"/>
      <c r="P8" s="29"/>
      <c r="Q8" s="29"/>
      <c r="R8" s="29"/>
      <c r="S8" s="29"/>
      <c r="T8" s="29"/>
      <c r="U8" s="29"/>
      <c r="V8" s="29"/>
      <c r="W8" s="29"/>
      <c r="X8" s="29"/>
      <c r="Y8" s="29"/>
      <c r="Z8" s="29"/>
      <c r="AA8" s="29"/>
      <c r="AB8" s="29"/>
      <c r="AC8" s="29"/>
      <c r="AD8" s="29"/>
      <c r="AE8" s="29"/>
      <c r="AF8" s="29"/>
      <c r="AG8" s="29"/>
      <c r="AH8" s="29"/>
      <c r="AI8" s="29"/>
      <c r="AJ8" s="29"/>
      <c r="AK8" s="36" t="s">
        <v>23</v>
      </c>
      <c r="AL8" s="29"/>
      <c r="AM8" s="29"/>
      <c r="AN8" s="289">
        <v>43573</v>
      </c>
      <c r="AO8" s="29"/>
      <c r="AP8" s="29"/>
      <c r="AQ8" s="31"/>
      <c r="BS8" s="24" t="s">
        <v>9</v>
      </c>
    </row>
    <row r="9" spans="1:74" ht="14.45" customHeight="1">
      <c r="B9" s="28"/>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31"/>
      <c r="BS9" s="24" t="s">
        <v>9</v>
      </c>
    </row>
    <row r="10" spans="1:74" ht="14.45" customHeight="1">
      <c r="B10" s="28"/>
      <c r="C10" s="29"/>
      <c r="D10" s="36" t="s">
        <v>24</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6" t="s">
        <v>25</v>
      </c>
      <c r="AL10" s="29"/>
      <c r="AM10" s="29"/>
      <c r="AN10" s="34" t="s">
        <v>5</v>
      </c>
      <c r="AO10" s="29"/>
      <c r="AP10" s="29"/>
      <c r="AQ10" s="31"/>
      <c r="BS10" s="24" t="s">
        <v>26</v>
      </c>
    </row>
    <row r="11" spans="1:74" ht="18.399999999999999" customHeight="1">
      <c r="B11" s="28"/>
      <c r="C11" s="29"/>
      <c r="D11" s="29"/>
      <c r="E11" s="34" t="s">
        <v>27</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6" t="s">
        <v>28</v>
      </c>
      <c r="AL11" s="29"/>
      <c r="AM11" s="29"/>
      <c r="AN11" s="34" t="s">
        <v>5</v>
      </c>
      <c r="AO11" s="29"/>
      <c r="AP11" s="29"/>
      <c r="AQ11" s="31"/>
      <c r="BS11" s="24" t="s">
        <v>26</v>
      </c>
    </row>
    <row r="12" spans="1:74" ht="6.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S12" s="24" t="s">
        <v>26</v>
      </c>
    </row>
    <row r="13" spans="1:74" ht="14.45" customHeight="1">
      <c r="B13" s="28"/>
      <c r="C13" s="29"/>
      <c r="D13" s="36" t="s">
        <v>29</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36" t="s">
        <v>25</v>
      </c>
      <c r="AL13" s="29"/>
      <c r="AM13" s="29"/>
      <c r="AN13" s="34" t="s">
        <v>5</v>
      </c>
      <c r="AO13" s="29"/>
      <c r="AP13" s="29"/>
      <c r="AQ13" s="31"/>
      <c r="BS13" s="24" t="s">
        <v>26</v>
      </c>
    </row>
    <row r="14" spans="1:74" ht="15">
      <c r="B14" s="28"/>
      <c r="C14" s="29"/>
      <c r="D14" s="29"/>
      <c r="E14" s="34" t="s">
        <v>30</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36" t="s">
        <v>28</v>
      </c>
      <c r="AL14" s="29"/>
      <c r="AM14" s="29"/>
      <c r="AN14" s="34" t="s">
        <v>5</v>
      </c>
      <c r="AO14" s="29"/>
      <c r="AP14" s="29"/>
      <c r="AQ14" s="31"/>
      <c r="BS14" s="24" t="s">
        <v>26</v>
      </c>
    </row>
    <row r="15" spans="1:74" ht="6.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S15" s="24" t="s">
        <v>6</v>
      </c>
    </row>
    <row r="16" spans="1:74" ht="14.45" customHeight="1">
      <c r="B16" s="28"/>
      <c r="C16" s="29"/>
      <c r="D16" s="36" t="s">
        <v>31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36" t="s">
        <v>25</v>
      </c>
      <c r="AL16" s="29"/>
      <c r="AM16" s="29"/>
      <c r="AN16" s="34" t="s">
        <v>5</v>
      </c>
      <c r="AO16" s="29"/>
      <c r="AP16" s="29"/>
      <c r="AQ16" s="31"/>
      <c r="BS16" s="24" t="s">
        <v>6</v>
      </c>
    </row>
    <row r="17" spans="2:71" ht="18.399999999999999" customHeight="1">
      <c r="B17" s="28"/>
      <c r="C17" s="29"/>
      <c r="D17" s="29"/>
      <c r="E17" s="34" t="s">
        <v>32</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6" t="s">
        <v>28</v>
      </c>
      <c r="AL17" s="29"/>
      <c r="AM17" s="29"/>
      <c r="AN17" s="34" t="s">
        <v>5</v>
      </c>
      <c r="AO17" s="29"/>
      <c r="AP17" s="29"/>
      <c r="AQ17" s="31"/>
      <c r="BS17" s="24" t="s">
        <v>33</v>
      </c>
    </row>
    <row r="18" spans="2:71" ht="6.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S18" s="24" t="s">
        <v>9</v>
      </c>
    </row>
    <row r="19" spans="2:71" ht="14.45" customHeight="1">
      <c r="B19" s="28"/>
      <c r="C19" s="29"/>
      <c r="D19" s="36" t="s">
        <v>34</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S19" s="24" t="s">
        <v>9</v>
      </c>
    </row>
    <row r="20" spans="2:71" ht="16.5" customHeight="1">
      <c r="B20" s="28"/>
      <c r="C20" s="29"/>
      <c r="D20" s="29"/>
      <c r="E20" s="319" t="s">
        <v>5</v>
      </c>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29"/>
      <c r="AP20" s="29"/>
      <c r="AQ20" s="31"/>
      <c r="BS20" s="24" t="s">
        <v>6</v>
      </c>
    </row>
    <row r="21" spans="2:71" ht="6.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row>
    <row r="22" spans="2:71" ht="6.95" customHeight="1">
      <c r="B22" s="28"/>
      <c r="C22" s="29"/>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29"/>
      <c r="AQ22" s="31"/>
    </row>
    <row r="23" spans="2:71" s="1" customFormat="1" ht="25.9" customHeight="1">
      <c r="B23" s="38"/>
      <c r="C23" s="39"/>
      <c r="D23" s="40" t="s">
        <v>35</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320">
        <f>ROUND(AG51,2)</f>
        <v>0</v>
      </c>
      <c r="AL23" s="321"/>
      <c r="AM23" s="321"/>
      <c r="AN23" s="321"/>
      <c r="AO23" s="321"/>
      <c r="AP23" s="39"/>
      <c r="AQ23" s="42"/>
    </row>
    <row r="24" spans="2:71" s="1" customFormat="1" ht="6.95" customHeight="1">
      <c r="B24" s="38"/>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42"/>
    </row>
    <row r="25" spans="2:71" s="1" customFormat="1">
      <c r="B25" s="38"/>
      <c r="C25" s="39"/>
      <c r="D25" s="39"/>
      <c r="E25" s="39"/>
      <c r="F25" s="39"/>
      <c r="G25" s="39"/>
      <c r="H25" s="39"/>
      <c r="I25" s="39"/>
      <c r="J25" s="39"/>
      <c r="K25" s="39"/>
      <c r="L25" s="322" t="s">
        <v>36</v>
      </c>
      <c r="M25" s="322"/>
      <c r="N25" s="322"/>
      <c r="O25" s="322"/>
      <c r="P25" s="39"/>
      <c r="Q25" s="39"/>
      <c r="R25" s="39"/>
      <c r="S25" s="39"/>
      <c r="T25" s="39"/>
      <c r="U25" s="39"/>
      <c r="V25" s="39"/>
      <c r="W25" s="322" t="s">
        <v>37</v>
      </c>
      <c r="X25" s="322"/>
      <c r="Y25" s="322"/>
      <c r="Z25" s="322"/>
      <c r="AA25" s="322"/>
      <c r="AB25" s="322"/>
      <c r="AC25" s="322"/>
      <c r="AD25" s="322"/>
      <c r="AE25" s="322"/>
      <c r="AF25" s="39"/>
      <c r="AG25" s="39"/>
      <c r="AH25" s="39"/>
      <c r="AI25" s="39"/>
      <c r="AJ25" s="39"/>
      <c r="AK25" s="322" t="s">
        <v>38</v>
      </c>
      <c r="AL25" s="322"/>
      <c r="AM25" s="322"/>
      <c r="AN25" s="322"/>
      <c r="AO25" s="322"/>
      <c r="AP25" s="39"/>
      <c r="AQ25" s="42"/>
    </row>
    <row r="26" spans="2:71" s="2" customFormat="1" ht="14.45" customHeight="1">
      <c r="B26" s="44"/>
      <c r="C26" s="45"/>
      <c r="D26" s="46" t="s">
        <v>39</v>
      </c>
      <c r="E26" s="45"/>
      <c r="F26" s="46" t="s">
        <v>40</v>
      </c>
      <c r="G26" s="45"/>
      <c r="H26" s="45"/>
      <c r="I26" s="45"/>
      <c r="J26" s="45"/>
      <c r="K26" s="45"/>
      <c r="L26" s="304">
        <v>0.21</v>
      </c>
      <c r="M26" s="305"/>
      <c r="N26" s="305"/>
      <c r="O26" s="305"/>
      <c r="P26" s="45"/>
      <c r="Q26" s="45"/>
      <c r="R26" s="45"/>
      <c r="S26" s="45"/>
      <c r="T26" s="45"/>
      <c r="U26" s="45"/>
      <c r="V26" s="45"/>
      <c r="W26" s="306">
        <f>ROUND(AZ51,2)</f>
        <v>0</v>
      </c>
      <c r="X26" s="305"/>
      <c r="Y26" s="305"/>
      <c r="Z26" s="305"/>
      <c r="AA26" s="305"/>
      <c r="AB26" s="305"/>
      <c r="AC26" s="305"/>
      <c r="AD26" s="305"/>
      <c r="AE26" s="305"/>
      <c r="AF26" s="45"/>
      <c r="AG26" s="45"/>
      <c r="AH26" s="45"/>
      <c r="AI26" s="45"/>
      <c r="AJ26" s="45"/>
      <c r="AK26" s="306">
        <f>ROUND(AV51,2)</f>
        <v>0</v>
      </c>
      <c r="AL26" s="305"/>
      <c r="AM26" s="305"/>
      <c r="AN26" s="305"/>
      <c r="AO26" s="305"/>
      <c r="AP26" s="45"/>
      <c r="AQ26" s="47"/>
    </row>
    <row r="27" spans="2:71" s="2" customFormat="1" ht="14.45" customHeight="1">
      <c r="B27" s="44"/>
      <c r="C27" s="45"/>
      <c r="D27" s="45"/>
      <c r="E27" s="45"/>
      <c r="F27" s="46" t="s">
        <v>41</v>
      </c>
      <c r="G27" s="45"/>
      <c r="H27" s="45"/>
      <c r="I27" s="45"/>
      <c r="J27" s="45"/>
      <c r="K27" s="45"/>
      <c r="L27" s="304">
        <v>0.15</v>
      </c>
      <c r="M27" s="305"/>
      <c r="N27" s="305"/>
      <c r="O27" s="305"/>
      <c r="P27" s="45"/>
      <c r="Q27" s="45"/>
      <c r="R27" s="45"/>
      <c r="S27" s="45"/>
      <c r="T27" s="45"/>
      <c r="U27" s="45"/>
      <c r="V27" s="45"/>
      <c r="W27" s="306">
        <f>ROUND(BA51,2)</f>
        <v>0</v>
      </c>
      <c r="X27" s="305"/>
      <c r="Y27" s="305"/>
      <c r="Z27" s="305"/>
      <c r="AA27" s="305"/>
      <c r="AB27" s="305"/>
      <c r="AC27" s="305"/>
      <c r="AD27" s="305"/>
      <c r="AE27" s="305"/>
      <c r="AF27" s="45"/>
      <c r="AG27" s="45"/>
      <c r="AH27" s="45"/>
      <c r="AI27" s="45"/>
      <c r="AJ27" s="45"/>
      <c r="AK27" s="306">
        <f>ROUND(AW51,2)</f>
        <v>0</v>
      </c>
      <c r="AL27" s="305"/>
      <c r="AM27" s="305"/>
      <c r="AN27" s="305"/>
      <c r="AO27" s="305"/>
      <c r="AP27" s="45"/>
      <c r="AQ27" s="47"/>
    </row>
    <row r="28" spans="2:71" s="2" customFormat="1" ht="14.45" hidden="1" customHeight="1">
      <c r="B28" s="44"/>
      <c r="C28" s="45"/>
      <c r="D28" s="45"/>
      <c r="E28" s="45"/>
      <c r="F28" s="46" t="s">
        <v>42</v>
      </c>
      <c r="G28" s="45"/>
      <c r="H28" s="45"/>
      <c r="I28" s="45"/>
      <c r="J28" s="45"/>
      <c r="K28" s="45"/>
      <c r="L28" s="304">
        <v>0.21</v>
      </c>
      <c r="M28" s="305"/>
      <c r="N28" s="305"/>
      <c r="O28" s="305"/>
      <c r="P28" s="45"/>
      <c r="Q28" s="45"/>
      <c r="R28" s="45"/>
      <c r="S28" s="45"/>
      <c r="T28" s="45"/>
      <c r="U28" s="45"/>
      <c r="V28" s="45"/>
      <c r="W28" s="306">
        <f>ROUND(BB51,2)</f>
        <v>0</v>
      </c>
      <c r="X28" s="305"/>
      <c r="Y28" s="305"/>
      <c r="Z28" s="305"/>
      <c r="AA28" s="305"/>
      <c r="AB28" s="305"/>
      <c r="AC28" s="305"/>
      <c r="AD28" s="305"/>
      <c r="AE28" s="305"/>
      <c r="AF28" s="45"/>
      <c r="AG28" s="45"/>
      <c r="AH28" s="45"/>
      <c r="AI28" s="45"/>
      <c r="AJ28" s="45"/>
      <c r="AK28" s="306">
        <v>0</v>
      </c>
      <c r="AL28" s="305"/>
      <c r="AM28" s="305"/>
      <c r="AN28" s="305"/>
      <c r="AO28" s="305"/>
      <c r="AP28" s="45"/>
      <c r="AQ28" s="47"/>
    </row>
    <row r="29" spans="2:71" s="2" customFormat="1" ht="14.45" hidden="1" customHeight="1">
      <c r="B29" s="44"/>
      <c r="C29" s="45"/>
      <c r="D29" s="45"/>
      <c r="E29" s="45"/>
      <c r="F29" s="46" t="s">
        <v>43</v>
      </c>
      <c r="G29" s="45"/>
      <c r="H29" s="45"/>
      <c r="I29" s="45"/>
      <c r="J29" s="45"/>
      <c r="K29" s="45"/>
      <c r="L29" s="304">
        <v>0.15</v>
      </c>
      <c r="M29" s="305"/>
      <c r="N29" s="305"/>
      <c r="O29" s="305"/>
      <c r="P29" s="45"/>
      <c r="Q29" s="45"/>
      <c r="R29" s="45"/>
      <c r="S29" s="45"/>
      <c r="T29" s="45"/>
      <c r="U29" s="45"/>
      <c r="V29" s="45"/>
      <c r="W29" s="306">
        <f>ROUND(BC51,2)</f>
        <v>0</v>
      </c>
      <c r="X29" s="305"/>
      <c r="Y29" s="305"/>
      <c r="Z29" s="305"/>
      <c r="AA29" s="305"/>
      <c r="AB29" s="305"/>
      <c r="AC29" s="305"/>
      <c r="AD29" s="305"/>
      <c r="AE29" s="305"/>
      <c r="AF29" s="45"/>
      <c r="AG29" s="45"/>
      <c r="AH29" s="45"/>
      <c r="AI29" s="45"/>
      <c r="AJ29" s="45"/>
      <c r="AK29" s="306">
        <v>0</v>
      </c>
      <c r="AL29" s="305"/>
      <c r="AM29" s="305"/>
      <c r="AN29" s="305"/>
      <c r="AO29" s="305"/>
      <c r="AP29" s="45"/>
      <c r="AQ29" s="47"/>
    </row>
    <row r="30" spans="2:71" s="2" customFormat="1" ht="14.45" hidden="1" customHeight="1">
      <c r="B30" s="44"/>
      <c r="C30" s="45"/>
      <c r="D30" s="45"/>
      <c r="E30" s="45"/>
      <c r="F30" s="46" t="s">
        <v>44</v>
      </c>
      <c r="G30" s="45"/>
      <c r="H30" s="45"/>
      <c r="I30" s="45"/>
      <c r="J30" s="45"/>
      <c r="K30" s="45"/>
      <c r="L30" s="304">
        <v>0</v>
      </c>
      <c r="M30" s="305"/>
      <c r="N30" s="305"/>
      <c r="O30" s="305"/>
      <c r="P30" s="45"/>
      <c r="Q30" s="45"/>
      <c r="R30" s="45"/>
      <c r="S30" s="45"/>
      <c r="T30" s="45"/>
      <c r="U30" s="45"/>
      <c r="V30" s="45"/>
      <c r="W30" s="306">
        <f>ROUND(BD51,2)</f>
        <v>0</v>
      </c>
      <c r="X30" s="305"/>
      <c r="Y30" s="305"/>
      <c r="Z30" s="305"/>
      <c r="AA30" s="305"/>
      <c r="AB30" s="305"/>
      <c r="AC30" s="305"/>
      <c r="AD30" s="305"/>
      <c r="AE30" s="305"/>
      <c r="AF30" s="45"/>
      <c r="AG30" s="45"/>
      <c r="AH30" s="45"/>
      <c r="AI30" s="45"/>
      <c r="AJ30" s="45"/>
      <c r="AK30" s="306">
        <v>0</v>
      </c>
      <c r="AL30" s="305"/>
      <c r="AM30" s="305"/>
      <c r="AN30" s="305"/>
      <c r="AO30" s="305"/>
      <c r="AP30" s="45"/>
      <c r="AQ30" s="47"/>
    </row>
    <row r="31" spans="2:71" s="1" customFormat="1" ht="6.95" customHeight="1">
      <c r="B31" s="38"/>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42"/>
    </row>
    <row r="32" spans="2:71" s="1" customFormat="1" ht="25.9" customHeight="1">
      <c r="B32" s="38"/>
      <c r="C32" s="48"/>
      <c r="D32" s="49" t="s">
        <v>45</v>
      </c>
      <c r="E32" s="50"/>
      <c r="F32" s="50"/>
      <c r="G32" s="50"/>
      <c r="H32" s="50"/>
      <c r="I32" s="50"/>
      <c r="J32" s="50"/>
      <c r="K32" s="50"/>
      <c r="L32" s="50"/>
      <c r="M32" s="50"/>
      <c r="N32" s="50"/>
      <c r="O32" s="50"/>
      <c r="P32" s="50"/>
      <c r="Q32" s="50"/>
      <c r="R32" s="50"/>
      <c r="S32" s="50"/>
      <c r="T32" s="51" t="s">
        <v>46</v>
      </c>
      <c r="U32" s="50"/>
      <c r="V32" s="50"/>
      <c r="W32" s="50"/>
      <c r="X32" s="312" t="s">
        <v>47</v>
      </c>
      <c r="Y32" s="313"/>
      <c r="Z32" s="313"/>
      <c r="AA32" s="313"/>
      <c r="AB32" s="313"/>
      <c r="AC32" s="50"/>
      <c r="AD32" s="50"/>
      <c r="AE32" s="50"/>
      <c r="AF32" s="50"/>
      <c r="AG32" s="50"/>
      <c r="AH32" s="50"/>
      <c r="AI32" s="50"/>
      <c r="AJ32" s="50"/>
      <c r="AK32" s="314">
        <f>SUM(AK23:AK30)</f>
        <v>0</v>
      </c>
      <c r="AL32" s="313"/>
      <c r="AM32" s="313"/>
      <c r="AN32" s="313"/>
      <c r="AO32" s="315"/>
      <c r="AP32" s="48"/>
      <c r="AQ32" s="52"/>
    </row>
    <row r="33" spans="2:56" s="1" customFormat="1" ht="6.95" customHeight="1">
      <c r="B33" s="3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42"/>
    </row>
    <row r="34" spans="2:56" s="1" customFormat="1" ht="6.95" customHeight="1">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5"/>
    </row>
    <row r="38" spans="2:56" s="1" customFormat="1" ht="6.95" customHeight="1">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38"/>
    </row>
    <row r="39" spans="2:56" s="1" customFormat="1" ht="36.950000000000003" customHeight="1">
      <c r="B39" s="38"/>
      <c r="C39" s="58" t="s">
        <v>48</v>
      </c>
      <c r="AR39" s="38"/>
    </row>
    <row r="40" spans="2:56" s="1" customFormat="1" ht="6.95" customHeight="1">
      <c r="B40" s="38"/>
      <c r="AR40" s="38"/>
    </row>
    <row r="41" spans="2:56" s="3" customFormat="1" ht="14.45" customHeight="1">
      <c r="B41" s="59"/>
      <c r="C41" s="60" t="s">
        <v>15</v>
      </c>
      <c r="L41" s="3" t="str">
        <f>K5</f>
        <v>17_153</v>
      </c>
      <c r="AR41" s="59"/>
    </row>
    <row r="42" spans="2:56" s="4" customFormat="1" ht="36.950000000000003" customHeight="1">
      <c r="B42" s="61"/>
      <c r="C42" s="62" t="s">
        <v>17</v>
      </c>
      <c r="L42" s="296" t="str">
        <f>K6</f>
        <v>Petrohrad, Černčice</v>
      </c>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R42" s="61"/>
    </row>
    <row r="43" spans="2:56" s="1" customFormat="1" ht="6.95" customHeight="1">
      <c r="B43" s="38"/>
      <c r="AR43" s="38"/>
    </row>
    <row r="44" spans="2:56" s="1" customFormat="1" ht="15">
      <c r="B44" s="38"/>
      <c r="C44" s="60" t="s">
        <v>21</v>
      </c>
      <c r="L44" s="63" t="str">
        <f>IF(K8="","",K8)</f>
        <v>Petrohrad</v>
      </c>
      <c r="AI44" s="60" t="s">
        <v>23</v>
      </c>
      <c r="AM44" s="298">
        <f>IF(AN8= "","",AN8)</f>
        <v>43573</v>
      </c>
      <c r="AN44" s="298"/>
      <c r="AR44" s="38"/>
    </row>
    <row r="45" spans="2:56" s="1" customFormat="1" ht="6.95" customHeight="1">
      <c r="B45" s="38"/>
      <c r="AR45" s="38"/>
    </row>
    <row r="46" spans="2:56" s="1" customFormat="1" ht="15">
      <c r="B46" s="38"/>
      <c r="C46" s="60" t="s">
        <v>24</v>
      </c>
      <c r="L46" s="3" t="str">
        <f>IF(E11= "","",E11)</f>
        <v>Obec Petrohrad</v>
      </c>
      <c r="AI46" s="60" t="s">
        <v>31</v>
      </c>
      <c r="AM46" s="299" t="str">
        <f>IF(E17="","",E17)</f>
        <v>AZ Consult spol. s r.o.</v>
      </c>
      <c r="AN46" s="299"/>
      <c r="AO46" s="299"/>
      <c r="AP46" s="299"/>
      <c r="AR46" s="38"/>
      <c r="AS46" s="300" t="s">
        <v>49</v>
      </c>
      <c r="AT46" s="301"/>
      <c r="AU46" s="65"/>
      <c r="AV46" s="65"/>
      <c r="AW46" s="65"/>
      <c r="AX46" s="65"/>
      <c r="AY46" s="65"/>
      <c r="AZ46" s="65"/>
      <c r="BA46" s="65"/>
      <c r="BB46" s="65"/>
      <c r="BC46" s="65"/>
      <c r="BD46" s="66"/>
    </row>
    <row r="47" spans="2:56" s="1" customFormat="1" ht="15">
      <c r="B47" s="38"/>
      <c r="C47" s="60" t="s">
        <v>29</v>
      </c>
      <c r="L47" s="3" t="str">
        <f>IF(E14="","",E14)</f>
        <v xml:space="preserve"> </v>
      </c>
      <c r="AR47" s="38"/>
      <c r="AS47" s="302"/>
      <c r="AT47" s="303"/>
      <c r="AU47" s="39"/>
      <c r="AV47" s="39"/>
      <c r="AW47" s="39"/>
      <c r="AX47" s="39"/>
      <c r="AY47" s="39"/>
      <c r="AZ47" s="39"/>
      <c r="BA47" s="39"/>
      <c r="BB47" s="39"/>
      <c r="BC47" s="39"/>
      <c r="BD47" s="67"/>
    </row>
    <row r="48" spans="2:56" s="1" customFormat="1" ht="10.9" customHeight="1">
      <c r="B48" s="38"/>
      <c r="AR48" s="38"/>
      <c r="AS48" s="302"/>
      <c r="AT48" s="303"/>
      <c r="AU48" s="39"/>
      <c r="AV48" s="39"/>
      <c r="AW48" s="39"/>
      <c r="AX48" s="39"/>
      <c r="AY48" s="39"/>
      <c r="AZ48" s="39"/>
      <c r="BA48" s="39"/>
      <c r="BB48" s="39"/>
      <c r="BC48" s="39"/>
      <c r="BD48" s="67"/>
    </row>
    <row r="49" spans="1:91" s="1" customFormat="1" ht="29.25" customHeight="1">
      <c r="B49" s="38"/>
      <c r="C49" s="308" t="s">
        <v>50</v>
      </c>
      <c r="D49" s="309"/>
      <c r="E49" s="309"/>
      <c r="F49" s="309"/>
      <c r="G49" s="309"/>
      <c r="H49" s="68"/>
      <c r="I49" s="310" t="s">
        <v>51</v>
      </c>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11" t="s">
        <v>52</v>
      </c>
      <c r="AH49" s="309"/>
      <c r="AI49" s="309"/>
      <c r="AJ49" s="309"/>
      <c r="AK49" s="309"/>
      <c r="AL49" s="309"/>
      <c r="AM49" s="309"/>
      <c r="AN49" s="310" t="s">
        <v>53</v>
      </c>
      <c r="AO49" s="309"/>
      <c r="AP49" s="309"/>
      <c r="AQ49" s="69" t="s">
        <v>54</v>
      </c>
      <c r="AR49" s="38"/>
      <c r="AS49" s="70" t="s">
        <v>55</v>
      </c>
      <c r="AT49" s="71" t="s">
        <v>56</v>
      </c>
      <c r="AU49" s="71" t="s">
        <v>57</v>
      </c>
      <c r="AV49" s="71" t="s">
        <v>58</v>
      </c>
      <c r="AW49" s="71" t="s">
        <v>59</v>
      </c>
      <c r="AX49" s="71" t="s">
        <v>60</v>
      </c>
      <c r="AY49" s="71" t="s">
        <v>61</v>
      </c>
      <c r="AZ49" s="71" t="s">
        <v>62</v>
      </c>
      <c r="BA49" s="71" t="s">
        <v>63</v>
      </c>
      <c r="BB49" s="71" t="s">
        <v>64</v>
      </c>
      <c r="BC49" s="71" t="s">
        <v>65</v>
      </c>
      <c r="BD49" s="72" t="s">
        <v>66</v>
      </c>
    </row>
    <row r="50" spans="1:91" s="1" customFormat="1" ht="10.9" customHeight="1">
      <c r="B50" s="38"/>
      <c r="AR50" s="38"/>
      <c r="AS50" s="73"/>
      <c r="AT50" s="65"/>
      <c r="AU50" s="65"/>
      <c r="AV50" s="65"/>
      <c r="AW50" s="65"/>
      <c r="AX50" s="65"/>
      <c r="AY50" s="65"/>
      <c r="AZ50" s="65"/>
      <c r="BA50" s="65"/>
      <c r="BB50" s="65"/>
      <c r="BC50" s="65"/>
      <c r="BD50" s="66"/>
    </row>
    <row r="51" spans="1:91" s="4" customFormat="1" ht="32.450000000000003" customHeight="1">
      <c r="B51" s="61"/>
      <c r="C51" s="74" t="s">
        <v>67</v>
      </c>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290">
        <f>ROUND(SUM(AG52:AG55),2)</f>
        <v>0</v>
      </c>
      <c r="AH51" s="290"/>
      <c r="AI51" s="290"/>
      <c r="AJ51" s="290"/>
      <c r="AK51" s="290"/>
      <c r="AL51" s="290"/>
      <c r="AM51" s="290"/>
      <c r="AN51" s="291">
        <f>SUM(AG51,AT51)</f>
        <v>0</v>
      </c>
      <c r="AO51" s="291"/>
      <c r="AP51" s="291"/>
      <c r="AQ51" s="76" t="s">
        <v>5</v>
      </c>
      <c r="AR51" s="61"/>
      <c r="AS51" s="77">
        <f>ROUND(SUM(AS52:AS55),2)</f>
        <v>0</v>
      </c>
      <c r="AT51" s="78">
        <f>ROUND(SUM(AV51:AW51),2)</f>
        <v>0</v>
      </c>
      <c r="AU51" s="79">
        <f>ROUND(SUM(AU52:AU55),5)</f>
        <v>316.38778000000002</v>
      </c>
      <c r="AV51" s="78">
        <f>ROUND(AZ51*L26,2)</f>
        <v>0</v>
      </c>
      <c r="AW51" s="78">
        <f>ROUND(BA51*L27,2)</f>
        <v>0</v>
      </c>
      <c r="AX51" s="78">
        <f>ROUND(BB51*L26,2)</f>
        <v>0</v>
      </c>
      <c r="AY51" s="78">
        <f>ROUND(BC51*L27,2)</f>
        <v>0</v>
      </c>
      <c r="AZ51" s="78">
        <f>ROUND(SUM(AZ52:AZ55),2)</f>
        <v>0</v>
      </c>
      <c r="BA51" s="78">
        <f>ROUND(SUM(BA52:BA55),2)</f>
        <v>0</v>
      </c>
      <c r="BB51" s="78">
        <f>ROUND(SUM(BB52:BB55),2)</f>
        <v>0</v>
      </c>
      <c r="BC51" s="78">
        <f>ROUND(SUM(BC52:BC55),2)</f>
        <v>0</v>
      </c>
      <c r="BD51" s="80">
        <f>ROUND(SUM(BD52:BD55),2)</f>
        <v>0</v>
      </c>
      <c r="BS51" s="62" t="s">
        <v>68</v>
      </c>
      <c r="BT51" s="62" t="s">
        <v>69</v>
      </c>
      <c r="BU51" s="81" t="s">
        <v>70</v>
      </c>
      <c r="BV51" s="62" t="s">
        <v>71</v>
      </c>
      <c r="BW51" s="62" t="s">
        <v>7</v>
      </c>
      <c r="BX51" s="62" t="s">
        <v>72</v>
      </c>
      <c r="CL51" s="62" t="s">
        <v>5</v>
      </c>
    </row>
    <row r="52" spans="1:91" s="5" customFormat="1" ht="31.5" customHeight="1">
      <c r="A52" s="82" t="s">
        <v>73</v>
      </c>
      <c r="B52" s="83"/>
      <c r="C52" s="84"/>
      <c r="D52" s="307" t="s">
        <v>74</v>
      </c>
      <c r="E52" s="307"/>
      <c r="F52" s="307"/>
      <c r="G52" s="307"/>
      <c r="H52" s="307"/>
      <c r="I52" s="85"/>
      <c r="J52" s="307" t="s">
        <v>75</v>
      </c>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294">
        <f>'01 - Odstranění zápachu v...'!J27</f>
        <v>0</v>
      </c>
      <c r="AH52" s="295"/>
      <c r="AI52" s="295"/>
      <c r="AJ52" s="295"/>
      <c r="AK52" s="295"/>
      <c r="AL52" s="295"/>
      <c r="AM52" s="295"/>
      <c r="AN52" s="294">
        <f>SUM(AG52,AT52)</f>
        <v>0</v>
      </c>
      <c r="AO52" s="295"/>
      <c r="AP52" s="295"/>
      <c r="AQ52" s="86" t="s">
        <v>76</v>
      </c>
      <c r="AR52" s="83"/>
      <c r="AS52" s="87">
        <v>0</v>
      </c>
      <c r="AT52" s="88">
        <f>ROUND(SUM(AV52:AW52),2)</f>
        <v>0</v>
      </c>
      <c r="AU52" s="89">
        <f>'01 - Odstranění zápachu v...'!P90</f>
        <v>316.38777899999997</v>
      </c>
      <c r="AV52" s="88">
        <f>'01 - Odstranění zápachu v...'!J30</f>
        <v>0</v>
      </c>
      <c r="AW52" s="88">
        <f>'01 - Odstranění zápachu v...'!J31</f>
        <v>0</v>
      </c>
      <c r="AX52" s="88">
        <f>'01 - Odstranění zápachu v...'!J32</f>
        <v>0</v>
      </c>
      <c r="AY52" s="88">
        <f>'01 - Odstranění zápachu v...'!J33</f>
        <v>0</v>
      </c>
      <c r="AZ52" s="88">
        <f>'01 - Odstranění zápachu v...'!F30</f>
        <v>0</v>
      </c>
      <c r="BA52" s="88">
        <f>'01 - Odstranění zápachu v...'!F31</f>
        <v>0</v>
      </c>
      <c r="BB52" s="88">
        <f>'01 - Odstranění zápachu v...'!F32</f>
        <v>0</v>
      </c>
      <c r="BC52" s="88">
        <f>'01 - Odstranění zápachu v...'!F33</f>
        <v>0</v>
      </c>
      <c r="BD52" s="90">
        <f>'01 - Odstranění zápachu v...'!F34</f>
        <v>0</v>
      </c>
      <c r="BT52" s="91" t="s">
        <v>77</v>
      </c>
      <c r="BV52" s="91" t="s">
        <v>71</v>
      </c>
      <c r="BW52" s="91" t="s">
        <v>78</v>
      </c>
      <c r="BX52" s="91" t="s">
        <v>7</v>
      </c>
      <c r="CL52" s="91" t="s">
        <v>5</v>
      </c>
      <c r="CM52" s="91" t="s">
        <v>79</v>
      </c>
    </row>
    <row r="53" spans="1:91" s="5" customFormat="1" ht="31.5" customHeight="1">
      <c r="A53" s="82" t="s">
        <v>73</v>
      </c>
      <c r="B53" s="83"/>
      <c r="C53" s="84"/>
      <c r="D53" s="307" t="s">
        <v>80</v>
      </c>
      <c r="E53" s="307"/>
      <c r="F53" s="307"/>
      <c r="G53" s="307"/>
      <c r="H53" s="307"/>
      <c r="I53" s="85"/>
      <c r="J53" s="307" t="s">
        <v>81</v>
      </c>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294">
        <f>'02 - Elektrotechn.zařízen...'!J27</f>
        <v>0</v>
      </c>
      <c r="AH53" s="295"/>
      <c r="AI53" s="295"/>
      <c r="AJ53" s="295"/>
      <c r="AK53" s="295"/>
      <c r="AL53" s="295"/>
      <c r="AM53" s="295"/>
      <c r="AN53" s="294">
        <f>SUM(AG53,AT53)</f>
        <v>0</v>
      </c>
      <c r="AO53" s="295"/>
      <c r="AP53" s="295"/>
      <c r="AQ53" s="86" t="s">
        <v>82</v>
      </c>
      <c r="AR53" s="83"/>
      <c r="AS53" s="87">
        <v>0</v>
      </c>
      <c r="AT53" s="88">
        <f>ROUND(SUM(AV53:AW53),2)</f>
        <v>0</v>
      </c>
      <c r="AU53" s="89">
        <f>'02 - Elektrotechn.zařízen...'!P82</f>
        <v>0</v>
      </c>
      <c r="AV53" s="88">
        <f>'02 - Elektrotechn.zařízen...'!J30</f>
        <v>0</v>
      </c>
      <c r="AW53" s="88">
        <f>'02 - Elektrotechn.zařízen...'!J31</f>
        <v>0</v>
      </c>
      <c r="AX53" s="88">
        <f>'02 - Elektrotechn.zařízen...'!J32</f>
        <v>0</v>
      </c>
      <c r="AY53" s="88">
        <f>'02 - Elektrotechn.zařízen...'!J33</f>
        <v>0</v>
      </c>
      <c r="AZ53" s="88">
        <f>'02 - Elektrotechn.zařízen...'!F30</f>
        <v>0</v>
      </c>
      <c r="BA53" s="88">
        <f>'02 - Elektrotechn.zařízen...'!F31</f>
        <v>0</v>
      </c>
      <c r="BB53" s="88">
        <f>'02 - Elektrotechn.zařízen...'!F32</f>
        <v>0</v>
      </c>
      <c r="BC53" s="88">
        <f>'02 - Elektrotechn.zařízen...'!F33</f>
        <v>0</v>
      </c>
      <c r="BD53" s="90">
        <f>'02 - Elektrotechn.zařízen...'!F34</f>
        <v>0</v>
      </c>
      <c r="BT53" s="91" t="s">
        <v>77</v>
      </c>
      <c r="BV53" s="91" t="s">
        <v>71</v>
      </c>
      <c r="BW53" s="91" t="s">
        <v>83</v>
      </c>
      <c r="BX53" s="91" t="s">
        <v>7</v>
      </c>
      <c r="CL53" s="91" t="s">
        <v>5</v>
      </c>
      <c r="CM53" s="91" t="s">
        <v>79</v>
      </c>
    </row>
    <row r="54" spans="1:91" s="5" customFormat="1" ht="16.5" customHeight="1">
      <c r="A54" s="82" t="s">
        <v>73</v>
      </c>
      <c r="B54" s="83"/>
      <c r="C54" s="84"/>
      <c r="D54" s="307" t="s">
        <v>84</v>
      </c>
      <c r="E54" s="307"/>
      <c r="F54" s="307"/>
      <c r="G54" s="307"/>
      <c r="H54" s="307"/>
      <c r="I54" s="85"/>
      <c r="J54" s="307" t="s">
        <v>85</v>
      </c>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294">
        <f>'03 - Ventilace'!J27</f>
        <v>0</v>
      </c>
      <c r="AH54" s="295"/>
      <c r="AI54" s="295"/>
      <c r="AJ54" s="295"/>
      <c r="AK54" s="295"/>
      <c r="AL54" s="295"/>
      <c r="AM54" s="295"/>
      <c r="AN54" s="294">
        <f>SUM(AG54,AT54)</f>
        <v>0</v>
      </c>
      <c r="AO54" s="295"/>
      <c r="AP54" s="295"/>
      <c r="AQ54" s="86" t="s">
        <v>82</v>
      </c>
      <c r="AR54" s="83"/>
      <c r="AS54" s="87">
        <v>0</v>
      </c>
      <c r="AT54" s="88">
        <f>ROUND(SUM(AV54:AW54),2)</f>
        <v>0</v>
      </c>
      <c r="AU54" s="89">
        <f>'03 - Ventilace'!P79</f>
        <v>0</v>
      </c>
      <c r="AV54" s="88">
        <f>'03 - Ventilace'!J30</f>
        <v>0</v>
      </c>
      <c r="AW54" s="88">
        <f>'03 - Ventilace'!J31</f>
        <v>0</v>
      </c>
      <c r="AX54" s="88">
        <f>'03 - Ventilace'!J32</f>
        <v>0</v>
      </c>
      <c r="AY54" s="88">
        <f>'03 - Ventilace'!J33</f>
        <v>0</v>
      </c>
      <c r="AZ54" s="88">
        <f>'03 - Ventilace'!F30</f>
        <v>0</v>
      </c>
      <c r="BA54" s="88">
        <f>'03 - Ventilace'!F31</f>
        <v>0</v>
      </c>
      <c r="BB54" s="88">
        <f>'03 - Ventilace'!F32</f>
        <v>0</v>
      </c>
      <c r="BC54" s="88">
        <f>'03 - Ventilace'!F33</f>
        <v>0</v>
      </c>
      <c r="BD54" s="90">
        <f>'03 - Ventilace'!F34</f>
        <v>0</v>
      </c>
      <c r="BT54" s="91" t="s">
        <v>77</v>
      </c>
      <c r="BV54" s="91" t="s">
        <v>71</v>
      </c>
      <c r="BW54" s="91" t="s">
        <v>86</v>
      </c>
      <c r="BX54" s="91" t="s">
        <v>7</v>
      </c>
      <c r="CL54" s="91" t="s">
        <v>5</v>
      </c>
      <c r="CM54" s="91" t="s">
        <v>79</v>
      </c>
    </row>
    <row r="55" spans="1:91" s="5" customFormat="1" ht="16.5" customHeight="1">
      <c r="A55" s="82" t="s">
        <v>73</v>
      </c>
      <c r="B55" s="83"/>
      <c r="C55" s="84"/>
      <c r="D55" s="307" t="s">
        <v>87</v>
      </c>
      <c r="E55" s="307"/>
      <c r="F55" s="307"/>
      <c r="G55" s="307"/>
      <c r="H55" s="307"/>
      <c r="I55" s="85"/>
      <c r="J55" s="307" t="s">
        <v>88</v>
      </c>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294">
        <f>'VON - Vedlejší a ostatní ...'!J27</f>
        <v>0</v>
      </c>
      <c r="AH55" s="295"/>
      <c r="AI55" s="295"/>
      <c r="AJ55" s="295"/>
      <c r="AK55" s="295"/>
      <c r="AL55" s="295"/>
      <c r="AM55" s="295"/>
      <c r="AN55" s="294">
        <f>SUM(AG55,AT55)</f>
        <v>0</v>
      </c>
      <c r="AO55" s="295"/>
      <c r="AP55" s="295"/>
      <c r="AQ55" s="86" t="s">
        <v>87</v>
      </c>
      <c r="AR55" s="83"/>
      <c r="AS55" s="92">
        <v>0</v>
      </c>
      <c r="AT55" s="93">
        <f>ROUND(SUM(AV55:AW55),2)</f>
        <v>0</v>
      </c>
      <c r="AU55" s="94">
        <f>'VON - Vedlejší a ostatní ...'!P79</f>
        <v>0</v>
      </c>
      <c r="AV55" s="93">
        <f>'VON - Vedlejší a ostatní ...'!J30</f>
        <v>0</v>
      </c>
      <c r="AW55" s="93">
        <f>'VON - Vedlejší a ostatní ...'!J31</f>
        <v>0</v>
      </c>
      <c r="AX55" s="93">
        <f>'VON - Vedlejší a ostatní ...'!J32</f>
        <v>0</v>
      </c>
      <c r="AY55" s="93">
        <f>'VON - Vedlejší a ostatní ...'!J33</f>
        <v>0</v>
      </c>
      <c r="AZ55" s="93">
        <f>'VON - Vedlejší a ostatní ...'!F30</f>
        <v>0</v>
      </c>
      <c r="BA55" s="93">
        <f>'VON - Vedlejší a ostatní ...'!F31</f>
        <v>0</v>
      </c>
      <c r="BB55" s="93">
        <f>'VON - Vedlejší a ostatní ...'!F32</f>
        <v>0</v>
      </c>
      <c r="BC55" s="93">
        <f>'VON - Vedlejší a ostatní ...'!F33</f>
        <v>0</v>
      </c>
      <c r="BD55" s="95">
        <f>'VON - Vedlejší a ostatní ...'!F34</f>
        <v>0</v>
      </c>
      <c r="BT55" s="91" t="s">
        <v>77</v>
      </c>
      <c r="BV55" s="91" t="s">
        <v>71</v>
      </c>
      <c r="BW55" s="91" t="s">
        <v>89</v>
      </c>
      <c r="BX55" s="91" t="s">
        <v>7</v>
      </c>
      <c r="CL55" s="91" t="s">
        <v>5</v>
      </c>
      <c r="CM55" s="91" t="s">
        <v>79</v>
      </c>
    </row>
    <row r="56" spans="1:91" s="1" customFormat="1" ht="30" customHeight="1">
      <c r="B56" s="38"/>
      <c r="AR56" s="38"/>
    </row>
    <row r="57" spans="1:91" s="1" customFormat="1" ht="6.95" customHeight="1">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38"/>
    </row>
  </sheetData>
  <mergeCells count="51">
    <mergeCell ref="K5:AO5"/>
    <mergeCell ref="K6:AO6"/>
    <mergeCell ref="E20:AN20"/>
    <mergeCell ref="AK23:AO23"/>
    <mergeCell ref="L25:O25"/>
    <mergeCell ref="W25:AE25"/>
    <mergeCell ref="AK25:AO25"/>
    <mergeCell ref="AK29:AO29"/>
    <mergeCell ref="L26:O26"/>
    <mergeCell ref="W26:AE26"/>
    <mergeCell ref="AK26:AO26"/>
    <mergeCell ref="L27:O27"/>
    <mergeCell ref="W27:AE27"/>
    <mergeCell ref="AK27:AO27"/>
    <mergeCell ref="C49:G49"/>
    <mergeCell ref="I49:AF49"/>
    <mergeCell ref="AG49:AM49"/>
    <mergeCell ref="AN49:AP49"/>
    <mergeCell ref="L30:O30"/>
    <mergeCell ref="W30:AE30"/>
    <mergeCell ref="AK30:AO30"/>
    <mergeCell ref="X32:AB32"/>
    <mergeCell ref="AK32:AO32"/>
    <mergeCell ref="D52:H52"/>
    <mergeCell ref="J52:AF52"/>
    <mergeCell ref="AN53:AP53"/>
    <mergeCell ref="AG53:AM53"/>
    <mergeCell ref="D53:H53"/>
    <mergeCell ref="J53:AF53"/>
    <mergeCell ref="D54:H54"/>
    <mergeCell ref="J54:AF54"/>
    <mergeCell ref="AN55:AP55"/>
    <mergeCell ref="AG55:AM55"/>
    <mergeCell ref="D55:H55"/>
    <mergeCell ref="J55:AF55"/>
    <mergeCell ref="AG51:AM51"/>
    <mergeCell ref="AN51:AP51"/>
    <mergeCell ref="AR2:BE2"/>
    <mergeCell ref="AN54:AP54"/>
    <mergeCell ref="AG54:AM54"/>
    <mergeCell ref="AN52:AP52"/>
    <mergeCell ref="AG52:AM52"/>
    <mergeCell ref="L42:AO42"/>
    <mergeCell ref="AM44:AN44"/>
    <mergeCell ref="AM46:AP46"/>
    <mergeCell ref="AS46:AT48"/>
    <mergeCell ref="L28:O28"/>
    <mergeCell ref="W28:AE28"/>
    <mergeCell ref="AK28:AO28"/>
    <mergeCell ref="L29:O29"/>
    <mergeCell ref="W29:AE29"/>
  </mergeCells>
  <hyperlinks>
    <hyperlink ref="K1:S1" location="C2" display="1) Rekapitulace stavby"/>
    <hyperlink ref="W1:AI1" location="C51" display="2) Rekapitulace objektů stavby a soupisů prací"/>
    <hyperlink ref="A52" location="'01 - Odstranění zápachu v...'!C2" display="/"/>
    <hyperlink ref="A53" location="'02 - Elektrotechn.zařízen...'!C2" display="/"/>
    <hyperlink ref="A54" location="'03 - Ventilace'!C2" display="/"/>
    <hyperlink ref="A55" location="'VON - Vedlejší a ostatní ...'!C2" displa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63"/>
  <sheetViews>
    <sheetView showGridLines="0" tabSelected="1" workbookViewId="0">
      <pane ySplit="1" topLeftCell="A25" activePane="bottomLeft" state="frozen"/>
      <selection pane="bottomLeft" activeCell="I93" sqref="I93"/>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83203125" customWidth="1"/>
    <col min="10" max="10" width="23.5" customWidth="1"/>
    <col min="11" max="11" width="0.164062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96"/>
      <c r="B1" s="17"/>
      <c r="C1" s="17"/>
      <c r="D1" s="18" t="s">
        <v>1</v>
      </c>
      <c r="E1" s="17"/>
      <c r="F1" s="97" t="s">
        <v>90</v>
      </c>
      <c r="G1" s="327" t="s">
        <v>91</v>
      </c>
      <c r="H1" s="327"/>
      <c r="I1" s="17"/>
      <c r="J1" s="97" t="s">
        <v>92</v>
      </c>
      <c r="K1" s="18" t="s">
        <v>93</v>
      </c>
      <c r="L1" s="97" t="s">
        <v>94</v>
      </c>
      <c r="M1" s="97"/>
      <c r="N1" s="97"/>
      <c r="O1" s="97"/>
      <c r="P1" s="97"/>
      <c r="Q1" s="97"/>
      <c r="R1" s="97"/>
      <c r="S1" s="97"/>
      <c r="T1" s="97"/>
      <c r="U1" s="98"/>
      <c r="V1" s="98"/>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292" t="s">
        <v>8</v>
      </c>
      <c r="M2" s="293"/>
      <c r="N2" s="293"/>
      <c r="O2" s="293"/>
      <c r="P2" s="293"/>
      <c r="Q2" s="293"/>
      <c r="R2" s="293"/>
      <c r="S2" s="293"/>
      <c r="T2" s="293"/>
      <c r="U2" s="293"/>
      <c r="V2" s="293"/>
      <c r="AT2" s="24" t="s">
        <v>78</v>
      </c>
      <c r="AZ2" s="99" t="s">
        <v>95</v>
      </c>
      <c r="BA2" s="99" t="s">
        <v>96</v>
      </c>
      <c r="BB2" s="99" t="s">
        <v>97</v>
      </c>
      <c r="BC2" s="99" t="s">
        <v>98</v>
      </c>
      <c r="BD2" s="99" t="s">
        <v>79</v>
      </c>
    </row>
    <row r="3" spans="1:70" ht="6.95" customHeight="1">
      <c r="B3" s="25"/>
      <c r="C3" s="26"/>
      <c r="D3" s="26"/>
      <c r="E3" s="26"/>
      <c r="F3" s="26"/>
      <c r="G3" s="26"/>
      <c r="H3" s="26"/>
      <c r="I3" s="26"/>
      <c r="J3" s="26"/>
      <c r="K3" s="27"/>
      <c r="AT3" s="24" t="s">
        <v>79</v>
      </c>
      <c r="AZ3" s="99" t="s">
        <v>99</v>
      </c>
      <c r="BA3" s="99" t="s">
        <v>100</v>
      </c>
      <c r="BB3" s="99" t="s">
        <v>97</v>
      </c>
      <c r="BC3" s="99" t="s">
        <v>101</v>
      </c>
      <c r="BD3" s="99" t="s">
        <v>79</v>
      </c>
    </row>
    <row r="4" spans="1:70" ht="36.950000000000003" customHeight="1">
      <c r="B4" s="28"/>
      <c r="C4" s="29"/>
      <c r="D4" s="30" t="s">
        <v>102</v>
      </c>
      <c r="E4" s="29"/>
      <c r="F4" s="29"/>
      <c r="G4" s="29"/>
      <c r="H4" s="29"/>
      <c r="I4" s="29"/>
      <c r="J4" s="29"/>
      <c r="K4" s="31"/>
      <c r="M4" s="32" t="s">
        <v>13</v>
      </c>
      <c r="AT4" s="24" t="s">
        <v>6</v>
      </c>
      <c r="AZ4" s="99" t="s">
        <v>103</v>
      </c>
      <c r="BA4" s="99" t="s">
        <v>104</v>
      </c>
      <c r="BB4" s="99" t="s">
        <v>97</v>
      </c>
      <c r="BC4" s="99" t="s">
        <v>105</v>
      </c>
      <c r="BD4" s="99" t="s">
        <v>79</v>
      </c>
    </row>
    <row r="5" spans="1:70" ht="6.95" customHeight="1">
      <c r="B5" s="28"/>
      <c r="C5" s="29"/>
      <c r="D5" s="29"/>
      <c r="E5" s="29"/>
      <c r="F5" s="29"/>
      <c r="G5" s="29"/>
      <c r="H5" s="29"/>
      <c r="I5" s="29"/>
      <c r="J5" s="29"/>
      <c r="K5" s="31"/>
      <c r="AZ5" s="99" t="s">
        <v>46</v>
      </c>
      <c r="BA5" s="99" t="s">
        <v>106</v>
      </c>
      <c r="BB5" s="99" t="s">
        <v>97</v>
      </c>
      <c r="BC5" s="99" t="s">
        <v>107</v>
      </c>
      <c r="BD5" s="99" t="s">
        <v>79</v>
      </c>
    </row>
    <row r="6" spans="1:70" ht="15">
      <c r="B6" s="28"/>
      <c r="C6" s="29"/>
      <c r="D6" s="36" t="s">
        <v>17</v>
      </c>
      <c r="E6" s="29"/>
      <c r="F6" s="29"/>
      <c r="G6" s="29"/>
      <c r="H6" s="29"/>
      <c r="I6" s="29"/>
      <c r="J6" s="29"/>
      <c r="K6" s="31"/>
    </row>
    <row r="7" spans="1:70" ht="16.5" customHeight="1">
      <c r="B7" s="28"/>
      <c r="C7" s="29"/>
      <c r="D7" s="29"/>
      <c r="E7" s="328" t="str">
        <f>'Rekapitulace stavby'!K6</f>
        <v>Petrohrad, Černčice</v>
      </c>
      <c r="F7" s="329"/>
      <c r="G7" s="329"/>
      <c r="H7" s="329"/>
      <c r="I7" s="29"/>
      <c r="J7" s="29"/>
      <c r="K7" s="31"/>
    </row>
    <row r="8" spans="1:70" s="1" customFormat="1" ht="15">
      <c r="B8" s="38"/>
      <c r="C8" s="39"/>
      <c r="D8" s="36" t="s">
        <v>108</v>
      </c>
      <c r="E8" s="39"/>
      <c r="F8" s="39"/>
      <c r="G8" s="39"/>
      <c r="H8" s="39"/>
      <c r="I8" s="39"/>
      <c r="J8" s="39"/>
      <c r="K8" s="42"/>
    </row>
    <row r="9" spans="1:70" s="1" customFormat="1" ht="36.950000000000003" customHeight="1">
      <c r="B9" s="38"/>
      <c r="C9" s="39"/>
      <c r="D9" s="39"/>
      <c r="E9" s="330" t="s">
        <v>109</v>
      </c>
      <c r="F9" s="331"/>
      <c r="G9" s="331"/>
      <c r="H9" s="331"/>
      <c r="I9" s="39"/>
      <c r="J9" s="39"/>
      <c r="K9" s="42"/>
    </row>
    <row r="10" spans="1:70" s="1" customFormat="1">
      <c r="B10" s="38"/>
      <c r="C10" s="39"/>
      <c r="D10" s="39"/>
      <c r="E10" s="39"/>
      <c r="F10" s="39"/>
      <c r="G10" s="39"/>
      <c r="H10" s="39"/>
      <c r="I10" s="39"/>
      <c r="J10" s="39"/>
      <c r="K10" s="42"/>
    </row>
    <row r="11" spans="1:70" s="1" customFormat="1" ht="14.45" customHeight="1">
      <c r="B11" s="38"/>
      <c r="C11" s="39"/>
      <c r="D11" s="36" t="s">
        <v>19</v>
      </c>
      <c r="E11" s="39"/>
      <c r="F11" s="34" t="s">
        <v>5</v>
      </c>
      <c r="G11" s="39"/>
      <c r="H11" s="39"/>
      <c r="I11" s="36" t="s">
        <v>20</v>
      </c>
      <c r="J11" s="34" t="s">
        <v>5</v>
      </c>
      <c r="K11" s="42"/>
    </row>
    <row r="12" spans="1:70" s="1" customFormat="1" ht="14.45" customHeight="1">
      <c r="B12" s="38"/>
      <c r="C12" s="39"/>
      <c r="D12" s="36" t="s">
        <v>21</v>
      </c>
      <c r="E12" s="39"/>
      <c r="F12" s="34" t="s">
        <v>30</v>
      </c>
      <c r="G12" s="39"/>
      <c r="H12" s="39"/>
      <c r="I12" s="36" t="s">
        <v>23</v>
      </c>
      <c r="J12" s="100">
        <f>'Rekapitulace stavby'!AN8</f>
        <v>43573</v>
      </c>
      <c r="K12" s="42"/>
    </row>
    <row r="13" spans="1:70" s="1" customFormat="1" ht="10.9" customHeight="1">
      <c r="B13" s="38"/>
      <c r="C13" s="39"/>
      <c r="D13" s="39"/>
      <c r="E13" s="39"/>
      <c r="F13" s="39"/>
      <c r="G13" s="39"/>
      <c r="H13" s="39"/>
      <c r="I13" s="39"/>
      <c r="J13" s="39"/>
      <c r="K13" s="42"/>
    </row>
    <row r="14" spans="1:70" s="1" customFormat="1" ht="14.45" customHeight="1">
      <c r="B14" s="38"/>
      <c r="C14" s="39"/>
      <c r="D14" s="36" t="s">
        <v>24</v>
      </c>
      <c r="E14" s="39"/>
      <c r="F14" s="39"/>
      <c r="G14" s="39"/>
      <c r="H14" s="39"/>
      <c r="I14" s="36" t="s">
        <v>25</v>
      </c>
      <c r="J14" s="34" t="str">
        <f>IF('Rekapitulace stavby'!AN10="","",'Rekapitulace stavby'!AN10)</f>
        <v/>
      </c>
      <c r="K14" s="42"/>
    </row>
    <row r="15" spans="1:70" s="1" customFormat="1" ht="18" customHeight="1">
      <c r="B15" s="38"/>
      <c r="C15" s="39"/>
      <c r="D15" s="39"/>
      <c r="E15" s="34" t="str">
        <f>IF('Rekapitulace stavby'!E11="","",'Rekapitulace stavby'!E11)</f>
        <v>Obec Petrohrad</v>
      </c>
      <c r="F15" s="39"/>
      <c r="G15" s="39"/>
      <c r="H15" s="39"/>
      <c r="I15" s="36" t="s">
        <v>28</v>
      </c>
      <c r="J15" s="34" t="str">
        <f>IF('Rekapitulace stavby'!AN11="","",'Rekapitulace stavby'!AN11)</f>
        <v/>
      </c>
      <c r="K15" s="42"/>
    </row>
    <row r="16" spans="1:70" s="1" customFormat="1" ht="6.95" customHeight="1">
      <c r="B16" s="38"/>
      <c r="C16" s="39"/>
      <c r="D16" s="39"/>
      <c r="E16" s="39"/>
      <c r="F16" s="39"/>
      <c r="G16" s="39"/>
      <c r="H16" s="39"/>
      <c r="I16" s="39"/>
      <c r="J16" s="39"/>
      <c r="K16" s="42"/>
    </row>
    <row r="17" spans="2:11" s="1" customFormat="1" ht="14.45" customHeight="1">
      <c r="B17" s="38"/>
      <c r="C17" s="39"/>
      <c r="D17" s="36" t="s">
        <v>29</v>
      </c>
      <c r="E17" s="39"/>
      <c r="F17" s="39"/>
      <c r="G17" s="39"/>
      <c r="H17" s="39"/>
      <c r="I17" s="36" t="s">
        <v>25</v>
      </c>
      <c r="J17" s="34" t="str">
        <f>IF('Rekapitulace stavby'!AN13="Vyplň údaj","",IF('Rekapitulace stavby'!AN13="","",'Rekapitulace stavby'!AN13))</f>
        <v/>
      </c>
      <c r="K17" s="42"/>
    </row>
    <row r="18" spans="2:11" s="1" customFormat="1" ht="18" customHeight="1">
      <c r="B18" s="38"/>
      <c r="C18" s="39"/>
      <c r="D18" s="39"/>
      <c r="E18" s="34" t="str">
        <f>IF('Rekapitulace stavby'!E14="Vyplň údaj","",IF('Rekapitulace stavby'!E14="","",'Rekapitulace stavby'!E14))</f>
        <v xml:space="preserve"> </v>
      </c>
      <c r="F18" s="39"/>
      <c r="G18" s="39"/>
      <c r="H18" s="39"/>
      <c r="I18" s="36" t="s">
        <v>28</v>
      </c>
      <c r="J18" s="34" t="str">
        <f>IF('Rekapitulace stavby'!AN14="Vyplň údaj","",IF('Rekapitulace stavby'!AN14="","",'Rekapitulace stavby'!AN14))</f>
        <v/>
      </c>
      <c r="K18" s="42"/>
    </row>
    <row r="19" spans="2:11" s="1" customFormat="1" ht="6.95" customHeight="1">
      <c r="B19" s="38"/>
      <c r="C19" s="39"/>
      <c r="D19" s="39"/>
      <c r="E19" s="39"/>
      <c r="F19" s="39"/>
      <c r="G19" s="39"/>
      <c r="H19" s="39"/>
      <c r="I19" s="39"/>
      <c r="J19" s="39"/>
      <c r="K19" s="42"/>
    </row>
    <row r="20" spans="2:11" s="1" customFormat="1" ht="14.45" customHeight="1">
      <c r="B20" s="38"/>
      <c r="C20" s="39"/>
      <c r="D20" s="36" t="s">
        <v>31</v>
      </c>
      <c r="E20" s="39"/>
      <c r="F20" s="39"/>
      <c r="G20" s="39"/>
      <c r="H20" s="39"/>
      <c r="I20" s="36" t="s">
        <v>25</v>
      </c>
      <c r="J20" s="34" t="str">
        <f>IF('Rekapitulace stavby'!AN16="","",'Rekapitulace stavby'!AN16)</f>
        <v/>
      </c>
      <c r="K20" s="42"/>
    </row>
    <row r="21" spans="2:11" s="1" customFormat="1" ht="18" customHeight="1">
      <c r="B21" s="38"/>
      <c r="C21" s="39"/>
      <c r="D21" s="39"/>
      <c r="E21" s="34" t="str">
        <f>IF('Rekapitulace stavby'!E17="","",'Rekapitulace stavby'!E17)</f>
        <v>AZ Consult spol. s r.o.</v>
      </c>
      <c r="F21" s="39"/>
      <c r="G21" s="39"/>
      <c r="H21" s="39"/>
      <c r="I21" s="36" t="s">
        <v>28</v>
      </c>
      <c r="J21" s="34" t="str">
        <f>IF('Rekapitulace stavby'!AN17="","",'Rekapitulace stavby'!AN17)</f>
        <v/>
      </c>
      <c r="K21" s="42"/>
    </row>
    <row r="22" spans="2:11" s="1" customFormat="1" ht="6.95" customHeight="1">
      <c r="B22" s="38"/>
      <c r="C22" s="39"/>
      <c r="D22" s="39"/>
      <c r="E22" s="39"/>
      <c r="F22" s="39"/>
      <c r="G22" s="39"/>
      <c r="H22" s="39"/>
      <c r="I22" s="39"/>
      <c r="J22" s="39"/>
      <c r="K22" s="42"/>
    </row>
    <row r="23" spans="2:11" s="1" customFormat="1" ht="14.45" customHeight="1">
      <c r="B23" s="38"/>
      <c r="C23" s="39"/>
      <c r="D23" s="36" t="s">
        <v>34</v>
      </c>
      <c r="E23" s="39"/>
      <c r="F23" s="39"/>
      <c r="G23" s="39"/>
      <c r="H23" s="39"/>
      <c r="I23" s="39"/>
      <c r="J23" s="39"/>
      <c r="K23" s="42"/>
    </row>
    <row r="24" spans="2:11" s="6" customFormat="1" ht="16.5" customHeight="1">
      <c r="B24" s="101"/>
      <c r="C24" s="102"/>
      <c r="D24" s="102"/>
      <c r="E24" s="319" t="s">
        <v>5</v>
      </c>
      <c r="F24" s="319"/>
      <c r="G24" s="319"/>
      <c r="H24" s="319"/>
      <c r="I24" s="102"/>
      <c r="J24" s="102"/>
      <c r="K24" s="103"/>
    </row>
    <row r="25" spans="2:11" s="1" customFormat="1" ht="6.95" customHeight="1">
      <c r="B25" s="38"/>
      <c r="C25" s="39"/>
      <c r="D25" s="39"/>
      <c r="E25" s="39"/>
      <c r="F25" s="39"/>
      <c r="G25" s="39"/>
      <c r="H25" s="39"/>
      <c r="I25" s="39"/>
      <c r="J25" s="39"/>
      <c r="K25" s="42"/>
    </row>
    <row r="26" spans="2:11" s="1" customFormat="1" ht="6.95" customHeight="1">
      <c r="B26" s="38"/>
      <c r="C26" s="39"/>
      <c r="D26" s="65"/>
      <c r="E26" s="65"/>
      <c r="F26" s="65"/>
      <c r="G26" s="65"/>
      <c r="H26" s="65"/>
      <c r="I26" s="65"/>
      <c r="J26" s="65"/>
      <c r="K26" s="104"/>
    </row>
    <row r="27" spans="2:11" s="1" customFormat="1" ht="25.35" customHeight="1">
      <c r="B27" s="38"/>
      <c r="C27" s="39"/>
      <c r="D27" s="105" t="s">
        <v>35</v>
      </c>
      <c r="E27" s="39"/>
      <c r="F27" s="39"/>
      <c r="G27" s="39"/>
      <c r="H27" s="39"/>
      <c r="I27" s="39"/>
      <c r="J27" s="106">
        <f>ROUND(J90,2)</f>
        <v>0</v>
      </c>
      <c r="K27" s="42"/>
    </row>
    <row r="28" spans="2:11" s="1" customFormat="1" ht="6.95" customHeight="1">
      <c r="B28" s="38"/>
      <c r="C28" s="39"/>
      <c r="D28" s="65"/>
      <c r="E28" s="65"/>
      <c r="F28" s="65"/>
      <c r="G28" s="65"/>
      <c r="H28" s="65"/>
      <c r="I28" s="65"/>
      <c r="J28" s="65"/>
      <c r="K28" s="104"/>
    </row>
    <row r="29" spans="2:11" s="1" customFormat="1" ht="14.45" customHeight="1">
      <c r="B29" s="38"/>
      <c r="C29" s="39"/>
      <c r="D29" s="39"/>
      <c r="E29" s="39"/>
      <c r="F29" s="43" t="s">
        <v>37</v>
      </c>
      <c r="G29" s="39"/>
      <c r="H29" s="39"/>
      <c r="I29" s="43" t="s">
        <v>36</v>
      </c>
      <c r="J29" s="43" t="s">
        <v>38</v>
      </c>
      <c r="K29" s="42"/>
    </row>
    <row r="30" spans="2:11" s="1" customFormat="1" ht="14.45" customHeight="1">
      <c r="B30" s="38"/>
      <c r="C30" s="39"/>
      <c r="D30" s="46" t="s">
        <v>39</v>
      </c>
      <c r="E30" s="46" t="s">
        <v>40</v>
      </c>
      <c r="F30" s="107">
        <f>ROUND(SUM(BE90:BE262), 2)</f>
        <v>0</v>
      </c>
      <c r="G30" s="39"/>
      <c r="H30" s="39"/>
      <c r="I30" s="108">
        <v>0.21</v>
      </c>
      <c r="J30" s="107">
        <f>ROUND(ROUND((SUM(BE90:BE262)), 2)*I30, 2)</f>
        <v>0</v>
      </c>
      <c r="K30" s="42"/>
    </row>
    <row r="31" spans="2:11" s="1" customFormat="1" ht="14.45" customHeight="1">
      <c r="B31" s="38"/>
      <c r="C31" s="39"/>
      <c r="D31" s="39"/>
      <c r="E31" s="46" t="s">
        <v>41</v>
      </c>
      <c r="F31" s="107">
        <f>ROUND(SUM(BF90:BF262), 2)</f>
        <v>0</v>
      </c>
      <c r="G31" s="39"/>
      <c r="H31" s="39"/>
      <c r="I31" s="108">
        <v>0.15</v>
      </c>
      <c r="J31" s="107">
        <f>ROUND(ROUND((SUM(BF90:BF262)), 2)*I31, 2)</f>
        <v>0</v>
      </c>
      <c r="K31" s="42"/>
    </row>
    <row r="32" spans="2:11" s="1" customFormat="1" ht="14.45" hidden="1" customHeight="1">
      <c r="B32" s="38"/>
      <c r="C32" s="39"/>
      <c r="D32" s="39"/>
      <c r="E32" s="46" t="s">
        <v>42</v>
      </c>
      <c r="F32" s="107">
        <f>ROUND(SUM(BG90:BG262), 2)</f>
        <v>0</v>
      </c>
      <c r="G32" s="39"/>
      <c r="H32" s="39"/>
      <c r="I32" s="108">
        <v>0.21</v>
      </c>
      <c r="J32" s="107">
        <v>0</v>
      </c>
      <c r="K32" s="42"/>
    </row>
    <row r="33" spans="2:11" s="1" customFormat="1" ht="14.45" hidden="1" customHeight="1">
      <c r="B33" s="38"/>
      <c r="C33" s="39"/>
      <c r="D33" s="39"/>
      <c r="E33" s="46" t="s">
        <v>43</v>
      </c>
      <c r="F33" s="107">
        <f>ROUND(SUM(BH90:BH262), 2)</f>
        <v>0</v>
      </c>
      <c r="G33" s="39"/>
      <c r="H33" s="39"/>
      <c r="I33" s="108">
        <v>0.15</v>
      </c>
      <c r="J33" s="107">
        <v>0</v>
      </c>
      <c r="K33" s="42"/>
    </row>
    <row r="34" spans="2:11" s="1" customFormat="1" ht="14.45" hidden="1" customHeight="1">
      <c r="B34" s="38"/>
      <c r="C34" s="39"/>
      <c r="D34" s="39"/>
      <c r="E34" s="46" t="s">
        <v>44</v>
      </c>
      <c r="F34" s="107">
        <f>ROUND(SUM(BI90:BI262), 2)</f>
        <v>0</v>
      </c>
      <c r="G34" s="39"/>
      <c r="H34" s="39"/>
      <c r="I34" s="108">
        <v>0</v>
      </c>
      <c r="J34" s="107">
        <v>0</v>
      </c>
      <c r="K34" s="42"/>
    </row>
    <row r="35" spans="2:11" s="1" customFormat="1" ht="6.95" customHeight="1">
      <c r="B35" s="38"/>
      <c r="C35" s="39"/>
      <c r="D35" s="39"/>
      <c r="E35" s="39"/>
      <c r="F35" s="39"/>
      <c r="G35" s="39"/>
      <c r="H35" s="39"/>
      <c r="I35" s="39"/>
      <c r="J35" s="39"/>
      <c r="K35" s="42"/>
    </row>
    <row r="36" spans="2:11" s="1" customFormat="1" ht="25.35" customHeight="1">
      <c r="B36" s="38"/>
      <c r="C36" s="109"/>
      <c r="D36" s="110" t="s">
        <v>45</v>
      </c>
      <c r="E36" s="68"/>
      <c r="F36" s="68"/>
      <c r="G36" s="111" t="s">
        <v>46</v>
      </c>
      <c r="H36" s="112" t="s">
        <v>47</v>
      </c>
      <c r="I36" s="68"/>
      <c r="J36" s="113">
        <f>SUM(J27:J34)</f>
        <v>0</v>
      </c>
      <c r="K36" s="114"/>
    </row>
    <row r="37" spans="2:11" s="1" customFormat="1" ht="14.45" customHeight="1">
      <c r="B37" s="53"/>
      <c r="C37" s="54"/>
      <c r="D37" s="54"/>
      <c r="E37" s="54"/>
      <c r="F37" s="54"/>
      <c r="G37" s="54"/>
      <c r="H37" s="54"/>
      <c r="I37" s="54"/>
      <c r="J37" s="54"/>
      <c r="K37" s="55"/>
    </row>
    <row r="41" spans="2:11" s="1" customFormat="1" ht="6.95" customHeight="1">
      <c r="B41" s="56"/>
      <c r="C41" s="57"/>
      <c r="D41" s="57"/>
      <c r="E41" s="57"/>
      <c r="F41" s="57"/>
      <c r="G41" s="57"/>
      <c r="H41" s="57"/>
      <c r="I41" s="57"/>
      <c r="J41" s="57"/>
      <c r="K41" s="115"/>
    </row>
    <row r="42" spans="2:11" s="1" customFormat="1" ht="36.950000000000003" customHeight="1">
      <c r="B42" s="38"/>
      <c r="C42" s="30" t="s">
        <v>110</v>
      </c>
      <c r="D42" s="39"/>
      <c r="E42" s="39"/>
      <c r="F42" s="39"/>
      <c r="G42" s="39"/>
      <c r="H42" s="39"/>
      <c r="I42" s="39"/>
      <c r="J42" s="39"/>
      <c r="K42" s="42"/>
    </row>
    <row r="43" spans="2:11" s="1" customFormat="1" ht="6.95" customHeight="1">
      <c r="B43" s="38"/>
      <c r="C43" s="39"/>
      <c r="D43" s="39"/>
      <c r="E43" s="39"/>
      <c r="F43" s="39"/>
      <c r="G43" s="39"/>
      <c r="H43" s="39"/>
      <c r="I43" s="39"/>
      <c r="J43" s="39"/>
      <c r="K43" s="42"/>
    </row>
    <row r="44" spans="2:11" s="1" customFormat="1" ht="14.45" customHeight="1">
      <c r="B44" s="38"/>
      <c r="C44" s="36" t="s">
        <v>17</v>
      </c>
      <c r="D44" s="39"/>
      <c r="E44" s="39"/>
      <c r="F44" s="39"/>
      <c r="G44" s="39"/>
      <c r="H44" s="39"/>
      <c r="I44" s="39"/>
      <c r="J44" s="39"/>
      <c r="K44" s="42"/>
    </row>
    <row r="45" spans="2:11" s="1" customFormat="1" ht="16.5" customHeight="1">
      <c r="B45" s="38"/>
      <c r="C45" s="39"/>
      <c r="D45" s="39"/>
      <c r="E45" s="328" t="str">
        <f>E7</f>
        <v>Petrohrad, Černčice</v>
      </c>
      <c r="F45" s="329"/>
      <c r="G45" s="329"/>
      <c r="H45" s="329"/>
      <c r="I45" s="39"/>
      <c r="J45" s="39"/>
      <c r="K45" s="42"/>
    </row>
    <row r="46" spans="2:11" s="1" customFormat="1" ht="14.45" customHeight="1">
      <c r="B46" s="38"/>
      <c r="C46" s="36" t="s">
        <v>108</v>
      </c>
      <c r="D46" s="39"/>
      <c r="E46" s="39"/>
      <c r="F46" s="39"/>
      <c r="G46" s="39"/>
      <c r="H46" s="39"/>
      <c r="I46" s="39"/>
      <c r="J46" s="39"/>
      <c r="K46" s="42"/>
    </row>
    <row r="47" spans="2:11" s="1" customFormat="1" ht="17.25" customHeight="1">
      <c r="B47" s="38"/>
      <c r="C47" s="39"/>
      <c r="D47" s="39"/>
      <c r="E47" s="330" t="str">
        <f>E9</f>
        <v>01 - Odstranění zápachu v kanalizačním systému</v>
      </c>
      <c r="F47" s="331"/>
      <c r="G47" s="331"/>
      <c r="H47" s="331"/>
      <c r="I47" s="39"/>
      <c r="J47" s="39"/>
      <c r="K47" s="42"/>
    </row>
    <row r="48" spans="2:11" s="1" customFormat="1" ht="6.95" customHeight="1">
      <c r="B48" s="38"/>
      <c r="C48" s="39"/>
      <c r="D48" s="39"/>
      <c r="E48" s="39"/>
      <c r="F48" s="39"/>
      <c r="G48" s="39"/>
      <c r="H48" s="39"/>
      <c r="I48" s="39"/>
      <c r="J48" s="39"/>
      <c r="K48" s="42"/>
    </row>
    <row r="49" spans="2:47" s="1" customFormat="1" ht="18" customHeight="1">
      <c r="B49" s="38"/>
      <c r="C49" s="36" t="s">
        <v>21</v>
      </c>
      <c r="D49" s="39"/>
      <c r="E49" s="39"/>
      <c r="F49" s="34" t="str">
        <f>F12</f>
        <v xml:space="preserve"> </v>
      </c>
      <c r="G49" s="39"/>
      <c r="H49" s="39"/>
      <c r="I49" s="36" t="s">
        <v>23</v>
      </c>
      <c r="J49" s="100">
        <f>IF(J12="","",J12)</f>
        <v>43573</v>
      </c>
      <c r="K49" s="42"/>
    </row>
    <row r="50" spans="2:47" s="1" customFormat="1" ht="6.95" customHeight="1">
      <c r="B50" s="38"/>
      <c r="C50" s="39"/>
      <c r="D50" s="39"/>
      <c r="E50" s="39"/>
      <c r="F50" s="39"/>
      <c r="G50" s="39"/>
      <c r="H50" s="39"/>
      <c r="I50" s="39"/>
      <c r="J50" s="39"/>
      <c r="K50" s="42"/>
    </row>
    <row r="51" spans="2:47" s="1" customFormat="1" ht="15">
      <c r="B51" s="38"/>
      <c r="C51" s="36" t="s">
        <v>24</v>
      </c>
      <c r="D51" s="39"/>
      <c r="E51" s="39"/>
      <c r="F51" s="34" t="str">
        <f>E15</f>
        <v>Obec Petrohrad</v>
      </c>
      <c r="G51" s="39"/>
      <c r="H51" s="39"/>
      <c r="I51" s="36" t="s">
        <v>31</v>
      </c>
      <c r="J51" s="319" t="str">
        <f>E21</f>
        <v>AZ Consult spol. s r.o.</v>
      </c>
      <c r="K51" s="42"/>
    </row>
    <row r="52" spans="2:47" s="1" customFormat="1" ht="14.45" customHeight="1">
      <c r="B52" s="38"/>
      <c r="C52" s="36" t="s">
        <v>29</v>
      </c>
      <c r="D52" s="39"/>
      <c r="E52" s="39"/>
      <c r="F52" s="34" t="str">
        <f>IF(E18="","",E18)</f>
        <v xml:space="preserve"> </v>
      </c>
      <c r="G52" s="39"/>
      <c r="H52" s="39"/>
      <c r="I52" s="39"/>
      <c r="J52" s="323"/>
      <c r="K52" s="42"/>
    </row>
    <row r="53" spans="2:47" s="1" customFormat="1" ht="10.35" customHeight="1">
      <c r="B53" s="38"/>
      <c r="C53" s="39"/>
      <c r="D53" s="39"/>
      <c r="E53" s="39"/>
      <c r="F53" s="39"/>
      <c r="G53" s="39"/>
      <c r="H53" s="39"/>
      <c r="I53" s="39"/>
      <c r="J53" s="39"/>
      <c r="K53" s="42"/>
    </row>
    <row r="54" spans="2:47" s="1" customFormat="1" ht="29.25" customHeight="1">
      <c r="B54" s="38"/>
      <c r="C54" s="116" t="s">
        <v>111</v>
      </c>
      <c r="D54" s="109"/>
      <c r="E54" s="109"/>
      <c r="F54" s="109"/>
      <c r="G54" s="109"/>
      <c r="H54" s="109"/>
      <c r="I54" s="109"/>
      <c r="J54" s="117" t="s">
        <v>112</v>
      </c>
      <c r="K54" s="118"/>
    </row>
    <row r="55" spans="2:47" s="1" customFormat="1" ht="10.35" customHeight="1">
      <c r="B55" s="38"/>
      <c r="C55" s="39"/>
      <c r="D55" s="39"/>
      <c r="E55" s="39"/>
      <c r="F55" s="39"/>
      <c r="G55" s="39"/>
      <c r="H55" s="39"/>
      <c r="I55" s="39"/>
      <c r="J55" s="39"/>
      <c r="K55" s="42"/>
    </row>
    <row r="56" spans="2:47" s="1" customFormat="1" ht="29.25" customHeight="1">
      <c r="B56" s="38"/>
      <c r="C56" s="119" t="s">
        <v>113</v>
      </c>
      <c r="D56" s="39"/>
      <c r="E56" s="39"/>
      <c r="F56" s="39"/>
      <c r="G56" s="39"/>
      <c r="H56" s="39"/>
      <c r="I56" s="39"/>
      <c r="J56" s="106">
        <f>J90</f>
        <v>0</v>
      </c>
      <c r="K56" s="42"/>
      <c r="AU56" s="24" t="s">
        <v>114</v>
      </c>
    </row>
    <row r="57" spans="2:47" s="7" customFormat="1" ht="24.95" customHeight="1">
      <c r="B57" s="120"/>
      <c r="C57" s="121"/>
      <c r="D57" s="122" t="s">
        <v>115</v>
      </c>
      <c r="E57" s="123"/>
      <c r="F57" s="123"/>
      <c r="G57" s="123"/>
      <c r="H57" s="123"/>
      <c r="I57" s="123"/>
      <c r="J57" s="124">
        <f>J91</f>
        <v>0</v>
      </c>
      <c r="K57" s="125"/>
    </row>
    <row r="58" spans="2:47" s="8" customFormat="1" ht="19.899999999999999" customHeight="1">
      <c r="B58" s="126"/>
      <c r="C58" s="127"/>
      <c r="D58" s="128" t="s">
        <v>116</v>
      </c>
      <c r="E58" s="129"/>
      <c r="F58" s="129"/>
      <c r="G58" s="129"/>
      <c r="H58" s="129"/>
      <c r="I58" s="129"/>
      <c r="J58" s="130">
        <f>J92</f>
        <v>0</v>
      </c>
      <c r="K58" s="131"/>
    </row>
    <row r="59" spans="2:47" s="8" customFormat="1" ht="19.899999999999999" customHeight="1">
      <c r="B59" s="126"/>
      <c r="C59" s="127"/>
      <c r="D59" s="128" t="s">
        <v>117</v>
      </c>
      <c r="E59" s="129"/>
      <c r="F59" s="129"/>
      <c r="G59" s="129"/>
      <c r="H59" s="129"/>
      <c r="I59" s="129"/>
      <c r="J59" s="130">
        <f>J175</f>
        <v>0</v>
      </c>
      <c r="K59" s="131"/>
    </row>
    <row r="60" spans="2:47" s="8" customFormat="1" ht="19.899999999999999" customHeight="1">
      <c r="B60" s="126"/>
      <c r="C60" s="127"/>
      <c r="D60" s="128" t="s">
        <v>118</v>
      </c>
      <c r="E60" s="129"/>
      <c r="F60" s="129"/>
      <c r="G60" s="129"/>
      <c r="H60" s="129"/>
      <c r="I60" s="129"/>
      <c r="J60" s="130">
        <f>J179</f>
        <v>0</v>
      </c>
      <c r="K60" s="131"/>
    </row>
    <row r="61" spans="2:47" s="8" customFormat="1" ht="19.899999999999999" customHeight="1">
      <c r="B61" s="126"/>
      <c r="C61" s="127"/>
      <c r="D61" s="128" t="s">
        <v>119</v>
      </c>
      <c r="E61" s="129"/>
      <c r="F61" s="129"/>
      <c r="G61" s="129"/>
      <c r="H61" s="129"/>
      <c r="I61" s="129"/>
      <c r="J61" s="130">
        <f>J197</f>
        <v>0</v>
      </c>
      <c r="K61" s="131"/>
    </row>
    <row r="62" spans="2:47" s="8" customFormat="1" ht="19.899999999999999" customHeight="1">
      <c r="B62" s="126"/>
      <c r="C62" s="127"/>
      <c r="D62" s="128" t="s">
        <v>120</v>
      </c>
      <c r="E62" s="129"/>
      <c r="F62" s="129"/>
      <c r="G62" s="129"/>
      <c r="H62" s="129"/>
      <c r="I62" s="129"/>
      <c r="J62" s="130">
        <f>J209</f>
        <v>0</v>
      </c>
      <c r="K62" s="131"/>
    </row>
    <row r="63" spans="2:47" s="8" customFormat="1" ht="19.899999999999999" customHeight="1">
      <c r="B63" s="126"/>
      <c r="C63" s="127"/>
      <c r="D63" s="128" t="s">
        <v>121</v>
      </c>
      <c r="E63" s="129"/>
      <c r="F63" s="129"/>
      <c r="G63" s="129"/>
      <c r="H63" s="129"/>
      <c r="I63" s="129"/>
      <c r="J63" s="130">
        <f>J216</f>
        <v>0</v>
      </c>
      <c r="K63" s="131"/>
    </row>
    <row r="64" spans="2:47" s="8" customFormat="1" ht="19.899999999999999" customHeight="1">
      <c r="B64" s="126"/>
      <c r="C64" s="127"/>
      <c r="D64" s="128" t="s">
        <v>122</v>
      </c>
      <c r="E64" s="129"/>
      <c r="F64" s="129"/>
      <c r="G64" s="129"/>
      <c r="H64" s="129"/>
      <c r="I64" s="129"/>
      <c r="J64" s="130">
        <f>J224</f>
        <v>0</v>
      </c>
      <c r="K64" s="131"/>
    </row>
    <row r="65" spans="2:12" s="7" customFormat="1" ht="24.95" customHeight="1">
      <c r="B65" s="120"/>
      <c r="C65" s="121"/>
      <c r="D65" s="122" t="s">
        <v>123</v>
      </c>
      <c r="E65" s="123"/>
      <c r="F65" s="123"/>
      <c r="G65" s="123"/>
      <c r="H65" s="123"/>
      <c r="I65" s="123"/>
      <c r="J65" s="124">
        <f>J227</f>
        <v>0</v>
      </c>
      <c r="K65" s="125"/>
    </row>
    <row r="66" spans="2:12" s="8" customFormat="1" ht="19.899999999999999" customHeight="1">
      <c r="B66" s="126"/>
      <c r="C66" s="127"/>
      <c r="D66" s="128" t="s">
        <v>124</v>
      </c>
      <c r="E66" s="129"/>
      <c r="F66" s="129"/>
      <c r="G66" s="129"/>
      <c r="H66" s="129"/>
      <c r="I66" s="129"/>
      <c r="J66" s="130">
        <f>J228</f>
        <v>0</v>
      </c>
      <c r="K66" s="131"/>
    </row>
    <row r="67" spans="2:12" s="8" customFormat="1" ht="19.899999999999999" customHeight="1">
      <c r="B67" s="126"/>
      <c r="C67" s="127"/>
      <c r="D67" s="128" t="s">
        <v>125</v>
      </c>
      <c r="E67" s="129"/>
      <c r="F67" s="129"/>
      <c r="G67" s="129"/>
      <c r="H67" s="129"/>
      <c r="I67" s="129"/>
      <c r="J67" s="130">
        <f>J244</f>
        <v>0</v>
      </c>
      <c r="K67" s="131"/>
    </row>
    <row r="68" spans="2:12" s="8" customFormat="1" ht="19.899999999999999" customHeight="1">
      <c r="B68" s="126"/>
      <c r="C68" s="127"/>
      <c r="D68" s="128" t="s">
        <v>126</v>
      </c>
      <c r="E68" s="129"/>
      <c r="F68" s="129"/>
      <c r="G68" s="129"/>
      <c r="H68" s="129"/>
      <c r="I68" s="129"/>
      <c r="J68" s="130">
        <f>J254</f>
        <v>0</v>
      </c>
      <c r="K68" s="131"/>
    </row>
    <row r="69" spans="2:12" s="7" customFormat="1" ht="24.95" customHeight="1">
      <c r="B69" s="120"/>
      <c r="C69" s="121"/>
      <c r="D69" s="122" t="s">
        <v>127</v>
      </c>
      <c r="E69" s="123"/>
      <c r="F69" s="123"/>
      <c r="G69" s="123"/>
      <c r="H69" s="123"/>
      <c r="I69" s="123"/>
      <c r="J69" s="124">
        <f>J259</f>
        <v>0</v>
      </c>
      <c r="K69" s="125"/>
    </row>
    <row r="70" spans="2:12" s="8" customFormat="1" ht="19.899999999999999" customHeight="1">
      <c r="B70" s="126"/>
      <c r="C70" s="127"/>
      <c r="D70" s="128" t="s">
        <v>128</v>
      </c>
      <c r="E70" s="129"/>
      <c r="F70" s="129"/>
      <c r="G70" s="129"/>
      <c r="H70" s="129"/>
      <c r="I70" s="129"/>
      <c r="J70" s="130">
        <f>J260</f>
        <v>0</v>
      </c>
      <c r="K70" s="131"/>
    </row>
    <row r="71" spans="2:12" s="1" customFormat="1" ht="21.75" customHeight="1">
      <c r="B71" s="38"/>
      <c r="C71" s="39"/>
      <c r="D71" s="39"/>
      <c r="E71" s="39"/>
      <c r="F71" s="39"/>
      <c r="G71" s="39"/>
      <c r="H71" s="39"/>
      <c r="I71" s="39"/>
      <c r="J71" s="39"/>
      <c r="K71" s="42"/>
    </row>
    <row r="72" spans="2:12" s="1" customFormat="1" ht="6.95" customHeight="1">
      <c r="B72" s="53"/>
      <c r="C72" s="54"/>
      <c r="D72" s="54"/>
      <c r="E72" s="54"/>
      <c r="F72" s="54"/>
      <c r="G72" s="54"/>
      <c r="H72" s="54"/>
      <c r="I72" s="54"/>
      <c r="J72" s="54"/>
      <c r="K72" s="55"/>
    </row>
    <row r="76" spans="2:12" s="1" customFormat="1" ht="6.95" customHeight="1">
      <c r="B76" s="56"/>
      <c r="C76" s="57"/>
      <c r="D76" s="57"/>
      <c r="E76" s="57"/>
      <c r="F76" s="57"/>
      <c r="G76" s="57"/>
      <c r="H76" s="57"/>
      <c r="I76" s="57"/>
      <c r="J76" s="57"/>
      <c r="K76" s="57"/>
      <c r="L76" s="38"/>
    </row>
    <row r="77" spans="2:12" s="1" customFormat="1" ht="36.950000000000003" customHeight="1">
      <c r="B77" s="38"/>
      <c r="C77" s="58" t="s">
        <v>129</v>
      </c>
      <c r="L77" s="38"/>
    </row>
    <row r="78" spans="2:12" s="1" customFormat="1" ht="6.95" customHeight="1">
      <c r="B78" s="38"/>
      <c r="L78" s="38"/>
    </row>
    <row r="79" spans="2:12" s="1" customFormat="1" ht="14.45" customHeight="1">
      <c r="B79" s="38"/>
      <c r="C79" s="60" t="s">
        <v>17</v>
      </c>
      <c r="L79" s="38"/>
    </row>
    <row r="80" spans="2:12" s="1" customFormat="1" ht="16.5" customHeight="1">
      <c r="B80" s="38"/>
      <c r="E80" s="324" t="str">
        <f>E7</f>
        <v>Petrohrad, Černčice</v>
      </c>
      <c r="F80" s="325"/>
      <c r="G80" s="325"/>
      <c r="H80" s="325"/>
      <c r="L80" s="38"/>
    </row>
    <row r="81" spans="2:65" s="1" customFormat="1" ht="14.45" customHeight="1">
      <c r="B81" s="38"/>
      <c r="C81" s="60" t="s">
        <v>108</v>
      </c>
      <c r="L81" s="38"/>
    </row>
    <row r="82" spans="2:65" s="1" customFormat="1" ht="17.25" customHeight="1">
      <c r="B82" s="38"/>
      <c r="E82" s="296" t="str">
        <f>E9</f>
        <v>01 - Odstranění zápachu v kanalizačním systému</v>
      </c>
      <c r="F82" s="326"/>
      <c r="G82" s="326"/>
      <c r="H82" s="326"/>
      <c r="L82" s="38"/>
    </row>
    <row r="83" spans="2:65" s="1" customFormat="1" ht="6.95" customHeight="1">
      <c r="B83" s="38"/>
      <c r="L83" s="38"/>
    </row>
    <row r="84" spans="2:65" s="1" customFormat="1" ht="18" customHeight="1">
      <c r="B84" s="38"/>
      <c r="C84" s="60" t="s">
        <v>21</v>
      </c>
      <c r="F84" s="132" t="str">
        <f>F12</f>
        <v xml:space="preserve"> </v>
      </c>
      <c r="I84" s="60" t="s">
        <v>23</v>
      </c>
      <c r="J84" s="64">
        <f>IF(J12="","",J12)</f>
        <v>43573</v>
      </c>
      <c r="L84" s="38"/>
    </row>
    <row r="85" spans="2:65" s="1" customFormat="1" ht="6.95" customHeight="1">
      <c r="B85" s="38"/>
      <c r="L85" s="38"/>
    </row>
    <row r="86" spans="2:65" s="1" customFormat="1" ht="15">
      <c r="B86" s="38"/>
      <c r="C86" s="60" t="s">
        <v>24</v>
      </c>
      <c r="F86" s="132" t="str">
        <f>E15</f>
        <v>Obec Petrohrad</v>
      </c>
      <c r="I86" s="60" t="s">
        <v>31</v>
      </c>
      <c r="J86" s="132" t="str">
        <f>E21</f>
        <v>AZ Consult spol. s r.o.</v>
      </c>
      <c r="L86" s="38"/>
    </row>
    <row r="87" spans="2:65" s="1" customFormat="1" ht="14.45" customHeight="1">
      <c r="B87" s="38"/>
      <c r="C87" s="60" t="s">
        <v>29</v>
      </c>
      <c r="F87" s="132" t="str">
        <f>IF(E18="","",E18)</f>
        <v xml:space="preserve"> </v>
      </c>
      <c r="L87" s="38"/>
    </row>
    <row r="88" spans="2:65" s="1" customFormat="1" ht="10.35" customHeight="1">
      <c r="B88" s="38"/>
      <c r="L88" s="38"/>
    </row>
    <row r="89" spans="2:65" s="9" customFormat="1" ht="29.25" customHeight="1">
      <c r="B89" s="133"/>
      <c r="C89" s="134" t="s">
        <v>130</v>
      </c>
      <c r="D89" s="135" t="s">
        <v>54</v>
      </c>
      <c r="E89" s="135" t="s">
        <v>50</v>
      </c>
      <c r="F89" s="135" t="s">
        <v>131</v>
      </c>
      <c r="G89" s="135" t="s">
        <v>132</v>
      </c>
      <c r="H89" s="135" t="s">
        <v>133</v>
      </c>
      <c r="I89" s="135" t="s">
        <v>134</v>
      </c>
      <c r="J89" s="135" t="s">
        <v>112</v>
      </c>
      <c r="K89" s="136" t="s">
        <v>135</v>
      </c>
      <c r="L89" s="133"/>
      <c r="M89" s="70" t="s">
        <v>136</v>
      </c>
      <c r="N89" s="71" t="s">
        <v>39</v>
      </c>
      <c r="O89" s="71" t="s">
        <v>137</v>
      </c>
      <c r="P89" s="71" t="s">
        <v>138</v>
      </c>
      <c r="Q89" s="71" t="s">
        <v>139</v>
      </c>
      <c r="R89" s="71" t="s">
        <v>140</v>
      </c>
      <c r="S89" s="71" t="s">
        <v>141</v>
      </c>
      <c r="T89" s="72" t="s">
        <v>142</v>
      </c>
    </row>
    <row r="90" spans="2:65" s="1" customFormat="1" ht="29.25" customHeight="1">
      <c r="B90" s="38"/>
      <c r="C90" s="74" t="s">
        <v>113</v>
      </c>
      <c r="J90" s="137">
        <f>BK90</f>
        <v>0</v>
      </c>
      <c r="L90" s="38"/>
      <c r="M90" s="73"/>
      <c r="N90" s="65"/>
      <c r="O90" s="65"/>
      <c r="P90" s="138">
        <f>P91+P227+P259</f>
        <v>316.38777899999997</v>
      </c>
      <c r="Q90" s="65"/>
      <c r="R90" s="138">
        <f>R91+R227+R259</f>
        <v>17.254363572000003</v>
      </c>
      <c r="S90" s="65"/>
      <c r="T90" s="139">
        <f>T91+T227+T259</f>
        <v>1.845</v>
      </c>
      <c r="AT90" s="24" t="s">
        <v>68</v>
      </c>
      <c r="AU90" s="24" t="s">
        <v>114</v>
      </c>
      <c r="BK90" s="140">
        <f>BK91+BK227+BK259</f>
        <v>0</v>
      </c>
    </row>
    <row r="91" spans="2:65" s="10" customFormat="1" ht="37.35" customHeight="1">
      <c r="B91" s="141"/>
      <c r="D91" s="142" t="s">
        <v>68</v>
      </c>
      <c r="E91" s="143" t="s">
        <v>143</v>
      </c>
      <c r="F91" s="143" t="s">
        <v>144</v>
      </c>
      <c r="J91" s="144">
        <f>BK91</f>
        <v>0</v>
      </c>
      <c r="L91" s="141"/>
      <c r="M91" s="145"/>
      <c r="N91" s="146"/>
      <c r="O91" s="146"/>
      <c r="P91" s="147">
        <f>P92+P175+P179+P197+P209+P216+P224</f>
        <v>301.90159299999993</v>
      </c>
      <c r="Q91" s="146"/>
      <c r="R91" s="147">
        <f>R92+R175+R179+R197+R209+R216+R224</f>
        <v>16.924375572000002</v>
      </c>
      <c r="S91" s="146"/>
      <c r="T91" s="148">
        <f>T92+T175+T179+T197+T209+T216+T224</f>
        <v>1.845</v>
      </c>
      <c r="AR91" s="142" t="s">
        <v>77</v>
      </c>
      <c r="AT91" s="149" t="s">
        <v>68</v>
      </c>
      <c r="AU91" s="149" t="s">
        <v>69</v>
      </c>
      <c r="AY91" s="142" t="s">
        <v>145</v>
      </c>
      <c r="BK91" s="150">
        <f>BK92+BK175+BK179+BK197+BK209+BK216+BK224</f>
        <v>0</v>
      </c>
    </row>
    <row r="92" spans="2:65" s="10" customFormat="1" ht="19.899999999999999" customHeight="1">
      <c r="B92" s="141"/>
      <c r="D92" s="142" t="s">
        <v>68</v>
      </c>
      <c r="E92" s="151" t="s">
        <v>77</v>
      </c>
      <c r="F92" s="151" t="s">
        <v>146</v>
      </c>
      <c r="J92" s="152">
        <f>BK92</f>
        <v>0</v>
      </c>
      <c r="L92" s="141"/>
      <c r="M92" s="145"/>
      <c r="N92" s="146"/>
      <c r="O92" s="146"/>
      <c r="P92" s="147">
        <f>SUM(P93:P174)</f>
        <v>265.72714199999996</v>
      </c>
      <c r="Q92" s="146"/>
      <c r="R92" s="147">
        <f>SUM(R93:R174)</f>
        <v>0.26894299999999999</v>
      </c>
      <c r="S92" s="146"/>
      <c r="T92" s="148">
        <f>SUM(T93:T174)</f>
        <v>1.845</v>
      </c>
      <c r="AR92" s="142" t="s">
        <v>77</v>
      </c>
      <c r="AT92" s="149" t="s">
        <v>68</v>
      </c>
      <c r="AU92" s="149" t="s">
        <v>77</v>
      </c>
      <c r="AY92" s="142" t="s">
        <v>145</v>
      </c>
      <c r="BK92" s="150">
        <f>SUM(BK93:BK174)</f>
        <v>0</v>
      </c>
    </row>
    <row r="93" spans="2:65" s="1" customFormat="1" ht="38.25" customHeight="1">
      <c r="B93" s="153"/>
      <c r="C93" s="154" t="s">
        <v>77</v>
      </c>
      <c r="D93" s="154" t="s">
        <v>147</v>
      </c>
      <c r="E93" s="155" t="s">
        <v>148</v>
      </c>
      <c r="F93" s="156" t="s">
        <v>149</v>
      </c>
      <c r="G93" s="157" t="s">
        <v>150</v>
      </c>
      <c r="H93" s="158">
        <v>9</v>
      </c>
      <c r="I93" s="159"/>
      <c r="J93" s="159">
        <f>ROUND(I93*H93,2)</f>
        <v>0</v>
      </c>
      <c r="K93" s="156" t="s">
        <v>151</v>
      </c>
      <c r="L93" s="38"/>
      <c r="M93" s="160" t="s">
        <v>5</v>
      </c>
      <c r="N93" s="161" t="s">
        <v>40</v>
      </c>
      <c r="O93" s="162">
        <v>0.13300000000000001</v>
      </c>
      <c r="P93" s="162">
        <f>O93*H93</f>
        <v>1.1970000000000001</v>
      </c>
      <c r="Q93" s="162">
        <v>0</v>
      </c>
      <c r="R93" s="162">
        <f>Q93*H93</f>
        <v>0</v>
      </c>
      <c r="S93" s="162">
        <v>0.20499999999999999</v>
      </c>
      <c r="T93" s="163">
        <f>S93*H93</f>
        <v>1.845</v>
      </c>
      <c r="AR93" s="24" t="s">
        <v>152</v>
      </c>
      <c r="AT93" s="24" t="s">
        <v>147</v>
      </c>
      <c r="AU93" s="24" t="s">
        <v>79</v>
      </c>
      <c r="AY93" s="24" t="s">
        <v>145</v>
      </c>
      <c r="BE93" s="164">
        <f>IF(N93="základní",J93,0)</f>
        <v>0</v>
      </c>
      <c r="BF93" s="164">
        <f>IF(N93="snížená",J93,0)</f>
        <v>0</v>
      </c>
      <c r="BG93" s="164">
        <f>IF(N93="zákl. přenesená",J93,0)</f>
        <v>0</v>
      </c>
      <c r="BH93" s="164">
        <f>IF(N93="sníž. přenesená",J93,0)</f>
        <v>0</v>
      </c>
      <c r="BI93" s="164">
        <f>IF(N93="nulová",J93,0)</f>
        <v>0</v>
      </c>
      <c r="BJ93" s="24" t="s">
        <v>77</v>
      </c>
      <c r="BK93" s="164">
        <f>ROUND(I93*H93,2)</f>
        <v>0</v>
      </c>
      <c r="BL93" s="24" t="s">
        <v>152</v>
      </c>
      <c r="BM93" s="24" t="s">
        <v>153</v>
      </c>
    </row>
    <row r="94" spans="2:65" s="1" customFormat="1" ht="148.5">
      <c r="B94" s="38"/>
      <c r="D94" s="165" t="s">
        <v>154</v>
      </c>
      <c r="F94" s="166" t="s">
        <v>155</v>
      </c>
      <c r="L94" s="38"/>
      <c r="M94" s="167"/>
      <c r="N94" s="39"/>
      <c r="O94" s="39"/>
      <c r="P94" s="39"/>
      <c r="Q94" s="39"/>
      <c r="R94" s="39"/>
      <c r="S94" s="39"/>
      <c r="T94" s="67"/>
      <c r="AT94" s="24" t="s">
        <v>154</v>
      </c>
      <c r="AU94" s="24" t="s">
        <v>79</v>
      </c>
    </row>
    <row r="95" spans="2:65" s="1" customFormat="1" ht="38.25" customHeight="1">
      <c r="B95" s="153"/>
      <c r="C95" s="154" t="s">
        <v>79</v>
      </c>
      <c r="D95" s="154" t="s">
        <v>147</v>
      </c>
      <c r="E95" s="155" t="s">
        <v>156</v>
      </c>
      <c r="F95" s="156" t="s">
        <v>157</v>
      </c>
      <c r="G95" s="157" t="s">
        <v>97</v>
      </c>
      <c r="H95" s="158">
        <v>2.4990000000000001</v>
      </c>
      <c r="I95" s="159"/>
      <c r="J95" s="159">
        <f>ROUND(I95*H95,2)</f>
        <v>0</v>
      </c>
      <c r="K95" s="156" t="s">
        <v>151</v>
      </c>
      <c r="L95" s="38"/>
      <c r="M95" s="160" t="s">
        <v>5</v>
      </c>
      <c r="N95" s="161" t="s">
        <v>40</v>
      </c>
      <c r="O95" s="162">
        <v>9.7000000000000003E-2</v>
      </c>
      <c r="P95" s="162">
        <f>O95*H95</f>
        <v>0.24240300000000001</v>
      </c>
      <c r="Q95" s="162">
        <v>0</v>
      </c>
      <c r="R95" s="162">
        <f>Q95*H95</f>
        <v>0</v>
      </c>
      <c r="S95" s="162">
        <v>0</v>
      </c>
      <c r="T95" s="163">
        <f>S95*H95</f>
        <v>0</v>
      </c>
      <c r="AR95" s="24" t="s">
        <v>152</v>
      </c>
      <c r="AT95" s="24" t="s">
        <v>147</v>
      </c>
      <c r="AU95" s="24" t="s">
        <v>79</v>
      </c>
      <c r="AY95" s="24" t="s">
        <v>145</v>
      </c>
      <c r="BE95" s="164">
        <f>IF(N95="základní",J95,0)</f>
        <v>0</v>
      </c>
      <c r="BF95" s="164">
        <f>IF(N95="snížená",J95,0)</f>
        <v>0</v>
      </c>
      <c r="BG95" s="164">
        <f>IF(N95="zákl. přenesená",J95,0)</f>
        <v>0</v>
      </c>
      <c r="BH95" s="164">
        <f>IF(N95="sníž. přenesená",J95,0)</f>
        <v>0</v>
      </c>
      <c r="BI95" s="164">
        <f>IF(N95="nulová",J95,0)</f>
        <v>0</v>
      </c>
      <c r="BJ95" s="24" t="s">
        <v>77</v>
      </c>
      <c r="BK95" s="164">
        <f>ROUND(I95*H95,2)</f>
        <v>0</v>
      </c>
      <c r="BL95" s="24" t="s">
        <v>152</v>
      </c>
      <c r="BM95" s="24" t="s">
        <v>158</v>
      </c>
    </row>
    <row r="96" spans="2:65" s="1" customFormat="1" ht="229.5">
      <c r="B96" s="38"/>
      <c r="D96" s="165" t="s">
        <v>154</v>
      </c>
      <c r="F96" s="166" t="s">
        <v>159</v>
      </c>
      <c r="L96" s="38"/>
      <c r="M96" s="167"/>
      <c r="N96" s="39"/>
      <c r="O96" s="39"/>
      <c r="P96" s="39"/>
      <c r="Q96" s="39"/>
      <c r="R96" s="39"/>
      <c r="S96" s="39"/>
      <c r="T96" s="67"/>
      <c r="AT96" s="24" t="s">
        <v>154</v>
      </c>
      <c r="AU96" s="24" t="s">
        <v>79</v>
      </c>
    </row>
    <row r="97" spans="2:65" s="11" customFormat="1">
      <c r="B97" s="168"/>
      <c r="D97" s="165" t="s">
        <v>160</v>
      </c>
      <c r="E97" s="169" t="s">
        <v>5</v>
      </c>
      <c r="F97" s="170" t="s">
        <v>161</v>
      </c>
      <c r="H97" s="171">
        <v>2.4990000000000001</v>
      </c>
      <c r="L97" s="168"/>
      <c r="M97" s="172"/>
      <c r="N97" s="173"/>
      <c r="O97" s="173"/>
      <c r="P97" s="173"/>
      <c r="Q97" s="173"/>
      <c r="R97" s="173"/>
      <c r="S97" s="173"/>
      <c r="T97" s="174"/>
      <c r="AT97" s="169" t="s">
        <v>160</v>
      </c>
      <c r="AU97" s="169" t="s">
        <v>79</v>
      </c>
      <c r="AV97" s="11" t="s">
        <v>79</v>
      </c>
      <c r="AW97" s="11" t="s">
        <v>33</v>
      </c>
      <c r="AX97" s="11" t="s">
        <v>77</v>
      </c>
      <c r="AY97" s="169" t="s">
        <v>145</v>
      </c>
    </row>
    <row r="98" spans="2:65" s="1" customFormat="1" ht="25.5" customHeight="1">
      <c r="B98" s="153"/>
      <c r="C98" s="154" t="s">
        <v>162</v>
      </c>
      <c r="D98" s="154" t="s">
        <v>147</v>
      </c>
      <c r="E98" s="155" t="s">
        <v>163</v>
      </c>
      <c r="F98" s="156" t="s">
        <v>164</v>
      </c>
      <c r="G98" s="157" t="s">
        <v>97</v>
      </c>
      <c r="H98" s="158">
        <v>5.1509999999999998</v>
      </c>
      <c r="I98" s="159"/>
      <c r="J98" s="159">
        <f>ROUND(I98*H98,2)</f>
        <v>0</v>
      </c>
      <c r="K98" s="156" t="s">
        <v>151</v>
      </c>
      <c r="L98" s="38"/>
      <c r="M98" s="160" t="s">
        <v>5</v>
      </c>
      <c r="N98" s="161" t="s">
        <v>40</v>
      </c>
      <c r="O98" s="162">
        <v>1.7629999999999999</v>
      </c>
      <c r="P98" s="162">
        <f>O98*H98</f>
        <v>9.081213</v>
      </c>
      <c r="Q98" s="162">
        <v>0</v>
      </c>
      <c r="R98" s="162">
        <f>Q98*H98</f>
        <v>0</v>
      </c>
      <c r="S98" s="162">
        <v>0</v>
      </c>
      <c r="T98" s="163">
        <f>S98*H98</f>
        <v>0</v>
      </c>
      <c r="AR98" s="24" t="s">
        <v>152</v>
      </c>
      <c r="AT98" s="24" t="s">
        <v>147</v>
      </c>
      <c r="AU98" s="24" t="s">
        <v>79</v>
      </c>
      <c r="AY98" s="24" t="s">
        <v>145</v>
      </c>
      <c r="BE98" s="164">
        <f>IF(N98="základní",J98,0)</f>
        <v>0</v>
      </c>
      <c r="BF98" s="164">
        <f>IF(N98="snížená",J98,0)</f>
        <v>0</v>
      </c>
      <c r="BG98" s="164">
        <f>IF(N98="zákl. přenesená",J98,0)</f>
        <v>0</v>
      </c>
      <c r="BH98" s="164">
        <f>IF(N98="sníž. přenesená",J98,0)</f>
        <v>0</v>
      </c>
      <c r="BI98" s="164">
        <f>IF(N98="nulová",J98,0)</f>
        <v>0</v>
      </c>
      <c r="BJ98" s="24" t="s">
        <v>77</v>
      </c>
      <c r="BK98" s="164">
        <f>ROUND(I98*H98,2)</f>
        <v>0</v>
      </c>
      <c r="BL98" s="24" t="s">
        <v>152</v>
      </c>
      <c r="BM98" s="24" t="s">
        <v>165</v>
      </c>
    </row>
    <row r="99" spans="2:65" s="1" customFormat="1" ht="364.5">
      <c r="B99" s="38"/>
      <c r="D99" s="165" t="s">
        <v>154</v>
      </c>
      <c r="F99" s="166" t="s">
        <v>166</v>
      </c>
      <c r="L99" s="38"/>
      <c r="M99" s="167"/>
      <c r="N99" s="39"/>
      <c r="O99" s="39"/>
      <c r="P99" s="39"/>
      <c r="Q99" s="39"/>
      <c r="R99" s="39"/>
      <c r="S99" s="39"/>
      <c r="T99" s="67"/>
      <c r="AT99" s="24" t="s">
        <v>154</v>
      </c>
      <c r="AU99" s="24" t="s">
        <v>79</v>
      </c>
    </row>
    <row r="100" spans="2:65" s="11" customFormat="1">
      <c r="B100" s="168"/>
      <c r="D100" s="165" t="s">
        <v>160</v>
      </c>
      <c r="E100" s="169" t="s">
        <v>5</v>
      </c>
      <c r="F100" s="170" t="s">
        <v>167</v>
      </c>
      <c r="H100" s="171">
        <v>5.1509999999999998</v>
      </c>
      <c r="L100" s="168"/>
      <c r="M100" s="172"/>
      <c r="N100" s="173"/>
      <c r="O100" s="173"/>
      <c r="P100" s="173"/>
      <c r="Q100" s="173"/>
      <c r="R100" s="173"/>
      <c r="S100" s="173"/>
      <c r="T100" s="174"/>
      <c r="AT100" s="169" t="s">
        <v>160</v>
      </c>
      <c r="AU100" s="169" t="s">
        <v>79</v>
      </c>
      <c r="AV100" s="11" t="s">
        <v>79</v>
      </c>
      <c r="AW100" s="11" t="s">
        <v>33</v>
      </c>
      <c r="AX100" s="11" t="s">
        <v>77</v>
      </c>
      <c r="AY100" s="169" t="s">
        <v>145</v>
      </c>
    </row>
    <row r="101" spans="2:65" s="1" customFormat="1" ht="25.5" customHeight="1">
      <c r="B101" s="153"/>
      <c r="C101" s="154" t="s">
        <v>152</v>
      </c>
      <c r="D101" s="154" t="s">
        <v>147</v>
      </c>
      <c r="E101" s="155" t="s">
        <v>168</v>
      </c>
      <c r="F101" s="156" t="s">
        <v>169</v>
      </c>
      <c r="G101" s="157" t="s">
        <v>97</v>
      </c>
      <c r="H101" s="158">
        <v>12.994999999999999</v>
      </c>
      <c r="I101" s="159"/>
      <c r="J101" s="159">
        <f>ROUND(I101*H101,2)</f>
        <v>0</v>
      </c>
      <c r="K101" s="156" t="s">
        <v>151</v>
      </c>
      <c r="L101" s="38"/>
      <c r="M101" s="160" t="s">
        <v>5</v>
      </c>
      <c r="N101" s="161" t="s">
        <v>40</v>
      </c>
      <c r="O101" s="162">
        <v>2.2490000000000001</v>
      </c>
      <c r="P101" s="162">
        <f>O101*H101</f>
        <v>29.225754999999999</v>
      </c>
      <c r="Q101" s="162">
        <v>0</v>
      </c>
      <c r="R101" s="162">
        <f>Q101*H101</f>
        <v>0</v>
      </c>
      <c r="S101" s="162">
        <v>0</v>
      </c>
      <c r="T101" s="163">
        <f>S101*H101</f>
        <v>0</v>
      </c>
      <c r="AR101" s="24" t="s">
        <v>152</v>
      </c>
      <c r="AT101" s="24" t="s">
        <v>147</v>
      </c>
      <c r="AU101" s="24" t="s">
        <v>79</v>
      </c>
      <c r="AY101" s="24" t="s">
        <v>145</v>
      </c>
      <c r="BE101" s="164">
        <f>IF(N101="základní",J101,0)</f>
        <v>0</v>
      </c>
      <c r="BF101" s="164">
        <f>IF(N101="snížená",J101,0)</f>
        <v>0</v>
      </c>
      <c r="BG101" s="164">
        <f>IF(N101="zákl. přenesená",J101,0)</f>
        <v>0</v>
      </c>
      <c r="BH101" s="164">
        <f>IF(N101="sníž. přenesená",J101,0)</f>
        <v>0</v>
      </c>
      <c r="BI101" s="164">
        <f>IF(N101="nulová",J101,0)</f>
        <v>0</v>
      </c>
      <c r="BJ101" s="24" t="s">
        <v>77</v>
      </c>
      <c r="BK101" s="164">
        <f>ROUND(I101*H101,2)</f>
        <v>0</v>
      </c>
      <c r="BL101" s="24" t="s">
        <v>152</v>
      </c>
      <c r="BM101" s="24" t="s">
        <v>170</v>
      </c>
    </row>
    <row r="102" spans="2:65" s="1" customFormat="1" ht="94.5">
      <c r="B102" s="38"/>
      <c r="D102" s="165" t="s">
        <v>154</v>
      </c>
      <c r="F102" s="166" t="s">
        <v>171</v>
      </c>
      <c r="L102" s="38"/>
      <c r="M102" s="167"/>
      <c r="N102" s="39"/>
      <c r="O102" s="39"/>
      <c r="P102" s="39"/>
      <c r="Q102" s="39"/>
      <c r="R102" s="39"/>
      <c r="S102" s="39"/>
      <c r="T102" s="67"/>
      <c r="AT102" s="24" t="s">
        <v>154</v>
      </c>
      <c r="AU102" s="24" t="s">
        <v>79</v>
      </c>
    </row>
    <row r="103" spans="2:65" s="11" customFormat="1">
      <c r="B103" s="168"/>
      <c r="D103" s="165" t="s">
        <v>160</v>
      </c>
      <c r="E103" s="169" t="s">
        <v>5</v>
      </c>
      <c r="F103" s="170" t="s">
        <v>172</v>
      </c>
      <c r="H103" s="171">
        <v>45.814999999999998</v>
      </c>
      <c r="L103" s="168"/>
      <c r="M103" s="172"/>
      <c r="N103" s="173"/>
      <c r="O103" s="173"/>
      <c r="P103" s="173"/>
      <c r="Q103" s="173"/>
      <c r="R103" s="173"/>
      <c r="S103" s="173"/>
      <c r="T103" s="174"/>
      <c r="AT103" s="169" t="s">
        <v>160</v>
      </c>
      <c r="AU103" s="169" t="s">
        <v>79</v>
      </c>
      <c r="AV103" s="11" t="s">
        <v>79</v>
      </c>
      <c r="AW103" s="11" t="s">
        <v>33</v>
      </c>
      <c r="AX103" s="11" t="s">
        <v>69</v>
      </c>
      <c r="AY103" s="169" t="s">
        <v>145</v>
      </c>
    </row>
    <row r="104" spans="2:65" s="12" customFormat="1">
      <c r="B104" s="175"/>
      <c r="D104" s="165" t="s">
        <v>160</v>
      </c>
      <c r="E104" s="176" t="s">
        <v>5</v>
      </c>
      <c r="F104" s="177" t="s">
        <v>173</v>
      </c>
      <c r="H104" s="176" t="s">
        <v>5</v>
      </c>
      <c r="L104" s="175"/>
      <c r="M104" s="178"/>
      <c r="N104" s="179"/>
      <c r="O104" s="179"/>
      <c r="P104" s="179"/>
      <c r="Q104" s="179"/>
      <c r="R104" s="179"/>
      <c r="S104" s="179"/>
      <c r="T104" s="180"/>
      <c r="AT104" s="176" t="s">
        <v>160</v>
      </c>
      <c r="AU104" s="176" t="s">
        <v>79</v>
      </c>
      <c r="AV104" s="12" t="s">
        <v>77</v>
      </c>
      <c r="AW104" s="12" t="s">
        <v>33</v>
      </c>
      <c r="AX104" s="12" t="s">
        <v>69</v>
      </c>
      <c r="AY104" s="176" t="s">
        <v>145</v>
      </c>
    </row>
    <row r="105" spans="2:65" s="11" customFormat="1">
      <c r="B105" s="168"/>
      <c r="D105" s="165" t="s">
        <v>160</v>
      </c>
      <c r="E105" s="169" t="s">
        <v>5</v>
      </c>
      <c r="F105" s="170" t="s">
        <v>174</v>
      </c>
      <c r="H105" s="171">
        <v>-2.4990000000000001</v>
      </c>
      <c r="L105" s="168"/>
      <c r="M105" s="172"/>
      <c r="N105" s="173"/>
      <c r="O105" s="173"/>
      <c r="P105" s="173"/>
      <c r="Q105" s="173"/>
      <c r="R105" s="173"/>
      <c r="S105" s="173"/>
      <c r="T105" s="174"/>
      <c r="AT105" s="169" t="s">
        <v>160</v>
      </c>
      <c r="AU105" s="169" t="s">
        <v>79</v>
      </c>
      <c r="AV105" s="11" t="s">
        <v>79</v>
      </c>
      <c r="AW105" s="11" t="s">
        <v>33</v>
      </c>
      <c r="AX105" s="11" t="s">
        <v>69</v>
      </c>
      <c r="AY105" s="169" t="s">
        <v>145</v>
      </c>
    </row>
    <row r="106" spans="2:65" s="13" customFormat="1">
      <c r="B106" s="181"/>
      <c r="D106" s="165" t="s">
        <v>160</v>
      </c>
      <c r="E106" s="182" t="s">
        <v>95</v>
      </c>
      <c r="F106" s="183" t="s">
        <v>175</v>
      </c>
      <c r="H106" s="184">
        <v>43.316000000000003</v>
      </c>
      <c r="L106" s="181"/>
      <c r="M106" s="185"/>
      <c r="N106" s="186"/>
      <c r="O106" s="186"/>
      <c r="P106" s="186"/>
      <c r="Q106" s="186"/>
      <c r="R106" s="186"/>
      <c r="S106" s="186"/>
      <c r="T106" s="187"/>
      <c r="AT106" s="182" t="s">
        <v>160</v>
      </c>
      <c r="AU106" s="182" t="s">
        <v>79</v>
      </c>
      <c r="AV106" s="13" t="s">
        <v>162</v>
      </c>
      <c r="AW106" s="13" t="s">
        <v>33</v>
      </c>
      <c r="AX106" s="13" t="s">
        <v>69</v>
      </c>
      <c r="AY106" s="182" t="s">
        <v>145</v>
      </c>
    </row>
    <row r="107" spans="2:65" s="11" customFormat="1">
      <c r="B107" s="168"/>
      <c r="D107" s="165" t="s">
        <v>160</v>
      </c>
      <c r="E107" s="169" t="s">
        <v>5</v>
      </c>
      <c r="F107" s="170" t="s">
        <v>176</v>
      </c>
      <c r="H107" s="171">
        <v>12.994999999999999</v>
      </c>
      <c r="L107" s="168"/>
      <c r="M107" s="172"/>
      <c r="N107" s="173"/>
      <c r="O107" s="173"/>
      <c r="P107" s="173"/>
      <c r="Q107" s="173"/>
      <c r="R107" s="173"/>
      <c r="S107" s="173"/>
      <c r="T107" s="174"/>
      <c r="AT107" s="169" t="s">
        <v>160</v>
      </c>
      <c r="AU107" s="169" t="s">
        <v>79</v>
      </c>
      <c r="AV107" s="11" t="s">
        <v>79</v>
      </c>
      <c r="AW107" s="11" t="s">
        <v>33</v>
      </c>
      <c r="AX107" s="11" t="s">
        <v>77</v>
      </c>
      <c r="AY107" s="169" t="s">
        <v>145</v>
      </c>
    </row>
    <row r="108" spans="2:65" s="1" customFormat="1" ht="25.5" customHeight="1">
      <c r="B108" s="153"/>
      <c r="C108" s="154" t="s">
        <v>177</v>
      </c>
      <c r="D108" s="154" t="s">
        <v>147</v>
      </c>
      <c r="E108" s="155" t="s">
        <v>178</v>
      </c>
      <c r="F108" s="156" t="s">
        <v>179</v>
      </c>
      <c r="G108" s="157" t="s">
        <v>97</v>
      </c>
      <c r="H108" s="158">
        <v>1.2989999999999999</v>
      </c>
      <c r="I108" s="159"/>
      <c r="J108" s="159">
        <f>ROUND(I108*H108,2)</f>
        <v>0</v>
      </c>
      <c r="K108" s="156" t="s">
        <v>151</v>
      </c>
      <c r="L108" s="38"/>
      <c r="M108" s="160" t="s">
        <v>5</v>
      </c>
      <c r="N108" s="161" t="s">
        <v>40</v>
      </c>
      <c r="O108" s="162">
        <v>0.107</v>
      </c>
      <c r="P108" s="162">
        <f>O108*H108</f>
        <v>0.13899299999999998</v>
      </c>
      <c r="Q108" s="162">
        <v>0</v>
      </c>
      <c r="R108" s="162">
        <f>Q108*H108</f>
        <v>0</v>
      </c>
      <c r="S108" s="162">
        <v>0</v>
      </c>
      <c r="T108" s="163">
        <f>S108*H108</f>
        <v>0</v>
      </c>
      <c r="AR108" s="24" t="s">
        <v>152</v>
      </c>
      <c r="AT108" s="24" t="s">
        <v>147</v>
      </c>
      <c r="AU108" s="24" t="s">
        <v>79</v>
      </c>
      <c r="AY108" s="24" t="s">
        <v>145</v>
      </c>
      <c r="BE108" s="164">
        <f>IF(N108="základní",J108,0)</f>
        <v>0</v>
      </c>
      <c r="BF108" s="164">
        <f>IF(N108="snížená",J108,0)</f>
        <v>0</v>
      </c>
      <c r="BG108" s="164">
        <f>IF(N108="zákl. přenesená",J108,0)</f>
        <v>0</v>
      </c>
      <c r="BH108" s="164">
        <f>IF(N108="sníž. přenesená",J108,0)</f>
        <v>0</v>
      </c>
      <c r="BI108" s="164">
        <f>IF(N108="nulová",J108,0)</f>
        <v>0</v>
      </c>
      <c r="BJ108" s="24" t="s">
        <v>77</v>
      </c>
      <c r="BK108" s="164">
        <f>ROUND(I108*H108,2)</f>
        <v>0</v>
      </c>
      <c r="BL108" s="24" t="s">
        <v>152</v>
      </c>
      <c r="BM108" s="24" t="s">
        <v>180</v>
      </c>
    </row>
    <row r="109" spans="2:65" s="1" customFormat="1" ht="94.5">
      <c r="B109" s="38"/>
      <c r="D109" s="165" t="s">
        <v>154</v>
      </c>
      <c r="F109" s="166" t="s">
        <v>171</v>
      </c>
      <c r="L109" s="38"/>
      <c r="M109" s="167"/>
      <c r="N109" s="39"/>
      <c r="O109" s="39"/>
      <c r="P109" s="39"/>
      <c r="Q109" s="39"/>
      <c r="R109" s="39"/>
      <c r="S109" s="39"/>
      <c r="T109" s="67"/>
      <c r="AT109" s="24" t="s">
        <v>154</v>
      </c>
      <c r="AU109" s="24" t="s">
        <v>79</v>
      </c>
    </row>
    <row r="110" spans="2:65" s="11" customFormat="1">
      <c r="B110" s="168"/>
      <c r="D110" s="165" t="s">
        <v>160</v>
      </c>
      <c r="E110" s="169" t="s">
        <v>5</v>
      </c>
      <c r="F110" s="170" t="s">
        <v>181</v>
      </c>
      <c r="H110" s="171">
        <v>1.2989999999999999</v>
      </c>
      <c r="L110" s="168"/>
      <c r="M110" s="172"/>
      <c r="N110" s="173"/>
      <c r="O110" s="173"/>
      <c r="P110" s="173"/>
      <c r="Q110" s="173"/>
      <c r="R110" s="173"/>
      <c r="S110" s="173"/>
      <c r="T110" s="174"/>
      <c r="AT110" s="169" t="s">
        <v>160</v>
      </c>
      <c r="AU110" s="169" t="s">
        <v>79</v>
      </c>
      <c r="AV110" s="11" t="s">
        <v>79</v>
      </c>
      <c r="AW110" s="11" t="s">
        <v>33</v>
      </c>
      <c r="AX110" s="11" t="s">
        <v>77</v>
      </c>
      <c r="AY110" s="169" t="s">
        <v>145</v>
      </c>
    </row>
    <row r="111" spans="2:65" s="1" customFormat="1" ht="25.5" customHeight="1">
      <c r="B111" s="153"/>
      <c r="C111" s="154" t="s">
        <v>182</v>
      </c>
      <c r="D111" s="154" t="s">
        <v>147</v>
      </c>
      <c r="E111" s="155" t="s">
        <v>183</v>
      </c>
      <c r="F111" s="156" t="s">
        <v>184</v>
      </c>
      <c r="G111" s="157" t="s">
        <v>97</v>
      </c>
      <c r="H111" s="158">
        <v>30.321000000000002</v>
      </c>
      <c r="I111" s="159"/>
      <c r="J111" s="159">
        <f>ROUND(I111*H111,2)</f>
        <v>0</v>
      </c>
      <c r="K111" s="156" t="s">
        <v>151</v>
      </c>
      <c r="L111" s="38"/>
      <c r="M111" s="160" t="s">
        <v>5</v>
      </c>
      <c r="N111" s="161" t="s">
        <v>40</v>
      </c>
      <c r="O111" s="162">
        <v>2.9649999999999999</v>
      </c>
      <c r="P111" s="162">
        <f>O111*H111</f>
        <v>89.901764999999997</v>
      </c>
      <c r="Q111" s="162">
        <v>0</v>
      </c>
      <c r="R111" s="162">
        <f>Q111*H111</f>
        <v>0</v>
      </c>
      <c r="S111" s="162">
        <v>0</v>
      </c>
      <c r="T111" s="163">
        <f>S111*H111</f>
        <v>0</v>
      </c>
      <c r="AR111" s="24" t="s">
        <v>152</v>
      </c>
      <c r="AT111" s="24" t="s">
        <v>147</v>
      </c>
      <c r="AU111" s="24" t="s">
        <v>79</v>
      </c>
      <c r="AY111" s="24" t="s">
        <v>145</v>
      </c>
      <c r="BE111" s="164">
        <f>IF(N111="základní",J111,0)</f>
        <v>0</v>
      </c>
      <c r="BF111" s="164">
        <f>IF(N111="snížená",J111,0)</f>
        <v>0</v>
      </c>
      <c r="BG111" s="164">
        <f>IF(N111="zákl. přenesená",J111,0)</f>
        <v>0</v>
      </c>
      <c r="BH111" s="164">
        <f>IF(N111="sníž. přenesená",J111,0)</f>
        <v>0</v>
      </c>
      <c r="BI111" s="164">
        <f>IF(N111="nulová",J111,0)</f>
        <v>0</v>
      </c>
      <c r="BJ111" s="24" t="s">
        <v>77</v>
      </c>
      <c r="BK111" s="164">
        <f>ROUND(I111*H111,2)</f>
        <v>0</v>
      </c>
      <c r="BL111" s="24" t="s">
        <v>152</v>
      </c>
      <c r="BM111" s="24" t="s">
        <v>185</v>
      </c>
    </row>
    <row r="112" spans="2:65" s="1" customFormat="1" ht="94.5">
      <c r="B112" s="38"/>
      <c r="D112" s="165" t="s">
        <v>154</v>
      </c>
      <c r="F112" s="166" t="s">
        <v>171</v>
      </c>
      <c r="L112" s="38"/>
      <c r="M112" s="167"/>
      <c r="N112" s="39"/>
      <c r="O112" s="39"/>
      <c r="P112" s="39"/>
      <c r="Q112" s="39"/>
      <c r="R112" s="39"/>
      <c r="S112" s="39"/>
      <c r="T112" s="67"/>
      <c r="AT112" s="24" t="s">
        <v>154</v>
      </c>
      <c r="AU112" s="24" t="s">
        <v>79</v>
      </c>
    </row>
    <row r="113" spans="2:65" s="11" customFormat="1">
      <c r="B113" s="168"/>
      <c r="D113" s="165" t="s">
        <v>160</v>
      </c>
      <c r="E113" s="169" t="s">
        <v>5</v>
      </c>
      <c r="F113" s="170" t="s">
        <v>186</v>
      </c>
      <c r="H113" s="171">
        <v>30.321000000000002</v>
      </c>
      <c r="L113" s="168"/>
      <c r="M113" s="172"/>
      <c r="N113" s="173"/>
      <c r="O113" s="173"/>
      <c r="P113" s="173"/>
      <c r="Q113" s="173"/>
      <c r="R113" s="173"/>
      <c r="S113" s="173"/>
      <c r="T113" s="174"/>
      <c r="AT113" s="169" t="s">
        <v>160</v>
      </c>
      <c r="AU113" s="169" t="s">
        <v>79</v>
      </c>
      <c r="AV113" s="11" t="s">
        <v>79</v>
      </c>
      <c r="AW113" s="11" t="s">
        <v>33</v>
      </c>
      <c r="AX113" s="11" t="s">
        <v>77</v>
      </c>
      <c r="AY113" s="169" t="s">
        <v>145</v>
      </c>
    </row>
    <row r="114" spans="2:65" s="1" customFormat="1" ht="25.5" customHeight="1">
      <c r="B114" s="153"/>
      <c r="C114" s="154" t="s">
        <v>187</v>
      </c>
      <c r="D114" s="154" t="s">
        <v>147</v>
      </c>
      <c r="E114" s="155" t="s">
        <v>188</v>
      </c>
      <c r="F114" s="156" t="s">
        <v>189</v>
      </c>
      <c r="G114" s="157" t="s">
        <v>97</v>
      </c>
      <c r="H114" s="158">
        <v>3.032</v>
      </c>
      <c r="I114" s="159"/>
      <c r="J114" s="159">
        <f>ROUND(I114*H114,2)</f>
        <v>0</v>
      </c>
      <c r="K114" s="156" t="s">
        <v>151</v>
      </c>
      <c r="L114" s="38"/>
      <c r="M114" s="160" t="s">
        <v>5</v>
      </c>
      <c r="N114" s="161" t="s">
        <v>40</v>
      </c>
      <c r="O114" s="162">
        <v>0.154</v>
      </c>
      <c r="P114" s="162">
        <f>O114*H114</f>
        <v>0.46692800000000001</v>
      </c>
      <c r="Q114" s="162">
        <v>0</v>
      </c>
      <c r="R114" s="162">
        <f>Q114*H114</f>
        <v>0</v>
      </c>
      <c r="S114" s="162">
        <v>0</v>
      </c>
      <c r="T114" s="163">
        <f>S114*H114</f>
        <v>0</v>
      </c>
      <c r="AR114" s="24" t="s">
        <v>152</v>
      </c>
      <c r="AT114" s="24" t="s">
        <v>147</v>
      </c>
      <c r="AU114" s="24" t="s">
        <v>79</v>
      </c>
      <c r="AY114" s="24" t="s">
        <v>145</v>
      </c>
      <c r="BE114" s="164">
        <f>IF(N114="základní",J114,0)</f>
        <v>0</v>
      </c>
      <c r="BF114" s="164">
        <f>IF(N114="snížená",J114,0)</f>
        <v>0</v>
      </c>
      <c r="BG114" s="164">
        <f>IF(N114="zákl. přenesená",J114,0)</f>
        <v>0</v>
      </c>
      <c r="BH114" s="164">
        <f>IF(N114="sníž. přenesená",J114,0)</f>
        <v>0</v>
      </c>
      <c r="BI114" s="164">
        <f>IF(N114="nulová",J114,0)</f>
        <v>0</v>
      </c>
      <c r="BJ114" s="24" t="s">
        <v>77</v>
      </c>
      <c r="BK114" s="164">
        <f>ROUND(I114*H114,2)</f>
        <v>0</v>
      </c>
      <c r="BL114" s="24" t="s">
        <v>152</v>
      </c>
      <c r="BM114" s="24" t="s">
        <v>190</v>
      </c>
    </row>
    <row r="115" spans="2:65" s="1" customFormat="1" ht="94.5">
      <c r="B115" s="38"/>
      <c r="D115" s="165" t="s">
        <v>154</v>
      </c>
      <c r="F115" s="166" t="s">
        <v>171</v>
      </c>
      <c r="L115" s="38"/>
      <c r="M115" s="167"/>
      <c r="N115" s="39"/>
      <c r="O115" s="39"/>
      <c r="P115" s="39"/>
      <c r="Q115" s="39"/>
      <c r="R115" s="39"/>
      <c r="S115" s="39"/>
      <c r="T115" s="67"/>
      <c r="AT115" s="24" t="s">
        <v>154</v>
      </c>
      <c r="AU115" s="24" t="s">
        <v>79</v>
      </c>
    </row>
    <row r="116" spans="2:65" s="11" customFormat="1">
      <c r="B116" s="168"/>
      <c r="D116" s="165" t="s">
        <v>160</v>
      </c>
      <c r="E116" s="169" t="s">
        <v>5</v>
      </c>
      <c r="F116" s="170" t="s">
        <v>191</v>
      </c>
      <c r="H116" s="171">
        <v>3.032</v>
      </c>
      <c r="L116" s="168"/>
      <c r="M116" s="172"/>
      <c r="N116" s="173"/>
      <c r="O116" s="173"/>
      <c r="P116" s="173"/>
      <c r="Q116" s="173"/>
      <c r="R116" s="173"/>
      <c r="S116" s="173"/>
      <c r="T116" s="174"/>
      <c r="AT116" s="169" t="s">
        <v>160</v>
      </c>
      <c r="AU116" s="169" t="s">
        <v>79</v>
      </c>
      <c r="AV116" s="11" t="s">
        <v>79</v>
      </c>
      <c r="AW116" s="11" t="s">
        <v>33</v>
      </c>
      <c r="AX116" s="11" t="s">
        <v>77</v>
      </c>
      <c r="AY116" s="169" t="s">
        <v>145</v>
      </c>
    </row>
    <row r="117" spans="2:65" s="1" customFormat="1" ht="25.5" customHeight="1">
      <c r="B117" s="153"/>
      <c r="C117" s="154" t="s">
        <v>192</v>
      </c>
      <c r="D117" s="154" t="s">
        <v>147</v>
      </c>
      <c r="E117" s="155" t="s">
        <v>193</v>
      </c>
      <c r="F117" s="156" t="s">
        <v>194</v>
      </c>
      <c r="G117" s="157" t="s">
        <v>97</v>
      </c>
      <c r="H117" s="158">
        <v>2.4569999999999999</v>
      </c>
      <c r="I117" s="159"/>
      <c r="J117" s="159">
        <f>ROUND(I117*H117,2)</f>
        <v>0</v>
      </c>
      <c r="K117" s="156" t="s">
        <v>151</v>
      </c>
      <c r="L117" s="38"/>
      <c r="M117" s="160" t="s">
        <v>5</v>
      </c>
      <c r="N117" s="161" t="s">
        <v>40</v>
      </c>
      <c r="O117" s="162">
        <v>1.43</v>
      </c>
      <c r="P117" s="162">
        <f>O117*H117</f>
        <v>3.5135099999999997</v>
      </c>
      <c r="Q117" s="162">
        <v>0</v>
      </c>
      <c r="R117" s="162">
        <f>Q117*H117</f>
        <v>0</v>
      </c>
      <c r="S117" s="162">
        <v>0</v>
      </c>
      <c r="T117" s="163">
        <f>S117*H117</f>
        <v>0</v>
      </c>
      <c r="AR117" s="24" t="s">
        <v>152</v>
      </c>
      <c r="AT117" s="24" t="s">
        <v>147</v>
      </c>
      <c r="AU117" s="24" t="s">
        <v>79</v>
      </c>
      <c r="AY117" s="24" t="s">
        <v>145</v>
      </c>
      <c r="BE117" s="164">
        <f>IF(N117="základní",J117,0)</f>
        <v>0</v>
      </c>
      <c r="BF117" s="164">
        <f>IF(N117="snížená",J117,0)</f>
        <v>0</v>
      </c>
      <c r="BG117" s="164">
        <f>IF(N117="zákl. přenesená",J117,0)</f>
        <v>0</v>
      </c>
      <c r="BH117" s="164">
        <f>IF(N117="sníž. přenesená",J117,0)</f>
        <v>0</v>
      </c>
      <c r="BI117" s="164">
        <f>IF(N117="nulová",J117,0)</f>
        <v>0</v>
      </c>
      <c r="BJ117" s="24" t="s">
        <v>77</v>
      </c>
      <c r="BK117" s="164">
        <f>ROUND(I117*H117,2)</f>
        <v>0</v>
      </c>
      <c r="BL117" s="24" t="s">
        <v>152</v>
      </c>
      <c r="BM117" s="24" t="s">
        <v>195</v>
      </c>
    </row>
    <row r="118" spans="2:65" s="1" customFormat="1" ht="202.5">
      <c r="B118" s="38"/>
      <c r="D118" s="165" t="s">
        <v>154</v>
      </c>
      <c r="F118" s="166" t="s">
        <v>196</v>
      </c>
      <c r="L118" s="38"/>
      <c r="M118" s="167"/>
      <c r="N118" s="39"/>
      <c r="O118" s="39"/>
      <c r="P118" s="39"/>
      <c r="Q118" s="39"/>
      <c r="R118" s="39"/>
      <c r="S118" s="39"/>
      <c r="T118" s="67"/>
      <c r="AT118" s="24" t="s">
        <v>154</v>
      </c>
      <c r="AU118" s="24" t="s">
        <v>79</v>
      </c>
    </row>
    <row r="119" spans="2:65" s="11" customFormat="1">
      <c r="B119" s="168"/>
      <c r="D119" s="165" t="s">
        <v>160</v>
      </c>
      <c r="E119" s="169" t="s">
        <v>46</v>
      </c>
      <c r="F119" s="170" t="s">
        <v>197</v>
      </c>
      <c r="H119" s="171">
        <v>8.19</v>
      </c>
      <c r="L119" s="168"/>
      <c r="M119" s="172"/>
      <c r="N119" s="173"/>
      <c r="O119" s="173"/>
      <c r="P119" s="173"/>
      <c r="Q119" s="173"/>
      <c r="R119" s="173"/>
      <c r="S119" s="173"/>
      <c r="T119" s="174"/>
      <c r="AT119" s="169" t="s">
        <v>160</v>
      </c>
      <c r="AU119" s="169" t="s">
        <v>79</v>
      </c>
      <c r="AV119" s="11" t="s">
        <v>79</v>
      </c>
      <c r="AW119" s="11" t="s">
        <v>33</v>
      </c>
      <c r="AX119" s="11" t="s">
        <v>69</v>
      </c>
      <c r="AY119" s="169" t="s">
        <v>145</v>
      </c>
    </row>
    <row r="120" spans="2:65" s="11" customFormat="1">
      <c r="B120" s="168"/>
      <c r="D120" s="165" t="s">
        <v>160</v>
      </c>
      <c r="E120" s="169" t="s">
        <v>5</v>
      </c>
      <c r="F120" s="170" t="s">
        <v>198</v>
      </c>
      <c r="H120" s="171">
        <v>2.4569999999999999</v>
      </c>
      <c r="L120" s="168"/>
      <c r="M120" s="172"/>
      <c r="N120" s="173"/>
      <c r="O120" s="173"/>
      <c r="P120" s="173"/>
      <c r="Q120" s="173"/>
      <c r="R120" s="173"/>
      <c r="S120" s="173"/>
      <c r="T120" s="174"/>
      <c r="AT120" s="169" t="s">
        <v>160</v>
      </c>
      <c r="AU120" s="169" t="s">
        <v>79</v>
      </c>
      <c r="AV120" s="11" t="s">
        <v>79</v>
      </c>
      <c r="AW120" s="11" t="s">
        <v>33</v>
      </c>
      <c r="AX120" s="11" t="s">
        <v>77</v>
      </c>
      <c r="AY120" s="169" t="s">
        <v>145</v>
      </c>
    </row>
    <row r="121" spans="2:65" s="1" customFormat="1" ht="38.25" customHeight="1">
      <c r="B121" s="153"/>
      <c r="C121" s="154" t="s">
        <v>199</v>
      </c>
      <c r="D121" s="154" t="s">
        <v>147</v>
      </c>
      <c r="E121" s="155" t="s">
        <v>200</v>
      </c>
      <c r="F121" s="156" t="s">
        <v>201</v>
      </c>
      <c r="G121" s="157" t="s">
        <v>97</v>
      </c>
      <c r="H121" s="158">
        <v>0.246</v>
      </c>
      <c r="I121" s="159"/>
      <c r="J121" s="159">
        <f>ROUND(I121*H121,2)</f>
        <v>0</v>
      </c>
      <c r="K121" s="156" t="s">
        <v>151</v>
      </c>
      <c r="L121" s="38"/>
      <c r="M121" s="160" t="s">
        <v>5</v>
      </c>
      <c r="N121" s="161" t="s">
        <v>40</v>
      </c>
      <c r="O121" s="162">
        <v>0.1</v>
      </c>
      <c r="P121" s="162">
        <f>O121*H121</f>
        <v>2.46E-2</v>
      </c>
      <c r="Q121" s="162">
        <v>0</v>
      </c>
      <c r="R121" s="162">
        <f>Q121*H121</f>
        <v>0</v>
      </c>
      <c r="S121" s="162">
        <v>0</v>
      </c>
      <c r="T121" s="163">
        <f>S121*H121</f>
        <v>0</v>
      </c>
      <c r="AR121" s="24" t="s">
        <v>152</v>
      </c>
      <c r="AT121" s="24" t="s">
        <v>147</v>
      </c>
      <c r="AU121" s="24" t="s">
        <v>79</v>
      </c>
      <c r="AY121" s="24" t="s">
        <v>145</v>
      </c>
      <c r="BE121" s="164">
        <f>IF(N121="základní",J121,0)</f>
        <v>0</v>
      </c>
      <c r="BF121" s="164">
        <f>IF(N121="snížená",J121,0)</f>
        <v>0</v>
      </c>
      <c r="BG121" s="164">
        <f>IF(N121="zákl. přenesená",J121,0)</f>
        <v>0</v>
      </c>
      <c r="BH121" s="164">
        <f>IF(N121="sníž. přenesená",J121,0)</f>
        <v>0</v>
      </c>
      <c r="BI121" s="164">
        <f>IF(N121="nulová",J121,0)</f>
        <v>0</v>
      </c>
      <c r="BJ121" s="24" t="s">
        <v>77</v>
      </c>
      <c r="BK121" s="164">
        <f>ROUND(I121*H121,2)</f>
        <v>0</v>
      </c>
      <c r="BL121" s="24" t="s">
        <v>152</v>
      </c>
      <c r="BM121" s="24" t="s">
        <v>202</v>
      </c>
    </row>
    <row r="122" spans="2:65" s="1" customFormat="1" ht="202.5">
      <c r="B122" s="38"/>
      <c r="D122" s="165" t="s">
        <v>154</v>
      </c>
      <c r="F122" s="166" t="s">
        <v>196</v>
      </c>
      <c r="L122" s="38"/>
      <c r="M122" s="167"/>
      <c r="N122" s="39"/>
      <c r="O122" s="39"/>
      <c r="P122" s="39"/>
      <c r="Q122" s="39"/>
      <c r="R122" s="39"/>
      <c r="S122" s="39"/>
      <c r="T122" s="67"/>
      <c r="AT122" s="24" t="s">
        <v>154</v>
      </c>
      <c r="AU122" s="24" t="s">
        <v>79</v>
      </c>
    </row>
    <row r="123" spans="2:65" s="11" customFormat="1">
      <c r="B123" s="168"/>
      <c r="D123" s="165" t="s">
        <v>160</v>
      </c>
      <c r="E123" s="169" t="s">
        <v>5</v>
      </c>
      <c r="F123" s="170" t="s">
        <v>203</v>
      </c>
      <c r="H123" s="171">
        <v>0.246</v>
      </c>
      <c r="L123" s="168"/>
      <c r="M123" s="172"/>
      <c r="N123" s="173"/>
      <c r="O123" s="173"/>
      <c r="P123" s="173"/>
      <c r="Q123" s="173"/>
      <c r="R123" s="173"/>
      <c r="S123" s="173"/>
      <c r="T123" s="174"/>
      <c r="AT123" s="169" t="s">
        <v>160</v>
      </c>
      <c r="AU123" s="169" t="s">
        <v>79</v>
      </c>
      <c r="AV123" s="11" t="s">
        <v>79</v>
      </c>
      <c r="AW123" s="11" t="s">
        <v>33</v>
      </c>
      <c r="AX123" s="11" t="s">
        <v>77</v>
      </c>
      <c r="AY123" s="169" t="s">
        <v>145</v>
      </c>
    </row>
    <row r="124" spans="2:65" s="1" customFormat="1" ht="25.5" customHeight="1">
      <c r="B124" s="153"/>
      <c r="C124" s="154" t="s">
        <v>204</v>
      </c>
      <c r="D124" s="154" t="s">
        <v>147</v>
      </c>
      <c r="E124" s="155" t="s">
        <v>205</v>
      </c>
      <c r="F124" s="156" t="s">
        <v>206</v>
      </c>
      <c r="G124" s="157" t="s">
        <v>97</v>
      </c>
      <c r="H124" s="158">
        <v>5.7329999999999997</v>
      </c>
      <c r="I124" s="159"/>
      <c r="J124" s="159">
        <f>ROUND(I124*H124,2)</f>
        <v>0</v>
      </c>
      <c r="K124" s="156" t="s">
        <v>151</v>
      </c>
      <c r="L124" s="38"/>
      <c r="M124" s="160" t="s">
        <v>5</v>
      </c>
      <c r="N124" s="161" t="s">
        <v>40</v>
      </c>
      <c r="O124" s="162">
        <v>2.133</v>
      </c>
      <c r="P124" s="162">
        <f>O124*H124</f>
        <v>12.228489</v>
      </c>
      <c r="Q124" s="162">
        <v>0</v>
      </c>
      <c r="R124" s="162">
        <f>Q124*H124</f>
        <v>0</v>
      </c>
      <c r="S124" s="162">
        <v>0</v>
      </c>
      <c r="T124" s="163">
        <f>S124*H124</f>
        <v>0</v>
      </c>
      <c r="AR124" s="24" t="s">
        <v>152</v>
      </c>
      <c r="AT124" s="24" t="s">
        <v>147</v>
      </c>
      <c r="AU124" s="24" t="s">
        <v>79</v>
      </c>
      <c r="AY124" s="24" t="s">
        <v>145</v>
      </c>
      <c r="BE124" s="164">
        <f>IF(N124="základní",J124,0)</f>
        <v>0</v>
      </c>
      <c r="BF124" s="164">
        <f>IF(N124="snížená",J124,0)</f>
        <v>0</v>
      </c>
      <c r="BG124" s="164">
        <f>IF(N124="zákl. přenesená",J124,0)</f>
        <v>0</v>
      </c>
      <c r="BH124" s="164">
        <f>IF(N124="sníž. přenesená",J124,0)</f>
        <v>0</v>
      </c>
      <c r="BI124" s="164">
        <f>IF(N124="nulová",J124,0)</f>
        <v>0</v>
      </c>
      <c r="BJ124" s="24" t="s">
        <v>77</v>
      </c>
      <c r="BK124" s="164">
        <f>ROUND(I124*H124,2)</f>
        <v>0</v>
      </c>
      <c r="BL124" s="24" t="s">
        <v>152</v>
      </c>
      <c r="BM124" s="24" t="s">
        <v>207</v>
      </c>
    </row>
    <row r="125" spans="2:65" s="1" customFormat="1" ht="202.5">
      <c r="B125" s="38"/>
      <c r="D125" s="165" t="s">
        <v>154</v>
      </c>
      <c r="F125" s="166" t="s">
        <v>196</v>
      </c>
      <c r="L125" s="38"/>
      <c r="M125" s="167"/>
      <c r="N125" s="39"/>
      <c r="O125" s="39"/>
      <c r="P125" s="39"/>
      <c r="Q125" s="39"/>
      <c r="R125" s="39"/>
      <c r="S125" s="39"/>
      <c r="T125" s="67"/>
      <c r="AT125" s="24" t="s">
        <v>154</v>
      </c>
      <c r="AU125" s="24" t="s">
        <v>79</v>
      </c>
    </row>
    <row r="126" spans="2:65" s="11" customFormat="1">
      <c r="B126" s="168"/>
      <c r="D126" s="165" t="s">
        <v>160</v>
      </c>
      <c r="E126" s="169" t="s">
        <v>5</v>
      </c>
      <c r="F126" s="170" t="s">
        <v>208</v>
      </c>
      <c r="H126" s="171">
        <v>5.7329999999999997</v>
      </c>
      <c r="L126" s="168"/>
      <c r="M126" s="172"/>
      <c r="N126" s="173"/>
      <c r="O126" s="173"/>
      <c r="P126" s="173"/>
      <c r="Q126" s="173"/>
      <c r="R126" s="173"/>
      <c r="S126" s="173"/>
      <c r="T126" s="174"/>
      <c r="AT126" s="169" t="s">
        <v>160</v>
      </c>
      <c r="AU126" s="169" t="s">
        <v>79</v>
      </c>
      <c r="AV126" s="11" t="s">
        <v>79</v>
      </c>
      <c r="AW126" s="11" t="s">
        <v>33</v>
      </c>
      <c r="AX126" s="11" t="s">
        <v>77</v>
      </c>
      <c r="AY126" s="169" t="s">
        <v>145</v>
      </c>
    </row>
    <row r="127" spans="2:65" s="1" customFormat="1" ht="38.25" customHeight="1">
      <c r="B127" s="153"/>
      <c r="C127" s="154" t="s">
        <v>209</v>
      </c>
      <c r="D127" s="154" t="s">
        <v>147</v>
      </c>
      <c r="E127" s="155" t="s">
        <v>210</v>
      </c>
      <c r="F127" s="156" t="s">
        <v>211</v>
      </c>
      <c r="G127" s="157" t="s">
        <v>97</v>
      </c>
      <c r="H127" s="158">
        <v>0.57299999999999995</v>
      </c>
      <c r="I127" s="159"/>
      <c r="J127" s="159">
        <f>ROUND(I127*H127,2)</f>
        <v>0</v>
      </c>
      <c r="K127" s="156" t="s">
        <v>151</v>
      </c>
      <c r="L127" s="38"/>
      <c r="M127" s="160" t="s">
        <v>5</v>
      </c>
      <c r="N127" s="161" t="s">
        <v>40</v>
      </c>
      <c r="O127" s="162">
        <v>0.19800000000000001</v>
      </c>
      <c r="P127" s="162">
        <f>O127*H127</f>
        <v>0.113454</v>
      </c>
      <c r="Q127" s="162">
        <v>0</v>
      </c>
      <c r="R127" s="162">
        <f>Q127*H127</f>
        <v>0</v>
      </c>
      <c r="S127" s="162">
        <v>0</v>
      </c>
      <c r="T127" s="163">
        <f>S127*H127</f>
        <v>0</v>
      </c>
      <c r="AR127" s="24" t="s">
        <v>152</v>
      </c>
      <c r="AT127" s="24" t="s">
        <v>147</v>
      </c>
      <c r="AU127" s="24" t="s">
        <v>79</v>
      </c>
      <c r="AY127" s="24" t="s">
        <v>145</v>
      </c>
      <c r="BE127" s="164">
        <f>IF(N127="základní",J127,0)</f>
        <v>0</v>
      </c>
      <c r="BF127" s="164">
        <f>IF(N127="snížená",J127,0)</f>
        <v>0</v>
      </c>
      <c r="BG127" s="164">
        <f>IF(N127="zákl. přenesená",J127,0)</f>
        <v>0</v>
      </c>
      <c r="BH127" s="164">
        <f>IF(N127="sníž. přenesená",J127,0)</f>
        <v>0</v>
      </c>
      <c r="BI127" s="164">
        <f>IF(N127="nulová",J127,0)</f>
        <v>0</v>
      </c>
      <c r="BJ127" s="24" t="s">
        <v>77</v>
      </c>
      <c r="BK127" s="164">
        <f>ROUND(I127*H127,2)</f>
        <v>0</v>
      </c>
      <c r="BL127" s="24" t="s">
        <v>152</v>
      </c>
      <c r="BM127" s="24" t="s">
        <v>212</v>
      </c>
    </row>
    <row r="128" spans="2:65" s="1" customFormat="1" ht="202.5">
      <c r="B128" s="38"/>
      <c r="D128" s="165" t="s">
        <v>154</v>
      </c>
      <c r="F128" s="166" t="s">
        <v>196</v>
      </c>
      <c r="L128" s="38"/>
      <c r="M128" s="167"/>
      <c r="N128" s="39"/>
      <c r="O128" s="39"/>
      <c r="P128" s="39"/>
      <c r="Q128" s="39"/>
      <c r="R128" s="39"/>
      <c r="S128" s="39"/>
      <c r="T128" s="67"/>
      <c r="AT128" s="24" t="s">
        <v>154</v>
      </c>
      <c r="AU128" s="24" t="s">
        <v>79</v>
      </c>
    </row>
    <row r="129" spans="2:65" s="11" customFormat="1">
      <c r="B129" s="168"/>
      <c r="D129" s="165" t="s">
        <v>160</v>
      </c>
      <c r="E129" s="169" t="s">
        <v>5</v>
      </c>
      <c r="F129" s="170" t="s">
        <v>213</v>
      </c>
      <c r="H129" s="171">
        <v>0.57299999999999995</v>
      </c>
      <c r="L129" s="168"/>
      <c r="M129" s="172"/>
      <c r="N129" s="173"/>
      <c r="O129" s="173"/>
      <c r="P129" s="173"/>
      <c r="Q129" s="173"/>
      <c r="R129" s="173"/>
      <c r="S129" s="173"/>
      <c r="T129" s="174"/>
      <c r="AT129" s="169" t="s">
        <v>160</v>
      </c>
      <c r="AU129" s="169" t="s">
        <v>79</v>
      </c>
      <c r="AV129" s="11" t="s">
        <v>79</v>
      </c>
      <c r="AW129" s="11" t="s">
        <v>33</v>
      </c>
      <c r="AX129" s="11" t="s">
        <v>77</v>
      </c>
      <c r="AY129" s="169" t="s">
        <v>145</v>
      </c>
    </row>
    <row r="130" spans="2:65" s="1" customFormat="1" ht="25.5" customHeight="1">
      <c r="B130" s="153"/>
      <c r="C130" s="154" t="s">
        <v>214</v>
      </c>
      <c r="D130" s="154" t="s">
        <v>147</v>
      </c>
      <c r="E130" s="155" t="s">
        <v>215</v>
      </c>
      <c r="F130" s="156" t="s">
        <v>216</v>
      </c>
      <c r="G130" s="157" t="s">
        <v>217</v>
      </c>
      <c r="H130" s="158">
        <v>49.8</v>
      </c>
      <c r="I130" s="159"/>
      <c r="J130" s="159">
        <f>ROUND(I130*H130,2)</f>
        <v>0</v>
      </c>
      <c r="K130" s="156" t="s">
        <v>151</v>
      </c>
      <c r="L130" s="38"/>
      <c r="M130" s="160" t="s">
        <v>5</v>
      </c>
      <c r="N130" s="161" t="s">
        <v>40</v>
      </c>
      <c r="O130" s="162">
        <v>0.47899999999999998</v>
      </c>
      <c r="P130" s="162">
        <f>O130*H130</f>
        <v>23.854199999999999</v>
      </c>
      <c r="Q130" s="162">
        <v>8.4999999999999995E-4</v>
      </c>
      <c r="R130" s="162">
        <f>Q130*H130</f>
        <v>4.2329999999999993E-2</v>
      </c>
      <c r="S130" s="162">
        <v>0</v>
      </c>
      <c r="T130" s="163">
        <f>S130*H130</f>
        <v>0</v>
      </c>
      <c r="AR130" s="24" t="s">
        <v>152</v>
      </c>
      <c r="AT130" s="24" t="s">
        <v>147</v>
      </c>
      <c r="AU130" s="24" t="s">
        <v>79</v>
      </c>
      <c r="AY130" s="24" t="s">
        <v>145</v>
      </c>
      <c r="BE130" s="164">
        <f>IF(N130="základní",J130,0)</f>
        <v>0</v>
      </c>
      <c r="BF130" s="164">
        <f>IF(N130="snížená",J130,0)</f>
        <v>0</v>
      </c>
      <c r="BG130" s="164">
        <f>IF(N130="zákl. přenesená",J130,0)</f>
        <v>0</v>
      </c>
      <c r="BH130" s="164">
        <f>IF(N130="sníž. přenesená",J130,0)</f>
        <v>0</v>
      </c>
      <c r="BI130" s="164">
        <f>IF(N130="nulová",J130,0)</f>
        <v>0</v>
      </c>
      <c r="BJ130" s="24" t="s">
        <v>77</v>
      </c>
      <c r="BK130" s="164">
        <f>ROUND(I130*H130,2)</f>
        <v>0</v>
      </c>
      <c r="BL130" s="24" t="s">
        <v>152</v>
      </c>
      <c r="BM130" s="24" t="s">
        <v>218</v>
      </c>
    </row>
    <row r="131" spans="2:65" s="1" customFormat="1" ht="148.5">
      <c r="B131" s="38"/>
      <c r="D131" s="165" t="s">
        <v>154</v>
      </c>
      <c r="F131" s="166" t="s">
        <v>219</v>
      </c>
      <c r="L131" s="38"/>
      <c r="M131" s="167"/>
      <c r="N131" s="39"/>
      <c r="O131" s="39"/>
      <c r="P131" s="39"/>
      <c r="Q131" s="39"/>
      <c r="R131" s="39"/>
      <c r="S131" s="39"/>
      <c r="T131" s="67"/>
      <c r="AT131" s="24" t="s">
        <v>154</v>
      </c>
      <c r="AU131" s="24" t="s">
        <v>79</v>
      </c>
    </row>
    <row r="132" spans="2:65" s="11" customFormat="1">
      <c r="B132" s="168"/>
      <c r="D132" s="165" t="s">
        <v>160</v>
      </c>
      <c r="E132" s="169" t="s">
        <v>5</v>
      </c>
      <c r="F132" s="170" t="s">
        <v>220</v>
      </c>
      <c r="H132" s="171">
        <v>49.8</v>
      </c>
      <c r="L132" s="168"/>
      <c r="M132" s="172"/>
      <c r="N132" s="173"/>
      <c r="O132" s="173"/>
      <c r="P132" s="173"/>
      <c r="Q132" s="173"/>
      <c r="R132" s="173"/>
      <c r="S132" s="173"/>
      <c r="T132" s="174"/>
      <c r="AT132" s="169" t="s">
        <v>160</v>
      </c>
      <c r="AU132" s="169" t="s">
        <v>79</v>
      </c>
      <c r="AV132" s="11" t="s">
        <v>79</v>
      </c>
      <c r="AW132" s="11" t="s">
        <v>33</v>
      </c>
      <c r="AX132" s="11" t="s">
        <v>77</v>
      </c>
      <c r="AY132" s="169" t="s">
        <v>145</v>
      </c>
    </row>
    <row r="133" spans="2:65" s="1" customFormat="1" ht="38.25" customHeight="1">
      <c r="B133" s="153"/>
      <c r="C133" s="154" t="s">
        <v>221</v>
      </c>
      <c r="D133" s="154" t="s">
        <v>147</v>
      </c>
      <c r="E133" s="155" t="s">
        <v>222</v>
      </c>
      <c r="F133" s="156" t="s">
        <v>223</v>
      </c>
      <c r="G133" s="157" t="s">
        <v>217</v>
      </c>
      <c r="H133" s="158">
        <v>49.8</v>
      </c>
      <c r="I133" s="159"/>
      <c r="J133" s="159">
        <f>ROUND(I133*H133,2)</f>
        <v>0</v>
      </c>
      <c r="K133" s="156" t="s">
        <v>151</v>
      </c>
      <c r="L133" s="38"/>
      <c r="M133" s="160" t="s">
        <v>5</v>
      </c>
      <c r="N133" s="161" t="s">
        <v>40</v>
      </c>
      <c r="O133" s="162">
        <v>0.32700000000000001</v>
      </c>
      <c r="P133" s="162">
        <f>O133*H133</f>
        <v>16.284600000000001</v>
      </c>
      <c r="Q133" s="162">
        <v>0</v>
      </c>
      <c r="R133" s="162">
        <f>Q133*H133</f>
        <v>0</v>
      </c>
      <c r="S133" s="162">
        <v>0</v>
      </c>
      <c r="T133" s="163">
        <f>S133*H133</f>
        <v>0</v>
      </c>
      <c r="AR133" s="24" t="s">
        <v>152</v>
      </c>
      <c r="AT133" s="24" t="s">
        <v>147</v>
      </c>
      <c r="AU133" s="24" t="s">
        <v>79</v>
      </c>
      <c r="AY133" s="24" t="s">
        <v>145</v>
      </c>
      <c r="BE133" s="164">
        <f>IF(N133="základní",J133,0)</f>
        <v>0</v>
      </c>
      <c r="BF133" s="164">
        <f>IF(N133="snížená",J133,0)</f>
        <v>0</v>
      </c>
      <c r="BG133" s="164">
        <f>IF(N133="zákl. přenesená",J133,0)</f>
        <v>0</v>
      </c>
      <c r="BH133" s="164">
        <f>IF(N133="sníž. přenesená",J133,0)</f>
        <v>0</v>
      </c>
      <c r="BI133" s="164">
        <f>IF(N133="nulová",J133,0)</f>
        <v>0</v>
      </c>
      <c r="BJ133" s="24" t="s">
        <v>77</v>
      </c>
      <c r="BK133" s="164">
        <f>ROUND(I133*H133,2)</f>
        <v>0</v>
      </c>
      <c r="BL133" s="24" t="s">
        <v>152</v>
      </c>
      <c r="BM133" s="24" t="s">
        <v>224</v>
      </c>
    </row>
    <row r="134" spans="2:65" s="1" customFormat="1" ht="25.5" customHeight="1">
      <c r="B134" s="153"/>
      <c r="C134" s="154" t="s">
        <v>225</v>
      </c>
      <c r="D134" s="154" t="s">
        <v>147</v>
      </c>
      <c r="E134" s="155" t="s">
        <v>226</v>
      </c>
      <c r="F134" s="156" t="s">
        <v>227</v>
      </c>
      <c r="G134" s="157" t="s">
        <v>217</v>
      </c>
      <c r="H134" s="158">
        <v>45.65</v>
      </c>
      <c r="I134" s="159"/>
      <c r="J134" s="159">
        <f>ROUND(I134*H134,2)</f>
        <v>0</v>
      </c>
      <c r="K134" s="156" t="s">
        <v>151</v>
      </c>
      <c r="L134" s="38"/>
      <c r="M134" s="160" t="s">
        <v>5</v>
      </c>
      <c r="N134" s="161" t="s">
        <v>40</v>
      </c>
      <c r="O134" s="162">
        <v>0.36799999999999999</v>
      </c>
      <c r="P134" s="162">
        <f>O134*H134</f>
        <v>16.799199999999999</v>
      </c>
      <c r="Q134" s="162">
        <v>4.96E-3</v>
      </c>
      <c r="R134" s="162">
        <f>Q134*H134</f>
        <v>0.22642399999999999</v>
      </c>
      <c r="S134" s="162">
        <v>0</v>
      </c>
      <c r="T134" s="163">
        <f>S134*H134</f>
        <v>0</v>
      </c>
      <c r="AR134" s="24" t="s">
        <v>152</v>
      </c>
      <c r="AT134" s="24" t="s">
        <v>147</v>
      </c>
      <c r="AU134" s="24" t="s">
        <v>79</v>
      </c>
      <c r="AY134" s="24" t="s">
        <v>145</v>
      </c>
      <c r="BE134" s="164">
        <f>IF(N134="základní",J134,0)</f>
        <v>0</v>
      </c>
      <c r="BF134" s="164">
        <f>IF(N134="snížená",J134,0)</f>
        <v>0</v>
      </c>
      <c r="BG134" s="164">
        <f>IF(N134="zákl. přenesená",J134,0)</f>
        <v>0</v>
      </c>
      <c r="BH134" s="164">
        <f>IF(N134="sníž. přenesená",J134,0)</f>
        <v>0</v>
      </c>
      <c r="BI134" s="164">
        <f>IF(N134="nulová",J134,0)</f>
        <v>0</v>
      </c>
      <c r="BJ134" s="24" t="s">
        <v>77</v>
      </c>
      <c r="BK134" s="164">
        <f>ROUND(I134*H134,2)</f>
        <v>0</v>
      </c>
      <c r="BL134" s="24" t="s">
        <v>152</v>
      </c>
      <c r="BM134" s="24" t="s">
        <v>228</v>
      </c>
    </row>
    <row r="135" spans="2:65" s="1" customFormat="1" ht="67.5">
      <c r="B135" s="38"/>
      <c r="D135" s="165" t="s">
        <v>154</v>
      </c>
      <c r="F135" s="166" t="s">
        <v>229</v>
      </c>
      <c r="L135" s="38"/>
      <c r="M135" s="167"/>
      <c r="N135" s="39"/>
      <c r="O135" s="39"/>
      <c r="P135" s="39"/>
      <c r="Q135" s="39"/>
      <c r="R135" s="39"/>
      <c r="S135" s="39"/>
      <c r="T135" s="67"/>
      <c r="AT135" s="24" t="s">
        <v>154</v>
      </c>
      <c r="AU135" s="24" t="s">
        <v>79</v>
      </c>
    </row>
    <row r="136" spans="2:65" s="11" customFormat="1">
      <c r="B136" s="168"/>
      <c r="D136" s="165" t="s">
        <v>160</v>
      </c>
      <c r="E136" s="169" t="s">
        <v>5</v>
      </c>
      <c r="F136" s="170" t="s">
        <v>230</v>
      </c>
      <c r="H136" s="171">
        <v>45.65</v>
      </c>
      <c r="L136" s="168"/>
      <c r="M136" s="172"/>
      <c r="N136" s="173"/>
      <c r="O136" s="173"/>
      <c r="P136" s="173"/>
      <c r="Q136" s="173"/>
      <c r="R136" s="173"/>
      <c r="S136" s="173"/>
      <c r="T136" s="174"/>
      <c r="AT136" s="169" t="s">
        <v>160</v>
      </c>
      <c r="AU136" s="169" t="s">
        <v>79</v>
      </c>
      <c r="AV136" s="11" t="s">
        <v>79</v>
      </c>
      <c r="AW136" s="11" t="s">
        <v>33</v>
      </c>
      <c r="AX136" s="11" t="s">
        <v>69</v>
      </c>
      <c r="AY136" s="169" t="s">
        <v>145</v>
      </c>
    </row>
    <row r="137" spans="2:65" s="14" customFormat="1">
      <c r="B137" s="188"/>
      <c r="D137" s="165" t="s">
        <v>160</v>
      </c>
      <c r="E137" s="189" t="s">
        <v>5</v>
      </c>
      <c r="F137" s="190" t="s">
        <v>231</v>
      </c>
      <c r="H137" s="191">
        <v>45.65</v>
      </c>
      <c r="L137" s="188"/>
      <c r="M137" s="192"/>
      <c r="N137" s="193"/>
      <c r="O137" s="193"/>
      <c r="P137" s="193"/>
      <c r="Q137" s="193"/>
      <c r="R137" s="193"/>
      <c r="S137" s="193"/>
      <c r="T137" s="194"/>
      <c r="AT137" s="189" t="s">
        <v>160</v>
      </c>
      <c r="AU137" s="189" t="s">
        <v>79</v>
      </c>
      <c r="AV137" s="14" t="s">
        <v>152</v>
      </c>
      <c r="AW137" s="14" t="s">
        <v>33</v>
      </c>
      <c r="AX137" s="14" t="s">
        <v>77</v>
      </c>
      <c r="AY137" s="189" t="s">
        <v>145</v>
      </c>
    </row>
    <row r="138" spans="2:65" s="1" customFormat="1" ht="25.5" customHeight="1">
      <c r="B138" s="153"/>
      <c r="C138" s="154" t="s">
        <v>11</v>
      </c>
      <c r="D138" s="154" t="s">
        <v>147</v>
      </c>
      <c r="E138" s="155" t="s">
        <v>232</v>
      </c>
      <c r="F138" s="156" t="s">
        <v>233</v>
      </c>
      <c r="G138" s="157" t="s">
        <v>217</v>
      </c>
      <c r="H138" s="158">
        <v>45.65</v>
      </c>
      <c r="I138" s="159"/>
      <c r="J138" s="159">
        <f>ROUND(I138*H138,2)</f>
        <v>0</v>
      </c>
      <c r="K138" s="156" t="s">
        <v>151</v>
      </c>
      <c r="L138" s="38"/>
      <c r="M138" s="160" t="s">
        <v>5</v>
      </c>
      <c r="N138" s="161" t="s">
        <v>40</v>
      </c>
      <c r="O138" s="162">
        <v>0.38</v>
      </c>
      <c r="P138" s="162">
        <f>O138*H138</f>
        <v>17.347000000000001</v>
      </c>
      <c r="Q138" s="162">
        <v>0</v>
      </c>
      <c r="R138" s="162">
        <f>Q138*H138</f>
        <v>0</v>
      </c>
      <c r="S138" s="162">
        <v>0</v>
      </c>
      <c r="T138" s="163">
        <f>S138*H138</f>
        <v>0</v>
      </c>
      <c r="AR138" s="24" t="s">
        <v>152</v>
      </c>
      <c r="AT138" s="24" t="s">
        <v>147</v>
      </c>
      <c r="AU138" s="24" t="s">
        <v>79</v>
      </c>
      <c r="AY138" s="24" t="s">
        <v>145</v>
      </c>
      <c r="BE138" s="164">
        <f>IF(N138="základní",J138,0)</f>
        <v>0</v>
      </c>
      <c r="BF138" s="164">
        <f>IF(N138="snížená",J138,0)</f>
        <v>0</v>
      </c>
      <c r="BG138" s="164">
        <f>IF(N138="zákl. přenesená",J138,0)</f>
        <v>0</v>
      </c>
      <c r="BH138" s="164">
        <f>IF(N138="sníž. přenesená",J138,0)</f>
        <v>0</v>
      </c>
      <c r="BI138" s="164">
        <f>IF(N138="nulová",J138,0)</f>
        <v>0</v>
      </c>
      <c r="BJ138" s="24" t="s">
        <v>77</v>
      </c>
      <c r="BK138" s="164">
        <f>ROUND(I138*H138,2)</f>
        <v>0</v>
      </c>
      <c r="BL138" s="24" t="s">
        <v>152</v>
      </c>
      <c r="BM138" s="24" t="s">
        <v>234</v>
      </c>
    </row>
    <row r="139" spans="2:65" s="1" customFormat="1" ht="27">
      <c r="B139" s="38"/>
      <c r="D139" s="165" t="s">
        <v>154</v>
      </c>
      <c r="F139" s="166" t="s">
        <v>235</v>
      </c>
      <c r="L139" s="38"/>
      <c r="M139" s="167"/>
      <c r="N139" s="39"/>
      <c r="O139" s="39"/>
      <c r="P139" s="39"/>
      <c r="Q139" s="39"/>
      <c r="R139" s="39"/>
      <c r="S139" s="39"/>
      <c r="T139" s="67"/>
      <c r="AT139" s="24" t="s">
        <v>154</v>
      </c>
      <c r="AU139" s="24" t="s">
        <v>79</v>
      </c>
    </row>
    <row r="140" spans="2:65" s="1" customFormat="1" ht="38.25" customHeight="1">
      <c r="B140" s="153"/>
      <c r="C140" s="154" t="s">
        <v>236</v>
      </c>
      <c r="D140" s="154" t="s">
        <v>147</v>
      </c>
      <c r="E140" s="155" t="s">
        <v>237</v>
      </c>
      <c r="F140" s="156" t="s">
        <v>238</v>
      </c>
      <c r="G140" s="157" t="s">
        <v>97</v>
      </c>
      <c r="H140" s="158">
        <v>51.506</v>
      </c>
      <c r="I140" s="159"/>
      <c r="J140" s="159">
        <f>ROUND(I140*H140,2)</f>
        <v>0</v>
      </c>
      <c r="K140" s="156" t="s">
        <v>151</v>
      </c>
      <c r="L140" s="38"/>
      <c r="M140" s="160" t="s">
        <v>5</v>
      </c>
      <c r="N140" s="161" t="s">
        <v>40</v>
      </c>
      <c r="O140" s="162">
        <v>0.51900000000000002</v>
      </c>
      <c r="P140" s="162">
        <f>O140*H140</f>
        <v>26.731614</v>
      </c>
      <c r="Q140" s="162">
        <v>0</v>
      </c>
      <c r="R140" s="162">
        <f>Q140*H140</f>
        <v>0</v>
      </c>
      <c r="S140" s="162">
        <v>0</v>
      </c>
      <c r="T140" s="163">
        <f>S140*H140</f>
        <v>0</v>
      </c>
      <c r="AR140" s="24" t="s">
        <v>152</v>
      </c>
      <c r="AT140" s="24" t="s">
        <v>147</v>
      </c>
      <c r="AU140" s="24" t="s">
        <v>79</v>
      </c>
      <c r="AY140" s="24" t="s">
        <v>145</v>
      </c>
      <c r="BE140" s="164">
        <f>IF(N140="základní",J140,0)</f>
        <v>0</v>
      </c>
      <c r="BF140" s="164">
        <f>IF(N140="snížená",J140,0)</f>
        <v>0</v>
      </c>
      <c r="BG140" s="164">
        <f>IF(N140="zákl. přenesená",J140,0)</f>
        <v>0</v>
      </c>
      <c r="BH140" s="164">
        <f>IF(N140="sníž. přenesená",J140,0)</f>
        <v>0</v>
      </c>
      <c r="BI140" s="164">
        <f>IF(N140="nulová",J140,0)</f>
        <v>0</v>
      </c>
      <c r="BJ140" s="24" t="s">
        <v>77</v>
      </c>
      <c r="BK140" s="164">
        <f>ROUND(I140*H140,2)</f>
        <v>0</v>
      </c>
      <c r="BL140" s="24" t="s">
        <v>152</v>
      </c>
      <c r="BM140" s="24" t="s">
        <v>239</v>
      </c>
    </row>
    <row r="141" spans="2:65" s="1" customFormat="1" ht="94.5">
      <c r="B141" s="38"/>
      <c r="D141" s="165" t="s">
        <v>154</v>
      </c>
      <c r="F141" s="166" t="s">
        <v>240</v>
      </c>
      <c r="L141" s="38"/>
      <c r="M141" s="167"/>
      <c r="N141" s="39"/>
      <c r="O141" s="39"/>
      <c r="P141" s="39"/>
      <c r="Q141" s="39"/>
      <c r="R141" s="39"/>
      <c r="S141" s="39"/>
      <c r="T141" s="67"/>
      <c r="AT141" s="24" t="s">
        <v>154</v>
      </c>
      <c r="AU141" s="24" t="s">
        <v>79</v>
      </c>
    </row>
    <row r="142" spans="2:65" s="11" customFormat="1">
      <c r="B142" s="168"/>
      <c r="D142" s="165" t="s">
        <v>160</v>
      </c>
      <c r="E142" s="169" t="s">
        <v>5</v>
      </c>
      <c r="F142" s="170" t="s">
        <v>241</v>
      </c>
      <c r="H142" s="171">
        <v>51.506</v>
      </c>
      <c r="L142" s="168"/>
      <c r="M142" s="172"/>
      <c r="N142" s="173"/>
      <c r="O142" s="173"/>
      <c r="P142" s="173"/>
      <c r="Q142" s="173"/>
      <c r="R142" s="173"/>
      <c r="S142" s="173"/>
      <c r="T142" s="174"/>
      <c r="AT142" s="169" t="s">
        <v>160</v>
      </c>
      <c r="AU142" s="169" t="s">
        <v>79</v>
      </c>
      <c r="AV142" s="11" t="s">
        <v>79</v>
      </c>
      <c r="AW142" s="11" t="s">
        <v>33</v>
      </c>
      <c r="AX142" s="11" t="s">
        <v>77</v>
      </c>
      <c r="AY142" s="169" t="s">
        <v>145</v>
      </c>
    </row>
    <row r="143" spans="2:65" s="1" customFormat="1" ht="38.25" customHeight="1">
      <c r="B143" s="153"/>
      <c r="C143" s="154" t="s">
        <v>242</v>
      </c>
      <c r="D143" s="154" t="s">
        <v>147</v>
      </c>
      <c r="E143" s="155" t="s">
        <v>243</v>
      </c>
      <c r="F143" s="156" t="s">
        <v>244</v>
      </c>
      <c r="G143" s="157" t="s">
        <v>97</v>
      </c>
      <c r="H143" s="158">
        <v>1.6659999999999999</v>
      </c>
      <c r="I143" s="159"/>
      <c r="J143" s="159">
        <f>ROUND(I143*H143,2)</f>
        <v>0</v>
      </c>
      <c r="K143" s="156" t="s">
        <v>151</v>
      </c>
      <c r="L143" s="38"/>
      <c r="M143" s="160" t="s">
        <v>5</v>
      </c>
      <c r="N143" s="161" t="s">
        <v>40</v>
      </c>
      <c r="O143" s="162">
        <v>0.05</v>
      </c>
      <c r="P143" s="162">
        <f>O143*H143</f>
        <v>8.3299999999999999E-2</v>
      </c>
      <c r="Q143" s="162">
        <v>0</v>
      </c>
      <c r="R143" s="162">
        <f>Q143*H143</f>
        <v>0</v>
      </c>
      <c r="S143" s="162">
        <v>0</v>
      </c>
      <c r="T143" s="163">
        <f>S143*H143</f>
        <v>0</v>
      </c>
      <c r="AR143" s="24" t="s">
        <v>152</v>
      </c>
      <c r="AT143" s="24" t="s">
        <v>147</v>
      </c>
      <c r="AU143" s="24" t="s">
        <v>79</v>
      </c>
      <c r="AY143" s="24" t="s">
        <v>145</v>
      </c>
      <c r="BE143" s="164">
        <f>IF(N143="základní",J143,0)</f>
        <v>0</v>
      </c>
      <c r="BF143" s="164">
        <f>IF(N143="snížená",J143,0)</f>
        <v>0</v>
      </c>
      <c r="BG143" s="164">
        <f>IF(N143="zákl. přenesená",J143,0)</f>
        <v>0</v>
      </c>
      <c r="BH143" s="164">
        <f>IF(N143="sníž. přenesená",J143,0)</f>
        <v>0</v>
      </c>
      <c r="BI143" s="164">
        <f>IF(N143="nulová",J143,0)</f>
        <v>0</v>
      </c>
      <c r="BJ143" s="24" t="s">
        <v>77</v>
      </c>
      <c r="BK143" s="164">
        <f>ROUND(I143*H143,2)</f>
        <v>0</v>
      </c>
      <c r="BL143" s="24" t="s">
        <v>152</v>
      </c>
      <c r="BM143" s="24" t="s">
        <v>245</v>
      </c>
    </row>
    <row r="144" spans="2:65" s="1" customFormat="1" ht="189">
      <c r="B144" s="38"/>
      <c r="D144" s="165" t="s">
        <v>154</v>
      </c>
      <c r="F144" s="166" t="s">
        <v>246</v>
      </c>
      <c r="L144" s="38"/>
      <c r="M144" s="167"/>
      <c r="N144" s="39"/>
      <c r="O144" s="39"/>
      <c r="P144" s="39"/>
      <c r="Q144" s="39"/>
      <c r="R144" s="39"/>
      <c r="S144" s="39"/>
      <c r="T144" s="67"/>
      <c r="AT144" s="24" t="s">
        <v>154</v>
      </c>
      <c r="AU144" s="24" t="s">
        <v>79</v>
      </c>
    </row>
    <row r="145" spans="2:65" s="11" customFormat="1">
      <c r="B145" s="168"/>
      <c r="D145" s="165" t="s">
        <v>160</v>
      </c>
      <c r="E145" s="169" t="s">
        <v>5</v>
      </c>
      <c r="F145" s="170" t="s">
        <v>247</v>
      </c>
      <c r="H145" s="171">
        <v>1.6659999999999999</v>
      </c>
      <c r="L145" s="168"/>
      <c r="M145" s="172"/>
      <c r="N145" s="173"/>
      <c r="O145" s="173"/>
      <c r="P145" s="173"/>
      <c r="Q145" s="173"/>
      <c r="R145" s="173"/>
      <c r="S145" s="173"/>
      <c r="T145" s="174"/>
      <c r="AT145" s="169" t="s">
        <v>160</v>
      </c>
      <c r="AU145" s="169" t="s">
        <v>79</v>
      </c>
      <c r="AV145" s="11" t="s">
        <v>79</v>
      </c>
      <c r="AW145" s="11" t="s">
        <v>33</v>
      </c>
      <c r="AX145" s="11" t="s">
        <v>69</v>
      </c>
      <c r="AY145" s="169" t="s">
        <v>145</v>
      </c>
    </row>
    <row r="146" spans="2:65" s="14" customFormat="1">
      <c r="B146" s="188"/>
      <c r="D146" s="165" t="s">
        <v>160</v>
      </c>
      <c r="E146" s="189" t="s">
        <v>5</v>
      </c>
      <c r="F146" s="190" t="s">
        <v>231</v>
      </c>
      <c r="H146" s="191">
        <v>1.6659999999999999</v>
      </c>
      <c r="L146" s="188"/>
      <c r="M146" s="192"/>
      <c r="N146" s="193"/>
      <c r="O146" s="193"/>
      <c r="P146" s="193"/>
      <c r="Q146" s="193"/>
      <c r="R146" s="193"/>
      <c r="S146" s="193"/>
      <c r="T146" s="194"/>
      <c r="AT146" s="189" t="s">
        <v>160</v>
      </c>
      <c r="AU146" s="189" t="s">
        <v>79</v>
      </c>
      <c r="AV146" s="14" t="s">
        <v>152</v>
      </c>
      <c r="AW146" s="14" t="s">
        <v>33</v>
      </c>
      <c r="AX146" s="14" t="s">
        <v>77</v>
      </c>
      <c r="AY146" s="189" t="s">
        <v>145</v>
      </c>
    </row>
    <row r="147" spans="2:65" s="1" customFormat="1" ht="38.25" customHeight="1">
      <c r="B147" s="153"/>
      <c r="C147" s="154" t="s">
        <v>248</v>
      </c>
      <c r="D147" s="154" t="s">
        <v>147</v>
      </c>
      <c r="E147" s="155" t="s">
        <v>249</v>
      </c>
      <c r="F147" s="156" t="s">
        <v>250</v>
      </c>
      <c r="G147" s="157" t="s">
        <v>97</v>
      </c>
      <c r="H147" s="158">
        <v>43.316000000000003</v>
      </c>
      <c r="I147" s="159"/>
      <c r="J147" s="159">
        <f>ROUND(I147*H147,2)</f>
        <v>0</v>
      </c>
      <c r="K147" s="156" t="s">
        <v>151</v>
      </c>
      <c r="L147" s="38"/>
      <c r="M147" s="160" t="s">
        <v>5</v>
      </c>
      <c r="N147" s="161" t="s">
        <v>40</v>
      </c>
      <c r="O147" s="162">
        <v>6.7000000000000004E-2</v>
      </c>
      <c r="P147" s="162">
        <f>O147*H147</f>
        <v>2.9021720000000002</v>
      </c>
      <c r="Q147" s="162">
        <v>0</v>
      </c>
      <c r="R147" s="162">
        <f>Q147*H147</f>
        <v>0</v>
      </c>
      <c r="S147" s="162">
        <v>0</v>
      </c>
      <c r="T147" s="163">
        <f>S147*H147</f>
        <v>0</v>
      </c>
      <c r="AR147" s="24" t="s">
        <v>152</v>
      </c>
      <c r="AT147" s="24" t="s">
        <v>147</v>
      </c>
      <c r="AU147" s="24" t="s">
        <v>79</v>
      </c>
      <c r="AY147" s="24" t="s">
        <v>145</v>
      </c>
      <c r="BE147" s="164">
        <f>IF(N147="základní",J147,0)</f>
        <v>0</v>
      </c>
      <c r="BF147" s="164">
        <f>IF(N147="snížená",J147,0)</f>
        <v>0</v>
      </c>
      <c r="BG147" s="164">
        <f>IF(N147="zákl. přenesená",J147,0)</f>
        <v>0</v>
      </c>
      <c r="BH147" s="164">
        <f>IF(N147="sníž. přenesená",J147,0)</f>
        <v>0</v>
      </c>
      <c r="BI147" s="164">
        <f>IF(N147="nulová",J147,0)</f>
        <v>0</v>
      </c>
      <c r="BJ147" s="24" t="s">
        <v>77</v>
      </c>
      <c r="BK147" s="164">
        <f>ROUND(I147*H147,2)</f>
        <v>0</v>
      </c>
      <c r="BL147" s="24" t="s">
        <v>152</v>
      </c>
      <c r="BM147" s="24" t="s">
        <v>251</v>
      </c>
    </row>
    <row r="148" spans="2:65" s="1" customFormat="1" ht="189">
      <c r="B148" s="38"/>
      <c r="D148" s="165" t="s">
        <v>154</v>
      </c>
      <c r="F148" s="166" t="s">
        <v>246</v>
      </c>
      <c r="L148" s="38"/>
      <c r="M148" s="167"/>
      <c r="N148" s="39"/>
      <c r="O148" s="39"/>
      <c r="P148" s="39"/>
      <c r="Q148" s="39"/>
      <c r="R148" s="39"/>
      <c r="S148" s="39"/>
      <c r="T148" s="67"/>
      <c r="AT148" s="24" t="s">
        <v>154</v>
      </c>
      <c r="AU148" s="24" t="s">
        <v>79</v>
      </c>
    </row>
    <row r="149" spans="2:65" s="11" customFormat="1">
      <c r="B149" s="168"/>
      <c r="D149" s="165" t="s">
        <v>160</v>
      </c>
      <c r="E149" s="169" t="s">
        <v>5</v>
      </c>
      <c r="F149" s="170" t="s">
        <v>252</v>
      </c>
      <c r="H149" s="171">
        <v>43.316000000000003</v>
      </c>
      <c r="L149" s="168"/>
      <c r="M149" s="172"/>
      <c r="N149" s="173"/>
      <c r="O149" s="173"/>
      <c r="P149" s="173"/>
      <c r="Q149" s="173"/>
      <c r="R149" s="173"/>
      <c r="S149" s="173"/>
      <c r="T149" s="174"/>
      <c r="AT149" s="169" t="s">
        <v>160</v>
      </c>
      <c r="AU149" s="169" t="s">
        <v>79</v>
      </c>
      <c r="AV149" s="11" t="s">
        <v>79</v>
      </c>
      <c r="AW149" s="11" t="s">
        <v>33</v>
      </c>
      <c r="AX149" s="11" t="s">
        <v>77</v>
      </c>
      <c r="AY149" s="169" t="s">
        <v>145</v>
      </c>
    </row>
    <row r="150" spans="2:65" s="1" customFormat="1" ht="25.5" customHeight="1">
      <c r="B150" s="153"/>
      <c r="C150" s="154" t="s">
        <v>253</v>
      </c>
      <c r="D150" s="154" t="s">
        <v>147</v>
      </c>
      <c r="E150" s="155" t="s">
        <v>254</v>
      </c>
      <c r="F150" s="156" t="s">
        <v>255</v>
      </c>
      <c r="G150" s="157" t="s">
        <v>97</v>
      </c>
      <c r="H150" s="158">
        <v>1.6659999999999999</v>
      </c>
      <c r="I150" s="159"/>
      <c r="J150" s="159">
        <f>ROUND(I150*H150,2)</f>
        <v>0</v>
      </c>
      <c r="K150" s="156" t="s">
        <v>151</v>
      </c>
      <c r="L150" s="38"/>
      <c r="M150" s="160" t="s">
        <v>5</v>
      </c>
      <c r="N150" s="161" t="s">
        <v>40</v>
      </c>
      <c r="O150" s="162">
        <v>9.7000000000000003E-2</v>
      </c>
      <c r="P150" s="162">
        <f>O150*H150</f>
        <v>0.161602</v>
      </c>
      <c r="Q150" s="162">
        <v>0</v>
      </c>
      <c r="R150" s="162">
        <f>Q150*H150</f>
        <v>0</v>
      </c>
      <c r="S150" s="162">
        <v>0</v>
      </c>
      <c r="T150" s="163">
        <f>S150*H150</f>
        <v>0</v>
      </c>
      <c r="AR150" s="24" t="s">
        <v>152</v>
      </c>
      <c r="AT150" s="24" t="s">
        <v>147</v>
      </c>
      <c r="AU150" s="24" t="s">
        <v>79</v>
      </c>
      <c r="AY150" s="24" t="s">
        <v>145</v>
      </c>
      <c r="BE150" s="164">
        <f>IF(N150="základní",J150,0)</f>
        <v>0</v>
      </c>
      <c r="BF150" s="164">
        <f>IF(N150="snížená",J150,0)</f>
        <v>0</v>
      </c>
      <c r="BG150" s="164">
        <f>IF(N150="zákl. přenesená",J150,0)</f>
        <v>0</v>
      </c>
      <c r="BH150" s="164">
        <f>IF(N150="sníž. přenesená",J150,0)</f>
        <v>0</v>
      </c>
      <c r="BI150" s="164">
        <f>IF(N150="nulová",J150,0)</f>
        <v>0</v>
      </c>
      <c r="BJ150" s="24" t="s">
        <v>77</v>
      </c>
      <c r="BK150" s="164">
        <f>ROUND(I150*H150,2)</f>
        <v>0</v>
      </c>
      <c r="BL150" s="24" t="s">
        <v>152</v>
      </c>
      <c r="BM150" s="24" t="s">
        <v>256</v>
      </c>
    </row>
    <row r="151" spans="2:65" s="1" customFormat="1" ht="148.5">
      <c r="B151" s="38"/>
      <c r="D151" s="165" t="s">
        <v>154</v>
      </c>
      <c r="F151" s="166" t="s">
        <v>257</v>
      </c>
      <c r="L151" s="38"/>
      <c r="M151" s="167"/>
      <c r="N151" s="39"/>
      <c r="O151" s="39"/>
      <c r="P151" s="39"/>
      <c r="Q151" s="39"/>
      <c r="R151" s="39"/>
      <c r="S151" s="39"/>
      <c r="T151" s="67"/>
      <c r="AT151" s="24" t="s">
        <v>154</v>
      </c>
      <c r="AU151" s="24" t="s">
        <v>79</v>
      </c>
    </row>
    <row r="152" spans="2:65" s="11" customFormat="1">
      <c r="B152" s="168"/>
      <c r="D152" s="165" t="s">
        <v>160</v>
      </c>
      <c r="E152" s="169" t="s">
        <v>5</v>
      </c>
      <c r="F152" s="170" t="s">
        <v>258</v>
      </c>
      <c r="H152" s="171">
        <v>1.6659999999999999</v>
      </c>
      <c r="L152" s="168"/>
      <c r="M152" s="172"/>
      <c r="N152" s="173"/>
      <c r="O152" s="173"/>
      <c r="P152" s="173"/>
      <c r="Q152" s="173"/>
      <c r="R152" s="173"/>
      <c r="S152" s="173"/>
      <c r="T152" s="174"/>
      <c r="AT152" s="169" t="s">
        <v>160</v>
      </c>
      <c r="AU152" s="169" t="s">
        <v>79</v>
      </c>
      <c r="AV152" s="11" t="s">
        <v>79</v>
      </c>
      <c r="AW152" s="11" t="s">
        <v>33</v>
      </c>
      <c r="AX152" s="11" t="s">
        <v>69</v>
      </c>
      <c r="AY152" s="169" t="s">
        <v>145</v>
      </c>
    </row>
    <row r="153" spans="2:65" s="14" customFormat="1">
      <c r="B153" s="188"/>
      <c r="D153" s="165" t="s">
        <v>160</v>
      </c>
      <c r="E153" s="189" t="s">
        <v>5</v>
      </c>
      <c r="F153" s="190" t="s">
        <v>231</v>
      </c>
      <c r="H153" s="191">
        <v>1.6659999999999999</v>
      </c>
      <c r="L153" s="188"/>
      <c r="M153" s="192"/>
      <c r="N153" s="193"/>
      <c r="O153" s="193"/>
      <c r="P153" s="193"/>
      <c r="Q153" s="193"/>
      <c r="R153" s="193"/>
      <c r="S153" s="193"/>
      <c r="T153" s="194"/>
      <c r="AT153" s="189" t="s">
        <v>160</v>
      </c>
      <c r="AU153" s="189" t="s">
        <v>79</v>
      </c>
      <c r="AV153" s="14" t="s">
        <v>152</v>
      </c>
      <c r="AW153" s="14" t="s">
        <v>33</v>
      </c>
      <c r="AX153" s="14" t="s">
        <v>77</v>
      </c>
      <c r="AY153" s="189" t="s">
        <v>145</v>
      </c>
    </row>
    <row r="154" spans="2:65" s="1" customFormat="1" ht="16.5" customHeight="1">
      <c r="B154" s="153"/>
      <c r="C154" s="154" t="s">
        <v>259</v>
      </c>
      <c r="D154" s="154" t="s">
        <v>147</v>
      </c>
      <c r="E154" s="155" t="s">
        <v>260</v>
      </c>
      <c r="F154" s="156" t="s">
        <v>261</v>
      </c>
      <c r="G154" s="157" t="s">
        <v>97</v>
      </c>
      <c r="H154" s="158">
        <v>1.6659999999999999</v>
      </c>
      <c r="I154" s="159"/>
      <c r="J154" s="159">
        <f>ROUND(I154*H154,2)</f>
        <v>0</v>
      </c>
      <c r="K154" s="156" t="s">
        <v>151</v>
      </c>
      <c r="L154" s="38"/>
      <c r="M154" s="160" t="s">
        <v>5</v>
      </c>
      <c r="N154" s="161" t="s">
        <v>40</v>
      </c>
      <c r="O154" s="162">
        <v>8.9999999999999993E-3</v>
      </c>
      <c r="P154" s="162">
        <f>O154*H154</f>
        <v>1.4993999999999999E-2</v>
      </c>
      <c r="Q154" s="162">
        <v>0</v>
      </c>
      <c r="R154" s="162">
        <f>Q154*H154</f>
        <v>0</v>
      </c>
      <c r="S154" s="162">
        <v>0</v>
      </c>
      <c r="T154" s="163">
        <f>S154*H154</f>
        <v>0</v>
      </c>
      <c r="AR154" s="24" t="s">
        <v>152</v>
      </c>
      <c r="AT154" s="24" t="s">
        <v>147</v>
      </c>
      <c r="AU154" s="24" t="s">
        <v>79</v>
      </c>
      <c r="AY154" s="24" t="s">
        <v>145</v>
      </c>
      <c r="BE154" s="164">
        <f>IF(N154="základní",J154,0)</f>
        <v>0</v>
      </c>
      <c r="BF154" s="164">
        <f>IF(N154="snížená",J154,0)</f>
        <v>0</v>
      </c>
      <c r="BG154" s="164">
        <f>IF(N154="zákl. přenesená",J154,0)</f>
        <v>0</v>
      </c>
      <c r="BH154" s="164">
        <f>IF(N154="sníž. přenesená",J154,0)</f>
        <v>0</v>
      </c>
      <c r="BI154" s="164">
        <f>IF(N154="nulová",J154,0)</f>
        <v>0</v>
      </c>
      <c r="BJ154" s="24" t="s">
        <v>77</v>
      </c>
      <c r="BK154" s="164">
        <f>ROUND(I154*H154,2)</f>
        <v>0</v>
      </c>
      <c r="BL154" s="24" t="s">
        <v>152</v>
      </c>
      <c r="BM154" s="24" t="s">
        <v>262</v>
      </c>
    </row>
    <row r="155" spans="2:65" s="1" customFormat="1" ht="297">
      <c r="B155" s="38"/>
      <c r="D155" s="165" t="s">
        <v>154</v>
      </c>
      <c r="F155" s="166" t="s">
        <v>263</v>
      </c>
      <c r="L155" s="38"/>
      <c r="M155" s="167"/>
      <c r="N155" s="39"/>
      <c r="O155" s="39"/>
      <c r="P155" s="39"/>
      <c r="Q155" s="39"/>
      <c r="R155" s="39"/>
      <c r="S155" s="39"/>
      <c r="T155" s="67"/>
      <c r="AT155" s="24" t="s">
        <v>154</v>
      </c>
      <c r="AU155" s="24" t="s">
        <v>79</v>
      </c>
    </row>
    <row r="156" spans="2:65" s="11" customFormat="1">
      <c r="B156" s="168"/>
      <c r="D156" s="165" t="s">
        <v>160</v>
      </c>
      <c r="E156" s="169" t="s">
        <v>5</v>
      </c>
      <c r="F156" s="170" t="s">
        <v>264</v>
      </c>
      <c r="H156" s="171">
        <v>1.6659999999999999</v>
      </c>
      <c r="L156" s="168"/>
      <c r="M156" s="172"/>
      <c r="N156" s="173"/>
      <c r="O156" s="173"/>
      <c r="P156" s="173"/>
      <c r="Q156" s="173"/>
      <c r="R156" s="173"/>
      <c r="S156" s="173"/>
      <c r="T156" s="174"/>
      <c r="AT156" s="169" t="s">
        <v>160</v>
      </c>
      <c r="AU156" s="169" t="s">
        <v>79</v>
      </c>
      <c r="AV156" s="11" t="s">
        <v>79</v>
      </c>
      <c r="AW156" s="11" t="s">
        <v>33</v>
      </c>
      <c r="AX156" s="11" t="s">
        <v>69</v>
      </c>
      <c r="AY156" s="169" t="s">
        <v>145</v>
      </c>
    </row>
    <row r="157" spans="2:65" s="14" customFormat="1">
      <c r="B157" s="188"/>
      <c r="D157" s="165" t="s">
        <v>160</v>
      </c>
      <c r="E157" s="189" t="s">
        <v>5</v>
      </c>
      <c r="F157" s="190" t="s">
        <v>231</v>
      </c>
      <c r="H157" s="191">
        <v>1.6659999999999999</v>
      </c>
      <c r="L157" s="188"/>
      <c r="M157" s="192"/>
      <c r="N157" s="193"/>
      <c r="O157" s="193"/>
      <c r="P157" s="193"/>
      <c r="Q157" s="193"/>
      <c r="R157" s="193"/>
      <c r="S157" s="193"/>
      <c r="T157" s="194"/>
      <c r="AT157" s="189" t="s">
        <v>160</v>
      </c>
      <c r="AU157" s="189" t="s">
        <v>79</v>
      </c>
      <c r="AV157" s="14" t="s">
        <v>152</v>
      </c>
      <c r="AW157" s="14" t="s">
        <v>33</v>
      </c>
      <c r="AX157" s="14" t="s">
        <v>77</v>
      </c>
      <c r="AY157" s="189" t="s">
        <v>145</v>
      </c>
    </row>
    <row r="158" spans="2:65" s="1" customFormat="1" ht="16.5" customHeight="1">
      <c r="B158" s="153"/>
      <c r="C158" s="154" t="s">
        <v>10</v>
      </c>
      <c r="D158" s="154" t="s">
        <v>147</v>
      </c>
      <c r="E158" s="155" t="s">
        <v>265</v>
      </c>
      <c r="F158" s="156" t="s">
        <v>266</v>
      </c>
      <c r="G158" s="157" t="s">
        <v>267</v>
      </c>
      <c r="H158" s="158">
        <v>77.968999999999994</v>
      </c>
      <c r="I158" s="159"/>
      <c r="J158" s="159">
        <f>ROUND(I158*H158,2)</f>
        <v>0</v>
      </c>
      <c r="K158" s="156" t="s">
        <v>151</v>
      </c>
      <c r="L158" s="38"/>
      <c r="M158" s="160" t="s">
        <v>5</v>
      </c>
      <c r="N158" s="161" t="s">
        <v>40</v>
      </c>
      <c r="O158" s="162">
        <v>0</v>
      </c>
      <c r="P158" s="162">
        <f>O158*H158</f>
        <v>0</v>
      </c>
      <c r="Q158" s="162">
        <v>0</v>
      </c>
      <c r="R158" s="162">
        <f>Q158*H158</f>
        <v>0</v>
      </c>
      <c r="S158" s="162">
        <v>0</v>
      </c>
      <c r="T158" s="163">
        <f>S158*H158</f>
        <v>0</v>
      </c>
      <c r="AR158" s="24" t="s">
        <v>152</v>
      </c>
      <c r="AT158" s="24" t="s">
        <v>147</v>
      </c>
      <c r="AU158" s="24" t="s">
        <v>79</v>
      </c>
      <c r="AY158" s="24" t="s">
        <v>145</v>
      </c>
      <c r="BE158" s="164">
        <f>IF(N158="základní",J158,0)</f>
        <v>0</v>
      </c>
      <c r="BF158" s="164">
        <f>IF(N158="snížená",J158,0)</f>
        <v>0</v>
      </c>
      <c r="BG158" s="164">
        <f>IF(N158="zákl. přenesená",J158,0)</f>
        <v>0</v>
      </c>
      <c r="BH158" s="164">
        <f>IF(N158="sníž. přenesená",J158,0)</f>
        <v>0</v>
      </c>
      <c r="BI158" s="164">
        <f>IF(N158="nulová",J158,0)</f>
        <v>0</v>
      </c>
      <c r="BJ158" s="24" t="s">
        <v>77</v>
      </c>
      <c r="BK158" s="164">
        <f>ROUND(I158*H158,2)</f>
        <v>0</v>
      </c>
      <c r="BL158" s="24" t="s">
        <v>152</v>
      </c>
      <c r="BM158" s="24" t="s">
        <v>268</v>
      </c>
    </row>
    <row r="159" spans="2:65" s="1" customFormat="1" ht="297">
      <c r="B159" s="38"/>
      <c r="D159" s="165" t="s">
        <v>154</v>
      </c>
      <c r="F159" s="166" t="s">
        <v>263</v>
      </c>
      <c r="L159" s="38"/>
      <c r="M159" s="167"/>
      <c r="N159" s="39"/>
      <c r="O159" s="39"/>
      <c r="P159" s="39"/>
      <c r="Q159" s="39"/>
      <c r="R159" s="39"/>
      <c r="S159" s="39"/>
      <c r="T159" s="67"/>
      <c r="AT159" s="24" t="s">
        <v>154</v>
      </c>
      <c r="AU159" s="24" t="s">
        <v>79</v>
      </c>
    </row>
    <row r="160" spans="2:65" s="11" customFormat="1">
      <c r="B160" s="168"/>
      <c r="D160" s="165" t="s">
        <v>160</v>
      </c>
      <c r="E160" s="169" t="s">
        <v>5</v>
      </c>
      <c r="F160" s="170" t="s">
        <v>95</v>
      </c>
      <c r="H160" s="171">
        <v>43.316000000000003</v>
      </c>
      <c r="L160" s="168"/>
      <c r="M160" s="172"/>
      <c r="N160" s="173"/>
      <c r="O160" s="173"/>
      <c r="P160" s="173"/>
      <c r="Q160" s="173"/>
      <c r="R160" s="173"/>
      <c r="S160" s="173"/>
      <c r="T160" s="174"/>
      <c r="AT160" s="169" t="s">
        <v>160</v>
      </c>
      <c r="AU160" s="169" t="s">
        <v>79</v>
      </c>
      <c r="AV160" s="11" t="s">
        <v>79</v>
      </c>
      <c r="AW160" s="11" t="s">
        <v>33</v>
      </c>
      <c r="AX160" s="11" t="s">
        <v>77</v>
      </c>
      <c r="AY160" s="169" t="s">
        <v>145</v>
      </c>
    </row>
    <row r="161" spans="2:65" s="11" customFormat="1">
      <c r="B161" s="168"/>
      <c r="D161" s="165" t="s">
        <v>160</v>
      </c>
      <c r="F161" s="170" t="s">
        <v>269</v>
      </c>
      <c r="H161" s="171">
        <v>77.968999999999994</v>
      </c>
      <c r="L161" s="168"/>
      <c r="M161" s="172"/>
      <c r="N161" s="173"/>
      <c r="O161" s="173"/>
      <c r="P161" s="173"/>
      <c r="Q161" s="173"/>
      <c r="R161" s="173"/>
      <c r="S161" s="173"/>
      <c r="T161" s="174"/>
      <c r="AT161" s="169" t="s">
        <v>160</v>
      </c>
      <c r="AU161" s="169" t="s">
        <v>79</v>
      </c>
      <c r="AV161" s="11" t="s">
        <v>79</v>
      </c>
      <c r="AW161" s="11" t="s">
        <v>6</v>
      </c>
      <c r="AX161" s="11" t="s">
        <v>77</v>
      </c>
      <c r="AY161" s="169" t="s">
        <v>145</v>
      </c>
    </row>
    <row r="162" spans="2:65" s="1" customFormat="1" ht="25.5" customHeight="1">
      <c r="B162" s="153"/>
      <c r="C162" s="154" t="s">
        <v>270</v>
      </c>
      <c r="D162" s="154" t="s">
        <v>147</v>
      </c>
      <c r="E162" s="155" t="s">
        <v>271</v>
      </c>
      <c r="F162" s="156" t="s">
        <v>272</v>
      </c>
      <c r="G162" s="157" t="s">
        <v>97</v>
      </c>
      <c r="H162" s="158">
        <v>41.65</v>
      </c>
      <c r="I162" s="159"/>
      <c r="J162" s="159">
        <f>ROUND(I162*H162,2)</f>
        <v>0</v>
      </c>
      <c r="K162" s="156" t="s">
        <v>151</v>
      </c>
      <c r="L162" s="38"/>
      <c r="M162" s="160" t="s">
        <v>5</v>
      </c>
      <c r="N162" s="161" t="s">
        <v>40</v>
      </c>
      <c r="O162" s="162">
        <v>0.29899999999999999</v>
      </c>
      <c r="P162" s="162">
        <f>O162*H162</f>
        <v>12.453349999999999</v>
      </c>
      <c r="Q162" s="162">
        <v>0</v>
      </c>
      <c r="R162" s="162">
        <f>Q162*H162</f>
        <v>0</v>
      </c>
      <c r="S162" s="162">
        <v>0</v>
      </c>
      <c r="T162" s="163">
        <f>S162*H162</f>
        <v>0</v>
      </c>
      <c r="AR162" s="24" t="s">
        <v>152</v>
      </c>
      <c r="AT162" s="24" t="s">
        <v>147</v>
      </c>
      <c r="AU162" s="24" t="s">
        <v>79</v>
      </c>
      <c r="AY162" s="24" t="s">
        <v>145</v>
      </c>
      <c r="BE162" s="164">
        <f>IF(N162="základní",J162,0)</f>
        <v>0</v>
      </c>
      <c r="BF162" s="164">
        <f>IF(N162="snížená",J162,0)</f>
        <v>0</v>
      </c>
      <c r="BG162" s="164">
        <f>IF(N162="zákl. přenesená",J162,0)</f>
        <v>0</v>
      </c>
      <c r="BH162" s="164">
        <f>IF(N162="sníž. přenesená",J162,0)</f>
        <v>0</v>
      </c>
      <c r="BI162" s="164">
        <f>IF(N162="nulová",J162,0)</f>
        <v>0</v>
      </c>
      <c r="BJ162" s="24" t="s">
        <v>77</v>
      </c>
      <c r="BK162" s="164">
        <f>ROUND(I162*H162,2)</f>
        <v>0</v>
      </c>
      <c r="BL162" s="24" t="s">
        <v>152</v>
      </c>
      <c r="BM162" s="24" t="s">
        <v>273</v>
      </c>
    </row>
    <row r="163" spans="2:65" s="1" customFormat="1" ht="409.5">
      <c r="B163" s="38"/>
      <c r="D163" s="165" t="s">
        <v>154</v>
      </c>
      <c r="F163" s="166" t="s">
        <v>274</v>
      </c>
      <c r="L163" s="38"/>
      <c r="M163" s="167"/>
      <c r="N163" s="39"/>
      <c r="O163" s="39"/>
      <c r="P163" s="39"/>
      <c r="Q163" s="39"/>
      <c r="R163" s="39"/>
      <c r="S163" s="39"/>
      <c r="T163" s="67"/>
      <c r="AT163" s="24" t="s">
        <v>154</v>
      </c>
      <c r="AU163" s="24" t="s">
        <v>79</v>
      </c>
    </row>
    <row r="164" spans="2:65" s="11" customFormat="1">
      <c r="B164" s="168"/>
      <c r="D164" s="165" t="s">
        <v>160</v>
      </c>
      <c r="E164" s="169" t="s">
        <v>103</v>
      </c>
      <c r="F164" s="170" t="s">
        <v>275</v>
      </c>
      <c r="H164" s="171">
        <v>41.65</v>
      </c>
      <c r="L164" s="168"/>
      <c r="M164" s="172"/>
      <c r="N164" s="173"/>
      <c r="O164" s="173"/>
      <c r="P164" s="173"/>
      <c r="Q164" s="173"/>
      <c r="R164" s="173"/>
      <c r="S164" s="173"/>
      <c r="T164" s="174"/>
      <c r="AT164" s="169" t="s">
        <v>160</v>
      </c>
      <c r="AU164" s="169" t="s">
        <v>79</v>
      </c>
      <c r="AV164" s="11" t="s">
        <v>79</v>
      </c>
      <c r="AW164" s="11" t="s">
        <v>33</v>
      </c>
      <c r="AX164" s="11" t="s">
        <v>69</v>
      </c>
      <c r="AY164" s="169" t="s">
        <v>145</v>
      </c>
    </row>
    <row r="165" spans="2:65" s="14" customFormat="1">
      <c r="B165" s="188"/>
      <c r="D165" s="165" t="s">
        <v>160</v>
      </c>
      <c r="E165" s="189" t="s">
        <v>5</v>
      </c>
      <c r="F165" s="190" t="s">
        <v>231</v>
      </c>
      <c r="H165" s="191">
        <v>41.65</v>
      </c>
      <c r="L165" s="188"/>
      <c r="M165" s="192"/>
      <c r="N165" s="193"/>
      <c r="O165" s="193"/>
      <c r="P165" s="193"/>
      <c r="Q165" s="193"/>
      <c r="R165" s="193"/>
      <c r="S165" s="193"/>
      <c r="T165" s="194"/>
      <c r="AT165" s="189" t="s">
        <v>160</v>
      </c>
      <c r="AU165" s="189" t="s">
        <v>79</v>
      </c>
      <c r="AV165" s="14" t="s">
        <v>152</v>
      </c>
      <c r="AW165" s="14" t="s">
        <v>33</v>
      </c>
      <c r="AX165" s="14" t="s">
        <v>77</v>
      </c>
      <c r="AY165" s="189" t="s">
        <v>145</v>
      </c>
    </row>
    <row r="166" spans="2:65" s="1" customFormat="1" ht="16.5" customHeight="1">
      <c r="B166" s="153"/>
      <c r="C166" s="195" t="s">
        <v>276</v>
      </c>
      <c r="D166" s="195" t="s">
        <v>277</v>
      </c>
      <c r="E166" s="196" t="s">
        <v>278</v>
      </c>
      <c r="F166" s="197" t="s">
        <v>279</v>
      </c>
      <c r="G166" s="198" t="s">
        <v>267</v>
      </c>
      <c r="H166" s="199">
        <v>74.97</v>
      </c>
      <c r="I166" s="200"/>
      <c r="J166" s="200">
        <f>ROUND(I166*H166,2)</f>
        <v>0</v>
      </c>
      <c r="K166" s="197" t="s">
        <v>5</v>
      </c>
      <c r="L166" s="201"/>
      <c r="M166" s="202" t="s">
        <v>5</v>
      </c>
      <c r="N166" s="203" t="s">
        <v>40</v>
      </c>
      <c r="O166" s="162">
        <v>0</v>
      </c>
      <c r="P166" s="162">
        <f>O166*H166</f>
        <v>0</v>
      </c>
      <c r="Q166" s="162">
        <v>0</v>
      </c>
      <c r="R166" s="162">
        <f>Q166*H166</f>
        <v>0</v>
      </c>
      <c r="S166" s="162">
        <v>0</v>
      </c>
      <c r="T166" s="163">
        <f>S166*H166</f>
        <v>0</v>
      </c>
      <c r="AR166" s="24" t="s">
        <v>192</v>
      </c>
      <c r="AT166" s="24" t="s">
        <v>277</v>
      </c>
      <c r="AU166" s="24" t="s">
        <v>79</v>
      </c>
      <c r="AY166" s="24" t="s">
        <v>145</v>
      </c>
      <c r="BE166" s="164">
        <f>IF(N166="základní",J166,0)</f>
        <v>0</v>
      </c>
      <c r="BF166" s="164">
        <f>IF(N166="snížená",J166,0)</f>
        <v>0</v>
      </c>
      <c r="BG166" s="164">
        <f>IF(N166="zákl. přenesená",J166,0)</f>
        <v>0</v>
      </c>
      <c r="BH166" s="164">
        <f>IF(N166="sníž. přenesená",J166,0)</f>
        <v>0</v>
      </c>
      <c r="BI166" s="164">
        <f>IF(N166="nulová",J166,0)</f>
        <v>0</v>
      </c>
      <c r="BJ166" s="24" t="s">
        <v>77</v>
      </c>
      <c r="BK166" s="164">
        <f>ROUND(I166*H166,2)</f>
        <v>0</v>
      </c>
      <c r="BL166" s="24" t="s">
        <v>152</v>
      </c>
      <c r="BM166" s="24" t="s">
        <v>280</v>
      </c>
    </row>
    <row r="167" spans="2:65" s="11" customFormat="1">
      <c r="B167" s="168"/>
      <c r="D167" s="165" t="s">
        <v>160</v>
      </c>
      <c r="E167" s="169" t="s">
        <v>5</v>
      </c>
      <c r="F167" s="170" t="s">
        <v>281</v>
      </c>
      <c r="H167" s="171">
        <v>74.97</v>
      </c>
      <c r="L167" s="168"/>
      <c r="M167" s="172"/>
      <c r="N167" s="173"/>
      <c r="O167" s="173"/>
      <c r="P167" s="173"/>
      <c r="Q167" s="173"/>
      <c r="R167" s="173"/>
      <c r="S167" s="173"/>
      <c r="T167" s="174"/>
      <c r="AT167" s="169" t="s">
        <v>160</v>
      </c>
      <c r="AU167" s="169" t="s">
        <v>79</v>
      </c>
      <c r="AV167" s="11" t="s">
        <v>79</v>
      </c>
      <c r="AW167" s="11" t="s">
        <v>33</v>
      </c>
      <c r="AX167" s="11" t="s">
        <v>77</v>
      </c>
      <c r="AY167" s="169" t="s">
        <v>145</v>
      </c>
    </row>
    <row r="168" spans="2:65" s="1" customFormat="1" ht="25.5" customHeight="1">
      <c r="B168" s="153"/>
      <c r="C168" s="154" t="s">
        <v>282</v>
      </c>
      <c r="D168" s="154" t="s">
        <v>147</v>
      </c>
      <c r="E168" s="155" t="s">
        <v>283</v>
      </c>
      <c r="F168" s="156" t="s">
        <v>284</v>
      </c>
      <c r="G168" s="157" t="s">
        <v>217</v>
      </c>
      <c r="H168" s="158">
        <v>12.6</v>
      </c>
      <c r="I168" s="159"/>
      <c r="J168" s="159">
        <f>ROUND(I168*H168,2)</f>
        <v>0</v>
      </c>
      <c r="K168" s="156" t="s">
        <v>151</v>
      </c>
      <c r="L168" s="38"/>
      <c r="M168" s="160" t="s">
        <v>5</v>
      </c>
      <c r="N168" s="161" t="s">
        <v>40</v>
      </c>
      <c r="O168" s="162">
        <v>0.17699999999999999</v>
      </c>
      <c r="P168" s="162">
        <f>O168*H168</f>
        <v>2.2302</v>
      </c>
      <c r="Q168" s="162">
        <v>0</v>
      </c>
      <c r="R168" s="162">
        <f>Q168*H168</f>
        <v>0</v>
      </c>
      <c r="S168" s="162">
        <v>0</v>
      </c>
      <c r="T168" s="163">
        <f>S168*H168</f>
        <v>0</v>
      </c>
      <c r="AR168" s="24" t="s">
        <v>152</v>
      </c>
      <c r="AT168" s="24" t="s">
        <v>147</v>
      </c>
      <c r="AU168" s="24" t="s">
        <v>79</v>
      </c>
      <c r="AY168" s="24" t="s">
        <v>145</v>
      </c>
      <c r="BE168" s="164">
        <f>IF(N168="základní",J168,0)</f>
        <v>0</v>
      </c>
      <c r="BF168" s="164">
        <f>IF(N168="snížená",J168,0)</f>
        <v>0</v>
      </c>
      <c r="BG168" s="164">
        <f>IF(N168="zákl. přenesená",J168,0)</f>
        <v>0</v>
      </c>
      <c r="BH168" s="164">
        <f>IF(N168="sníž. přenesená",J168,0)</f>
        <v>0</v>
      </c>
      <c r="BI168" s="164">
        <f>IF(N168="nulová",J168,0)</f>
        <v>0</v>
      </c>
      <c r="BJ168" s="24" t="s">
        <v>77</v>
      </c>
      <c r="BK168" s="164">
        <f>ROUND(I168*H168,2)</f>
        <v>0</v>
      </c>
      <c r="BL168" s="24" t="s">
        <v>152</v>
      </c>
      <c r="BM168" s="24" t="s">
        <v>285</v>
      </c>
    </row>
    <row r="169" spans="2:65" s="1" customFormat="1" ht="121.5">
      <c r="B169" s="38"/>
      <c r="D169" s="165" t="s">
        <v>154</v>
      </c>
      <c r="F169" s="166" t="s">
        <v>286</v>
      </c>
      <c r="L169" s="38"/>
      <c r="M169" s="167"/>
      <c r="N169" s="39"/>
      <c r="O169" s="39"/>
      <c r="P169" s="39"/>
      <c r="Q169" s="39"/>
      <c r="R169" s="39"/>
      <c r="S169" s="39"/>
      <c r="T169" s="67"/>
      <c r="AT169" s="24" t="s">
        <v>154</v>
      </c>
      <c r="AU169" s="24" t="s">
        <v>79</v>
      </c>
    </row>
    <row r="170" spans="2:65" s="11" customFormat="1">
      <c r="B170" s="168"/>
      <c r="D170" s="165" t="s">
        <v>160</v>
      </c>
      <c r="E170" s="169" t="s">
        <v>5</v>
      </c>
      <c r="F170" s="170" t="s">
        <v>287</v>
      </c>
      <c r="H170" s="171">
        <v>12.6</v>
      </c>
      <c r="L170" s="168"/>
      <c r="M170" s="172"/>
      <c r="N170" s="173"/>
      <c r="O170" s="173"/>
      <c r="P170" s="173"/>
      <c r="Q170" s="173"/>
      <c r="R170" s="173"/>
      <c r="S170" s="173"/>
      <c r="T170" s="174"/>
      <c r="AT170" s="169" t="s">
        <v>160</v>
      </c>
      <c r="AU170" s="169" t="s">
        <v>79</v>
      </c>
      <c r="AV170" s="11" t="s">
        <v>79</v>
      </c>
      <c r="AW170" s="11" t="s">
        <v>33</v>
      </c>
      <c r="AX170" s="11" t="s">
        <v>77</v>
      </c>
      <c r="AY170" s="169" t="s">
        <v>145</v>
      </c>
    </row>
    <row r="171" spans="2:65" s="1" customFormat="1" ht="25.5" customHeight="1">
      <c r="B171" s="153"/>
      <c r="C171" s="154" t="s">
        <v>288</v>
      </c>
      <c r="D171" s="154" t="s">
        <v>147</v>
      </c>
      <c r="E171" s="155" t="s">
        <v>289</v>
      </c>
      <c r="F171" s="156" t="s">
        <v>290</v>
      </c>
      <c r="G171" s="157" t="s">
        <v>217</v>
      </c>
      <c r="H171" s="158">
        <v>12.6</v>
      </c>
      <c r="I171" s="159"/>
      <c r="J171" s="159">
        <f>ROUND(I171*H171,2)</f>
        <v>0</v>
      </c>
      <c r="K171" s="156" t="s">
        <v>151</v>
      </c>
      <c r="L171" s="38"/>
      <c r="M171" s="160" t="s">
        <v>5</v>
      </c>
      <c r="N171" s="161" t="s">
        <v>40</v>
      </c>
      <c r="O171" s="162">
        <v>5.8000000000000003E-2</v>
      </c>
      <c r="P171" s="162">
        <f>O171*H171</f>
        <v>0.73080000000000001</v>
      </c>
      <c r="Q171" s="162">
        <v>0</v>
      </c>
      <c r="R171" s="162">
        <f>Q171*H171</f>
        <v>0</v>
      </c>
      <c r="S171" s="162">
        <v>0</v>
      </c>
      <c r="T171" s="163">
        <f>S171*H171</f>
        <v>0</v>
      </c>
      <c r="AR171" s="24" t="s">
        <v>152</v>
      </c>
      <c r="AT171" s="24" t="s">
        <v>147</v>
      </c>
      <c r="AU171" s="24" t="s">
        <v>79</v>
      </c>
      <c r="AY171" s="24" t="s">
        <v>145</v>
      </c>
      <c r="BE171" s="164">
        <f>IF(N171="základní",J171,0)</f>
        <v>0</v>
      </c>
      <c r="BF171" s="164">
        <f>IF(N171="snížená",J171,0)</f>
        <v>0</v>
      </c>
      <c r="BG171" s="164">
        <f>IF(N171="zákl. přenesená",J171,0)</f>
        <v>0</v>
      </c>
      <c r="BH171" s="164">
        <f>IF(N171="sníž. přenesená",J171,0)</f>
        <v>0</v>
      </c>
      <c r="BI171" s="164">
        <f>IF(N171="nulová",J171,0)</f>
        <v>0</v>
      </c>
      <c r="BJ171" s="24" t="s">
        <v>77</v>
      </c>
      <c r="BK171" s="164">
        <f>ROUND(I171*H171,2)</f>
        <v>0</v>
      </c>
      <c r="BL171" s="24" t="s">
        <v>152</v>
      </c>
      <c r="BM171" s="24" t="s">
        <v>291</v>
      </c>
    </row>
    <row r="172" spans="2:65" s="1" customFormat="1" ht="121.5">
      <c r="B172" s="38"/>
      <c r="D172" s="165" t="s">
        <v>154</v>
      </c>
      <c r="F172" s="166" t="s">
        <v>292</v>
      </c>
      <c r="L172" s="38"/>
      <c r="M172" s="167"/>
      <c r="N172" s="39"/>
      <c r="O172" s="39"/>
      <c r="P172" s="39"/>
      <c r="Q172" s="39"/>
      <c r="R172" s="39"/>
      <c r="S172" s="39"/>
      <c r="T172" s="67"/>
      <c r="AT172" s="24" t="s">
        <v>154</v>
      </c>
      <c r="AU172" s="24" t="s">
        <v>79</v>
      </c>
    </row>
    <row r="173" spans="2:65" s="1" customFormat="1" ht="16.5" customHeight="1">
      <c r="B173" s="153"/>
      <c r="C173" s="195" t="s">
        <v>293</v>
      </c>
      <c r="D173" s="195" t="s">
        <v>277</v>
      </c>
      <c r="E173" s="196" t="s">
        <v>294</v>
      </c>
      <c r="F173" s="197" t="s">
        <v>295</v>
      </c>
      <c r="G173" s="198" t="s">
        <v>296</v>
      </c>
      <c r="H173" s="199">
        <v>0.189</v>
      </c>
      <c r="I173" s="200"/>
      <c r="J173" s="200">
        <f>ROUND(I173*H173,2)</f>
        <v>0</v>
      </c>
      <c r="K173" s="197" t="s">
        <v>151</v>
      </c>
      <c r="L173" s="201"/>
      <c r="M173" s="202" t="s">
        <v>5</v>
      </c>
      <c r="N173" s="203" t="s">
        <v>40</v>
      </c>
      <c r="O173" s="162">
        <v>0</v>
      </c>
      <c r="P173" s="162">
        <f>O173*H173</f>
        <v>0</v>
      </c>
      <c r="Q173" s="162">
        <v>1E-3</v>
      </c>
      <c r="R173" s="162">
        <f>Q173*H173</f>
        <v>1.8900000000000001E-4</v>
      </c>
      <c r="S173" s="162">
        <v>0</v>
      </c>
      <c r="T173" s="163">
        <f>S173*H173</f>
        <v>0</v>
      </c>
      <c r="AR173" s="24" t="s">
        <v>192</v>
      </c>
      <c r="AT173" s="24" t="s">
        <v>277</v>
      </c>
      <c r="AU173" s="24" t="s">
        <v>79</v>
      </c>
      <c r="AY173" s="24" t="s">
        <v>145</v>
      </c>
      <c r="BE173" s="164">
        <f>IF(N173="základní",J173,0)</f>
        <v>0</v>
      </c>
      <c r="BF173" s="164">
        <f>IF(N173="snížená",J173,0)</f>
        <v>0</v>
      </c>
      <c r="BG173" s="164">
        <f>IF(N173="zákl. přenesená",J173,0)</f>
        <v>0</v>
      </c>
      <c r="BH173" s="164">
        <f>IF(N173="sníž. přenesená",J173,0)</f>
        <v>0</v>
      </c>
      <c r="BI173" s="164">
        <f>IF(N173="nulová",J173,0)</f>
        <v>0</v>
      </c>
      <c r="BJ173" s="24" t="s">
        <v>77</v>
      </c>
      <c r="BK173" s="164">
        <f>ROUND(I173*H173,2)</f>
        <v>0</v>
      </c>
      <c r="BL173" s="24" t="s">
        <v>152</v>
      </c>
      <c r="BM173" s="24" t="s">
        <v>297</v>
      </c>
    </row>
    <row r="174" spans="2:65" s="11" customFormat="1">
      <c r="B174" s="168"/>
      <c r="D174" s="165" t="s">
        <v>160</v>
      </c>
      <c r="F174" s="170" t="s">
        <v>298</v>
      </c>
      <c r="H174" s="171">
        <v>0.189</v>
      </c>
      <c r="L174" s="168"/>
      <c r="M174" s="172"/>
      <c r="N174" s="173"/>
      <c r="O174" s="173"/>
      <c r="P174" s="173"/>
      <c r="Q174" s="173"/>
      <c r="R174" s="173"/>
      <c r="S174" s="173"/>
      <c r="T174" s="174"/>
      <c r="AT174" s="169" t="s">
        <v>160</v>
      </c>
      <c r="AU174" s="169" t="s">
        <v>79</v>
      </c>
      <c r="AV174" s="11" t="s">
        <v>79</v>
      </c>
      <c r="AW174" s="11" t="s">
        <v>6</v>
      </c>
      <c r="AX174" s="11" t="s">
        <v>77</v>
      </c>
      <c r="AY174" s="169" t="s">
        <v>145</v>
      </c>
    </row>
    <row r="175" spans="2:65" s="10" customFormat="1" ht="29.85" customHeight="1">
      <c r="B175" s="141"/>
      <c r="D175" s="142" t="s">
        <v>68</v>
      </c>
      <c r="E175" s="151" t="s">
        <v>79</v>
      </c>
      <c r="F175" s="151" t="s">
        <v>299</v>
      </c>
      <c r="J175" s="152">
        <f>BK175</f>
        <v>0</v>
      </c>
      <c r="L175" s="141"/>
      <c r="M175" s="145"/>
      <c r="N175" s="146"/>
      <c r="O175" s="146"/>
      <c r="P175" s="147">
        <f>SUM(P176:P178)</f>
        <v>3.4152999999999993</v>
      </c>
      <c r="Q175" s="146"/>
      <c r="R175" s="147">
        <f>SUM(R176:R178)</f>
        <v>7.19712</v>
      </c>
      <c r="S175" s="146"/>
      <c r="T175" s="148">
        <f>SUM(T176:T178)</f>
        <v>0</v>
      </c>
      <c r="AR175" s="142" t="s">
        <v>77</v>
      </c>
      <c r="AT175" s="149" t="s">
        <v>68</v>
      </c>
      <c r="AU175" s="149" t="s">
        <v>77</v>
      </c>
      <c r="AY175" s="142" t="s">
        <v>145</v>
      </c>
      <c r="BK175" s="150">
        <f>SUM(BK176:BK178)</f>
        <v>0</v>
      </c>
    </row>
    <row r="176" spans="2:65" s="1" customFormat="1" ht="25.5" customHeight="1">
      <c r="B176" s="153"/>
      <c r="C176" s="154" t="s">
        <v>300</v>
      </c>
      <c r="D176" s="154" t="s">
        <v>147</v>
      </c>
      <c r="E176" s="155" t="s">
        <v>301</v>
      </c>
      <c r="F176" s="156" t="s">
        <v>302</v>
      </c>
      <c r="G176" s="157" t="s">
        <v>97</v>
      </c>
      <c r="H176" s="158">
        <v>3.3319999999999999</v>
      </c>
      <c r="I176" s="159"/>
      <c r="J176" s="159">
        <f>ROUND(I176*H176,2)</f>
        <v>0</v>
      </c>
      <c r="K176" s="156" t="s">
        <v>151</v>
      </c>
      <c r="L176" s="38"/>
      <c r="M176" s="160" t="s">
        <v>5</v>
      </c>
      <c r="N176" s="161" t="s">
        <v>40</v>
      </c>
      <c r="O176" s="162">
        <v>1.0249999999999999</v>
      </c>
      <c r="P176" s="162">
        <f>O176*H176</f>
        <v>3.4152999999999993</v>
      </c>
      <c r="Q176" s="162">
        <v>2.16</v>
      </c>
      <c r="R176" s="162">
        <f>Q176*H176</f>
        <v>7.19712</v>
      </c>
      <c r="S176" s="162">
        <v>0</v>
      </c>
      <c r="T176" s="163">
        <f>S176*H176</f>
        <v>0</v>
      </c>
      <c r="AR176" s="24" t="s">
        <v>152</v>
      </c>
      <c r="AT176" s="24" t="s">
        <v>147</v>
      </c>
      <c r="AU176" s="24" t="s">
        <v>79</v>
      </c>
      <c r="AY176" s="24" t="s">
        <v>145</v>
      </c>
      <c r="BE176" s="164">
        <f>IF(N176="základní",J176,0)</f>
        <v>0</v>
      </c>
      <c r="BF176" s="164">
        <f>IF(N176="snížená",J176,0)</f>
        <v>0</v>
      </c>
      <c r="BG176" s="164">
        <f>IF(N176="zákl. přenesená",J176,0)</f>
        <v>0</v>
      </c>
      <c r="BH176" s="164">
        <f>IF(N176="sníž. přenesená",J176,0)</f>
        <v>0</v>
      </c>
      <c r="BI176" s="164">
        <f>IF(N176="nulová",J176,0)</f>
        <v>0</v>
      </c>
      <c r="BJ176" s="24" t="s">
        <v>77</v>
      </c>
      <c r="BK176" s="164">
        <f>ROUND(I176*H176,2)</f>
        <v>0</v>
      </c>
      <c r="BL176" s="24" t="s">
        <v>152</v>
      </c>
      <c r="BM176" s="24" t="s">
        <v>303</v>
      </c>
    </row>
    <row r="177" spans="2:65" s="1" customFormat="1" ht="54">
      <c r="B177" s="38"/>
      <c r="D177" s="165" t="s">
        <v>154</v>
      </c>
      <c r="F177" s="166" t="s">
        <v>304</v>
      </c>
      <c r="L177" s="38"/>
      <c r="M177" s="167"/>
      <c r="N177" s="39"/>
      <c r="O177" s="39"/>
      <c r="P177" s="39"/>
      <c r="Q177" s="39"/>
      <c r="R177" s="39"/>
      <c r="S177" s="39"/>
      <c r="T177" s="67"/>
      <c r="AT177" s="24" t="s">
        <v>154</v>
      </c>
      <c r="AU177" s="24" t="s">
        <v>79</v>
      </c>
    </row>
    <row r="178" spans="2:65" s="11" customFormat="1">
      <c r="B178" s="168"/>
      <c r="D178" s="165" t="s">
        <v>160</v>
      </c>
      <c r="E178" s="169" t="s">
        <v>5</v>
      </c>
      <c r="F178" s="170" t="s">
        <v>305</v>
      </c>
      <c r="H178" s="171">
        <v>3.3319999999999999</v>
      </c>
      <c r="L178" s="168"/>
      <c r="M178" s="172"/>
      <c r="N178" s="173"/>
      <c r="O178" s="173"/>
      <c r="P178" s="173"/>
      <c r="Q178" s="173"/>
      <c r="R178" s="173"/>
      <c r="S178" s="173"/>
      <c r="T178" s="174"/>
      <c r="AT178" s="169" t="s">
        <v>160</v>
      </c>
      <c r="AU178" s="169" t="s">
        <v>79</v>
      </c>
      <c r="AV178" s="11" t="s">
        <v>79</v>
      </c>
      <c r="AW178" s="11" t="s">
        <v>33</v>
      </c>
      <c r="AX178" s="11" t="s">
        <v>77</v>
      </c>
      <c r="AY178" s="169" t="s">
        <v>145</v>
      </c>
    </row>
    <row r="179" spans="2:65" s="10" customFormat="1" ht="29.85" customHeight="1">
      <c r="B179" s="141"/>
      <c r="D179" s="142" t="s">
        <v>68</v>
      </c>
      <c r="E179" s="151" t="s">
        <v>162</v>
      </c>
      <c r="F179" s="151" t="s">
        <v>306</v>
      </c>
      <c r="J179" s="152">
        <f>BK179</f>
        <v>0</v>
      </c>
      <c r="L179" s="141"/>
      <c r="M179" s="145"/>
      <c r="N179" s="146"/>
      <c r="O179" s="146"/>
      <c r="P179" s="147">
        <f>SUM(P180:P196)</f>
        <v>6.9707190000000008</v>
      </c>
      <c r="Q179" s="146"/>
      <c r="R179" s="147">
        <f>SUM(R180:R196)</f>
        <v>7.7560144419999997</v>
      </c>
      <c r="S179" s="146"/>
      <c r="T179" s="148">
        <f>SUM(T180:T196)</f>
        <v>0</v>
      </c>
      <c r="AR179" s="142" t="s">
        <v>77</v>
      </c>
      <c r="AT179" s="149" t="s">
        <v>68</v>
      </c>
      <c r="AU179" s="149" t="s">
        <v>77</v>
      </c>
      <c r="AY179" s="142" t="s">
        <v>145</v>
      </c>
      <c r="BK179" s="150">
        <f>SUM(BK180:BK196)</f>
        <v>0</v>
      </c>
    </row>
    <row r="180" spans="2:65" s="1" customFormat="1" ht="38.25" customHeight="1">
      <c r="B180" s="153"/>
      <c r="C180" s="154" t="s">
        <v>307</v>
      </c>
      <c r="D180" s="154" t="s">
        <v>147</v>
      </c>
      <c r="E180" s="155" t="s">
        <v>308</v>
      </c>
      <c r="F180" s="156" t="s">
        <v>309</v>
      </c>
      <c r="G180" s="157" t="s">
        <v>97</v>
      </c>
      <c r="H180" s="158">
        <v>0.4</v>
      </c>
      <c r="I180" s="159"/>
      <c r="J180" s="159">
        <f>ROUND(I180*H180,2)</f>
        <v>0</v>
      </c>
      <c r="K180" s="156" t="s">
        <v>151</v>
      </c>
      <c r="L180" s="38"/>
      <c r="M180" s="160" t="s">
        <v>5</v>
      </c>
      <c r="N180" s="161" t="s">
        <v>40</v>
      </c>
      <c r="O180" s="162">
        <v>6.2210000000000001</v>
      </c>
      <c r="P180" s="162">
        <f>O180*H180</f>
        <v>2.4884000000000004</v>
      </c>
      <c r="Q180" s="162">
        <v>2.5297930800000001</v>
      </c>
      <c r="R180" s="162">
        <f>Q180*H180</f>
        <v>1.0119172320000001</v>
      </c>
      <c r="S180" s="162">
        <v>0</v>
      </c>
      <c r="T180" s="163">
        <f>S180*H180</f>
        <v>0</v>
      </c>
      <c r="AR180" s="24" t="s">
        <v>152</v>
      </c>
      <c r="AT180" s="24" t="s">
        <v>147</v>
      </c>
      <c r="AU180" s="24" t="s">
        <v>79</v>
      </c>
      <c r="AY180" s="24" t="s">
        <v>145</v>
      </c>
      <c r="BE180" s="164">
        <f>IF(N180="základní",J180,0)</f>
        <v>0</v>
      </c>
      <c r="BF180" s="164">
        <f>IF(N180="snížená",J180,0)</f>
        <v>0</v>
      </c>
      <c r="BG180" s="164">
        <f>IF(N180="zákl. přenesená",J180,0)</f>
        <v>0</v>
      </c>
      <c r="BH180" s="164">
        <f>IF(N180="sníž. přenesená",J180,0)</f>
        <v>0</v>
      </c>
      <c r="BI180" s="164">
        <f>IF(N180="nulová",J180,0)</f>
        <v>0</v>
      </c>
      <c r="BJ180" s="24" t="s">
        <v>77</v>
      </c>
      <c r="BK180" s="164">
        <f>ROUND(I180*H180,2)</f>
        <v>0</v>
      </c>
      <c r="BL180" s="24" t="s">
        <v>152</v>
      </c>
      <c r="BM180" s="24" t="s">
        <v>310</v>
      </c>
    </row>
    <row r="181" spans="2:65" s="12" customFormat="1">
      <c r="B181" s="175"/>
      <c r="D181" s="165" t="s">
        <v>160</v>
      </c>
      <c r="E181" s="176" t="s">
        <v>5</v>
      </c>
      <c r="F181" s="177" t="s">
        <v>311</v>
      </c>
      <c r="H181" s="176" t="s">
        <v>5</v>
      </c>
      <c r="L181" s="175"/>
      <c r="M181" s="178"/>
      <c r="N181" s="179"/>
      <c r="O181" s="179"/>
      <c r="P181" s="179"/>
      <c r="Q181" s="179"/>
      <c r="R181" s="179"/>
      <c r="S181" s="179"/>
      <c r="T181" s="180"/>
      <c r="AT181" s="176" t="s">
        <v>160</v>
      </c>
      <c r="AU181" s="176" t="s">
        <v>79</v>
      </c>
      <c r="AV181" s="12" t="s">
        <v>77</v>
      </c>
      <c r="AW181" s="12" t="s">
        <v>33</v>
      </c>
      <c r="AX181" s="12" t="s">
        <v>69</v>
      </c>
      <c r="AY181" s="176" t="s">
        <v>145</v>
      </c>
    </row>
    <row r="182" spans="2:65" s="11" customFormat="1">
      <c r="B182" s="168"/>
      <c r="D182" s="165" t="s">
        <v>160</v>
      </c>
      <c r="E182" s="169" t="s">
        <v>5</v>
      </c>
      <c r="F182" s="170" t="s">
        <v>312</v>
      </c>
      <c r="H182" s="171">
        <v>0.4</v>
      </c>
      <c r="L182" s="168"/>
      <c r="M182" s="172"/>
      <c r="N182" s="173"/>
      <c r="O182" s="173"/>
      <c r="P182" s="173"/>
      <c r="Q182" s="173"/>
      <c r="R182" s="173"/>
      <c r="S182" s="173"/>
      <c r="T182" s="174"/>
      <c r="AT182" s="169" t="s">
        <v>160</v>
      </c>
      <c r="AU182" s="169" t="s">
        <v>79</v>
      </c>
      <c r="AV182" s="11" t="s">
        <v>79</v>
      </c>
      <c r="AW182" s="11" t="s">
        <v>33</v>
      </c>
      <c r="AX182" s="11" t="s">
        <v>77</v>
      </c>
      <c r="AY182" s="169" t="s">
        <v>145</v>
      </c>
    </row>
    <row r="183" spans="2:65" s="1" customFormat="1" ht="38.25" customHeight="1">
      <c r="B183" s="153"/>
      <c r="C183" s="154" t="s">
        <v>313</v>
      </c>
      <c r="D183" s="154" t="s">
        <v>147</v>
      </c>
      <c r="E183" s="155" t="s">
        <v>314</v>
      </c>
      <c r="F183" s="156" t="s">
        <v>315</v>
      </c>
      <c r="G183" s="157" t="s">
        <v>217</v>
      </c>
      <c r="H183" s="158">
        <v>0.15</v>
      </c>
      <c r="I183" s="159"/>
      <c r="J183" s="159">
        <f>ROUND(I183*H183,2)</f>
        <v>0</v>
      </c>
      <c r="K183" s="156" t="s">
        <v>151</v>
      </c>
      <c r="L183" s="38"/>
      <c r="M183" s="160" t="s">
        <v>5</v>
      </c>
      <c r="N183" s="161" t="s">
        <v>40</v>
      </c>
      <c r="O183" s="162">
        <v>0.94</v>
      </c>
      <c r="P183" s="162">
        <f>O183*H183</f>
        <v>0.14099999999999999</v>
      </c>
      <c r="Q183" s="162">
        <v>4.3200000000000001E-3</v>
      </c>
      <c r="R183" s="162">
        <f>Q183*H183</f>
        <v>6.4800000000000003E-4</v>
      </c>
      <c r="S183" s="162">
        <v>0</v>
      </c>
      <c r="T183" s="163">
        <f>S183*H183</f>
        <v>0</v>
      </c>
      <c r="AR183" s="24" t="s">
        <v>152</v>
      </c>
      <c r="AT183" s="24" t="s">
        <v>147</v>
      </c>
      <c r="AU183" s="24" t="s">
        <v>79</v>
      </c>
      <c r="AY183" s="24" t="s">
        <v>145</v>
      </c>
      <c r="BE183" s="164">
        <f>IF(N183="základní",J183,0)</f>
        <v>0</v>
      </c>
      <c r="BF183" s="164">
        <f>IF(N183="snížená",J183,0)</f>
        <v>0</v>
      </c>
      <c r="BG183" s="164">
        <f>IF(N183="zákl. přenesená",J183,0)</f>
        <v>0</v>
      </c>
      <c r="BH183" s="164">
        <f>IF(N183="sníž. přenesená",J183,0)</f>
        <v>0</v>
      </c>
      <c r="BI183" s="164">
        <f>IF(N183="nulová",J183,0)</f>
        <v>0</v>
      </c>
      <c r="BJ183" s="24" t="s">
        <v>77</v>
      </c>
      <c r="BK183" s="164">
        <f>ROUND(I183*H183,2)</f>
        <v>0</v>
      </c>
      <c r="BL183" s="24" t="s">
        <v>152</v>
      </c>
      <c r="BM183" s="24" t="s">
        <v>316</v>
      </c>
    </row>
    <row r="184" spans="2:65" s="1" customFormat="1" ht="54">
      <c r="B184" s="38"/>
      <c r="D184" s="165" t="s">
        <v>154</v>
      </c>
      <c r="F184" s="166" t="s">
        <v>317</v>
      </c>
      <c r="L184" s="38"/>
      <c r="M184" s="167"/>
      <c r="N184" s="39"/>
      <c r="O184" s="39"/>
      <c r="P184" s="39"/>
      <c r="Q184" s="39"/>
      <c r="R184" s="39"/>
      <c r="S184" s="39"/>
      <c r="T184" s="67"/>
      <c r="AT184" s="24" t="s">
        <v>154</v>
      </c>
      <c r="AU184" s="24" t="s">
        <v>79</v>
      </c>
    </row>
    <row r="185" spans="2:65" s="11" customFormat="1">
      <c r="B185" s="168"/>
      <c r="D185" s="165" t="s">
        <v>160</v>
      </c>
      <c r="E185" s="169" t="s">
        <v>5</v>
      </c>
      <c r="F185" s="170" t="s">
        <v>318</v>
      </c>
      <c r="H185" s="171">
        <v>0.15</v>
      </c>
      <c r="L185" s="168"/>
      <c r="M185" s="172"/>
      <c r="N185" s="173"/>
      <c r="O185" s="173"/>
      <c r="P185" s="173"/>
      <c r="Q185" s="173"/>
      <c r="R185" s="173"/>
      <c r="S185" s="173"/>
      <c r="T185" s="174"/>
      <c r="AT185" s="169" t="s">
        <v>160</v>
      </c>
      <c r="AU185" s="169" t="s">
        <v>79</v>
      </c>
      <c r="AV185" s="11" t="s">
        <v>79</v>
      </c>
      <c r="AW185" s="11" t="s">
        <v>33</v>
      </c>
      <c r="AX185" s="11" t="s">
        <v>77</v>
      </c>
      <c r="AY185" s="169" t="s">
        <v>145</v>
      </c>
    </row>
    <row r="186" spans="2:65" s="1" customFormat="1" ht="38.25" customHeight="1">
      <c r="B186" s="153"/>
      <c r="C186" s="154" t="s">
        <v>319</v>
      </c>
      <c r="D186" s="154" t="s">
        <v>147</v>
      </c>
      <c r="E186" s="155" t="s">
        <v>320</v>
      </c>
      <c r="F186" s="156" t="s">
        <v>321</v>
      </c>
      <c r="G186" s="157" t="s">
        <v>217</v>
      </c>
      <c r="H186" s="158">
        <v>0.15</v>
      </c>
      <c r="I186" s="159"/>
      <c r="J186" s="159">
        <f>ROUND(I186*H186,2)</f>
        <v>0</v>
      </c>
      <c r="K186" s="156" t="s">
        <v>151</v>
      </c>
      <c r="L186" s="38"/>
      <c r="M186" s="160" t="s">
        <v>5</v>
      </c>
      <c r="N186" s="161" t="s">
        <v>40</v>
      </c>
      <c r="O186" s="162">
        <v>0.33900000000000002</v>
      </c>
      <c r="P186" s="162">
        <f>O186*H186</f>
        <v>5.0849999999999999E-2</v>
      </c>
      <c r="Q186" s="162">
        <v>0</v>
      </c>
      <c r="R186" s="162">
        <f>Q186*H186</f>
        <v>0</v>
      </c>
      <c r="S186" s="162">
        <v>0</v>
      </c>
      <c r="T186" s="163">
        <f>S186*H186</f>
        <v>0</v>
      </c>
      <c r="AR186" s="24" t="s">
        <v>152</v>
      </c>
      <c r="AT186" s="24" t="s">
        <v>147</v>
      </c>
      <c r="AU186" s="24" t="s">
        <v>79</v>
      </c>
      <c r="AY186" s="24" t="s">
        <v>145</v>
      </c>
      <c r="BE186" s="164">
        <f>IF(N186="základní",J186,0)</f>
        <v>0</v>
      </c>
      <c r="BF186" s="164">
        <f>IF(N186="snížená",J186,0)</f>
        <v>0</v>
      </c>
      <c r="BG186" s="164">
        <f>IF(N186="zákl. přenesená",J186,0)</f>
        <v>0</v>
      </c>
      <c r="BH186" s="164">
        <f>IF(N186="sníž. přenesená",J186,0)</f>
        <v>0</v>
      </c>
      <c r="BI186" s="164">
        <f>IF(N186="nulová",J186,0)</f>
        <v>0</v>
      </c>
      <c r="BJ186" s="24" t="s">
        <v>77</v>
      </c>
      <c r="BK186" s="164">
        <f>ROUND(I186*H186,2)</f>
        <v>0</v>
      </c>
      <c r="BL186" s="24" t="s">
        <v>152</v>
      </c>
      <c r="BM186" s="24" t="s">
        <v>322</v>
      </c>
    </row>
    <row r="187" spans="2:65" s="1" customFormat="1" ht="54">
      <c r="B187" s="38"/>
      <c r="D187" s="165" t="s">
        <v>154</v>
      </c>
      <c r="F187" s="166" t="s">
        <v>317</v>
      </c>
      <c r="L187" s="38"/>
      <c r="M187" s="167"/>
      <c r="N187" s="39"/>
      <c r="O187" s="39"/>
      <c r="P187" s="39"/>
      <c r="Q187" s="39"/>
      <c r="R187" s="39"/>
      <c r="S187" s="39"/>
      <c r="T187" s="67"/>
      <c r="AT187" s="24" t="s">
        <v>154</v>
      </c>
      <c r="AU187" s="24" t="s">
        <v>79</v>
      </c>
    </row>
    <row r="188" spans="2:65" s="1" customFormat="1" ht="25.5" customHeight="1">
      <c r="B188" s="153"/>
      <c r="C188" s="154" t="s">
        <v>323</v>
      </c>
      <c r="D188" s="154" t="s">
        <v>147</v>
      </c>
      <c r="E188" s="155" t="s">
        <v>324</v>
      </c>
      <c r="F188" s="156" t="s">
        <v>325</v>
      </c>
      <c r="G188" s="157" t="s">
        <v>267</v>
      </c>
      <c r="H188" s="158">
        <v>1.9E-2</v>
      </c>
      <c r="I188" s="159"/>
      <c r="J188" s="159">
        <f>ROUND(I188*H188,2)</f>
        <v>0</v>
      </c>
      <c r="K188" s="156" t="s">
        <v>151</v>
      </c>
      <c r="L188" s="38"/>
      <c r="M188" s="160" t="s">
        <v>5</v>
      </c>
      <c r="N188" s="161" t="s">
        <v>40</v>
      </c>
      <c r="O188" s="162">
        <v>14.551</v>
      </c>
      <c r="P188" s="162">
        <f>O188*H188</f>
        <v>0.27646900000000002</v>
      </c>
      <c r="Q188" s="162">
        <v>1.0525899999999999</v>
      </c>
      <c r="R188" s="162">
        <f>Q188*H188</f>
        <v>1.9999209999999996E-2</v>
      </c>
      <c r="S188" s="162">
        <v>0</v>
      </c>
      <c r="T188" s="163">
        <f>S188*H188</f>
        <v>0</v>
      </c>
      <c r="AR188" s="24" t="s">
        <v>152</v>
      </c>
      <c r="AT188" s="24" t="s">
        <v>147</v>
      </c>
      <c r="AU188" s="24" t="s">
        <v>79</v>
      </c>
      <c r="AY188" s="24" t="s">
        <v>145</v>
      </c>
      <c r="BE188" s="164">
        <f>IF(N188="základní",J188,0)</f>
        <v>0</v>
      </c>
      <c r="BF188" s="164">
        <f>IF(N188="snížená",J188,0)</f>
        <v>0</v>
      </c>
      <c r="BG188" s="164">
        <f>IF(N188="zákl. přenesená",J188,0)</f>
        <v>0</v>
      </c>
      <c r="BH188" s="164">
        <f>IF(N188="sníž. přenesená",J188,0)</f>
        <v>0</v>
      </c>
      <c r="BI188" s="164">
        <f>IF(N188="nulová",J188,0)</f>
        <v>0</v>
      </c>
      <c r="BJ188" s="24" t="s">
        <v>77</v>
      </c>
      <c r="BK188" s="164">
        <f>ROUND(I188*H188,2)</f>
        <v>0</v>
      </c>
      <c r="BL188" s="24" t="s">
        <v>152</v>
      </c>
      <c r="BM188" s="24" t="s">
        <v>326</v>
      </c>
    </row>
    <row r="189" spans="2:65" s="12" customFormat="1">
      <c r="B189" s="175"/>
      <c r="D189" s="165" t="s">
        <v>160</v>
      </c>
      <c r="E189" s="176" t="s">
        <v>5</v>
      </c>
      <c r="F189" s="177" t="s">
        <v>327</v>
      </c>
      <c r="H189" s="176" t="s">
        <v>5</v>
      </c>
      <c r="L189" s="175"/>
      <c r="M189" s="178"/>
      <c r="N189" s="179"/>
      <c r="O189" s="179"/>
      <c r="P189" s="179"/>
      <c r="Q189" s="179"/>
      <c r="R189" s="179"/>
      <c r="S189" s="179"/>
      <c r="T189" s="180"/>
      <c r="AT189" s="176" t="s">
        <v>160</v>
      </c>
      <c r="AU189" s="176" t="s">
        <v>79</v>
      </c>
      <c r="AV189" s="12" t="s">
        <v>77</v>
      </c>
      <c r="AW189" s="12" t="s">
        <v>33</v>
      </c>
      <c r="AX189" s="12" t="s">
        <v>69</v>
      </c>
      <c r="AY189" s="176" t="s">
        <v>145</v>
      </c>
    </row>
    <row r="190" spans="2:65" s="11" customFormat="1">
      <c r="B190" s="168"/>
      <c r="D190" s="165" t="s">
        <v>160</v>
      </c>
      <c r="E190" s="169" t="s">
        <v>5</v>
      </c>
      <c r="F190" s="170" t="s">
        <v>328</v>
      </c>
      <c r="H190" s="171">
        <v>1.9E-2</v>
      </c>
      <c r="L190" s="168"/>
      <c r="M190" s="172"/>
      <c r="N190" s="173"/>
      <c r="O190" s="173"/>
      <c r="P190" s="173"/>
      <c r="Q190" s="173"/>
      <c r="R190" s="173"/>
      <c r="S190" s="173"/>
      <c r="T190" s="174"/>
      <c r="AT190" s="169" t="s">
        <v>160</v>
      </c>
      <c r="AU190" s="169" t="s">
        <v>79</v>
      </c>
      <c r="AV190" s="11" t="s">
        <v>79</v>
      </c>
      <c r="AW190" s="11" t="s">
        <v>33</v>
      </c>
      <c r="AX190" s="11" t="s">
        <v>77</v>
      </c>
      <c r="AY190" s="169" t="s">
        <v>145</v>
      </c>
    </row>
    <row r="191" spans="2:65" s="1" customFormat="1" ht="25.5" customHeight="1">
      <c r="B191" s="153"/>
      <c r="C191" s="154" t="s">
        <v>329</v>
      </c>
      <c r="D191" s="154" t="s">
        <v>147</v>
      </c>
      <c r="E191" s="155" t="s">
        <v>330</v>
      </c>
      <c r="F191" s="156" t="s">
        <v>331</v>
      </c>
      <c r="G191" s="157" t="s">
        <v>332</v>
      </c>
      <c r="H191" s="158">
        <v>1</v>
      </c>
      <c r="I191" s="159"/>
      <c r="J191" s="159">
        <f>ROUND(I191*H191,2)</f>
        <v>0</v>
      </c>
      <c r="K191" s="156" t="s">
        <v>151</v>
      </c>
      <c r="L191" s="38"/>
      <c r="M191" s="160" t="s">
        <v>5</v>
      </c>
      <c r="N191" s="161" t="s">
        <v>40</v>
      </c>
      <c r="O191" s="162">
        <v>2.7440000000000002</v>
      </c>
      <c r="P191" s="162">
        <f>O191*H191</f>
        <v>2.7440000000000002</v>
      </c>
      <c r="Q191" s="162">
        <v>0.45423000000000002</v>
      </c>
      <c r="R191" s="162">
        <f>Q191*H191</f>
        <v>0.45423000000000002</v>
      </c>
      <c r="S191" s="162">
        <v>0</v>
      </c>
      <c r="T191" s="163">
        <f>S191*H191</f>
        <v>0</v>
      </c>
      <c r="AR191" s="24" t="s">
        <v>152</v>
      </c>
      <c r="AT191" s="24" t="s">
        <v>147</v>
      </c>
      <c r="AU191" s="24" t="s">
        <v>79</v>
      </c>
      <c r="AY191" s="24" t="s">
        <v>145</v>
      </c>
      <c r="BE191" s="164">
        <f>IF(N191="základní",J191,0)</f>
        <v>0</v>
      </c>
      <c r="BF191" s="164">
        <f>IF(N191="snížená",J191,0)</f>
        <v>0</v>
      </c>
      <c r="BG191" s="164">
        <f>IF(N191="zákl. přenesená",J191,0)</f>
        <v>0</v>
      </c>
      <c r="BH191" s="164">
        <f>IF(N191="sníž. přenesená",J191,0)</f>
        <v>0</v>
      </c>
      <c r="BI191" s="164">
        <f>IF(N191="nulová",J191,0)</f>
        <v>0</v>
      </c>
      <c r="BJ191" s="24" t="s">
        <v>77</v>
      </c>
      <c r="BK191" s="164">
        <f>ROUND(I191*H191,2)</f>
        <v>0</v>
      </c>
      <c r="BL191" s="24" t="s">
        <v>152</v>
      </c>
      <c r="BM191" s="24" t="s">
        <v>333</v>
      </c>
    </row>
    <row r="192" spans="2:65" s="1" customFormat="1" ht="40.5">
      <c r="B192" s="38"/>
      <c r="D192" s="165" t="s">
        <v>154</v>
      </c>
      <c r="F192" s="166" t="s">
        <v>334</v>
      </c>
      <c r="L192" s="38"/>
      <c r="M192" s="167"/>
      <c r="N192" s="39"/>
      <c r="O192" s="39"/>
      <c r="P192" s="39"/>
      <c r="Q192" s="39"/>
      <c r="R192" s="39"/>
      <c r="S192" s="39"/>
      <c r="T192" s="67"/>
      <c r="AT192" s="24" t="s">
        <v>154</v>
      </c>
      <c r="AU192" s="24" t="s">
        <v>79</v>
      </c>
    </row>
    <row r="193" spans="2:65" s="1" customFormat="1" ht="25.5" customHeight="1">
      <c r="B193" s="153"/>
      <c r="C193" s="154" t="s">
        <v>335</v>
      </c>
      <c r="D193" s="154" t="s">
        <v>147</v>
      </c>
      <c r="E193" s="155" t="s">
        <v>336</v>
      </c>
      <c r="F193" s="156" t="s">
        <v>337</v>
      </c>
      <c r="G193" s="157" t="s">
        <v>332</v>
      </c>
      <c r="H193" s="158">
        <v>1</v>
      </c>
      <c r="I193" s="159"/>
      <c r="J193" s="159">
        <f>ROUND(I193*H193,2)</f>
        <v>0</v>
      </c>
      <c r="K193" s="156" t="s">
        <v>151</v>
      </c>
      <c r="L193" s="38"/>
      <c r="M193" s="160" t="s">
        <v>5</v>
      </c>
      <c r="N193" s="161" t="s">
        <v>40</v>
      </c>
      <c r="O193" s="162">
        <v>1.27</v>
      </c>
      <c r="P193" s="162">
        <f>O193*H193</f>
        <v>1.27</v>
      </c>
      <c r="Q193" s="162">
        <v>0.26922000000000001</v>
      </c>
      <c r="R193" s="162">
        <f>Q193*H193</f>
        <v>0.26922000000000001</v>
      </c>
      <c r="S193" s="162">
        <v>0</v>
      </c>
      <c r="T193" s="163">
        <f>S193*H193</f>
        <v>0</v>
      </c>
      <c r="AR193" s="24" t="s">
        <v>152</v>
      </c>
      <c r="AT193" s="24" t="s">
        <v>147</v>
      </c>
      <c r="AU193" s="24" t="s">
        <v>79</v>
      </c>
      <c r="AY193" s="24" t="s">
        <v>145</v>
      </c>
      <c r="BE193" s="164">
        <f>IF(N193="základní",J193,0)</f>
        <v>0</v>
      </c>
      <c r="BF193" s="164">
        <f>IF(N193="snížená",J193,0)</f>
        <v>0</v>
      </c>
      <c r="BG193" s="164">
        <f>IF(N193="zákl. přenesená",J193,0)</f>
        <v>0</v>
      </c>
      <c r="BH193" s="164">
        <f>IF(N193="sníž. přenesená",J193,0)</f>
        <v>0</v>
      </c>
      <c r="BI193" s="164">
        <f>IF(N193="nulová",J193,0)</f>
        <v>0</v>
      </c>
      <c r="BJ193" s="24" t="s">
        <v>77</v>
      </c>
      <c r="BK193" s="164">
        <f>ROUND(I193*H193,2)</f>
        <v>0</v>
      </c>
      <c r="BL193" s="24" t="s">
        <v>152</v>
      </c>
      <c r="BM193" s="24" t="s">
        <v>338</v>
      </c>
    </row>
    <row r="194" spans="2:65" s="1" customFormat="1" ht="40.5">
      <c r="B194" s="38"/>
      <c r="D194" s="165" t="s">
        <v>154</v>
      </c>
      <c r="F194" s="166" t="s">
        <v>334</v>
      </c>
      <c r="L194" s="38"/>
      <c r="M194" s="167"/>
      <c r="N194" s="39"/>
      <c r="O194" s="39"/>
      <c r="P194" s="39"/>
      <c r="Q194" s="39"/>
      <c r="R194" s="39"/>
      <c r="S194" s="39"/>
      <c r="T194" s="67"/>
      <c r="AT194" s="24" t="s">
        <v>154</v>
      </c>
      <c r="AU194" s="24" t="s">
        <v>79</v>
      </c>
    </row>
    <row r="195" spans="2:65" s="1" customFormat="1" ht="38.25" customHeight="1">
      <c r="B195" s="153"/>
      <c r="C195" s="195" t="s">
        <v>339</v>
      </c>
      <c r="D195" s="195" t="s">
        <v>277</v>
      </c>
      <c r="E195" s="196" t="s">
        <v>340</v>
      </c>
      <c r="F195" s="197" t="s">
        <v>341</v>
      </c>
      <c r="G195" s="198" t="s">
        <v>342</v>
      </c>
      <c r="H195" s="199">
        <v>1</v>
      </c>
      <c r="I195" s="200"/>
      <c r="J195" s="200">
        <f>ROUND(I195*H195,2)</f>
        <v>0</v>
      </c>
      <c r="K195" s="197" t="s">
        <v>5</v>
      </c>
      <c r="L195" s="201"/>
      <c r="M195" s="202" t="s">
        <v>5</v>
      </c>
      <c r="N195" s="203" t="s">
        <v>40</v>
      </c>
      <c r="O195" s="162">
        <v>0</v>
      </c>
      <c r="P195" s="162">
        <f>O195*H195</f>
        <v>0</v>
      </c>
      <c r="Q195" s="162">
        <v>6</v>
      </c>
      <c r="R195" s="162">
        <f>Q195*H195</f>
        <v>6</v>
      </c>
      <c r="S195" s="162">
        <v>0</v>
      </c>
      <c r="T195" s="163">
        <f>S195*H195</f>
        <v>0</v>
      </c>
      <c r="AR195" s="24" t="s">
        <v>192</v>
      </c>
      <c r="AT195" s="24" t="s">
        <v>277</v>
      </c>
      <c r="AU195" s="24" t="s">
        <v>79</v>
      </c>
      <c r="AY195" s="24" t="s">
        <v>145</v>
      </c>
      <c r="BE195" s="164">
        <f>IF(N195="základní",J195,0)</f>
        <v>0</v>
      </c>
      <c r="BF195" s="164">
        <f>IF(N195="snížená",J195,0)</f>
        <v>0</v>
      </c>
      <c r="BG195" s="164">
        <f>IF(N195="zákl. přenesená",J195,0)</f>
        <v>0</v>
      </c>
      <c r="BH195" s="164">
        <f>IF(N195="sníž. přenesená",J195,0)</f>
        <v>0</v>
      </c>
      <c r="BI195" s="164">
        <f>IF(N195="nulová",J195,0)</f>
        <v>0</v>
      </c>
      <c r="BJ195" s="24" t="s">
        <v>77</v>
      </c>
      <c r="BK195" s="164">
        <f>ROUND(I195*H195,2)</f>
        <v>0</v>
      </c>
      <c r="BL195" s="24" t="s">
        <v>152</v>
      </c>
      <c r="BM195" s="24" t="s">
        <v>343</v>
      </c>
    </row>
    <row r="196" spans="2:65" s="1" customFormat="1" ht="16.5" customHeight="1">
      <c r="B196" s="153"/>
      <c r="C196" s="154" t="s">
        <v>344</v>
      </c>
      <c r="D196" s="154" t="s">
        <v>147</v>
      </c>
      <c r="E196" s="155" t="s">
        <v>345</v>
      </c>
      <c r="F196" s="156" t="s">
        <v>346</v>
      </c>
      <c r="G196" s="157" t="s">
        <v>342</v>
      </c>
      <c r="H196" s="158">
        <v>1</v>
      </c>
      <c r="I196" s="159"/>
      <c r="J196" s="159">
        <f>ROUND(I196*H196,2)</f>
        <v>0</v>
      </c>
      <c r="K196" s="156" t="s">
        <v>5</v>
      </c>
      <c r="L196" s="38"/>
      <c r="M196" s="160" t="s">
        <v>5</v>
      </c>
      <c r="N196" s="161" t="s">
        <v>40</v>
      </c>
      <c r="O196" s="162">
        <v>0</v>
      </c>
      <c r="P196" s="162">
        <f>O196*H196</f>
        <v>0</v>
      </c>
      <c r="Q196" s="162">
        <v>0</v>
      </c>
      <c r="R196" s="162">
        <f>Q196*H196</f>
        <v>0</v>
      </c>
      <c r="S196" s="162">
        <v>0</v>
      </c>
      <c r="T196" s="163">
        <f>S196*H196</f>
        <v>0</v>
      </c>
      <c r="AR196" s="24" t="s">
        <v>152</v>
      </c>
      <c r="AT196" s="24" t="s">
        <v>147</v>
      </c>
      <c r="AU196" s="24" t="s">
        <v>79</v>
      </c>
      <c r="AY196" s="24" t="s">
        <v>145</v>
      </c>
      <c r="BE196" s="164">
        <f>IF(N196="základní",J196,0)</f>
        <v>0</v>
      </c>
      <c r="BF196" s="164">
        <f>IF(N196="snížená",J196,0)</f>
        <v>0</v>
      </c>
      <c r="BG196" s="164">
        <f>IF(N196="zákl. přenesená",J196,0)</f>
        <v>0</v>
      </c>
      <c r="BH196" s="164">
        <f>IF(N196="sníž. přenesená",J196,0)</f>
        <v>0</v>
      </c>
      <c r="BI196" s="164">
        <f>IF(N196="nulová",J196,0)</f>
        <v>0</v>
      </c>
      <c r="BJ196" s="24" t="s">
        <v>77</v>
      </c>
      <c r="BK196" s="164">
        <f>ROUND(I196*H196,2)</f>
        <v>0</v>
      </c>
      <c r="BL196" s="24" t="s">
        <v>152</v>
      </c>
      <c r="BM196" s="24" t="s">
        <v>347</v>
      </c>
    </row>
    <row r="197" spans="2:65" s="10" customFormat="1" ht="29.85" customHeight="1">
      <c r="B197" s="141"/>
      <c r="D197" s="142" t="s">
        <v>68</v>
      </c>
      <c r="E197" s="151" t="s">
        <v>152</v>
      </c>
      <c r="F197" s="151" t="s">
        <v>348</v>
      </c>
      <c r="J197" s="152">
        <f>BK197</f>
        <v>0</v>
      </c>
      <c r="L197" s="141"/>
      <c r="M197" s="145"/>
      <c r="N197" s="146"/>
      <c r="O197" s="146"/>
      <c r="P197" s="147">
        <f>SUM(P198:P208)</f>
        <v>7.6468980000000002</v>
      </c>
      <c r="Q197" s="146"/>
      <c r="R197" s="147">
        <f>SUM(R198:R208)</f>
        <v>7.758313E-2</v>
      </c>
      <c r="S197" s="146"/>
      <c r="T197" s="148">
        <f>SUM(T198:T208)</f>
        <v>0</v>
      </c>
      <c r="AR197" s="142" t="s">
        <v>77</v>
      </c>
      <c r="AT197" s="149" t="s">
        <v>68</v>
      </c>
      <c r="AU197" s="149" t="s">
        <v>77</v>
      </c>
      <c r="AY197" s="142" t="s">
        <v>145</v>
      </c>
      <c r="BK197" s="150">
        <f>SUM(BK198:BK208)</f>
        <v>0</v>
      </c>
    </row>
    <row r="198" spans="2:65" s="1" customFormat="1" ht="25.5" customHeight="1">
      <c r="B198" s="153"/>
      <c r="C198" s="154" t="s">
        <v>349</v>
      </c>
      <c r="D198" s="154" t="s">
        <v>147</v>
      </c>
      <c r="E198" s="155" t="s">
        <v>350</v>
      </c>
      <c r="F198" s="156" t="s">
        <v>351</v>
      </c>
      <c r="G198" s="157" t="s">
        <v>97</v>
      </c>
      <c r="H198" s="158">
        <v>0.63</v>
      </c>
      <c r="I198" s="159"/>
      <c r="J198" s="159">
        <f>ROUND(I198*H198,2)</f>
        <v>0</v>
      </c>
      <c r="K198" s="156" t="s">
        <v>151</v>
      </c>
      <c r="L198" s="38"/>
      <c r="M198" s="160" t="s">
        <v>5</v>
      </c>
      <c r="N198" s="161" t="s">
        <v>40</v>
      </c>
      <c r="O198" s="162">
        <v>1.3169999999999999</v>
      </c>
      <c r="P198" s="162">
        <f>O198*H198</f>
        <v>0.82970999999999995</v>
      </c>
      <c r="Q198" s="162">
        <v>0</v>
      </c>
      <c r="R198" s="162">
        <f>Q198*H198</f>
        <v>0</v>
      </c>
      <c r="S198" s="162">
        <v>0</v>
      </c>
      <c r="T198" s="163">
        <f>S198*H198</f>
        <v>0</v>
      </c>
      <c r="AR198" s="24" t="s">
        <v>152</v>
      </c>
      <c r="AT198" s="24" t="s">
        <v>147</v>
      </c>
      <c r="AU198" s="24" t="s">
        <v>79</v>
      </c>
      <c r="AY198" s="24" t="s">
        <v>145</v>
      </c>
      <c r="BE198" s="164">
        <f>IF(N198="základní",J198,0)</f>
        <v>0</v>
      </c>
      <c r="BF198" s="164">
        <f>IF(N198="snížená",J198,0)</f>
        <v>0</v>
      </c>
      <c r="BG198" s="164">
        <f>IF(N198="zákl. přenesená",J198,0)</f>
        <v>0</v>
      </c>
      <c r="BH198" s="164">
        <f>IF(N198="sníž. přenesená",J198,0)</f>
        <v>0</v>
      </c>
      <c r="BI198" s="164">
        <f>IF(N198="nulová",J198,0)</f>
        <v>0</v>
      </c>
      <c r="BJ198" s="24" t="s">
        <v>77</v>
      </c>
      <c r="BK198" s="164">
        <f>ROUND(I198*H198,2)</f>
        <v>0</v>
      </c>
      <c r="BL198" s="24" t="s">
        <v>152</v>
      </c>
      <c r="BM198" s="24" t="s">
        <v>352</v>
      </c>
    </row>
    <row r="199" spans="2:65" s="1" customFormat="1" ht="54">
      <c r="B199" s="38"/>
      <c r="D199" s="165" t="s">
        <v>154</v>
      </c>
      <c r="F199" s="166" t="s">
        <v>353</v>
      </c>
      <c r="L199" s="38"/>
      <c r="M199" s="167"/>
      <c r="N199" s="39"/>
      <c r="O199" s="39"/>
      <c r="P199" s="39"/>
      <c r="Q199" s="39"/>
      <c r="R199" s="39"/>
      <c r="S199" s="39"/>
      <c r="T199" s="67"/>
      <c r="AT199" s="24" t="s">
        <v>154</v>
      </c>
      <c r="AU199" s="24" t="s">
        <v>79</v>
      </c>
    </row>
    <row r="200" spans="2:65" s="11" customFormat="1">
      <c r="B200" s="168"/>
      <c r="D200" s="165" t="s">
        <v>160</v>
      </c>
      <c r="E200" s="169" t="s">
        <v>5</v>
      </c>
      <c r="F200" s="170" t="s">
        <v>354</v>
      </c>
      <c r="H200" s="171">
        <v>0.63</v>
      </c>
      <c r="L200" s="168"/>
      <c r="M200" s="172"/>
      <c r="N200" s="173"/>
      <c r="O200" s="173"/>
      <c r="P200" s="173"/>
      <c r="Q200" s="173"/>
      <c r="R200" s="173"/>
      <c r="S200" s="173"/>
      <c r="T200" s="174"/>
      <c r="AT200" s="169" t="s">
        <v>160</v>
      </c>
      <c r="AU200" s="169" t="s">
        <v>79</v>
      </c>
      <c r="AV200" s="11" t="s">
        <v>79</v>
      </c>
      <c r="AW200" s="11" t="s">
        <v>33</v>
      </c>
      <c r="AX200" s="11" t="s">
        <v>69</v>
      </c>
      <c r="AY200" s="169" t="s">
        <v>145</v>
      </c>
    </row>
    <row r="201" spans="2:65" s="14" customFormat="1">
      <c r="B201" s="188"/>
      <c r="D201" s="165" t="s">
        <v>160</v>
      </c>
      <c r="E201" s="189" t="s">
        <v>355</v>
      </c>
      <c r="F201" s="190" t="s">
        <v>231</v>
      </c>
      <c r="H201" s="191">
        <v>0.63</v>
      </c>
      <c r="L201" s="188"/>
      <c r="M201" s="192"/>
      <c r="N201" s="193"/>
      <c r="O201" s="193"/>
      <c r="P201" s="193"/>
      <c r="Q201" s="193"/>
      <c r="R201" s="193"/>
      <c r="S201" s="193"/>
      <c r="T201" s="194"/>
      <c r="AT201" s="189" t="s">
        <v>160</v>
      </c>
      <c r="AU201" s="189" t="s">
        <v>79</v>
      </c>
      <c r="AV201" s="14" t="s">
        <v>152</v>
      </c>
      <c r="AW201" s="14" t="s">
        <v>33</v>
      </c>
      <c r="AX201" s="14" t="s">
        <v>77</v>
      </c>
      <c r="AY201" s="189" t="s">
        <v>145</v>
      </c>
    </row>
    <row r="202" spans="2:65" s="1" customFormat="1" ht="25.5" customHeight="1">
      <c r="B202" s="153"/>
      <c r="C202" s="154" t="s">
        <v>356</v>
      </c>
      <c r="D202" s="154" t="s">
        <v>147</v>
      </c>
      <c r="E202" s="155" t="s">
        <v>357</v>
      </c>
      <c r="F202" s="156" t="s">
        <v>358</v>
      </c>
      <c r="G202" s="157" t="s">
        <v>97</v>
      </c>
      <c r="H202" s="158">
        <v>2.4990000000000001</v>
      </c>
      <c r="I202" s="159"/>
      <c r="J202" s="159">
        <f>ROUND(I202*H202,2)</f>
        <v>0</v>
      </c>
      <c r="K202" s="156" t="s">
        <v>151</v>
      </c>
      <c r="L202" s="38"/>
      <c r="M202" s="160" t="s">
        <v>5</v>
      </c>
      <c r="N202" s="161" t="s">
        <v>40</v>
      </c>
      <c r="O202" s="162">
        <v>1.4650000000000001</v>
      </c>
      <c r="P202" s="162">
        <f>O202*H202</f>
        <v>3.6610350000000005</v>
      </c>
      <c r="Q202" s="162">
        <v>0</v>
      </c>
      <c r="R202" s="162">
        <f>Q202*H202</f>
        <v>0</v>
      </c>
      <c r="S202" s="162">
        <v>0</v>
      </c>
      <c r="T202" s="163">
        <f>S202*H202</f>
        <v>0</v>
      </c>
      <c r="AR202" s="24" t="s">
        <v>152</v>
      </c>
      <c r="AT202" s="24" t="s">
        <v>147</v>
      </c>
      <c r="AU202" s="24" t="s">
        <v>79</v>
      </c>
      <c r="AY202" s="24" t="s">
        <v>145</v>
      </c>
      <c r="BE202" s="164">
        <f>IF(N202="základní",J202,0)</f>
        <v>0</v>
      </c>
      <c r="BF202" s="164">
        <f>IF(N202="snížená",J202,0)</f>
        <v>0</v>
      </c>
      <c r="BG202" s="164">
        <f>IF(N202="zákl. přenesená",J202,0)</f>
        <v>0</v>
      </c>
      <c r="BH202" s="164">
        <f>IF(N202="sníž. přenesená",J202,0)</f>
        <v>0</v>
      </c>
      <c r="BI202" s="164">
        <f>IF(N202="nulová",J202,0)</f>
        <v>0</v>
      </c>
      <c r="BJ202" s="24" t="s">
        <v>77</v>
      </c>
      <c r="BK202" s="164">
        <f>ROUND(I202*H202,2)</f>
        <v>0</v>
      </c>
      <c r="BL202" s="24" t="s">
        <v>152</v>
      </c>
      <c r="BM202" s="24" t="s">
        <v>359</v>
      </c>
    </row>
    <row r="203" spans="2:65" s="1" customFormat="1" ht="40.5">
      <c r="B203" s="38"/>
      <c r="D203" s="165" t="s">
        <v>154</v>
      </c>
      <c r="F203" s="166" t="s">
        <v>360</v>
      </c>
      <c r="L203" s="38"/>
      <c r="M203" s="167"/>
      <c r="N203" s="39"/>
      <c r="O203" s="39"/>
      <c r="P203" s="39"/>
      <c r="Q203" s="39"/>
      <c r="R203" s="39"/>
      <c r="S203" s="39"/>
      <c r="T203" s="67"/>
      <c r="AT203" s="24" t="s">
        <v>154</v>
      </c>
      <c r="AU203" s="24" t="s">
        <v>79</v>
      </c>
    </row>
    <row r="204" spans="2:65" s="11" customFormat="1">
      <c r="B204" s="168"/>
      <c r="D204" s="165" t="s">
        <v>160</v>
      </c>
      <c r="E204" s="169" t="s">
        <v>5</v>
      </c>
      <c r="F204" s="170" t="s">
        <v>361</v>
      </c>
      <c r="H204" s="171">
        <v>2.4990000000000001</v>
      </c>
      <c r="L204" s="168"/>
      <c r="M204" s="172"/>
      <c r="N204" s="173"/>
      <c r="O204" s="173"/>
      <c r="P204" s="173"/>
      <c r="Q204" s="173"/>
      <c r="R204" s="173"/>
      <c r="S204" s="173"/>
      <c r="T204" s="174"/>
      <c r="AT204" s="169" t="s">
        <v>160</v>
      </c>
      <c r="AU204" s="169" t="s">
        <v>79</v>
      </c>
      <c r="AV204" s="11" t="s">
        <v>79</v>
      </c>
      <c r="AW204" s="11" t="s">
        <v>33</v>
      </c>
      <c r="AX204" s="11" t="s">
        <v>77</v>
      </c>
      <c r="AY204" s="169" t="s">
        <v>145</v>
      </c>
    </row>
    <row r="205" spans="2:65" s="1" customFormat="1" ht="25.5" customHeight="1">
      <c r="B205" s="153"/>
      <c r="C205" s="154" t="s">
        <v>362</v>
      </c>
      <c r="D205" s="154" t="s">
        <v>147</v>
      </c>
      <c r="E205" s="155" t="s">
        <v>363</v>
      </c>
      <c r="F205" s="156" t="s">
        <v>364</v>
      </c>
      <c r="G205" s="157" t="s">
        <v>217</v>
      </c>
      <c r="H205" s="158">
        <v>2.4900000000000002</v>
      </c>
      <c r="I205" s="159"/>
      <c r="J205" s="159">
        <f>ROUND(I205*H205,2)</f>
        <v>0</v>
      </c>
      <c r="K205" s="156" t="s">
        <v>151</v>
      </c>
      <c r="L205" s="38"/>
      <c r="M205" s="160" t="s">
        <v>5</v>
      </c>
      <c r="N205" s="161" t="s">
        <v>40</v>
      </c>
      <c r="O205" s="162">
        <v>0.82099999999999995</v>
      </c>
      <c r="P205" s="162">
        <f>O205*H205</f>
        <v>2.0442900000000002</v>
      </c>
      <c r="Q205" s="162">
        <v>6.3200000000000001E-3</v>
      </c>
      <c r="R205" s="162">
        <f>Q205*H205</f>
        <v>1.5736800000000002E-2</v>
      </c>
      <c r="S205" s="162">
        <v>0</v>
      </c>
      <c r="T205" s="163">
        <f>S205*H205</f>
        <v>0</v>
      </c>
      <c r="AR205" s="24" t="s">
        <v>152</v>
      </c>
      <c r="AT205" s="24" t="s">
        <v>147</v>
      </c>
      <c r="AU205" s="24" t="s">
        <v>79</v>
      </c>
      <c r="AY205" s="24" t="s">
        <v>145</v>
      </c>
      <c r="BE205" s="164">
        <f>IF(N205="základní",J205,0)</f>
        <v>0</v>
      </c>
      <c r="BF205" s="164">
        <f>IF(N205="snížená",J205,0)</f>
        <v>0</v>
      </c>
      <c r="BG205" s="164">
        <f>IF(N205="zákl. přenesená",J205,0)</f>
        <v>0</v>
      </c>
      <c r="BH205" s="164">
        <f>IF(N205="sníž. přenesená",J205,0)</f>
        <v>0</v>
      </c>
      <c r="BI205" s="164">
        <f>IF(N205="nulová",J205,0)</f>
        <v>0</v>
      </c>
      <c r="BJ205" s="24" t="s">
        <v>77</v>
      </c>
      <c r="BK205" s="164">
        <f>ROUND(I205*H205,2)</f>
        <v>0</v>
      </c>
      <c r="BL205" s="24" t="s">
        <v>152</v>
      </c>
      <c r="BM205" s="24" t="s">
        <v>365</v>
      </c>
    </row>
    <row r="206" spans="2:65" s="11" customFormat="1">
      <c r="B206" s="168"/>
      <c r="D206" s="165" t="s">
        <v>160</v>
      </c>
      <c r="E206" s="169" t="s">
        <v>5</v>
      </c>
      <c r="F206" s="170" t="s">
        <v>366</v>
      </c>
      <c r="H206" s="171">
        <v>2.4900000000000002</v>
      </c>
      <c r="L206" s="168"/>
      <c r="M206" s="172"/>
      <c r="N206" s="173"/>
      <c r="O206" s="173"/>
      <c r="P206" s="173"/>
      <c r="Q206" s="173"/>
      <c r="R206" s="173"/>
      <c r="S206" s="173"/>
      <c r="T206" s="174"/>
      <c r="AT206" s="169" t="s">
        <v>160</v>
      </c>
      <c r="AU206" s="169" t="s">
        <v>79</v>
      </c>
      <c r="AV206" s="11" t="s">
        <v>79</v>
      </c>
      <c r="AW206" s="11" t="s">
        <v>33</v>
      </c>
      <c r="AX206" s="11" t="s">
        <v>77</v>
      </c>
      <c r="AY206" s="169" t="s">
        <v>145</v>
      </c>
    </row>
    <row r="207" spans="2:65" s="1" customFormat="1" ht="25.5" customHeight="1">
      <c r="B207" s="153"/>
      <c r="C207" s="154" t="s">
        <v>367</v>
      </c>
      <c r="D207" s="154" t="s">
        <v>147</v>
      </c>
      <c r="E207" s="155" t="s">
        <v>368</v>
      </c>
      <c r="F207" s="156" t="s">
        <v>369</v>
      </c>
      <c r="G207" s="157" t="s">
        <v>267</v>
      </c>
      <c r="H207" s="158">
        <v>7.2999999999999995E-2</v>
      </c>
      <c r="I207" s="159"/>
      <c r="J207" s="159">
        <f>ROUND(I207*H207,2)</f>
        <v>0</v>
      </c>
      <c r="K207" s="156" t="s">
        <v>151</v>
      </c>
      <c r="L207" s="38"/>
      <c r="M207" s="160" t="s">
        <v>5</v>
      </c>
      <c r="N207" s="161" t="s">
        <v>40</v>
      </c>
      <c r="O207" s="162">
        <v>15.231</v>
      </c>
      <c r="P207" s="162">
        <f>O207*H207</f>
        <v>1.1118629999999998</v>
      </c>
      <c r="Q207" s="162">
        <v>0.84721000000000002</v>
      </c>
      <c r="R207" s="162">
        <f>Q207*H207</f>
        <v>6.1846329999999998E-2</v>
      </c>
      <c r="S207" s="162">
        <v>0</v>
      </c>
      <c r="T207" s="163">
        <f>S207*H207</f>
        <v>0</v>
      </c>
      <c r="AR207" s="24" t="s">
        <v>152</v>
      </c>
      <c r="AT207" s="24" t="s">
        <v>147</v>
      </c>
      <c r="AU207" s="24" t="s">
        <v>79</v>
      </c>
      <c r="AY207" s="24" t="s">
        <v>145</v>
      </c>
      <c r="BE207" s="164">
        <f>IF(N207="základní",J207,0)</f>
        <v>0</v>
      </c>
      <c r="BF207" s="164">
        <f>IF(N207="snížená",J207,0)</f>
        <v>0</v>
      </c>
      <c r="BG207" s="164">
        <f>IF(N207="zákl. přenesená",J207,0)</f>
        <v>0</v>
      </c>
      <c r="BH207" s="164">
        <f>IF(N207="sníž. přenesená",J207,0)</f>
        <v>0</v>
      </c>
      <c r="BI207" s="164">
        <f>IF(N207="nulová",J207,0)</f>
        <v>0</v>
      </c>
      <c r="BJ207" s="24" t="s">
        <v>77</v>
      </c>
      <c r="BK207" s="164">
        <f>ROUND(I207*H207,2)</f>
        <v>0</v>
      </c>
      <c r="BL207" s="24" t="s">
        <v>152</v>
      </c>
      <c r="BM207" s="24" t="s">
        <v>370</v>
      </c>
    </row>
    <row r="208" spans="2:65" s="11" customFormat="1">
      <c r="B208" s="168"/>
      <c r="D208" s="165" t="s">
        <v>160</v>
      </c>
      <c r="E208" s="169" t="s">
        <v>5</v>
      </c>
      <c r="F208" s="170" t="s">
        <v>371</v>
      </c>
      <c r="H208" s="171">
        <v>7.2999999999999995E-2</v>
      </c>
      <c r="L208" s="168"/>
      <c r="M208" s="172"/>
      <c r="N208" s="173"/>
      <c r="O208" s="173"/>
      <c r="P208" s="173"/>
      <c r="Q208" s="173"/>
      <c r="R208" s="173"/>
      <c r="S208" s="173"/>
      <c r="T208" s="174"/>
      <c r="AT208" s="169" t="s">
        <v>160</v>
      </c>
      <c r="AU208" s="169" t="s">
        <v>79</v>
      </c>
      <c r="AV208" s="11" t="s">
        <v>79</v>
      </c>
      <c r="AW208" s="11" t="s">
        <v>33</v>
      </c>
      <c r="AX208" s="11" t="s">
        <v>77</v>
      </c>
      <c r="AY208" s="169" t="s">
        <v>145</v>
      </c>
    </row>
    <row r="209" spans="2:65" s="10" customFormat="1" ht="29.85" customHeight="1">
      <c r="B209" s="141"/>
      <c r="D209" s="142" t="s">
        <v>68</v>
      </c>
      <c r="E209" s="151" t="s">
        <v>192</v>
      </c>
      <c r="F209" s="151" t="s">
        <v>372</v>
      </c>
      <c r="J209" s="152">
        <f>BK209</f>
        <v>0</v>
      </c>
      <c r="L209" s="141"/>
      <c r="M209" s="145"/>
      <c r="N209" s="146"/>
      <c r="O209" s="146"/>
      <c r="P209" s="147">
        <f>SUM(P210:P215)</f>
        <v>2.2833999999999999</v>
      </c>
      <c r="Q209" s="146"/>
      <c r="R209" s="147">
        <f>SUM(R210:R215)</f>
        <v>0.21734000000000001</v>
      </c>
      <c r="S209" s="146"/>
      <c r="T209" s="148">
        <f>SUM(T210:T215)</f>
        <v>0</v>
      </c>
      <c r="AR209" s="142" t="s">
        <v>77</v>
      </c>
      <c r="AT209" s="149" t="s">
        <v>68</v>
      </c>
      <c r="AU209" s="149" t="s">
        <v>77</v>
      </c>
      <c r="AY209" s="142" t="s">
        <v>145</v>
      </c>
      <c r="BK209" s="150">
        <f>SUM(BK210:BK215)</f>
        <v>0</v>
      </c>
    </row>
    <row r="210" spans="2:65" s="1" customFormat="1" ht="25.5" customHeight="1">
      <c r="B210" s="153"/>
      <c r="C210" s="154" t="s">
        <v>373</v>
      </c>
      <c r="D210" s="154" t="s">
        <v>147</v>
      </c>
      <c r="E210" s="155" t="s">
        <v>374</v>
      </c>
      <c r="F210" s="156" t="s">
        <v>375</v>
      </c>
      <c r="G210" s="157" t="s">
        <v>332</v>
      </c>
      <c r="H210" s="158">
        <v>1</v>
      </c>
      <c r="I210" s="159"/>
      <c r="J210" s="159">
        <f>ROUND(I210*H210,2)</f>
        <v>0</v>
      </c>
      <c r="K210" s="156" t="s">
        <v>151</v>
      </c>
      <c r="L210" s="38"/>
      <c r="M210" s="160" t="s">
        <v>5</v>
      </c>
      <c r="N210" s="161" t="s">
        <v>40</v>
      </c>
      <c r="O210" s="162">
        <v>1.492</v>
      </c>
      <c r="P210" s="162">
        <f>O210*H210</f>
        <v>1.492</v>
      </c>
      <c r="Q210" s="162">
        <v>0.21734000000000001</v>
      </c>
      <c r="R210" s="162">
        <f>Q210*H210</f>
        <v>0.21734000000000001</v>
      </c>
      <c r="S210" s="162">
        <v>0</v>
      </c>
      <c r="T210" s="163">
        <f>S210*H210</f>
        <v>0</v>
      </c>
      <c r="AR210" s="24" t="s">
        <v>152</v>
      </c>
      <c r="AT210" s="24" t="s">
        <v>147</v>
      </c>
      <c r="AU210" s="24" t="s">
        <v>79</v>
      </c>
      <c r="AY210" s="24" t="s">
        <v>145</v>
      </c>
      <c r="BE210" s="164">
        <f>IF(N210="základní",J210,0)</f>
        <v>0</v>
      </c>
      <c r="BF210" s="164">
        <f>IF(N210="snížená",J210,0)</f>
        <v>0</v>
      </c>
      <c r="BG210" s="164">
        <f>IF(N210="zákl. přenesená",J210,0)</f>
        <v>0</v>
      </c>
      <c r="BH210" s="164">
        <f>IF(N210="sníž. přenesená",J210,0)</f>
        <v>0</v>
      </c>
      <c r="BI210" s="164">
        <f>IF(N210="nulová",J210,0)</f>
        <v>0</v>
      </c>
      <c r="BJ210" s="24" t="s">
        <v>77</v>
      </c>
      <c r="BK210" s="164">
        <f>ROUND(I210*H210,2)</f>
        <v>0</v>
      </c>
      <c r="BL210" s="24" t="s">
        <v>152</v>
      </c>
      <c r="BM210" s="24" t="s">
        <v>376</v>
      </c>
    </row>
    <row r="211" spans="2:65" s="1" customFormat="1" ht="148.5">
      <c r="B211" s="38"/>
      <c r="D211" s="165" t="s">
        <v>154</v>
      </c>
      <c r="F211" s="166" t="s">
        <v>377</v>
      </c>
      <c r="L211" s="38"/>
      <c r="M211" s="167"/>
      <c r="N211" s="39"/>
      <c r="O211" s="39"/>
      <c r="P211" s="39"/>
      <c r="Q211" s="39"/>
      <c r="R211" s="39"/>
      <c r="S211" s="39"/>
      <c r="T211" s="67"/>
      <c r="AT211" s="24" t="s">
        <v>154</v>
      </c>
      <c r="AU211" s="24" t="s">
        <v>79</v>
      </c>
    </row>
    <row r="212" spans="2:65" s="1" customFormat="1" ht="16.5" customHeight="1">
      <c r="B212" s="153"/>
      <c r="C212" s="195" t="s">
        <v>378</v>
      </c>
      <c r="D212" s="195" t="s">
        <v>277</v>
      </c>
      <c r="E212" s="196" t="s">
        <v>379</v>
      </c>
      <c r="F212" s="197" t="s">
        <v>380</v>
      </c>
      <c r="G212" s="198" t="s">
        <v>332</v>
      </c>
      <c r="H212" s="199">
        <v>1</v>
      </c>
      <c r="I212" s="200"/>
      <c r="J212" s="200">
        <f>ROUND(I212*H212,2)</f>
        <v>0</v>
      </c>
      <c r="K212" s="197" t="s">
        <v>5</v>
      </c>
      <c r="L212" s="201"/>
      <c r="M212" s="202" t="s">
        <v>5</v>
      </c>
      <c r="N212" s="203" t="s">
        <v>40</v>
      </c>
      <c r="O212" s="162">
        <v>0</v>
      </c>
      <c r="P212" s="162">
        <f>O212*H212</f>
        <v>0</v>
      </c>
      <c r="Q212" s="162">
        <v>0</v>
      </c>
      <c r="R212" s="162">
        <f>Q212*H212</f>
        <v>0</v>
      </c>
      <c r="S212" s="162">
        <v>0</v>
      </c>
      <c r="T212" s="163">
        <f>S212*H212</f>
        <v>0</v>
      </c>
      <c r="AR212" s="24" t="s">
        <v>192</v>
      </c>
      <c r="AT212" s="24" t="s">
        <v>277</v>
      </c>
      <c r="AU212" s="24" t="s">
        <v>79</v>
      </c>
      <c r="AY212" s="24" t="s">
        <v>145</v>
      </c>
      <c r="BE212" s="164">
        <f>IF(N212="základní",J212,0)</f>
        <v>0</v>
      </c>
      <c r="BF212" s="164">
        <f>IF(N212="snížená",J212,0)</f>
        <v>0</v>
      </c>
      <c r="BG212" s="164">
        <f>IF(N212="zákl. přenesená",J212,0)</f>
        <v>0</v>
      </c>
      <c r="BH212" s="164">
        <f>IF(N212="sníž. přenesená",J212,0)</f>
        <v>0</v>
      </c>
      <c r="BI212" s="164">
        <f>IF(N212="nulová",J212,0)</f>
        <v>0</v>
      </c>
      <c r="BJ212" s="24" t="s">
        <v>77</v>
      </c>
      <c r="BK212" s="164">
        <f>ROUND(I212*H212,2)</f>
        <v>0</v>
      </c>
      <c r="BL212" s="24" t="s">
        <v>152</v>
      </c>
      <c r="BM212" s="24" t="s">
        <v>381</v>
      </c>
    </row>
    <row r="213" spans="2:65" s="1" customFormat="1" ht="25.5" customHeight="1">
      <c r="B213" s="153"/>
      <c r="C213" s="154" t="s">
        <v>382</v>
      </c>
      <c r="D213" s="154" t="s">
        <v>147</v>
      </c>
      <c r="E213" s="155" t="s">
        <v>383</v>
      </c>
      <c r="F213" s="156" t="s">
        <v>384</v>
      </c>
      <c r="G213" s="157" t="s">
        <v>97</v>
      </c>
      <c r="H213" s="158">
        <v>0.6</v>
      </c>
      <c r="I213" s="159"/>
      <c r="J213" s="159">
        <f>ROUND(I213*H213,2)</f>
        <v>0</v>
      </c>
      <c r="K213" s="156" t="s">
        <v>151</v>
      </c>
      <c r="L213" s="38"/>
      <c r="M213" s="160" t="s">
        <v>5</v>
      </c>
      <c r="N213" s="161" t="s">
        <v>40</v>
      </c>
      <c r="O213" s="162">
        <v>1.319</v>
      </c>
      <c r="P213" s="162">
        <f>O213*H213</f>
        <v>0.79139999999999999</v>
      </c>
      <c r="Q213" s="162">
        <v>0</v>
      </c>
      <c r="R213" s="162">
        <f>Q213*H213</f>
        <v>0</v>
      </c>
      <c r="S213" s="162">
        <v>0</v>
      </c>
      <c r="T213" s="163">
        <f>S213*H213</f>
        <v>0</v>
      </c>
      <c r="AR213" s="24" t="s">
        <v>152</v>
      </c>
      <c r="AT213" s="24" t="s">
        <v>147</v>
      </c>
      <c r="AU213" s="24" t="s">
        <v>79</v>
      </c>
      <c r="AY213" s="24" t="s">
        <v>145</v>
      </c>
      <c r="BE213" s="164">
        <f>IF(N213="základní",J213,0)</f>
        <v>0</v>
      </c>
      <c r="BF213" s="164">
        <f>IF(N213="snížená",J213,0)</f>
        <v>0</v>
      </c>
      <c r="BG213" s="164">
        <f>IF(N213="zákl. přenesená",J213,0)</f>
        <v>0</v>
      </c>
      <c r="BH213" s="164">
        <f>IF(N213="sníž. přenesená",J213,0)</f>
        <v>0</v>
      </c>
      <c r="BI213" s="164">
        <f>IF(N213="nulová",J213,0)</f>
        <v>0</v>
      </c>
      <c r="BJ213" s="24" t="s">
        <v>77</v>
      </c>
      <c r="BK213" s="164">
        <f>ROUND(I213*H213,2)</f>
        <v>0</v>
      </c>
      <c r="BL213" s="24" t="s">
        <v>152</v>
      </c>
      <c r="BM213" s="24" t="s">
        <v>385</v>
      </c>
    </row>
    <row r="214" spans="2:65" s="1" customFormat="1" ht="40.5">
      <c r="B214" s="38"/>
      <c r="D214" s="165" t="s">
        <v>154</v>
      </c>
      <c r="F214" s="166" t="s">
        <v>386</v>
      </c>
      <c r="L214" s="38"/>
      <c r="M214" s="167"/>
      <c r="N214" s="39"/>
      <c r="O214" s="39"/>
      <c r="P214" s="39"/>
      <c r="Q214" s="39"/>
      <c r="R214" s="39"/>
      <c r="S214" s="39"/>
      <c r="T214" s="67"/>
      <c r="AT214" s="24" t="s">
        <v>154</v>
      </c>
      <c r="AU214" s="24" t="s">
        <v>79</v>
      </c>
    </row>
    <row r="215" spans="2:65" s="11" customFormat="1">
      <c r="B215" s="168"/>
      <c r="D215" s="165" t="s">
        <v>160</v>
      </c>
      <c r="E215" s="169" t="s">
        <v>5</v>
      </c>
      <c r="F215" s="170" t="s">
        <v>387</v>
      </c>
      <c r="H215" s="171">
        <v>0.6</v>
      </c>
      <c r="L215" s="168"/>
      <c r="M215" s="172"/>
      <c r="N215" s="173"/>
      <c r="O215" s="173"/>
      <c r="P215" s="173"/>
      <c r="Q215" s="173"/>
      <c r="R215" s="173"/>
      <c r="S215" s="173"/>
      <c r="T215" s="174"/>
      <c r="AT215" s="169" t="s">
        <v>160</v>
      </c>
      <c r="AU215" s="169" t="s">
        <v>79</v>
      </c>
      <c r="AV215" s="11" t="s">
        <v>79</v>
      </c>
      <c r="AW215" s="11" t="s">
        <v>33</v>
      </c>
      <c r="AX215" s="11" t="s">
        <v>77</v>
      </c>
      <c r="AY215" s="169" t="s">
        <v>145</v>
      </c>
    </row>
    <row r="216" spans="2:65" s="10" customFormat="1" ht="29.85" customHeight="1">
      <c r="B216" s="141"/>
      <c r="D216" s="142" t="s">
        <v>68</v>
      </c>
      <c r="E216" s="151" t="s">
        <v>199</v>
      </c>
      <c r="F216" s="151" t="s">
        <v>388</v>
      </c>
      <c r="J216" s="152">
        <f>BK216</f>
        <v>0</v>
      </c>
      <c r="L216" s="141"/>
      <c r="M216" s="145"/>
      <c r="N216" s="146"/>
      <c r="O216" s="146"/>
      <c r="P216" s="147">
        <f>SUM(P217:P223)</f>
        <v>8.8177500000000002</v>
      </c>
      <c r="Q216" s="146"/>
      <c r="R216" s="147">
        <f>SUM(R217:R223)</f>
        <v>1.407375</v>
      </c>
      <c r="S216" s="146"/>
      <c r="T216" s="148">
        <f>SUM(T217:T223)</f>
        <v>0</v>
      </c>
      <c r="AR216" s="142" t="s">
        <v>77</v>
      </c>
      <c r="AT216" s="149" t="s">
        <v>68</v>
      </c>
      <c r="AU216" s="149" t="s">
        <v>77</v>
      </c>
      <c r="AY216" s="142" t="s">
        <v>145</v>
      </c>
      <c r="BK216" s="150">
        <f>SUM(BK217:BK223)</f>
        <v>0</v>
      </c>
    </row>
    <row r="217" spans="2:65" s="1" customFormat="1" ht="38.25" customHeight="1">
      <c r="B217" s="153"/>
      <c r="C217" s="154" t="s">
        <v>389</v>
      </c>
      <c r="D217" s="154" t="s">
        <v>147</v>
      </c>
      <c r="E217" s="155" t="s">
        <v>390</v>
      </c>
      <c r="F217" s="156" t="s">
        <v>391</v>
      </c>
      <c r="G217" s="157" t="s">
        <v>150</v>
      </c>
      <c r="H217" s="158">
        <v>9</v>
      </c>
      <c r="I217" s="159"/>
      <c r="J217" s="159">
        <f>ROUND(I217*H217,2)</f>
        <v>0</v>
      </c>
      <c r="K217" s="156" t="s">
        <v>151</v>
      </c>
      <c r="L217" s="38"/>
      <c r="M217" s="160" t="s">
        <v>5</v>
      </c>
      <c r="N217" s="161" t="s">
        <v>40</v>
      </c>
      <c r="O217" s="162">
        <v>0.26800000000000002</v>
      </c>
      <c r="P217" s="162">
        <f>O217*H217</f>
        <v>2.4119999999999999</v>
      </c>
      <c r="Q217" s="162">
        <v>0.15540000000000001</v>
      </c>
      <c r="R217" s="162">
        <f>Q217*H217</f>
        <v>1.3986000000000001</v>
      </c>
      <c r="S217" s="162">
        <v>0</v>
      </c>
      <c r="T217" s="163">
        <f>S217*H217</f>
        <v>0</v>
      </c>
      <c r="AR217" s="24" t="s">
        <v>152</v>
      </c>
      <c r="AT217" s="24" t="s">
        <v>147</v>
      </c>
      <c r="AU217" s="24" t="s">
        <v>79</v>
      </c>
      <c r="AY217" s="24" t="s">
        <v>145</v>
      </c>
      <c r="BE217" s="164">
        <f>IF(N217="základní",J217,0)</f>
        <v>0</v>
      </c>
      <c r="BF217" s="164">
        <f>IF(N217="snížená",J217,0)</f>
        <v>0</v>
      </c>
      <c r="BG217" s="164">
        <f>IF(N217="zákl. přenesená",J217,0)</f>
        <v>0</v>
      </c>
      <c r="BH217" s="164">
        <f>IF(N217="sníž. přenesená",J217,0)</f>
        <v>0</v>
      </c>
      <c r="BI217" s="164">
        <f>IF(N217="nulová",J217,0)</f>
        <v>0</v>
      </c>
      <c r="BJ217" s="24" t="s">
        <v>77</v>
      </c>
      <c r="BK217" s="164">
        <f>ROUND(I217*H217,2)</f>
        <v>0</v>
      </c>
      <c r="BL217" s="24" t="s">
        <v>152</v>
      </c>
      <c r="BM217" s="24" t="s">
        <v>392</v>
      </c>
    </row>
    <row r="218" spans="2:65" s="1" customFormat="1" ht="94.5">
      <c r="B218" s="38"/>
      <c r="D218" s="165" t="s">
        <v>154</v>
      </c>
      <c r="F218" s="166" t="s">
        <v>393</v>
      </c>
      <c r="L218" s="38"/>
      <c r="M218" s="167"/>
      <c r="N218" s="39"/>
      <c r="O218" s="39"/>
      <c r="P218" s="39"/>
      <c r="Q218" s="39"/>
      <c r="R218" s="39"/>
      <c r="S218" s="39"/>
      <c r="T218" s="67"/>
      <c r="AT218" s="24" t="s">
        <v>154</v>
      </c>
      <c r="AU218" s="24" t="s">
        <v>79</v>
      </c>
    </row>
    <row r="219" spans="2:65" s="11" customFormat="1">
      <c r="B219" s="168"/>
      <c r="D219" s="165" t="s">
        <v>160</v>
      </c>
      <c r="E219" s="169" t="s">
        <v>5</v>
      </c>
      <c r="F219" s="170" t="s">
        <v>394</v>
      </c>
      <c r="H219" s="171">
        <v>9</v>
      </c>
      <c r="L219" s="168"/>
      <c r="M219" s="172"/>
      <c r="N219" s="173"/>
      <c r="O219" s="173"/>
      <c r="P219" s="173"/>
      <c r="Q219" s="173"/>
      <c r="R219" s="173"/>
      <c r="S219" s="173"/>
      <c r="T219" s="174"/>
      <c r="AT219" s="169" t="s">
        <v>160</v>
      </c>
      <c r="AU219" s="169" t="s">
        <v>79</v>
      </c>
      <c r="AV219" s="11" t="s">
        <v>79</v>
      </c>
      <c r="AW219" s="11" t="s">
        <v>33</v>
      </c>
      <c r="AX219" s="11" t="s">
        <v>77</v>
      </c>
      <c r="AY219" s="169" t="s">
        <v>145</v>
      </c>
    </row>
    <row r="220" spans="2:65" s="1" customFormat="1" ht="16.5" customHeight="1">
      <c r="B220" s="153"/>
      <c r="C220" s="154" t="s">
        <v>395</v>
      </c>
      <c r="D220" s="154" t="s">
        <v>147</v>
      </c>
      <c r="E220" s="155" t="s">
        <v>396</v>
      </c>
      <c r="F220" s="156" t="s">
        <v>397</v>
      </c>
      <c r="G220" s="157" t="s">
        <v>217</v>
      </c>
      <c r="H220" s="158">
        <v>17.55</v>
      </c>
      <c r="I220" s="159"/>
      <c r="J220" s="159">
        <f>ROUND(I220*H220,2)</f>
        <v>0</v>
      </c>
      <c r="K220" s="156" t="s">
        <v>151</v>
      </c>
      <c r="L220" s="38"/>
      <c r="M220" s="160" t="s">
        <v>5</v>
      </c>
      <c r="N220" s="161" t="s">
        <v>40</v>
      </c>
      <c r="O220" s="162">
        <v>0.36499999999999999</v>
      </c>
      <c r="P220" s="162">
        <f>O220*H220</f>
        <v>6.4057500000000003</v>
      </c>
      <c r="Q220" s="162">
        <v>5.0000000000000001E-4</v>
      </c>
      <c r="R220" s="162">
        <f>Q220*H220</f>
        <v>8.7749999999999998E-3</v>
      </c>
      <c r="S220" s="162">
        <v>0</v>
      </c>
      <c r="T220" s="163">
        <f>S220*H220</f>
        <v>0</v>
      </c>
      <c r="AR220" s="24" t="s">
        <v>152</v>
      </c>
      <c r="AT220" s="24" t="s">
        <v>147</v>
      </c>
      <c r="AU220" s="24" t="s">
        <v>79</v>
      </c>
      <c r="AY220" s="24" t="s">
        <v>145</v>
      </c>
      <c r="BE220" s="164">
        <f>IF(N220="základní",J220,0)</f>
        <v>0</v>
      </c>
      <c r="BF220" s="164">
        <f>IF(N220="snížená",J220,0)</f>
        <v>0</v>
      </c>
      <c r="BG220" s="164">
        <f>IF(N220="zákl. přenesená",J220,0)</f>
        <v>0</v>
      </c>
      <c r="BH220" s="164">
        <f>IF(N220="sníž. přenesená",J220,0)</f>
        <v>0</v>
      </c>
      <c r="BI220" s="164">
        <f>IF(N220="nulová",J220,0)</f>
        <v>0</v>
      </c>
      <c r="BJ220" s="24" t="s">
        <v>77</v>
      </c>
      <c r="BK220" s="164">
        <f>ROUND(I220*H220,2)</f>
        <v>0</v>
      </c>
      <c r="BL220" s="24" t="s">
        <v>152</v>
      </c>
      <c r="BM220" s="24" t="s">
        <v>398</v>
      </c>
    </row>
    <row r="221" spans="2:65" s="11" customFormat="1">
      <c r="B221" s="168"/>
      <c r="D221" s="165" t="s">
        <v>160</v>
      </c>
      <c r="E221" s="169" t="s">
        <v>5</v>
      </c>
      <c r="F221" s="170" t="s">
        <v>399</v>
      </c>
      <c r="H221" s="171">
        <v>2.5</v>
      </c>
      <c r="L221" s="168"/>
      <c r="M221" s="172"/>
      <c r="N221" s="173"/>
      <c r="O221" s="173"/>
      <c r="P221" s="173"/>
      <c r="Q221" s="173"/>
      <c r="R221" s="173"/>
      <c r="S221" s="173"/>
      <c r="T221" s="174"/>
      <c r="AT221" s="169" t="s">
        <v>160</v>
      </c>
      <c r="AU221" s="169" t="s">
        <v>79</v>
      </c>
      <c r="AV221" s="11" t="s">
        <v>79</v>
      </c>
      <c r="AW221" s="11" t="s">
        <v>33</v>
      </c>
      <c r="AX221" s="11" t="s">
        <v>69</v>
      </c>
      <c r="AY221" s="169" t="s">
        <v>145</v>
      </c>
    </row>
    <row r="222" spans="2:65" s="11" customFormat="1">
      <c r="B222" s="168"/>
      <c r="D222" s="165" t="s">
        <v>160</v>
      </c>
      <c r="E222" s="169" t="s">
        <v>5</v>
      </c>
      <c r="F222" s="170" t="s">
        <v>400</v>
      </c>
      <c r="H222" s="171">
        <v>15.05</v>
      </c>
      <c r="L222" s="168"/>
      <c r="M222" s="172"/>
      <c r="N222" s="173"/>
      <c r="O222" s="173"/>
      <c r="P222" s="173"/>
      <c r="Q222" s="173"/>
      <c r="R222" s="173"/>
      <c r="S222" s="173"/>
      <c r="T222" s="174"/>
      <c r="AT222" s="169" t="s">
        <v>160</v>
      </c>
      <c r="AU222" s="169" t="s">
        <v>79</v>
      </c>
      <c r="AV222" s="11" t="s">
        <v>79</v>
      </c>
      <c r="AW222" s="11" t="s">
        <v>33</v>
      </c>
      <c r="AX222" s="11" t="s">
        <v>69</v>
      </c>
      <c r="AY222" s="169" t="s">
        <v>145</v>
      </c>
    </row>
    <row r="223" spans="2:65" s="14" customFormat="1">
      <c r="B223" s="188"/>
      <c r="D223" s="165" t="s">
        <v>160</v>
      </c>
      <c r="E223" s="189" t="s">
        <v>5</v>
      </c>
      <c r="F223" s="190" t="s">
        <v>231</v>
      </c>
      <c r="H223" s="191">
        <v>17.55</v>
      </c>
      <c r="L223" s="188"/>
      <c r="M223" s="192"/>
      <c r="N223" s="193"/>
      <c r="O223" s="193"/>
      <c r="P223" s="193"/>
      <c r="Q223" s="193"/>
      <c r="R223" s="193"/>
      <c r="S223" s="193"/>
      <c r="T223" s="194"/>
      <c r="AT223" s="189" t="s">
        <v>160</v>
      </c>
      <c r="AU223" s="189" t="s">
        <v>79</v>
      </c>
      <c r="AV223" s="14" t="s">
        <v>152</v>
      </c>
      <c r="AW223" s="14" t="s">
        <v>33</v>
      </c>
      <c r="AX223" s="14" t="s">
        <v>77</v>
      </c>
      <c r="AY223" s="189" t="s">
        <v>145</v>
      </c>
    </row>
    <row r="224" spans="2:65" s="10" customFormat="1" ht="29.85" customHeight="1">
      <c r="B224" s="141"/>
      <c r="D224" s="142" t="s">
        <v>68</v>
      </c>
      <c r="E224" s="151" t="s">
        <v>401</v>
      </c>
      <c r="F224" s="151" t="s">
        <v>402</v>
      </c>
      <c r="J224" s="152">
        <f>BK224</f>
        <v>0</v>
      </c>
      <c r="L224" s="141"/>
      <c r="M224" s="145"/>
      <c r="N224" s="146"/>
      <c r="O224" s="146"/>
      <c r="P224" s="147">
        <f>SUM(P225:P226)</f>
        <v>7.0403839999999995</v>
      </c>
      <c r="Q224" s="146"/>
      <c r="R224" s="147">
        <f>SUM(R225:R226)</f>
        <v>0</v>
      </c>
      <c r="S224" s="146"/>
      <c r="T224" s="148">
        <f>SUM(T225:T226)</f>
        <v>0</v>
      </c>
      <c r="AR224" s="142" t="s">
        <v>77</v>
      </c>
      <c r="AT224" s="149" t="s">
        <v>68</v>
      </c>
      <c r="AU224" s="149" t="s">
        <v>77</v>
      </c>
      <c r="AY224" s="142" t="s">
        <v>145</v>
      </c>
      <c r="BK224" s="150">
        <f>SUM(BK225:BK226)</f>
        <v>0</v>
      </c>
    </row>
    <row r="225" spans="2:65" s="1" customFormat="1" ht="38.25" customHeight="1">
      <c r="B225" s="153"/>
      <c r="C225" s="154" t="s">
        <v>403</v>
      </c>
      <c r="D225" s="154" t="s">
        <v>147</v>
      </c>
      <c r="E225" s="155" t="s">
        <v>404</v>
      </c>
      <c r="F225" s="156" t="s">
        <v>405</v>
      </c>
      <c r="G225" s="157" t="s">
        <v>267</v>
      </c>
      <c r="H225" s="158">
        <v>16.923999999999999</v>
      </c>
      <c r="I225" s="159"/>
      <c r="J225" s="159">
        <f>ROUND(I225*H225,2)</f>
        <v>0</v>
      </c>
      <c r="K225" s="156" t="s">
        <v>151</v>
      </c>
      <c r="L225" s="38"/>
      <c r="M225" s="160" t="s">
        <v>5</v>
      </c>
      <c r="N225" s="161" t="s">
        <v>40</v>
      </c>
      <c r="O225" s="162">
        <v>0.41599999999999998</v>
      </c>
      <c r="P225" s="162">
        <f>O225*H225</f>
        <v>7.0403839999999995</v>
      </c>
      <c r="Q225" s="162">
        <v>0</v>
      </c>
      <c r="R225" s="162">
        <f>Q225*H225</f>
        <v>0</v>
      </c>
      <c r="S225" s="162">
        <v>0</v>
      </c>
      <c r="T225" s="163">
        <f>S225*H225</f>
        <v>0</v>
      </c>
      <c r="AR225" s="24" t="s">
        <v>152</v>
      </c>
      <c r="AT225" s="24" t="s">
        <v>147</v>
      </c>
      <c r="AU225" s="24" t="s">
        <v>79</v>
      </c>
      <c r="AY225" s="24" t="s">
        <v>145</v>
      </c>
      <c r="BE225" s="164">
        <f>IF(N225="základní",J225,0)</f>
        <v>0</v>
      </c>
      <c r="BF225" s="164">
        <f>IF(N225="snížená",J225,0)</f>
        <v>0</v>
      </c>
      <c r="BG225" s="164">
        <f>IF(N225="zákl. přenesená",J225,0)</f>
        <v>0</v>
      </c>
      <c r="BH225" s="164">
        <f>IF(N225="sníž. přenesená",J225,0)</f>
        <v>0</v>
      </c>
      <c r="BI225" s="164">
        <f>IF(N225="nulová",J225,0)</f>
        <v>0</v>
      </c>
      <c r="BJ225" s="24" t="s">
        <v>77</v>
      </c>
      <c r="BK225" s="164">
        <f>ROUND(I225*H225,2)</f>
        <v>0</v>
      </c>
      <c r="BL225" s="24" t="s">
        <v>152</v>
      </c>
      <c r="BM225" s="24" t="s">
        <v>406</v>
      </c>
    </row>
    <row r="226" spans="2:65" s="1" customFormat="1" ht="40.5">
      <c r="B226" s="38"/>
      <c r="D226" s="165" t="s">
        <v>154</v>
      </c>
      <c r="F226" s="166" t="s">
        <v>407</v>
      </c>
      <c r="L226" s="38"/>
      <c r="M226" s="167"/>
      <c r="N226" s="39"/>
      <c r="O226" s="39"/>
      <c r="P226" s="39"/>
      <c r="Q226" s="39"/>
      <c r="R226" s="39"/>
      <c r="S226" s="39"/>
      <c r="T226" s="67"/>
      <c r="AT226" s="24" t="s">
        <v>154</v>
      </c>
      <c r="AU226" s="24" t="s">
        <v>79</v>
      </c>
    </row>
    <row r="227" spans="2:65" s="10" customFormat="1" ht="37.35" customHeight="1">
      <c r="B227" s="141"/>
      <c r="D227" s="142" t="s">
        <v>68</v>
      </c>
      <c r="E227" s="143" t="s">
        <v>408</v>
      </c>
      <c r="F227" s="143" t="s">
        <v>409</v>
      </c>
      <c r="J227" s="144">
        <f>BK227</f>
        <v>0</v>
      </c>
      <c r="L227" s="141"/>
      <c r="M227" s="145"/>
      <c r="N227" s="146"/>
      <c r="O227" s="146"/>
      <c r="P227" s="147">
        <f>P228+P244+P254</f>
        <v>13.883185999999998</v>
      </c>
      <c r="Q227" s="146"/>
      <c r="R227" s="147">
        <f>R228+R244+R254</f>
        <v>0.329988</v>
      </c>
      <c r="S227" s="146"/>
      <c r="T227" s="148">
        <f>T228+T244+T254</f>
        <v>0</v>
      </c>
      <c r="AR227" s="142" t="s">
        <v>79</v>
      </c>
      <c r="AT227" s="149" t="s">
        <v>68</v>
      </c>
      <c r="AU227" s="149" t="s">
        <v>69</v>
      </c>
      <c r="AY227" s="142" t="s">
        <v>145</v>
      </c>
      <c r="BK227" s="150">
        <f>BK228+BK244+BK254</f>
        <v>0</v>
      </c>
    </row>
    <row r="228" spans="2:65" s="10" customFormat="1" ht="19.899999999999999" customHeight="1">
      <c r="B228" s="141"/>
      <c r="D228" s="142" t="s">
        <v>68</v>
      </c>
      <c r="E228" s="151" t="s">
        <v>410</v>
      </c>
      <c r="F228" s="151" t="s">
        <v>411</v>
      </c>
      <c r="J228" s="152">
        <f>BK228</f>
        <v>0</v>
      </c>
      <c r="L228" s="141"/>
      <c r="M228" s="145"/>
      <c r="N228" s="146"/>
      <c r="O228" s="146"/>
      <c r="P228" s="147">
        <f>SUM(P229:P243)</f>
        <v>5.0643859999999998</v>
      </c>
      <c r="Q228" s="146"/>
      <c r="R228" s="147">
        <f>SUM(R229:R243)</f>
        <v>7.8348000000000001E-2</v>
      </c>
      <c r="S228" s="146"/>
      <c r="T228" s="148">
        <f>SUM(T229:T243)</f>
        <v>0</v>
      </c>
      <c r="AR228" s="142" t="s">
        <v>79</v>
      </c>
      <c r="AT228" s="149" t="s">
        <v>68</v>
      </c>
      <c r="AU228" s="149" t="s">
        <v>77</v>
      </c>
      <c r="AY228" s="142" t="s">
        <v>145</v>
      </c>
      <c r="BK228" s="150">
        <f>SUM(BK229:BK243)</f>
        <v>0</v>
      </c>
    </row>
    <row r="229" spans="2:65" s="1" customFormat="1" ht="25.5" customHeight="1">
      <c r="B229" s="153"/>
      <c r="C229" s="154" t="s">
        <v>412</v>
      </c>
      <c r="D229" s="154" t="s">
        <v>147</v>
      </c>
      <c r="E229" s="155" t="s">
        <v>413</v>
      </c>
      <c r="F229" s="156" t="s">
        <v>414</v>
      </c>
      <c r="G229" s="157" t="s">
        <v>217</v>
      </c>
      <c r="H229" s="158">
        <v>16.66</v>
      </c>
      <c r="I229" s="159"/>
      <c r="J229" s="159">
        <f>ROUND(I229*H229,2)</f>
        <v>0</v>
      </c>
      <c r="K229" s="156" t="s">
        <v>151</v>
      </c>
      <c r="L229" s="38"/>
      <c r="M229" s="160" t="s">
        <v>5</v>
      </c>
      <c r="N229" s="161" t="s">
        <v>40</v>
      </c>
      <c r="O229" s="162">
        <v>0.05</v>
      </c>
      <c r="P229" s="162">
        <f>O229*H229</f>
        <v>0.83300000000000007</v>
      </c>
      <c r="Q229" s="162">
        <v>0</v>
      </c>
      <c r="R229" s="162">
        <f>Q229*H229</f>
        <v>0</v>
      </c>
      <c r="S229" s="162">
        <v>0</v>
      </c>
      <c r="T229" s="163">
        <f>S229*H229</f>
        <v>0</v>
      </c>
      <c r="AR229" s="24" t="s">
        <v>236</v>
      </c>
      <c r="AT229" s="24" t="s">
        <v>147</v>
      </c>
      <c r="AU229" s="24" t="s">
        <v>79</v>
      </c>
      <c r="AY229" s="24" t="s">
        <v>145</v>
      </c>
      <c r="BE229" s="164">
        <f>IF(N229="základní",J229,0)</f>
        <v>0</v>
      </c>
      <c r="BF229" s="164">
        <f>IF(N229="snížená",J229,0)</f>
        <v>0</v>
      </c>
      <c r="BG229" s="164">
        <f>IF(N229="zákl. přenesená",J229,0)</f>
        <v>0</v>
      </c>
      <c r="BH229" s="164">
        <f>IF(N229="sníž. přenesená",J229,0)</f>
        <v>0</v>
      </c>
      <c r="BI229" s="164">
        <f>IF(N229="nulová",J229,0)</f>
        <v>0</v>
      </c>
      <c r="BJ229" s="24" t="s">
        <v>77</v>
      </c>
      <c r="BK229" s="164">
        <f>ROUND(I229*H229,2)</f>
        <v>0</v>
      </c>
      <c r="BL229" s="24" t="s">
        <v>236</v>
      </c>
      <c r="BM229" s="24" t="s">
        <v>415</v>
      </c>
    </row>
    <row r="230" spans="2:65" s="1" customFormat="1" ht="40.5">
      <c r="B230" s="38"/>
      <c r="D230" s="165" t="s">
        <v>154</v>
      </c>
      <c r="F230" s="166" t="s">
        <v>416</v>
      </c>
      <c r="L230" s="38"/>
      <c r="M230" s="167"/>
      <c r="N230" s="39"/>
      <c r="O230" s="39"/>
      <c r="P230" s="39"/>
      <c r="Q230" s="39"/>
      <c r="R230" s="39"/>
      <c r="S230" s="39"/>
      <c r="T230" s="67"/>
      <c r="AT230" s="24" t="s">
        <v>154</v>
      </c>
      <c r="AU230" s="24" t="s">
        <v>79</v>
      </c>
    </row>
    <row r="231" spans="2:65" s="11" customFormat="1">
      <c r="B231" s="168"/>
      <c r="D231" s="165" t="s">
        <v>160</v>
      </c>
      <c r="E231" s="169" t="s">
        <v>5</v>
      </c>
      <c r="F231" s="170" t="s">
        <v>417</v>
      </c>
      <c r="H231" s="171">
        <v>16.66</v>
      </c>
      <c r="L231" s="168"/>
      <c r="M231" s="172"/>
      <c r="N231" s="173"/>
      <c r="O231" s="173"/>
      <c r="P231" s="173"/>
      <c r="Q231" s="173"/>
      <c r="R231" s="173"/>
      <c r="S231" s="173"/>
      <c r="T231" s="174"/>
      <c r="AT231" s="169" t="s">
        <v>160</v>
      </c>
      <c r="AU231" s="169" t="s">
        <v>79</v>
      </c>
      <c r="AV231" s="11" t="s">
        <v>79</v>
      </c>
      <c r="AW231" s="11" t="s">
        <v>33</v>
      </c>
      <c r="AX231" s="11" t="s">
        <v>77</v>
      </c>
      <c r="AY231" s="169" t="s">
        <v>145</v>
      </c>
    </row>
    <row r="232" spans="2:65" s="1" customFormat="1" ht="16.5" customHeight="1">
      <c r="B232" s="153"/>
      <c r="C232" s="195" t="s">
        <v>418</v>
      </c>
      <c r="D232" s="195" t="s">
        <v>277</v>
      </c>
      <c r="E232" s="196" t="s">
        <v>419</v>
      </c>
      <c r="F232" s="197" t="s">
        <v>420</v>
      </c>
      <c r="G232" s="198" t="s">
        <v>296</v>
      </c>
      <c r="H232" s="199">
        <v>24.99</v>
      </c>
      <c r="I232" s="200"/>
      <c r="J232" s="200">
        <f>ROUND(I232*H232,2)</f>
        <v>0</v>
      </c>
      <c r="K232" s="197" t="s">
        <v>151</v>
      </c>
      <c r="L232" s="201"/>
      <c r="M232" s="202" t="s">
        <v>5</v>
      </c>
      <c r="N232" s="203" t="s">
        <v>40</v>
      </c>
      <c r="O232" s="162">
        <v>0</v>
      </c>
      <c r="P232" s="162">
        <f>O232*H232</f>
        <v>0</v>
      </c>
      <c r="Q232" s="162">
        <v>1E-3</v>
      </c>
      <c r="R232" s="162">
        <f>Q232*H232</f>
        <v>2.4989999999999998E-2</v>
      </c>
      <c r="S232" s="162">
        <v>0</v>
      </c>
      <c r="T232" s="163">
        <f>S232*H232</f>
        <v>0</v>
      </c>
      <c r="AR232" s="24" t="s">
        <v>329</v>
      </c>
      <c r="AT232" s="24" t="s">
        <v>277</v>
      </c>
      <c r="AU232" s="24" t="s">
        <v>79</v>
      </c>
      <c r="AY232" s="24" t="s">
        <v>145</v>
      </c>
      <c r="BE232" s="164">
        <f>IF(N232="základní",J232,0)</f>
        <v>0</v>
      </c>
      <c r="BF232" s="164">
        <f>IF(N232="snížená",J232,0)</f>
        <v>0</v>
      </c>
      <c r="BG232" s="164">
        <f>IF(N232="zákl. přenesená",J232,0)</f>
        <v>0</v>
      </c>
      <c r="BH232" s="164">
        <f>IF(N232="sníž. přenesená",J232,0)</f>
        <v>0</v>
      </c>
      <c r="BI232" s="164">
        <f>IF(N232="nulová",J232,0)</f>
        <v>0</v>
      </c>
      <c r="BJ232" s="24" t="s">
        <v>77</v>
      </c>
      <c r="BK232" s="164">
        <f>ROUND(I232*H232,2)</f>
        <v>0</v>
      </c>
      <c r="BL232" s="24" t="s">
        <v>236</v>
      </c>
      <c r="BM232" s="24" t="s">
        <v>421</v>
      </c>
    </row>
    <row r="233" spans="2:65" s="11" customFormat="1">
      <c r="B233" s="168"/>
      <c r="D233" s="165" t="s">
        <v>160</v>
      </c>
      <c r="F233" s="170" t="s">
        <v>422</v>
      </c>
      <c r="H233" s="171">
        <v>24.99</v>
      </c>
      <c r="L233" s="168"/>
      <c r="M233" s="172"/>
      <c r="N233" s="173"/>
      <c r="O233" s="173"/>
      <c r="P233" s="173"/>
      <c r="Q233" s="173"/>
      <c r="R233" s="173"/>
      <c r="S233" s="173"/>
      <c r="T233" s="174"/>
      <c r="AT233" s="169" t="s">
        <v>160</v>
      </c>
      <c r="AU233" s="169" t="s">
        <v>79</v>
      </c>
      <c r="AV233" s="11" t="s">
        <v>79</v>
      </c>
      <c r="AW233" s="11" t="s">
        <v>6</v>
      </c>
      <c r="AX233" s="11" t="s">
        <v>77</v>
      </c>
      <c r="AY233" s="169" t="s">
        <v>145</v>
      </c>
    </row>
    <row r="234" spans="2:65" s="1" customFormat="1" ht="25.5" customHeight="1">
      <c r="B234" s="153"/>
      <c r="C234" s="154" t="s">
        <v>423</v>
      </c>
      <c r="D234" s="154" t="s">
        <v>147</v>
      </c>
      <c r="E234" s="155" t="s">
        <v>424</v>
      </c>
      <c r="F234" s="156" t="s">
        <v>425</v>
      </c>
      <c r="G234" s="157" t="s">
        <v>217</v>
      </c>
      <c r="H234" s="158">
        <v>22.36</v>
      </c>
      <c r="I234" s="159"/>
      <c r="J234" s="159">
        <f>ROUND(I234*H234,2)</f>
        <v>0</v>
      </c>
      <c r="K234" s="156" t="s">
        <v>151</v>
      </c>
      <c r="L234" s="38"/>
      <c r="M234" s="160" t="s">
        <v>5</v>
      </c>
      <c r="N234" s="161" t="s">
        <v>40</v>
      </c>
      <c r="O234" s="162">
        <v>8.6999999999999994E-2</v>
      </c>
      <c r="P234" s="162">
        <f>O234*H234</f>
        <v>1.9453199999999997</v>
      </c>
      <c r="Q234" s="162">
        <v>0</v>
      </c>
      <c r="R234" s="162">
        <f>Q234*H234</f>
        <v>0</v>
      </c>
      <c r="S234" s="162">
        <v>0</v>
      </c>
      <c r="T234" s="163">
        <f>S234*H234</f>
        <v>0</v>
      </c>
      <c r="AR234" s="24" t="s">
        <v>236</v>
      </c>
      <c r="AT234" s="24" t="s">
        <v>147</v>
      </c>
      <c r="AU234" s="24" t="s">
        <v>79</v>
      </c>
      <c r="AY234" s="24" t="s">
        <v>145</v>
      </c>
      <c r="BE234" s="164">
        <f>IF(N234="základní",J234,0)</f>
        <v>0</v>
      </c>
      <c r="BF234" s="164">
        <f>IF(N234="snížená",J234,0)</f>
        <v>0</v>
      </c>
      <c r="BG234" s="164">
        <f>IF(N234="zákl. přenesená",J234,0)</f>
        <v>0</v>
      </c>
      <c r="BH234" s="164">
        <f>IF(N234="sníž. přenesená",J234,0)</f>
        <v>0</v>
      </c>
      <c r="BI234" s="164">
        <f>IF(N234="nulová",J234,0)</f>
        <v>0</v>
      </c>
      <c r="BJ234" s="24" t="s">
        <v>77</v>
      </c>
      <c r="BK234" s="164">
        <f>ROUND(I234*H234,2)</f>
        <v>0</v>
      </c>
      <c r="BL234" s="24" t="s">
        <v>236</v>
      </c>
      <c r="BM234" s="24" t="s">
        <v>426</v>
      </c>
    </row>
    <row r="235" spans="2:65" s="1" customFormat="1" ht="40.5">
      <c r="B235" s="38"/>
      <c r="D235" s="165" t="s">
        <v>154</v>
      </c>
      <c r="F235" s="166" t="s">
        <v>416</v>
      </c>
      <c r="L235" s="38"/>
      <c r="M235" s="167"/>
      <c r="N235" s="39"/>
      <c r="O235" s="39"/>
      <c r="P235" s="39"/>
      <c r="Q235" s="39"/>
      <c r="R235" s="39"/>
      <c r="S235" s="39"/>
      <c r="T235" s="67"/>
      <c r="AT235" s="24" t="s">
        <v>154</v>
      </c>
      <c r="AU235" s="24" t="s">
        <v>79</v>
      </c>
    </row>
    <row r="236" spans="2:65" s="11" customFormat="1">
      <c r="B236" s="168"/>
      <c r="D236" s="165" t="s">
        <v>160</v>
      </c>
      <c r="E236" s="169" t="s">
        <v>5</v>
      </c>
      <c r="F236" s="170" t="s">
        <v>427</v>
      </c>
      <c r="H236" s="171">
        <v>22.36</v>
      </c>
      <c r="L236" s="168"/>
      <c r="M236" s="172"/>
      <c r="N236" s="173"/>
      <c r="O236" s="173"/>
      <c r="P236" s="173"/>
      <c r="Q236" s="173"/>
      <c r="R236" s="173"/>
      <c r="S236" s="173"/>
      <c r="T236" s="174"/>
      <c r="AT236" s="169" t="s">
        <v>160</v>
      </c>
      <c r="AU236" s="169" t="s">
        <v>79</v>
      </c>
      <c r="AV236" s="11" t="s">
        <v>79</v>
      </c>
      <c r="AW236" s="11" t="s">
        <v>33</v>
      </c>
      <c r="AX236" s="11" t="s">
        <v>77</v>
      </c>
      <c r="AY236" s="169" t="s">
        <v>145</v>
      </c>
    </row>
    <row r="237" spans="2:65" s="1" customFormat="1" ht="16.5" customHeight="1">
      <c r="B237" s="153"/>
      <c r="C237" s="195" t="s">
        <v>428</v>
      </c>
      <c r="D237" s="195" t="s">
        <v>277</v>
      </c>
      <c r="E237" s="196" t="s">
        <v>419</v>
      </c>
      <c r="F237" s="197" t="s">
        <v>420</v>
      </c>
      <c r="G237" s="198" t="s">
        <v>296</v>
      </c>
      <c r="H237" s="199">
        <v>36.893999999999998</v>
      </c>
      <c r="I237" s="200"/>
      <c r="J237" s="200">
        <f>ROUND(I237*H237,2)</f>
        <v>0</v>
      </c>
      <c r="K237" s="197" t="s">
        <v>151</v>
      </c>
      <c r="L237" s="201"/>
      <c r="M237" s="202" t="s">
        <v>5</v>
      </c>
      <c r="N237" s="203" t="s">
        <v>40</v>
      </c>
      <c r="O237" s="162">
        <v>0</v>
      </c>
      <c r="P237" s="162">
        <f>O237*H237</f>
        <v>0</v>
      </c>
      <c r="Q237" s="162">
        <v>1E-3</v>
      </c>
      <c r="R237" s="162">
        <f>Q237*H237</f>
        <v>3.6893999999999996E-2</v>
      </c>
      <c r="S237" s="162">
        <v>0</v>
      </c>
      <c r="T237" s="163">
        <f>S237*H237</f>
        <v>0</v>
      </c>
      <c r="AR237" s="24" t="s">
        <v>329</v>
      </c>
      <c r="AT237" s="24" t="s">
        <v>277</v>
      </c>
      <c r="AU237" s="24" t="s">
        <v>79</v>
      </c>
      <c r="AY237" s="24" t="s">
        <v>145</v>
      </c>
      <c r="BE237" s="164">
        <f>IF(N237="základní",J237,0)</f>
        <v>0</v>
      </c>
      <c r="BF237" s="164">
        <f>IF(N237="snížená",J237,0)</f>
        <v>0</v>
      </c>
      <c r="BG237" s="164">
        <f>IF(N237="zákl. přenesená",J237,0)</f>
        <v>0</v>
      </c>
      <c r="BH237" s="164">
        <f>IF(N237="sníž. přenesená",J237,0)</f>
        <v>0</v>
      </c>
      <c r="BI237" s="164">
        <f>IF(N237="nulová",J237,0)</f>
        <v>0</v>
      </c>
      <c r="BJ237" s="24" t="s">
        <v>77</v>
      </c>
      <c r="BK237" s="164">
        <f>ROUND(I237*H237,2)</f>
        <v>0</v>
      </c>
      <c r="BL237" s="24" t="s">
        <v>236</v>
      </c>
      <c r="BM237" s="24" t="s">
        <v>429</v>
      </c>
    </row>
    <row r="238" spans="2:65" s="11" customFormat="1">
      <c r="B238" s="168"/>
      <c r="D238" s="165" t="s">
        <v>160</v>
      </c>
      <c r="F238" s="170" t="s">
        <v>430</v>
      </c>
      <c r="H238" s="171">
        <v>36.893999999999998</v>
      </c>
      <c r="L238" s="168"/>
      <c r="M238" s="172"/>
      <c r="N238" s="173"/>
      <c r="O238" s="173"/>
      <c r="P238" s="173"/>
      <c r="Q238" s="173"/>
      <c r="R238" s="173"/>
      <c r="S238" s="173"/>
      <c r="T238" s="174"/>
      <c r="AT238" s="169" t="s">
        <v>160</v>
      </c>
      <c r="AU238" s="169" t="s">
        <v>79</v>
      </c>
      <c r="AV238" s="11" t="s">
        <v>79</v>
      </c>
      <c r="AW238" s="11" t="s">
        <v>6</v>
      </c>
      <c r="AX238" s="11" t="s">
        <v>77</v>
      </c>
      <c r="AY238" s="169" t="s">
        <v>145</v>
      </c>
    </row>
    <row r="239" spans="2:65" s="1" customFormat="1" ht="25.5" customHeight="1">
      <c r="B239" s="153"/>
      <c r="C239" s="154" t="s">
        <v>431</v>
      </c>
      <c r="D239" s="154" t="s">
        <v>147</v>
      </c>
      <c r="E239" s="155" t="s">
        <v>432</v>
      </c>
      <c r="F239" s="156" t="s">
        <v>433</v>
      </c>
      <c r="G239" s="157" t="s">
        <v>217</v>
      </c>
      <c r="H239" s="158">
        <v>23.52</v>
      </c>
      <c r="I239" s="159"/>
      <c r="J239" s="159">
        <f>ROUND(I239*H239,2)</f>
        <v>0</v>
      </c>
      <c r="K239" s="156" t="s">
        <v>151</v>
      </c>
      <c r="L239" s="38"/>
      <c r="M239" s="160" t="s">
        <v>5</v>
      </c>
      <c r="N239" s="161" t="s">
        <v>40</v>
      </c>
      <c r="O239" s="162">
        <v>9.1999999999999998E-2</v>
      </c>
      <c r="P239" s="162">
        <f>O239*H239</f>
        <v>2.16384</v>
      </c>
      <c r="Q239" s="162">
        <v>6.9999999999999999E-4</v>
      </c>
      <c r="R239" s="162">
        <f>Q239*H239</f>
        <v>1.6463999999999999E-2</v>
      </c>
      <c r="S239" s="162">
        <v>0</v>
      </c>
      <c r="T239" s="163">
        <f>S239*H239</f>
        <v>0</v>
      </c>
      <c r="AR239" s="24" t="s">
        <v>236</v>
      </c>
      <c r="AT239" s="24" t="s">
        <v>147</v>
      </c>
      <c r="AU239" s="24" t="s">
        <v>79</v>
      </c>
      <c r="AY239" s="24" t="s">
        <v>145</v>
      </c>
      <c r="BE239" s="164">
        <f>IF(N239="základní",J239,0)</f>
        <v>0</v>
      </c>
      <c r="BF239" s="164">
        <f>IF(N239="snížená",J239,0)</f>
        <v>0</v>
      </c>
      <c r="BG239" s="164">
        <f>IF(N239="zákl. přenesená",J239,0)</f>
        <v>0</v>
      </c>
      <c r="BH239" s="164">
        <f>IF(N239="sníž. přenesená",J239,0)</f>
        <v>0</v>
      </c>
      <c r="BI239" s="164">
        <f>IF(N239="nulová",J239,0)</f>
        <v>0</v>
      </c>
      <c r="BJ239" s="24" t="s">
        <v>77</v>
      </c>
      <c r="BK239" s="164">
        <f>ROUND(I239*H239,2)</f>
        <v>0</v>
      </c>
      <c r="BL239" s="24" t="s">
        <v>236</v>
      </c>
      <c r="BM239" s="24" t="s">
        <v>434</v>
      </c>
    </row>
    <row r="240" spans="2:65" s="1" customFormat="1" ht="40.5">
      <c r="B240" s="38"/>
      <c r="D240" s="165" t="s">
        <v>154</v>
      </c>
      <c r="F240" s="166" t="s">
        <v>435</v>
      </c>
      <c r="L240" s="38"/>
      <c r="M240" s="167"/>
      <c r="N240" s="39"/>
      <c r="O240" s="39"/>
      <c r="P240" s="39"/>
      <c r="Q240" s="39"/>
      <c r="R240" s="39"/>
      <c r="S240" s="39"/>
      <c r="T240" s="67"/>
      <c r="AT240" s="24" t="s">
        <v>154</v>
      </c>
      <c r="AU240" s="24" t="s">
        <v>79</v>
      </c>
    </row>
    <row r="241" spans="2:65" s="11" customFormat="1">
      <c r="B241" s="168"/>
      <c r="D241" s="165" t="s">
        <v>160</v>
      </c>
      <c r="E241" s="169" t="s">
        <v>5</v>
      </c>
      <c r="F241" s="170" t="s">
        <v>436</v>
      </c>
      <c r="H241" s="171">
        <v>23.52</v>
      </c>
      <c r="L241" s="168"/>
      <c r="M241" s="172"/>
      <c r="N241" s="173"/>
      <c r="O241" s="173"/>
      <c r="P241" s="173"/>
      <c r="Q241" s="173"/>
      <c r="R241" s="173"/>
      <c r="S241" s="173"/>
      <c r="T241" s="174"/>
      <c r="AT241" s="169" t="s">
        <v>160</v>
      </c>
      <c r="AU241" s="169" t="s">
        <v>79</v>
      </c>
      <c r="AV241" s="11" t="s">
        <v>79</v>
      </c>
      <c r="AW241" s="11" t="s">
        <v>33</v>
      </c>
      <c r="AX241" s="11" t="s">
        <v>77</v>
      </c>
      <c r="AY241" s="169" t="s">
        <v>145</v>
      </c>
    </row>
    <row r="242" spans="2:65" s="1" customFormat="1" ht="38.25" customHeight="1">
      <c r="B242" s="153"/>
      <c r="C242" s="154" t="s">
        <v>437</v>
      </c>
      <c r="D242" s="154" t="s">
        <v>147</v>
      </c>
      <c r="E242" s="155" t="s">
        <v>438</v>
      </c>
      <c r="F242" s="156" t="s">
        <v>439</v>
      </c>
      <c r="G242" s="157" t="s">
        <v>267</v>
      </c>
      <c r="H242" s="158">
        <v>7.8E-2</v>
      </c>
      <c r="I242" s="159"/>
      <c r="J242" s="159">
        <f>ROUND(I242*H242,2)</f>
        <v>0</v>
      </c>
      <c r="K242" s="156" t="s">
        <v>151</v>
      </c>
      <c r="L242" s="38"/>
      <c r="M242" s="160" t="s">
        <v>5</v>
      </c>
      <c r="N242" s="161" t="s">
        <v>40</v>
      </c>
      <c r="O242" s="162">
        <v>1.5669999999999999</v>
      </c>
      <c r="P242" s="162">
        <f>O242*H242</f>
        <v>0.122226</v>
      </c>
      <c r="Q242" s="162">
        <v>0</v>
      </c>
      <c r="R242" s="162">
        <f>Q242*H242</f>
        <v>0</v>
      </c>
      <c r="S242" s="162">
        <v>0</v>
      </c>
      <c r="T242" s="163">
        <f>S242*H242</f>
        <v>0</v>
      </c>
      <c r="AR242" s="24" t="s">
        <v>236</v>
      </c>
      <c r="AT242" s="24" t="s">
        <v>147</v>
      </c>
      <c r="AU242" s="24" t="s">
        <v>79</v>
      </c>
      <c r="AY242" s="24" t="s">
        <v>145</v>
      </c>
      <c r="BE242" s="164">
        <f>IF(N242="základní",J242,0)</f>
        <v>0</v>
      </c>
      <c r="BF242" s="164">
        <f>IF(N242="snížená",J242,0)</f>
        <v>0</v>
      </c>
      <c r="BG242" s="164">
        <f>IF(N242="zákl. přenesená",J242,0)</f>
        <v>0</v>
      </c>
      <c r="BH242" s="164">
        <f>IF(N242="sníž. přenesená",J242,0)</f>
        <v>0</v>
      </c>
      <c r="BI242" s="164">
        <f>IF(N242="nulová",J242,0)</f>
        <v>0</v>
      </c>
      <c r="BJ242" s="24" t="s">
        <v>77</v>
      </c>
      <c r="BK242" s="164">
        <f>ROUND(I242*H242,2)</f>
        <v>0</v>
      </c>
      <c r="BL242" s="24" t="s">
        <v>236</v>
      </c>
      <c r="BM242" s="24" t="s">
        <v>440</v>
      </c>
    </row>
    <row r="243" spans="2:65" s="1" customFormat="1" ht="121.5">
      <c r="B243" s="38"/>
      <c r="D243" s="165" t="s">
        <v>154</v>
      </c>
      <c r="F243" s="166" t="s">
        <v>441</v>
      </c>
      <c r="L243" s="38"/>
      <c r="M243" s="167"/>
      <c r="N243" s="39"/>
      <c r="O243" s="39"/>
      <c r="P243" s="39"/>
      <c r="Q243" s="39"/>
      <c r="R243" s="39"/>
      <c r="S243" s="39"/>
      <c r="T243" s="67"/>
      <c r="AT243" s="24" t="s">
        <v>154</v>
      </c>
      <c r="AU243" s="24" t="s">
        <v>79</v>
      </c>
    </row>
    <row r="244" spans="2:65" s="10" customFormat="1" ht="29.85" customHeight="1">
      <c r="B244" s="141"/>
      <c r="D244" s="142" t="s">
        <v>68</v>
      </c>
      <c r="E244" s="151" t="s">
        <v>442</v>
      </c>
      <c r="F244" s="151" t="s">
        <v>443</v>
      </c>
      <c r="J244" s="152">
        <f>BK244</f>
        <v>0</v>
      </c>
      <c r="L244" s="141"/>
      <c r="M244" s="145"/>
      <c r="N244" s="146"/>
      <c r="O244" s="146"/>
      <c r="P244" s="147">
        <f>SUM(P245:P253)</f>
        <v>5.1738</v>
      </c>
      <c r="Q244" s="146"/>
      <c r="R244" s="147">
        <f>SUM(R245:R253)</f>
        <v>0.24515999999999999</v>
      </c>
      <c r="S244" s="146"/>
      <c r="T244" s="148">
        <f>SUM(T245:T253)</f>
        <v>0</v>
      </c>
      <c r="AR244" s="142" t="s">
        <v>79</v>
      </c>
      <c r="AT244" s="149" t="s">
        <v>68</v>
      </c>
      <c r="AU244" s="149" t="s">
        <v>77</v>
      </c>
      <c r="AY244" s="142" t="s">
        <v>145</v>
      </c>
      <c r="BK244" s="150">
        <f>SUM(BK245:BK253)</f>
        <v>0</v>
      </c>
    </row>
    <row r="245" spans="2:65" s="1" customFormat="1" ht="25.5" customHeight="1">
      <c r="B245" s="153"/>
      <c r="C245" s="154" t="s">
        <v>444</v>
      </c>
      <c r="D245" s="154" t="s">
        <v>147</v>
      </c>
      <c r="E245" s="155" t="s">
        <v>445</v>
      </c>
      <c r="F245" s="156" t="s">
        <v>446</v>
      </c>
      <c r="G245" s="157" t="s">
        <v>217</v>
      </c>
      <c r="H245" s="158">
        <v>22.5</v>
      </c>
      <c r="I245" s="159"/>
      <c r="J245" s="159">
        <f>ROUND(I245*H245,2)</f>
        <v>0</v>
      </c>
      <c r="K245" s="156" t="s">
        <v>151</v>
      </c>
      <c r="L245" s="38"/>
      <c r="M245" s="160" t="s">
        <v>5</v>
      </c>
      <c r="N245" s="161" t="s">
        <v>40</v>
      </c>
      <c r="O245" s="162">
        <v>0.21099999999999999</v>
      </c>
      <c r="P245" s="162">
        <f>O245*H245</f>
        <v>4.7474999999999996</v>
      </c>
      <c r="Q245" s="162">
        <v>6.0000000000000001E-3</v>
      </c>
      <c r="R245" s="162">
        <f>Q245*H245</f>
        <v>0.13500000000000001</v>
      </c>
      <c r="S245" s="162">
        <v>0</v>
      </c>
      <c r="T245" s="163">
        <f>S245*H245</f>
        <v>0</v>
      </c>
      <c r="AR245" s="24" t="s">
        <v>236</v>
      </c>
      <c r="AT245" s="24" t="s">
        <v>147</v>
      </c>
      <c r="AU245" s="24" t="s">
        <v>79</v>
      </c>
      <c r="AY245" s="24" t="s">
        <v>145</v>
      </c>
      <c r="BE245" s="164">
        <f>IF(N245="základní",J245,0)</f>
        <v>0</v>
      </c>
      <c r="BF245" s="164">
        <f>IF(N245="snížená",J245,0)</f>
        <v>0</v>
      </c>
      <c r="BG245" s="164">
        <f>IF(N245="zákl. přenesená",J245,0)</f>
        <v>0</v>
      </c>
      <c r="BH245" s="164">
        <f>IF(N245="sníž. přenesená",J245,0)</f>
        <v>0</v>
      </c>
      <c r="BI245" s="164">
        <f>IF(N245="nulová",J245,0)</f>
        <v>0</v>
      </c>
      <c r="BJ245" s="24" t="s">
        <v>77</v>
      </c>
      <c r="BK245" s="164">
        <f>ROUND(I245*H245,2)</f>
        <v>0</v>
      </c>
      <c r="BL245" s="24" t="s">
        <v>236</v>
      </c>
      <c r="BM245" s="24" t="s">
        <v>447</v>
      </c>
    </row>
    <row r="246" spans="2:65" s="1" customFormat="1" ht="81">
      <c r="B246" s="38"/>
      <c r="D246" s="165" t="s">
        <v>154</v>
      </c>
      <c r="F246" s="166" t="s">
        <v>448</v>
      </c>
      <c r="L246" s="38"/>
      <c r="M246" s="167"/>
      <c r="N246" s="39"/>
      <c r="O246" s="39"/>
      <c r="P246" s="39"/>
      <c r="Q246" s="39"/>
      <c r="R246" s="39"/>
      <c r="S246" s="39"/>
      <c r="T246" s="67"/>
      <c r="AT246" s="24" t="s">
        <v>154</v>
      </c>
      <c r="AU246" s="24" t="s">
        <v>79</v>
      </c>
    </row>
    <row r="247" spans="2:65" s="11" customFormat="1">
      <c r="B247" s="168"/>
      <c r="D247" s="165" t="s">
        <v>160</v>
      </c>
      <c r="E247" s="169" t="s">
        <v>5</v>
      </c>
      <c r="F247" s="170" t="s">
        <v>449</v>
      </c>
      <c r="H247" s="171">
        <v>20.64</v>
      </c>
      <c r="L247" s="168"/>
      <c r="M247" s="172"/>
      <c r="N247" s="173"/>
      <c r="O247" s="173"/>
      <c r="P247" s="173"/>
      <c r="Q247" s="173"/>
      <c r="R247" s="173"/>
      <c r="S247" s="173"/>
      <c r="T247" s="174"/>
      <c r="AT247" s="169" t="s">
        <v>160</v>
      </c>
      <c r="AU247" s="169" t="s">
        <v>79</v>
      </c>
      <c r="AV247" s="11" t="s">
        <v>79</v>
      </c>
      <c r="AW247" s="11" t="s">
        <v>33</v>
      </c>
      <c r="AX247" s="11" t="s">
        <v>69</v>
      </c>
      <c r="AY247" s="169" t="s">
        <v>145</v>
      </c>
    </row>
    <row r="248" spans="2:65" s="11" customFormat="1">
      <c r="B248" s="168"/>
      <c r="D248" s="165" t="s">
        <v>160</v>
      </c>
      <c r="E248" s="169" t="s">
        <v>5</v>
      </c>
      <c r="F248" s="170" t="s">
        <v>450</v>
      </c>
      <c r="H248" s="171">
        <v>1.86</v>
      </c>
      <c r="L248" s="168"/>
      <c r="M248" s="172"/>
      <c r="N248" s="173"/>
      <c r="O248" s="173"/>
      <c r="P248" s="173"/>
      <c r="Q248" s="173"/>
      <c r="R248" s="173"/>
      <c r="S248" s="173"/>
      <c r="T248" s="174"/>
      <c r="AT248" s="169" t="s">
        <v>160</v>
      </c>
      <c r="AU248" s="169" t="s">
        <v>79</v>
      </c>
      <c r="AV248" s="11" t="s">
        <v>79</v>
      </c>
      <c r="AW248" s="11" t="s">
        <v>33</v>
      </c>
      <c r="AX248" s="11" t="s">
        <v>69</v>
      </c>
      <c r="AY248" s="169" t="s">
        <v>145</v>
      </c>
    </row>
    <row r="249" spans="2:65" s="14" customFormat="1">
      <c r="B249" s="188"/>
      <c r="D249" s="165" t="s">
        <v>160</v>
      </c>
      <c r="E249" s="189" t="s">
        <v>5</v>
      </c>
      <c r="F249" s="190" t="s">
        <v>231</v>
      </c>
      <c r="H249" s="191">
        <v>22.5</v>
      </c>
      <c r="L249" s="188"/>
      <c r="M249" s="192"/>
      <c r="N249" s="193"/>
      <c r="O249" s="193"/>
      <c r="P249" s="193"/>
      <c r="Q249" s="193"/>
      <c r="R249" s="193"/>
      <c r="S249" s="193"/>
      <c r="T249" s="194"/>
      <c r="AT249" s="189" t="s">
        <v>160</v>
      </c>
      <c r="AU249" s="189" t="s">
        <v>79</v>
      </c>
      <c r="AV249" s="14" t="s">
        <v>152</v>
      </c>
      <c r="AW249" s="14" t="s">
        <v>33</v>
      </c>
      <c r="AX249" s="14" t="s">
        <v>77</v>
      </c>
      <c r="AY249" s="189" t="s">
        <v>145</v>
      </c>
    </row>
    <row r="250" spans="2:65" s="1" customFormat="1" ht="16.5" customHeight="1">
      <c r="B250" s="153"/>
      <c r="C250" s="195" t="s">
        <v>451</v>
      </c>
      <c r="D250" s="195" t="s">
        <v>277</v>
      </c>
      <c r="E250" s="196" t="s">
        <v>452</v>
      </c>
      <c r="F250" s="197" t="s">
        <v>453</v>
      </c>
      <c r="G250" s="198" t="s">
        <v>217</v>
      </c>
      <c r="H250" s="199">
        <v>22.95</v>
      </c>
      <c r="I250" s="200"/>
      <c r="J250" s="200">
        <f>ROUND(I250*H250,2)</f>
        <v>0</v>
      </c>
      <c r="K250" s="197" t="s">
        <v>151</v>
      </c>
      <c r="L250" s="201"/>
      <c r="M250" s="202" t="s">
        <v>5</v>
      </c>
      <c r="N250" s="203" t="s">
        <v>40</v>
      </c>
      <c r="O250" s="162">
        <v>0</v>
      </c>
      <c r="P250" s="162">
        <f>O250*H250</f>
        <v>0</v>
      </c>
      <c r="Q250" s="162">
        <v>4.7999999999999996E-3</v>
      </c>
      <c r="R250" s="162">
        <f>Q250*H250</f>
        <v>0.11015999999999998</v>
      </c>
      <c r="S250" s="162">
        <v>0</v>
      </c>
      <c r="T250" s="163">
        <f>S250*H250</f>
        <v>0</v>
      </c>
      <c r="AR250" s="24" t="s">
        <v>329</v>
      </c>
      <c r="AT250" s="24" t="s">
        <v>277</v>
      </c>
      <c r="AU250" s="24" t="s">
        <v>79</v>
      </c>
      <c r="AY250" s="24" t="s">
        <v>145</v>
      </c>
      <c r="BE250" s="164">
        <f>IF(N250="základní",J250,0)</f>
        <v>0</v>
      </c>
      <c r="BF250" s="164">
        <f>IF(N250="snížená",J250,0)</f>
        <v>0</v>
      </c>
      <c r="BG250" s="164">
        <f>IF(N250="zákl. přenesená",J250,0)</f>
        <v>0</v>
      </c>
      <c r="BH250" s="164">
        <f>IF(N250="sníž. přenesená",J250,0)</f>
        <v>0</v>
      </c>
      <c r="BI250" s="164">
        <f>IF(N250="nulová",J250,0)</f>
        <v>0</v>
      </c>
      <c r="BJ250" s="24" t="s">
        <v>77</v>
      </c>
      <c r="BK250" s="164">
        <f>ROUND(I250*H250,2)</f>
        <v>0</v>
      </c>
      <c r="BL250" s="24" t="s">
        <v>236</v>
      </c>
      <c r="BM250" s="24" t="s">
        <v>454</v>
      </c>
    </row>
    <row r="251" spans="2:65" s="11" customFormat="1">
      <c r="B251" s="168"/>
      <c r="D251" s="165" t="s">
        <v>160</v>
      </c>
      <c r="F251" s="170" t="s">
        <v>455</v>
      </c>
      <c r="H251" s="171">
        <v>22.95</v>
      </c>
      <c r="L251" s="168"/>
      <c r="M251" s="172"/>
      <c r="N251" s="173"/>
      <c r="O251" s="173"/>
      <c r="P251" s="173"/>
      <c r="Q251" s="173"/>
      <c r="R251" s="173"/>
      <c r="S251" s="173"/>
      <c r="T251" s="174"/>
      <c r="AT251" s="169" t="s">
        <v>160</v>
      </c>
      <c r="AU251" s="169" t="s">
        <v>79</v>
      </c>
      <c r="AV251" s="11" t="s">
        <v>79</v>
      </c>
      <c r="AW251" s="11" t="s">
        <v>6</v>
      </c>
      <c r="AX251" s="11" t="s">
        <v>77</v>
      </c>
      <c r="AY251" s="169" t="s">
        <v>145</v>
      </c>
    </row>
    <row r="252" spans="2:65" s="1" customFormat="1" ht="38.25" customHeight="1">
      <c r="B252" s="153"/>
      <c r="C252" s="154" t="s">
        <v>456</v>
      </c>
      <c r="D252" s="154" t="s">
        <v>147</v>
      </c>
      <c r="E252" s="155" t="s">
        <v>457</v>
      </c>
      <c r="F252" s="156" t="s">
        <v>458</v>
      </c>
      <c r="G252" s="157" t="s">
        <v>267</v>
      </c>
      <c r="H252" s="158">
        <v>0.245</v>
      </c>
      <c r="I252" s="159"/>
      <c r="J252" s="159">
        <f>ROUND(I252*H252,2)</f>
        <v>0</v>
      </c>
      <c r="K252" s="156" t="s">
        <v>151</v>
      </c>
      <c r="L252" s="38"/>
      <c r="M252" s="160" t="s">
        <v>5</v>
      </c>
      <c r="N252" s="161" t="s">
        <v>40</v>
      </c>
      <c r="O252" s="162">
        <v>1.74</v>
      </c>
      <c r="P252" s="162">
        <f>O252*H252</f>
        <v>0.42630000000000001</v>
      </c>
      <c r="Q252" s="162">
        <v>0</v>
      </c>
      <c r="R252" s="162">
        <f>Q252*H252</f>
        <v>0</v>
      </c>
      <c r="S252" s="162">
        <v>0</v>
      </c>
      <c r="T252" s="163">
        <f>S252*H252</f>
        <v>0</v>
      </c>
      <c r="AR252" s="24" t="s">
        <v>236</v>
      </c>
      <c r="AT252" s="24" t="s">
        <v>147</v>
      </c>
      <c r="AU252" s="24" t="s">
        <v>79</v>
      </c>
      <c r="AY252" s="24" t="s">
        <v>145</v>
      </c>
      <c r="BE252" s="164">
        <f>IF(N252="základní",J252,0)</f>
        <v>0</v>
      </c>
      <c r="BF252" s="164">
        <f>IF(N252="snížená",J252,0)</f>
        <v>0</v>
      </c>
      <c r="BG252" s="164">
        <f>IF(N252="zákl. přenesená",J252,0)</f>
        <v>0</v>
      </c>
      <c r="BH252" s="164">
        <f>IF(N252="sníž. přenesená",J252,0)</f>
        <v>0</v>
      </c>
      <c r="BI252" s="164">
        <f>IF(N252="nulová",J252,0)</f>
        <v>0</v>
      </c>
      <c r="BJ252" s="24" t="s">
        <v>77</v>
      </c>
      <c r="BK252" s="164">
        <f>ROUND(I252*H252,2)</f>
        <v>0</v>
      </c>
      <c r="BL252" s="24" t="s">
        <v>236</v>
      </c>
      <c r="BM252" s="24" t="s">
        <v>459</v>
      </c>
    </row>
    <row r="253" spans="2:65" s="1" customFormat="1" ht="121.5">
      <c r="B253" s="38"/>
      <c r="D253" s="165" t="s">
        <v>154</v>
      </c>
      <c r="F253" s="166" t="s">
        <v>460</v>
      </c>
      <c r="L253" s="38"/>
      <c r="M253" s="167"/>
      <c r="N253" s="39"/>
      <c r="O253" s="39"/>
      <c r="P253" s="39"/>
      <c r="Q253" s="39"/>
      <c r="R253" s="39"/>
      <c r="S253" s="39"/>
      <c r="T253" s="67"/>
      <c r="AT253" s="24" t="s">
        <v>154</v>
      </c>
      <c r="AU253" s="24" t="s">
        <v>79</v>
      </c>
    </row>
    <row r="254" spans="2:65" s="10" customFormat="1" ht="29.85" customHeight="1">
      <c r="B254" s="141"/>
      <c r="D254" s="142" t="s">
        <v>68</v>
      </c>
      <c r="E254" s="151" t="s">
        <v>461</v>
      </c>
      <c r="F254" s="151" t="s">
        <v>462</v>
      </c>
      <c r="J254" s="152">
        <f>BK254</f>
        <v>0</v>
      </c>
      <c r="L254" s="141"/>
      <c r="M254" s="145"/>
      <c r="N254" s="146"/>
      <c r="O254" s="146"/>
      <c r="P254" s="147">
        <f>SUM(P255:P258)</f>
        <v>3.6450000000000005</v>
      </c>
      <c r="Q254" s="146"/>
      <c r="R254" s="147">
        <f>SUM(R255:R258)</f>
        <v>6.4799999999999996E-3</v>
      </c>
      <c r="S254" s="146"/>
      <c r="T254" s="148">
        <f>SUM(T255:T258)</f>
        <v>0</v>
      </c>
      <c r="AR254" s="142" t="s">
        <v>79</v>
      </c>
      <c r="AT254" s="149" t="s">
        <v>68</v>
      </c>
      <c r="AU254" s="149" t="s">
        <v>77</v>
      </c>
      <c r="AY254" s="142" t="s">
        <v>145</v>
      </c>
      <c r="BK254" s="150">
        <f>SUM(BK255:BK258)</f>
        <v>0</v>
      </c>
    </row>
    <row r="255" spans="2:65" s="1" customFormat="1" ht="25.5" customHeight="1">
      <c r="B255" s="153"/>
      <c r="C255" s="154" t="s">
        <v>463</v>
      </c>
      <c r="D255" s="154" t="s">
        <v>147</v>
      </c>
      <c r="E255" s="155" t="s">
        <v>464</v>
      </c>
      <c r="F255" s="156" t="s">
        <v>465</v>
      </c>
      <c r="G255" s="157" t="s">
        <v>150</v>
      </c>
      <c r="H255" s="158">
        <v>9</v>
      </c>
      <c r="I255" s="159"/>
      <c r="J255" s="159">
        <f>ROUND(I255*H255,2)</f>
        <v>0</v>
      </c>
      <c r="K255" s="156" t="s">
        <v>151</v>
      </c>
      <c r="L255" s="38"/>
      <c r="M255" s="160" t="s">
        <v>5</v>
      </c>
      <c r="N255" s="161" t="s">
        <v>40</v>
      </c>
      <c r="O255" s="162">
        <v>0.40500000000000003</v>
      </c>
      <c r="P255" s="162">
        <f>O255*H255</f>
        <v>3.6450000000000005</v>
      </c>
      <c r="Q255" s="162">
        <v>4.2000000000000002E-4</v>
      </c>
      <c r="R255" s="162">
        <f>Q255*H255</f>
        <v>3.7800000000000004E-3</v>
      </c>
      <c r="S255" s="162">
        <v>0</v>
      </c>
      <c r="T255" s="163">
        <f>S255*H255</f>
        <v>0</v>
      </c>
      <c r="AR255" s="24" t="s">
        <v>236</v>
      </c>
      <c r="AT255" s="24" t="s">
        <v>147</v>
      </c>
      <c r="AU255" s="24" t="s">
        <v>79</v>
      </c>
      <c r="AY255" s="24" t="s">
        <v>145</v>
      </c>
      <c r="BE255" s="164">
        <f>IF(N255="základní",J255,0)</f>
        <v>0</v>
      </c>
      <c r="BF255" s="164">
        <f>IF(N255="snížená",J255,0)</f>
        <v>0</v>
      </c>
      <c r="BG255" s="164">
        <f>IF(N255="zákl. přenesená",J255,0)</f>
        <v>0</v>
      </c>
      <c r="BH255" s="164">
        <f>IF(N255="sníž. přenesená",J255,0)</f>
        <v>0</v>
      </c>
      <c r="BI255" s="164">
        <f>IF(N255="nulová",J255,0)</f>
        <v>0</v>
      </c>
      <c r="BJ255" s="24" t="s">
        <v>77</v>
      </c>
      <c r="BK255" s="164">
        <f>ROUND(I255*H255,2)</f>
        <v>0</v>
      </c>
      <c r="BL255" s="24" t="s">
        <v>236</v>
      </c>
      <c r="BM255" s="24" t="s">
        <v>466</v>
      </c>
    </row>
    <row r="256" spans="2:65" s="1" customFormat="1" ht="94.5">
      <c r="B256" s="38"/>
      <c r="D256" s="165" t="s">
        <v>154</v>
      </c>
      <c r="F256" s="166" t="s">
        <v>467</v>
      </c>
      <c r="L256" s="38"/>
      <c r="M256" s="167"/>
      <c r="N256" s="39"/>
      <c r="O256" s="39"/>
      <c r="P256" s="39"/>
      <c r="Q256" s="39"/>
      <c r="R256" s="39"/>
      <c r="S256" s="39"/>
      <c r="T256" s="67"/>
      <c r="AT256" s="24" t="s">
        <v>154</v>
      </c>
      <c r="AU256" s="24" t="s">
        <v>79</v>
      </c>
    </row>
    <row r="257" spans="2:65" s="11" customFormat="1">
      <c r="B257" s="168"/>
      <c r="D257" s="165" t="s">
        <v>160</v>
      </c>
      <c r="E257" s="169" t="s">
        <v>5</v>
      </c>
      <c r="F257" s="170" t="s">
        <v>468</v>
      </c>
      <c r="H257" s="171">
        <v>9</v>
      </c>
      <c r="L257" s="168"/>
      <c r="M257" s="172"/>
      <c r="N257" s="173"/>
      <c r="O257" s="173"/>
      <c r="P257" s="173"/>
      <c r="Q257" s="173"/>
      <c r="R257" s="173"/>
      <c r="S257" s="173"/>
      <c r="T257" s="174"/>
      <c r="AT257" s="169" t="s">
        <v>160</v>
      </c>
      <c r="AU257" s="169" t="s">
        <v>79</v>
      </c>
      <c r="AV257" s="11" t="s">
        <v>79</v>
      </c>
      <c r="AW257" s="11" t="s">
        <v>33</v>
      </c>
      <c r="AX257" s="11" t="s">
        <v>77</v>
      </c>
      <c r="AY257" s="169" t="s">
        <v>145</v>
      </c>
    </row>
    <row r="258" spans="2:65" s="1" customFormat="1" ht="25.5" customHeight="1">
      <c r="B258" s="153"/>
      <c r="C258" s="195" t="s">
        <v>469</v>
      </c>
      <c r="D258" s="195" t="s">
        <v>277</v>
      </c>
      <c r="E258" s="196" t="s">
        <v>470</v>
      </c>
      <c r="F258" s="197" t="s">
        <v>471</v>
      </c>
      <c r="G258" s="198" t="s">
        <v>150</v>
      </c>
      <c r="H258" s="199">
        <v>9</v>
      </c>
      <c r="I258" s="200"/>
      <c r="J258" s="200">
        <f>ROUND(I258*H258,2)</f>
        <v>0</v>
      </c>
      <c r="K258" s="197" t="s">
        <v>151</v>
      </c>
      <c r="L258" s="201"/>
      <c r="M258" s="202" t="s">
        <v>5</v>
      </c>
      <c r="N258" s="203" t="s">
        <v>40</v>
      </c>
      <c r="O258" s="162">
        <v>0</v>
      </c>
      <c r="P258" s="162">
        <f>O258*H258</f>
        <v>0</v>
      </c>
      <c r="Q258" s="162">
        <v>2.9999999999999997E-4</v>
      </c>
      <c r="R258" s="162">
        <f>Q258*H258</f>
        <v>2.6999999999999997E-3</v>
      </c>
      <c r="S258" s="162">
        <v>0</v>
      </c>
      <c r="T258" s="163">
        <f>S258*H258</f>
        <v>0</v>
      </c>
      <c r="AR258" s="24" t="s">
        <v>329</v>
      </c>
      <c r="AT258" s="24" t="s">
        <v>277</v>
      </c>
      <c r="AU258" s="24" t="s">
        <v>79</v>
      </c>
      <c r="AY258" s="24" t="s">
        <v>145</v>
      </c>
      <c r="BE258" s="164">
        <f>IF(N258="základní",J258,0)</f>
        <v>0</v>
      </c>
      <c r="BF258" s="164">
        <f>IF(N258="snížená",J258,0)</f>
        <v>0</v>
      </c>
      <c r="BG258" s="164">
        <f>IF(N258="zákl. přenesená",J258,0)</f>
        <v>0</v>
      </c>
      <c r="BH258" s="164">
        <f>IF(N258="sníž. přenesená",J258,0)</f>
        <v>0</v>
      </c>
      <c r="BI258" s="164">
        <f>IF(N258="nulová",J258,0)</f>
        <v>0</v>
      </c>
      <c r="BJ258" s="24" t="s">
        <v>77</v>
      </c>
      <c r="BK258" s="164">
        <f>ROUND(I258*H258,2)</f>
        <v>0</v>
      </c>
      <c r="BL258" s="24" t="s">
        <v>236</v>
      </c>
      <c r="BM258" s="24" t="s">
        <v>472</v>
      </c>
    </row>
    <row r="259" spans="2:65" s="10" customFormat="1" ht="37.35" customHeight="1">
      <c r="B259" s="141"/>
      <c r="D259" s="142" t="s">
        <v>68</v>
      </c>
      <c r="E259" s="143" t="s">
        <v>277</v>
      </c>
      <c r="F259" s="143" t="s">
        <v>473</v>
      </c>
      <c r="J259" s="144">
        <f>BK259</f>
        <v>0</v>
      </c>
      <c r="L259" s="141"/>
      <c r="M259" s="145"/>
      <c r="N259" s="146"/>
      <c r="O259" s="146"/>
      <c r="P259" s="147">
        <f>P260</f>
        <v>0.60299999999999998</v>
      </c>
      <c r="Q259" s="146"/>
      <c r="R259" s="147">
        <f>R260</f>
        <v>0</v>
      </c>
      <c r="S259" s="146"/>
      <c r="T259" s="148">
        <f>T260</f>
        <v>0</v>
      </c>
      <c r="AR259" s="142" t="s">
        <v>162</v>
      </c>
      <c r="AT259" s="149" t="s">
        <v>68</v>
      </c>
      <c r="AU259" s="149" t="s">
        <v>69</v>
      </c>
      <c r="AY259" s="142" t="s">
        <v>145</v>
      </c>
      <c r="BK259" s="150">
        <f>BK260</f>
        <v>0</v>
      </c>
    </row>
    <row r="260" spans="2:65" s="10" customFormat="1" ht="19.899999999999999" customHeight="1">
      <c r="B260" s="141"/>
      <c r="D260" s="142" t="s">
        <v>68</v>
      </c>
      <c r="E260" s="151" t="s">
        <v>474</v>
      </c>
      <c r="F260" s="151" t="s">
        <v>475</v>
      </c>
      <c r="J260" s="152">
        <f>BK260</f>
        <v>0</v>
      </c>
      <c r="L260" s="141"/>
      <c r="M260" s="145"/>
      <c r="N260" s="146"/>
      <c r="O260" s="146"/>
      <c r="P260" s="147">
        <f>SUM(P261:P262)</f>
        <v>0.60299999999999998</v>
      </c>
      <c r="Q260" s="146"/>
      <c r="R260" s="147">
        <f>SUM(R261:R262)</f>
        <v>0</v>
      </c>
      <c r="S260" s="146"/>
      <c r="T260" s="148">
        <f>SUM(T261:T262)</f>
        <v>0</v>
      </c>
      <c r="AR260" s="142" t="s">
        <v>162</v>
      </c>
      <c r="AT260" s="149" t="s">
        <v>68</v>
      </c>
      <c r="AU260" s="149" t="s">
        <v>77</v>
      </c>
      <c r="AY260" s="142" t="s">
        <v>145</v>
      </c>
      <c r="BK260" s="150">
        <f>SUM(BK261:BK262)</f>
        <v>0</v>
      </c>
    </row>
    <row r="261" spans="2:65" s="1" customFormat="1" ht="16.5" customHeight="1">
      <c r="B261" s="153"/>
      <c r="C261" s="154" t="s">
        <v>476</v>
      </c>
      <c r="D261" s="154" t="s">
        <v>147</v>
      </c>
      <c r="E261" s="155" t="s">
        <v>477</v>
      </c>
      <c r="F261" s="156" t="s">
        <v>478</v>
      </c>
      <c r="G261" s="157" t="s">
        <v>332</v>
      </c>
      <c r="H261" s="158">
        <v>1</v>
      </c>
      <c r="I261" s="159"/>
      <c r="J261" s="159">
        <f>ROUND(I261*H261,2)</f>
        <v>0</v>
      </c>
      <c r="K261" s="156" t="s">
        <v>5</v>
      </c>
      <c r="L261" s="38"/>
      <c r="M261" s="160" t="s">
        <v>5</v>
      </c>
      <c r="N261" s="161" t="s">
        <v>40</v>
      </c>
      <c r="O261" s="162">
        <v>0.60299999999999998</v>
      </c>
      <c r="P261" s="162">
        <f>O261*H261</f>
        <v>0.60299999999999998</v>
      </c>
      <c r="Q261" s="162">
        <v>0</v>
      </c>
      <c r="R261" s="162">
        <f>Q261*H261</f>
        <v>0</v>
      </c>
      <c r="S261" s="162">
        <v>0</v>
      </c>
      <c r="T261" s="163">
        <f>S261*H261</f>
        <v>0</v>
      </c>
      <c r="AR261" s="24" t="s">
        <v>479</v>
      </c>
      <c r="AT261" s="24" t="s">
        <v>147</v>
      </c>
      <c r="AU261" s="24" t="s">
        <v>79</v>
      </c>
      <c r="AY261" s="24" t="s">
        <v>145</v>
      </c>
      <c r="BE261" s="164">
        <f>IF(N261="základní",J261,0)</f>
        <v>0</v>
      </c>
      <c r="BF261" s="164">
        <f>IF(N261="snížená",J261,0)</f>
        <v>0</v>
      </c>
      <c r="BG261" s="164">
        <f>IF(N261="zákl. přenesená",J261,0)</f>
        <v>0</v>
      </c>
      <c r="BH261" s="164">
        <f>IF(N261="sníž. přenesená",J261,0)</f>
        <v>0</v>
      </c>
      <c r="BI261" s="164">
        <f>IF(N261="nulová",J261,0)</f>
        <v>0</v>
      </c>
      <c r="BJ261" s="24" t="s">
        <v>77</v>
      </c>
      <c r="BK261" s="164">
        <f>ROUND(I261*H261,2)</f>
        <v>0</v>
      </c>
      <c r="BL261" s="24" t="s">
        <v>479</v>
      </c>
      <c r="BM261" s="24" t="s">
        <v>480</v>
      </c>
    </row>
    <row r="262" spans="2:65" s="1" customFormat="1" ht="51" customHeight="1">
      <c r="B262" s="153"/>
      <c r="C262" s="195" t="s">
        <v>481</v>
      </c>
      <c r="D262" s="195" t="s">
        <v>277</v>
      </c>
      <c r="E262" s="196" t="s">
        <v>482</v>
      </c>
      <c r="F262" s="197" t="s">
        <v>483</v>
      </c>
      <c r="G262" s="198" t="s">
        <v>342</v>
      </c>
      <c r="H262" s="199">
        <v>1</v>
      </c>
      <c r="I262" s="200"/>
      <c r="J262" s="200">
        <f>ROUND(I262*H262,2)</f>
        <v>0</v>
      </c>
      <c r="K262" s="197" t="s">
        <v>5</v>
      </c>
      <c r="L262" s="201"/>
      <c r="M262" s="202" t="s">
        <v>5</v>
      </c>
      <c r="N262" s="204" t="s">
        <v>40</v>
      </c>
      <c r="O262" s="205">
        <v>0</v>
      </c>
      <c r="P262" s="205">
        <f>O262*H262</f>
        <v>0</v>
      </c>
      <c r="Q262" s="205">
        <v>0</v>
      </c>
      <c r="R262" s="205">
        <f>Q262*H262</f>
        <v>0</v>
      </c>
      <c r="S262" s="205">
        <v>0</v>
      </c>
      <c r="T262" s="206">
        <f>S262*H262</f>
        <v>0</v>
      </c>
      <c r="AR262" s="24" t="s">
        <v>484</v>
      </c>
      <c r="AT262" s="24" t="s">
        <v>277</v>
      </c>
      <c r="AU262" s="24" t="s">
        <v>79</v>
      </c>
      <c r="AY262" s="24" t="s">
        <v>145</v>
      </c>
      <c r="BE262" s="164">
        <f>IF(N262="základní",J262,0)</f>
        <v>0</v>
      </c>
      <c r="BF262" s="164">
        <f>IF(N262="snížená",J262,0)</f>
        <v>0</v>
      </c>
      <c r="BG262" s="164">
        <f>IF(N262="zákl. přenesená",J262,0)</f>
        <v>0</v>
      </c>
      <c r="BH262" s="164">
        <f>IF(N262="sníž. přenesená",J262,0)</f>
        <v>0</v>
      </c>
      <c r="BI262" s="164">
        <f>IF(N262="nulová",J262,0)</f>
        <v>0</v>
      </c>
      <c r="BJ262" s="24" t="s">
        <v>77</v>
      </c>
      <c r="BK262" s="164">
        <f>ROUND(I262*H262,2)</f>
        <v>0</v>
      </c>
      <c r="BL262" s="24" t="s">
        <v>479</v>
      </c>
      <c r="BM262" s="24" t="s">
        <v>485</v>
      </c>
    </row>
    <row r="263" spans="2:65" s="1" customFormat="1" ht="6.95" customHeight="1">
      <c r="B263" s="53"/>
      <c r="C263" s="54"/>
      <c r="D263" s="54"/>
      <c r="E263" s="54"/>
      <c r="F263" s="54"/>
      <c r="G263" s="54"/>
      <c r="H263" s="54"/>
      <c r="I263" s="54"/>
      <c r="J263" s="54"/>
      <c r="K263" s="54"/>
      <c r="L263" s="38"/>
    </row>
  </sheetData>
  <autoFilter ref="C89:K262"/>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8"/>
  <sheetViews>
    <sheetView showGridLines="0" workbookViewId="0">
      <pane ySplit="1" topLeftCell="A39" activePane="bottomLeft" state="frozen"/>
      <selection pane="bottomLeft" activeCell="I84" sqref="I84:I188"/>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96"/>
      <c r="B1" s="17"/>
      <c r="C1" s="17"/>
      <c r="D1" s="18" t="s">
        <v>1</v>
      </c>
      <c r="E1" s="17"/>
      <c r="F1" s="97" t="s">
        <v>90</v>
      </c>
      <c r="G1" s="327" t="s">
        <v>91</v>
      </c>
      <c r="H1" s="327"/>
      <c r="I1" s="17"/>
      <c r="J1" s="97" t="s">
        <v>92</v>
      </c>
      <c r="K1" s="18" t="s">
        <v>93</v>
      </c>
      <c r="L1" s="97" t="s">
        <v>94</v>
      </c>
      <c r="M1" s="97"/>
      <c r="N1" s="97"/>
      <c r="O1" s="97"/>
      <c r="P1" s="97"/>
      <c r="Q1" s="97"/>
      <c r="R1" s="97"/>
      <c r="S1" s="97"/>
      <c r="T1" s="97"/>
      <c r="U1" s="98"/>
      <c r="V1" s="98"/>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292" t="s">
        <v>8</v>
      </c>
      <c r="M2" s="293"/>
      <c r="N2" s="293"/>
      <c r="O2" s="293"/>
      <c r="P2" s="293"/>
      <c r="Q2" s="293"/>
      <c r="R2" s="293"/>
      <c r="S2" s="293"/>
      <c r="T2" s="293"/>
      <c r="U2" s="293"/>
      <c r="V2" s="293"/>
      <c r="AT2" s="24" t="s">
        <v>83</v>
      </c>
    </row>
    <row r="3" spans="1:70" ht="6.95" customHeight="1">
      <c r="B3" s="25"/>
      <c r="C3" s="26"/>
      <c r="D3" s="26"/>
      <c r="E3" s="26"/>
      <c r="F3" s="26"/>
      <c r="G3" s="26"/>
      <c r="H3" s="26"/>
      <c r="I3" s="26"/>
      <c r="J3" s="26"/>
      <c r="K3" s="27"/>
      <c r="AT3" s="24" t="s">
        <v>79</v>
      </c>
    </row>
    <row r="4" spans="1:70" ht="36.950000000000003" customHeight="1">
      <c r="B4" s="28"/>
      <c r="C4" s="29"/>
      <c r="D4" s="30" t="s">
        <v>102</v>
      </c>
      <c r="E4" s="29"/>
      <c r="F4" s="29"/>
      <c r="G4" s="29"/>
      <c r="H4" s="29"/>
      <c r="I4" s="29"/>
      <c r="J4" s="29"/>
      <c r="K4" s="31"/>
      <c r="M4" s="32" t="s">
        <v>13</v>
      </c>
      <c r="AT4" s="24" t="s">
        <v>6</v>
      </c>
    </row>
    <row r="5" spans="1:70" ht="6.95" customHeight="1">
      <c r="B5" s="28"/>
      <c r="C5" s="29"/>
      <c r="D5" s="29"/>
      <c r="E5" s="29"/>
      <c r="F5" s="29"/>
      <c r="G5" s="29"/>
      <c r="H5" s="29"/>
      <c r="I5" s="29"/>
      <c r="J5" s="29"/>
      <c r="K5" s="31"/>
    </row>
    <row r="6" spans="1:70" ht="15">
      <c r="B6" s="28"/>
      <c r="C6" s="29"/>
      <c r="D6" s="36" t="s">
        <v>17</v>
      </c>
      <c r="E6" s="29"/>
      <c r="F6" s="29"/>
      <c r="G6" s="29"/>
      <c r="H6" s="29"/>
      <c r="I6" s="29"/>
      <c r="J6" s="29"/>
      <c r="K6" s="31"/>
    </row>
    <row r="7" spans="1:70" ht="16.5" customHeight="1">
      <c r="B7" s="28"/>
      <c r="C7" s="29"/>
      <c r="D7" s="29"/>
      <c r="E7" s="328" t="str">
        <f>'Rekapitulace stavby'!K6</f>
        <v>Petrohrad, Černčice</v>
      </c>
      <c r="F7" s="329"/>
      <c r="G7" s="329"/>
      <c r="H7" s="329"/>
      <c r="I7" s="29"/>
      <c r="J7" s="29"/>
      <c r="K7" s="31"/>
    </row>
    <row r="8" spans="1:70" s="1" customFormat="1" ht="15">
      <c r="B8" s="38"/>
      <c r="C8" s="39"/>
      <c r="D8" s="36" t="s">
        <v>108</v>
      </c>
      <c r="E8" s="39"/>
      <c r="F8" s="39"/>
      <c r="G8" s="39"/>
      <c r="H8" s="39"/>
      <c r="I8" s="39"/>
      <c r="J8" s="39"/>
      <c r="K8" s="42"/>
    </row>
    <row r="9" spans="1:70" s="1" customFormat="1" ht="36.950000000000003" customHeight="1">
      <c r="B9" s="38"/>
      <c r="C9" s="39"/>
      <c r="D9" s="39"/>
      <c r="E9" s="330" t="s">
        <v>486</v>
      </c>
      <c r="F9" s="331"/>
      <c r="G9" s="331"/>
      <c r="H9" s="331"/>
      <c r="I9" s="39"/>
      <c r="J9" s="39"/>
      <c r="K9" s="42"/>
    </row>
    <row r="10" spans="1:70" s="1" customFormat="1">
      <c r="B10" s="38"/>
      <c r="C10" s="39"/>
      <c r="D10" s="39"/>
      <c r="E10" s="39"/>
      <c r="F10" s="39"/>
      <c r="G10" s="39"/>
      <c r="H10" s="39"/>
      <c r="I10" s="39"/>
      <c r="J10" s="39"/>
      <c r="K10" s="42"/>
    </row>
    <row r="11" spans="1:70" s="1" customFormat="1" ht="14.45" customHeight="1">
      <c r="B11" s="38"/>
      <c r="C11" s="39"/>
      <c r="D11" s="36" t="s">
        <v>19</v>
      </c>
      <c r="E11" s="39"/>
      <c r="F11" s="34" t="s">
        <v>5</v>
      </c>
      <c r="G11" s="39"/>
      <c r="H11" s="39"/>
      <c r="I11" s="36" t="s">
        <v>20</v>
      </c>
      <c r="J11" s="34" t="s">
        <v>5</v>
      </c>
      <c r="K11" s="42"/>
    </row>
    <row r="12" spans="1:70" s="1" customFormat="1" ht="14.45" customHeight="1">
      <c r="B12" s="38"/>
      <c r="C12" s="39"/>
      <c r="D12" s="36" t="s">
        <v>21</v>
      </c>
      <c r="E12" s="39"/>
      <c r="F12" s="34" t="s">
        <v>30</v>
      </c>
      <c r="G12" s="39"/>
      <c r="H12" s="39"/>
      <c r="I12" s="36" t="s">
        <v>23</v>
      </c>
      <c r="J12" s="100">
        <f>'Rekapitulace stavby'!AN8</f>
        <v>43573</v>
      </c>
      <c r="K12" s="42"/>
    </row>
    <row r="13" spans="1:70" s="1" customFormat="1" ht="10.9" customHeight="1">
      <c r="B13" s="38"/>
      <c r="C13" s="39"/>
      <c r="D13" s="39"/>
      <c r="E13" s="39"/>
      <c r="F13" s="39"/>
      <c r="G13" s="39"/>
      <c r="H13" s="39"/>
      <c r="I13" s="39"/>
      <c r="J13" s="39"/>
      <c r="K13" s="42"/>
    </row>
    <row r="14" spans="1:70" s="1" customFormat="1" ht="14.45" customHeight="1">
      <c r="B14" s="38"/>
      <c r="C14" s="39"/>
      <c r="D14" s="36" t="s">
        <v>24</v>
      </c>
      <c r="E14" s="39"/>
      <c r="F14" s="39"/>
      <c r="G14" s="39"/>
      <c r="H14" s="39"/>
      <c r="I14" s="36" t="s">
        <v>25</v>
      </c>
      <c r="J14" s="34" t="str">
        <f>IF('Rekapitulace stavby'!AN10="","",'Rekapitulace stavby'!AN10)</f>
        <v/>
      </c>
      <c r="K14" s="42"/>
    </row>
    <row r="15" spans="1:70" s="1" customFormat="1" ht="18" customHeight="1">
      <c r="B15" s="38"/>
      <c r="C15" s="39"/>
      <c r="D15" s="39"/>
      <c r="E15" s="34" t="str">
        <f>IF('Rekapitulace stavby'!E11="","",'Rekapitulace stavby'!E11)</f>
        <v>Obec Petrohrad</v>
      </c>
      <c r="F15" s="39"/>
      <c r="G15" s="39"/>
      <c r="H15" s="39"/>
      <c r="I15" s="36" t="s">
        <v>28</v>
      </c>
      <c r="J15" s="34" t="str">
        <f>IF('Rekapitulace stavby'!AN11="","",'Rekapitulace stavby'!AN11)</f>
        <v/>
      </c>
      <c r="K15" s="42"/>
    </row>
    <row r="16" spans="1:70" s="1" customFormat="1" ht="6.95" customHeight="1">
      <c r="B16" s="38"/>
      <c r="C16" s="39"/>
      <c r="D16" s="39"/>
      <c r="E16" s="39"/>
      <c r="F16" s="39"/>
      <c r="G16" s="39"/>
      <c r="H16" s="39"/>
      <c r="I16" s="39"/>
      <c r="J16" s="39"/>
      <c r="K16" s="42"/>
    </row>
    <row r="17" spans="2:11" s="1" customFormat="1" ht="14.45" customHeight="1">
      <c r="B17" s="38"/>
      <c r="C17" s="39"/>
      <c r="D17" s="36" t="s">
        <v>29</v>
      </c>
      <c r="E17" s="39"/>
      <c r="F17" s="39"/>
      <c r="G17" s="39"/>
      <c r="H17" s="39"/>
      <c r="I17" s="36" t="s">
        <v>25</v>
      </c>
      <c r="J17" s="34" t="str">
        <f>IF('Rekapitulace stavby'!AN13="Vyplň údaj","",IF('Rekapitulace stavby'!AN13="","",'Rekapitulace stavby'!AN13))</f>
        <v/>
      </c>
      <c r="K17" s="42"/>
    </row>
    <row r="18" spans="2:11" s="1" customFormat="1" ht="18" customHeight="1">
      <c r="B18" s="38"/>
      <c r="C18" s="39"/>
      <c r="D18" s="39"/>
      <c r="E18" s="34" t="str">
        <f>IF('Rekapitulace stavby'!E14="Vyplň údaj","",IF('Rekapitulace stavby'!E14="","",'Rekapitulace stavby'!E14))</f>
        <v xml:space="preserve"> </v>
      </c>
      <c r="F18" s="39"/>
      <c r="G18" s="39"/>
      <c r="H18" s="39"/>
      <c r="I18" s="36" t="s">
        <v>28</v>
      </c>
      <c r="J18" s="34" t="str">
        <f>IF('Rekapitulace stavby'!AN14="Vyplň údaj","",IF('Rekapitulace stavby'!AN14="","",'Rekapitulace stavby'!AN14))</f>
        <v/>
      </c>
      <c r="K18" s="42"/>
    </row>
    <row r="19" spans="2:11" s="1" customFormat="1" ht="6.95" customHeight="1">
      <c r="B19" s="38"/>
      <c r="C19" s="39"/>
      <c r="D19" s="39"/>
      <c r="E19" s="39"/>
      <c r="F19" s="39"/>
      <c r="G19" s="39"/>
      <c r="H19" s="39"/>
      <c r="I19" s="39"/>
      <c r="J19" s="39"/>
      <c r="K19" s="42"/>
    </row>
    <row r="20" spans="2:11" s="1" customFormat="1" ht="14.45" customHeight="1">
      <c r="B20" s="38"/>
      <c r="C20" s="39"/>
      <c r="D20" s="36" t="s">
        <v>31</v>
      </c>
      <c r="E20" s="39"/>
      <c r="F20" s="39"/>
      <c r="G20" s="39"/>
      <c r="H20" s="39"/>
      <c r="I20" s="36" t="s">
        <v>25</v>
      </c>
      <c r="J20" s="34" t="str">
        <f>IF('Rekapitulace stavby'!AN16="","",'Rekapitulace stavby'!AN16)</f>
        <v/>
      </c>
      <c r="K20" s="42"/>
    </row>
    <row r="21" spans="2:11" s="1" customFormat="1" ht="18" customHeight="1">
      <c r="B21" s="38"/>
      <c r="C21" s="39"/>
      <c r="D21" s="39"/>
      <c r="E21" s="34" t="str">
        <f>IF('Rekapitulace stavby'!E17="","",'Rekapitulace stavby'!E17)</f>
        <v>AZ Consult spol. s r.o.</v>
      </c>
      <c r="F21" s="39"/>
      <c r="G21" s="39"/>
      <c r="H21" s="39"/>
      <c r="I21" s="36" t="s">
        <v>28</v>
      </c>
      <c r="J21" s="34" t="str">
        <f>IF('Rekapitulace stavby'!AN17="","",'Rekapitulace stavby'!AN17)</f>
        <v/>
      </c>
      <c r="K21" s="42"/>
    </row>
    <row r="22" spans="2:11" s="1" customFormat="1" ht="6.95" customHeight="1">
      <c r="B22" s="38"/>
      <c r="C22" s="39"/>
      <c r="D22" s="39"/>
      <c r="E22" s="39"/>
      <c r="F22" s="39"/>
      <c r="G22" s="39"/>
      <c r="H22" s="39"/>
      <c r="I22" s="39"/>
      <c r="J22" s="39"/>
      <c r="K22" s="42"/>
    </row>
    <row r="23" spans="2:11" s="1" customFormat="1" ht="14.45" customHeight="1">
      <c r="B23" s="38"/>
      <c r="C23" s="39"/>
      <c r="D23" s="36" t="s">
        <v>34</v>
      </c>
      <c r="E23" s="39"/>
      <c r="F23" s="39"/>
      <c r="G23" s="39"/>
      <c r="H23" s="39"/>
      <c r="I23" s="39"/>
      <c r="J23" s="39"/>
      <c r="K23" s="42"/>
    </row>
    <row r="24" spans="2:11" s="6" customFormat="1" ht="16.5" customHeight="1">
      <c r="B24" s="101"/>
      <c r="C24" s="102"/>
      <c r="D24" s="102"/>
      <c r="E24" s="319" t="s">
        <v>5</v>
      </c>
      <c r="F24" s="319"/>
      <c r="G24" s="319"/>
      <c r="H24" s="319"/>
      <c r="I24" s="102"/>
      <c r="J24" s="102"/>
      <c r="K24" s="103"/>
    </row>
    <row r="25" spans="2:11" s="1" customFormat="1" ht="6.95" customHeight="1">
      <c r="B25" s="38"/>
      <c r="C25" s="39"/>
      <c r="D25" s="39"/>
      <c r="E25" s="39"/>
      <c r="F25" s="39"/>
      <c r="G25" s="39"/>
      <c r="H25" s="39"/>
      <c r="I25" s="39"/>
      <c r="J25" s="39"/>
      <c r="K25" s="42"/>
    </row>
    <row r="26" spans="2:11" s="1" customFormat="1" ht="6.95" customHeight="1">
      <c r="B26" s="38"/>
      <c r="C26" s="39"/>
      <c r="D26" s="65"/>
      <c r="E26" s="65"/>
      <c r="F26" s="65"/>
      <c r="G26" s="65"/>
      <c r="H26" s="65"/>
      <c r="I26" s="65"/>
      <c r="J26" s="65"/>
      <c r="K26" s="104"/>
    </row>
    <row r="27" spans="2:11" s="1" customFormat="1" ht="25.35" customHeight="1">
      <c r="B27" s="38"/>
      <c r="C27" s="39"/>
      <c r="D27" s="105" t="s">
        <v>35</v>
      </c>
      <c r="E27" s="39"/>
      <c r="F27" s="39"/>
      <c r="G27" s="39"/>
      <c r="H27" s="39"/>
      <c r="I27" s="39"/>
      <c r="J27" s="106">
        <f>ROUND(J82,2)</f>
        <v>0</v>
      </c>
      <c r="K27" s="42"/>
    </row>
    <row r="28" spans="2:11" s="1" customFormat="1" ht="6.95" customHeight="1">
      <c r="B28" s="38"/>
      <c r="C28" s="39"/>
      <c r="D28" s="65"/>
      <c r="E28" s="65"/>
      <c r="F28" s="65"/>
      <c r="G28" s="65"/>
      <c r="H28" s="65"/>
      <c r="I28" s="65"/>
      <c r="J28" s="65"/>
      <c r="K28" s="104"/>
    </row>
    <row r="29" spans="2:11" s="1" customFormat="1" ht="14.45" customHeight="1">
      <c r="B29" s="38"/>
      <c r="C29" s="39"/>
      <c r="D29" s="39"/>
      <c r="E29" s="39"/>
      <c r="F29" s="43" t="s">
        <v>37</v>
      </c>
      <c r="G29" s="39"/>
      <c r="H29" s="39"/>
      <c r="I29" s="43" t="s">
        <v>36</v>
      </c>
      <c r="J29" s="43" t="s">
        <v>38</v>
      </c>
      <c r="K29" s="42"/>
    </row>
    <row r="30" spans="2:11" s="1" customFormat="1" ht="14.45" customHeight="1">
      <c r="B30" s="38"/>
      <c r="C30" s="39"/>
      <c r="D30" s="46" t="s">
        <v>39</v>
      </c>
      <c r="E30" s="46" t="s">
        <v>40</v>
      </c>
      <c r="F30" s="107">
        <f>ROUND(SUM(BE82:BE187), 2)</f>
        <v>0</v>
      </c>
      <c r="G30" s="39"/>
      <c r="H30" s="39"/>
      <c r="I30" s="108">
        <v>0.21</v>
      </c>
      <c r="J30" s="107">
        <f>ROUND(ROUND((SUM(BE82:BE187)), 2)*I30, 2)</f>
        <v>0</v>
      </c>
      <c r="K30" s="42"/>
    </row>
    <row r="31" spans="2:11" s="1" customFormat="1" ht="14.45" customHeight="1">
      <c r="B31" s="38"/>
      <c r="C31" s="39"/>
      <c r="D31" s="39"/>
      <c r="E31" s="46" t="s">
        <v>41</v>
      </c>
      <c r="F31" s="107">
        <f>ROUND(SUM(BF82:BF187), 2)</f>
        <v>0</v>
      </c>
      <c r="G31" s="39"/>
      <c r="H31" s="39"/>
      <c r="I31" s="108">
        <v>0.15</v>
      </c>
      <c r="J31" s="107">
        <f>ROUND(ROUND((SUM(BF82:BF187)), 2)*I31, 2)</f>
        <v>0</v>
      </c>
      <c r="K31" s="42"/>
    </row>
    <row r="32" spans="2:11" s="1" customFormat="1" ht="14.45" hidden="1" customHeight="1">
      <c r="B32" s="38"/>
      <c r="C32" s="39"/>
      <c r="D32" s="39"/>
      <c r="E32" s="46" t="s">
        <v>42</v>
      </c>
      <c r="F32" s="107">
        <f>ROUND(SUM(BG82:BG187), 2)</f>
        <v>0</v>
      </c>
      <c r="G32" s="39"/>
      <c r="H32" s="39"/>
      <c r="I32" s="108">
        <v>0.21</v>
      </c>
      <c r="J32" s="107">
        <v>0</v>
      </c>
      <c r="K32" s="42"/>
    </row>
    <row r="33" spans="2:11" s="1" customFormat="1" ht="14.45" hidden="1" customHeight="1">
      <c r="B33" s="38"/>
      <c r="C33" s="39"/>
      <c r="D33" s="39"/>
      <c r="E33" s="46" t="s">
        <v>43</v>
      </c>
      <c r="F33" s="107">
        <f>ROUND(SUM(BH82:BH187), 2)</f>
        <v>0</v>
      </c>
      <c r="G33" s="39"/>
      <c r="H33" s="39"/>
      <c r="I33" s="108">
        <v>0.15</v>
      </c>
      <c r="J33" s="107">
        <v>0</v>
      </c>
      <c r="K33" s="42"/>
    </row>
    <row r="34" spans="2:11" s="1" customFormat="1" ht="14.45" hidden="1" customHeight="1">
      <c r="B34" s="38"/>
      <c r="C34" s="39"/>
      <c r="D34" s="39"/>
      <c r="E34" s="46" t="s">
        <v>44</v>
      </c>
      <c r="F34" s="107">
        <f>ROUND(SUM(BI82:BI187), 2)</f>
        <v>0</v>
      </c>
      <c r="G34" s="39"/>
      <c r="H34" s="39"/>
      <c r="I34" s="108">
        <v>0</v>
      </c>
      <c r="J34" s="107">
        <v>0</v>
      </c>
      <c r="K34" s="42"/>
    </row>
    <row r="35" spans="2:11" s="1" customFormat="1" ht="6.95" customHeight="1">
      <c r="B35" s="38"/>
      <c r="C35" s="39"/>
      <c r="D35" s="39"/>
      <c r="E35" s="39"/>
      <c r="F35" s="39"/>
      <c r="G35" s="39"/>
      <c r="H35" s="39"/>
      <c r="I35" s="39"/>
      <c r="J35" s="39"/>
      <c r="K35" s="42"/>
    </row>
    <row r="36" spans="2:11" s="1" customFormat="1" ht="25.35" customHeight="1">
      <c r="B36" s="38"/>
      <c r="C36" s="109"/>
      <c r="D36" s="110" t="s">
        <v>45</v>
      </c>
      <c r="E36" s="68"/>
      <c r="F36" s="68"/>
      <c r="G36" s="111" t="s">
        <v>46</v>
      </c>
      <c r="H36" s="112" t="s">
        <v>47</v>
      </c>
      <c r="I36" s="68"/>
      <c r="J36" s="113">
        <f>SUM(J27:J34)</f>
        <v>0</v>
      </c>
      <c r="K36" s="114"/>
    </row>
    <row r="37" spans="2:11" s="1" customFormat="1" ht="14.45" customHeight="1">
      <c r="B37" s="53"/>
      <c r="C37" s="54"/>
      <c r="D37" s="54"/>
      <c r="E37" s="54"/>
      <c r="F37" s="54"/>
      <c r="G37" s="54"/>
      <c r="H37" s="54"/>
      <c r="I37" s="54"/>
      <c r="J37" s="54"/>
      <c r="K37" s="55"/>
    </row>
    <row r="41" spans="2:11" s="1" customFormat="1" ht="6.95" customHeight="1">
      <c r="B41" s="56"/>
      <c r="C41" s="57"/>
      <c r="D41" s="57"/>
      <c r="E41" s="57"/>
      <c r="F41" s="57"/>
      <c r="G41" s="57"/>
      <c r="H41" s="57"/>
      <c r="I41" s="57"/>
      <c r="J41" s="57"/>
      <c r="K41" s="115"/>
    </row>
    <row r="42" spans="2:11" s="1" customFormat="1" ht="36.950000000000003" customHeight="1">
      <c r="B42" s="38"/>
      <c r="C42" s="30" t="s">
        <v>110</v>
      </c>
      <c r="D42" s="39"/>
      <c r="E42" s="39"/>
      <c r="F42" s="39"/>
      <c r="G42" s="39"/>
      <c r="H42" s="39"/>
      <c r="I42" s="39"/>
      <c r="J42" s="39"/>
      <c r="K42" s="42"/>
    </row>
    <row r="43" spans="2:11" s="1" customFormat="1" ht="6.95" customHeight="1">
      <c r="B43" s="38"/>
      <c r="C43" s="39"/>
      <c r="D43" s="39"/>
      <c r="E43" s="39"/>
      <c r="F43" s="39"/>
      <c r="G43" s="39"/>
      <c r="H43" s="39"/>
      <c r="I43" s="39"/>
      <c r="J43" s="39"/>
      <c r="K43" s="42"/>
    </row>
    <row r="44" spans="2:11" s="1" customFormat="1" ht="14.45" customHeight="1">
      <c r="B44" s="38"/>
      <c r="C44" s="36" t="s">
        <v>17</v>
      </c>
      <c r="D44" s="39"/>
      <c r="E44" s="39"/>
      <c r="F44" s="39"/>
      <c r="G44" s="39"/>
      <c r="H44" s="39"/>
      <c r="I44" s="39"/>
      <c r="J44" s="39"/>
      <c r="K44" s="42"/>
    </row>
    <row r="45" spans="2:11" s="1" customFormat="1" ht="16.5" customHeight="1">
      <c r="B45" s="38"/>
      <c r="C45" s="39"/>
      <c r="D45" s="39"/>
      <c r="E45" s="328" t="str">
        <f>E7</f>
        <v>Petrohrad, Černčice</v>
      </c>
      <c r="F45" s="329"/>
      <c r="G45" s="329"/>
      <c r="H45" s="329"/>
      <c r="I45" s="39"/>
      <c r="J45" s="39"/>
      <c r="K45" s="42"/>
    </row>
    <row r="46" spans="2:11" s="1" customFormat="1" ht="14.45" customHeight="1">
      <c r="B46" s="38"/>
      <c r="C46" s="36" t="s">
        <v>108</v>
      </c>
      <c r="D46" s="39"/>
      <c r="E46" s="39"/>
      <c r="F46" s="39"/>
      <c r="G46" s="39"/>
      <c r="H46" s="39"/>
      <c r="I46" s="39"/>
      <c r="J46" s="39"/>
      <c r="K46" s="42"/>
    </row>
    <row r="47" spans="2:11" s="1" customFormat="1" ht="17.25" customHeight="1">
      <c r="B47" s="38"/>
      <c r="C47" s="39"/>
      <c r="D47" s="39"/>
      <c r="E47" s="330" t="str">
        <f>E9</f>
        <v>02 - Elektrotechn.zařízení - kompresor pro ČSOV2, úsek 1</v>
      </c>
      <c r="F47" s="331"/>
      <c r="G47" s="331"/>
      <c r="H47" s="331"/>
      <c r="I47" s="39"/>
      <c r="J47" s="39"/>
      <c r="K47" s="42"/>
    </row>
    <row r="48" spans="2:11" s="1" customFormat="1" ht="6.95" customHeight="1">
      <c r="B48" s="38"/>
      <c r="C48" s="39"/>
      <c r="D48" s="39"/>
      <c r="E48" s="39"/>
      <c r="F48" s="39"/>
      <c r="G48" s="39"/>
      <c r="H48" s="39"/>
      <c r="I48" s="39"/>
      <c r="J48" s="39"/>
      <c r="K48" s="42"/>
    </row>
    <row r="49" spans="2:47" s="1" customFormat="1" ht="18" customHeight="1">
      <c r="B49" s="38"/>
      <c r="C49" s="36" t="s">
        <v>21</v>
      </c>
      <c r="D49" s="39"/>
      <c r="E49" s="39"/>
      <c r="F49" s="34" t="str">
        <f>F12</f>
        <v xml:space="preserve"> </v>
      </c>
      <c r="G49" s="39"/>
      <c r="H49" s="39"/>
      <c r="I49" s="36" t="s">
        <v>23</v>
      </c>
      <c r="J49" s="100">
        <f>IF(J12="","",J12)</f>
        <v>43573</v>
      </c>
      <c r="K49" s="42"/>
    </row>
    <row r="50" spans="2:47" s="1" customFormat="1" ht="6.95" customHeight="1">
      <c r="B50" s="38"/>
      <c r="C50" s="39"/>
      <c r="D50" s="39"/>
      <c r="E50" s="39"/>
      <c r="F50" s="39"/>
      <c r="G50" s="39"/>
      <c r="H50" s="39"/>
      <c r="I50" s="39"/>
      <c r="J50" s="39"/>
      <c r="K50" s="42"/>
    </row>
    <row r="51" spans="2:47" s="1" customFormat="1" ht="15">
      <c r="B51" s="38"/>
      <c r="C51" s="36" t="s">
        <v>24</v>
      </c>
      <c r="D51" s="39"/>
      <c r="E51" s="39"/>
      <c r="F51" s="34" t="str">
        <f>E15</f>
        <v>Obec Petrohrad</v>
      </c>
      <c r="G51" s="39"/>
      <c r="H51" s="39"/>
      <c r="I51" s="36" t="s">
        <v>31</v>
      </c>
      <c r="J51" s="319" t="str">
        <f>E21</f>
        <v>AZ Consult spol. s r.o.</v>
      </c>
      <c r="K51" s="42"/>
    </row>
    <row r="52" spans="2:47" s="1" customFormat="1" ht="14.45" customHeight="1">
      <c r="B52" s="38"/>
      <c r="C52" s="36" t="s">
        <v>29</v>
      </c>
      <c r="D52" s="39"/>
      <c r="E52" s="39"/>
      <c r="F52" s="34" t="str">
        <f>IF(E18="","",E18)</f>
        <v xml:space="preserve"> </v>
      </c>
      <c r="G52" s="39"/>
      <c r="H52" s="39"/>
      <c r="I52" s="39"/>
      <c r="J52" s="323"/>
      <c r="K52" s="42"/>
    </row>
    <row r="53" spans="2:47" s="1" customFormat="1" ht="10.35" customHeight="1">
      <c r="B53" s="38"/>
      <c r="C53" s="39"/>
      <c r="D53" s="39"/>
      <c r="E53" s="39"/>
      <c r="F53" s="39"/>
      <c r="G53" s="39"/>
      <c r="H53" s="39"/>
      <c r="I53" s="39"/>
      <c r="J53" s="39"/>
      <c r="K53" s="42"/>
    </row>
    <row r="54" spans="2:47" s="1" customFormat="1" ht="29.25" customHeight="1">
      <c r="B54" s="38"/>
      <c r="C54" s="116" t="s">
        <v>111</v>
      </c>
      <c r="D54" s="109"/>
      <c r="E54" s="109"/>
      <c r="F54" s="109"/>
      <c r="G54" s="109"/>
      <c r="H54" s="109"/>
      <c r="I54" s="109"/>
      <c r="J54" s="117" t="s">
        <v>112</v>
      </c>
      <c r="K54" s="118"/>
    </row>
    <row r="55" spans="2:47" s="1" customFormat="1" ht="10.35" customHeight="1">
      <c r="B55" s="38"/>
      <c r="C55" s="39"/>
      <c r="D55" s="39"/>
      <c r="E55" s="39"/>
      <c r="F55" s="39"/>
      <c r="G55" s="39"/>
      <c r="H55" s="39"/>
      <c r="I55" s="39"/>
      <c r="J55" s="39"/>
      <c r="K55" s="42"/>
    </row>
    <row r="56" spans="2:47" s="1" customFormat="1" ht="29.25" customHeight="1">
      <c r="B56" s="38"/>
      <c r="C56" s="119" t="s">
        <v>113</v>
      </c>
      <c r="D56" s="39"/>
      <c r="E56" s="39"/>
      <c r="F56" s="39"/>
      <c r="G56" s="39"/>
      <c r="H56" s="39"/>
      <c r="I56" s="39"/>
      <c r="J56" s="106">
        <f>J82</f>
        <v>0</v>
      </c>
      <c r="K56" s="42"/>
      <c r="AU56" s="24" t="s">
        <v>114</v>
      </c>
    </row>
    <row r="57" spans="2:47" s="7" customFormat="1" ht="24.95" customHeight="1">
      <c r="B57" s="120"/>
      <c r="C57" s="121"/>
      <c r="D57" s="122" t="s">
        <v>487</v>
      </c>
      <c r="E57" s="123"/>
      <c r="F57" s="123"/>
      <c r="G57" s="123"/>
      <c r="H57" s="123"/>
      <c r="I57" s="123"/>
      <c r="J57" s="124">
        <f>J83</f>
        <v>0</v>
      </c>
      <c r="K57" s="125"/>
    </row>
    <row r="58" spans="2:47" s="7" customFormat="1" ht="24.95" customHeight="1">
      <c r="B58" s="120"/>
      <c r="C58" s="121"/>
      <c r="D58" s="122" t="s">
        <v>488</v>
      </c>
      <c r="E58" s="123"/>
      <c r="F58" s="123"/>
      <c r="G58" s="123"/>
      <c r="H58" s="123"/>
      <c r="I58" s="123"/>
      <c r="J58" s="124">
        <f>J100</f>
        <v>0</v>
      </c>
      <c r="K58" s="125"/>
    </row>
    <row r="59" spans="2:47" s="7" customFormat="1" ht="24.95" customHeight="1">
      <c r="B59" s="120"/>
      <c r="C59" s="121"/>
      <c r="D59" s="122" t="s">
        <v>489</v>
      </c>
      <c r="E59" s="123"/>
      <c r="F59" s="123"/>
      <c r="G59" s="123"/>
      <c r="H59" s="123"/>
      <c r="I59" s="123"/>
      <c r="J59" s="124">
        <f>J117</f>
        <v>0</v>
      </c>
      <c r="K59" s="125"/>
    </row>
    <row r="60" spans="2:47" s="7" customFormat="1" ht="24.95" customHeight="1">
      <c r="B60" s="120"/>
      <c r="C60" s="121"/>
      <c r="D60" s="122" t="s">
        <v>490</v>
      </c>
      <c r="E60" s="123"/>
      <c r="F60" s="123"/>
      <c r="G60" s="123"/>
      <c r="H60" s="123"/>
      <c r="I60" s="123"/>
      <c r="J60" s="124">
        <f>J136</f>
        <v>0</v>
      </c>
      <c r="K60" s="125"/>
    </row>
    <row r="61" spans="2:47" s="7" customFormat="1" ht="24.95" customHeight="1">
      <c r="B61" s="120"/>
      <c r="C61" s="121"/>
      <c r="D61" s="122" t="s">
        <v>491</v>
      </c>
      <c r="E61" s="123"/>
      <c r="F61" s="123"/>
      <c r="G61" s="123"/>
      <c r="H61" s="123"/>
      <c r="I61" s="123"/>
      <c r="J61" s="124">
        <f>J165</f>
        <v>0</v>
      </c>
      <c r="K61" s="125"/>
    </row>
    <row r="62" spans="2:47" s="7" customFormat="1" ht="24.95" customHeight="1">
      <c r="B62" s="120"/>
      <c r="C62" s="121"/>
      <c r="D62" s="122" t="s">
        <v>492</v>
      </c>
      <c r="E62" s="123"/>
      <c r="F62" s="123"/>
      <c r="G62" s="123"/>
      <c r="H62" s="123"/>
      <c r="I62" s="123"/>
      <c r="J62" s="124">
        <f>J181</f>
        <v>0</v>
      </c>
      <c r="K62" s="125"/>
    </row>
    <row r="63" spans="2:47" s="1" customFormat="1" ht="21.75" customHeight="1">
      <c r="B63" s="38"/>
      <c r="C63" s="39"/>
      <c r="D63" s="39"/>
      <c r="E63" s="39"/>
      <c r="F63" s="39"/>
      <c r="G63" s="39"/>
      <c r="H63" s="39"/>
      <c r="I63" s="39"/>
      <c r="J63" s="39"/>
      <c r="K63" s="42"/>
    </row>
    <row r="64" spans="2:47" s="1" customFormat="1" ht="6.95" customHeight="1">
      <c r="B64" s="53"/>
      <c r="C64" s="54"/>
      <c r="D64" s="54"/>
      <c r="E64" s="54"/>
      <c r="F64" s="54"/>
      <c r="G64" s="54"/>
      <c r="H64" s="54"/>
      <c r="I64" s="54"/>
      <c r="J64" s="54"/>
      <c r="K64" s="55"/>
    </row>
    <row r="68" spans="2:12" s="1" customFormat="1" ht="6.95" customHeight="1">
      <c r="B68" s="56"/>
      <c r="C68" s="57"/>
      <c r="D68" s="57"/>
      <c r="E68" s="57"/>
      <c r="F68" s="57"/>
      <c r="G68" s="57"/>
      <c r="H68" s="57"/>
      <c r="I68" s="57"/>
      <c r="J68" s="57"/>
      <c r="K68" s="57"/>
      <c r="L68" s="38"/>
    </row>
    <row r="69" spans="2:12" s="1" customFormat="1" ht="36.950000000000003" customHeight="1">
      <c r="B69" s="38"/>
      <c r="C69" s="58" t="s">
        <v>129</v>
      </c>
      <c r="L69" s="38"/>
    </row>
    <row r="70" spans="2:12" s="1" customFormat="1" ht="6.95" customHeight="1">
      <c r="B70" s="38"/>
      <c r="L70" s="38"/>
    </row>
    <row r="71" spans="2:12" s="1" customFormat="1" ht="14.45" customHeight="1">
      <c r="B71" s="38"/>
      <c r="C71" s="60" t="s">
        <v>17</v>
      </c>
      <c r="L71" s="38"/>
    </row>
    <row r="72" spans="2:12" s="1" customFormat="1" ht="16.5" customHeight="1">
      <c r="B72" s="38"/>
      <c r="E72" s="324" t="str">
        <f>E7</f>
        <v>Petrohrad, Černčice</v>
      </c>
      <c r="F72" s="325"/>
      <c r="G72" s="325"/>
      <c r="H72" s="325"/>
      <c r="L72" s="38"/>
    </row>
    <row r="73" spans="2:12" s="1" customFormat="1" ht="14.45" customHeight="1">
      <c r="B73" s="38"/>
      <c r="C73" s="60" t="s">
        <v>108</v>
      </c>
      <c r="L73" s="38"/>
    </row>
    <row r="74" spans="2:12" s="1" customFormat="1" ht="17.25" customHeight="1">
      <c r="B74" s="38"/>
      <c r="E74" s="296" t="str">
        <f>E9</f>
        <v>02 - Elektrotechn.zařízení - kompresor pro ČSOV2, úsek 1</v>
      </c>
      <c r="F74" s="326"/>
      <c r="G74" s="326"/>
      <c r="H74" s="326"/>
      <c r="L74" s="38"/>
    </row>
    <row r="75" spans="2:12" s="1" customFormat="1" ht="6.95" customHeight="1">
      <c r="B75" s="38"/>
      <c r="L75" s="38"/>
    </row>
    <row r="76" spans="2:12" s="1" customFormat="1" ht="18" customHeight="1">
      <c r="B76" s="38"/>
      <c r="C76" s="60" t="s">
        <v>21</v>
      </c>
      <c r="F76" s="132" t="str">
        <f>F12</f>
        <v xml:space="preserve"> </v>
      </c>
      <c r="I76" s="60" t="s">
        <v>23</v>
      </c>
      <c r="J76" s="64">
        <f>IF(J12="","",J12)</f>
        <v>43573</v>
      </c>
      <c r="L76" s="38"/>
    </row>
    <row r="77" spans="2:12" s="1" customFormat="1" ht="6.95" customHeight="1">
      <c r="B77" s="38"/>
      <c r="L77" s="38"/>
    </row>
    <row r="78" spans="2:12" s="1" customFormat="1" ht="15">
      <c r="B78" s="38"/>
      <c r="C78" s="60" t="s">
        <v>24</v>
      </c>
      <c r="F78" s="132" t="str">
        <f>E15</f>
        <v>Obec Petrohrad</v>
      </c>
      <c r="I78" s="60" t="s">
        <v>31</v>
      </c>
      <c r="J78" s="132" t="str">
        <f>E21</f>
        <v>AZ Consult spol. s r.o.</v>
      </c>
      <c r="L78" s="38"/>
    </row>
    <row r="79" spans="2:12" s="1" customFormat="1" ht="14.45" customHeight="1">
      <c r="B79" s="38"/>
      <c r="C79" s="60" t="s">
        <v>29</v>
      </c>
      <c r="F79" s="132" t="str">
        <f>IF(E18="","",E18)</f>
        <v xml:space="preserve"> </v>
      </c>
      <c r="L79" s="38"/>
    </row>
    <row r="80" spans="2:12" s="1" customFormat="1" ht="10.35" customHeight="1">
      <c r="B80" s="38"/>
      <c r="L80" s="38"/>
    </row>
    <row r="81" spans="2:65" s="9" customFormat="1" ht="29.25" customHeight="1">
      <c r="B81" s="133"/>
      <c r="C81" s="134" t="s">
        <v>130</v>
      </c>
      <c r="D81" s="135" t="s">
        <v>54</v>
      </c>
      <c r="E81" s="135" t="s">
        <v>50</v>
      </c>
      <c r="F81" s="135" t="s">
        <v>131</v>
      </c>
      <c r="G81" s="135" t="s">
        <v>132</v>
      </c>
      <c r="H81" s="135" t="s">
        <v>133</v>
      </c>
      <c r="I81" s="135" t="s">
        <v>134</v>
      </c>
      <c r="J81" s="135" t="s">
        <v>112</v>
      </c>
      <c r="K81" s="136" t="s">
        <v>135</v>
      </c>
      <c r="L81" s="133"/>
      <c r="M81" s="70" t="s">
        <v>136</v>
      </c>
      <c r="N81" s="71" t="s">
        <v>39</v>
      </c>
      <c r="O81" s="71" t="s">
        <v>137</v>
      </c>
      <c r="P81" s="71" t="s">
        <v>138</v>
      </c>
      <c r="Q81" s="71" t="s">
        <v>139</v>
      </c>
      <c r="R81" s="71" t="s">
        <v>140</v>
      </c>
      <c r="S81" s="71" t="s">
        <v>141</v>
      </c>
      <c r="T81" s="72" t="s">
        <v>142</v>
      </c>
    </row>
    <row r="82" spans="2:65" s="1" customFormat="1" ht="29.25" customHeight="1">
      <c r="B82" s="38"/>
      <c r="C82" s="74" t="s">
        <v>113</v>
      </c>
      <c r="J82" s="137">
        <f>BK82</f>
        <v>0</v>
      </c>
      <c r="L82" s="38"/>
      <c r="M82" s="73"/>
      <c r="N82" s="65"/>
      <c r="O82" s="65"/>
      <c r="P82" s="138">
        <f>P83+P100+P117+P136+P165+P181</f>
        <v>0</v>
      </c>
      <c r="Q82" s="65"/>
      <c r="R82" s="138">
        <f>R83+R100+R117+R136+R165+R181</f>
        <v>0</v>
      </c>
      <c r="S82" s="65"/>
      <c r="T82" s="139">
        <f>T83+T100+T117+T136+T165+T181</f>
        <v>0</v>
      </c>
      <c r="AT82" s="24" t="s">
        <v>68</v>
      </c>
      <c r="AU82" s="24" t="s">
        <v>114</v>
      </c>
      <c r="BK82" s="140">
        <f>BK83+BK100+BK117+BK136+BK165+BK181</f>
        <v>0</v>
      </c>
    </row>
    <row r="83" spans="2:65" s="10" customFormat="1" ht="37.35" customHeight="1">
      <c r="B83" s="141"/>
      <c r="D83" s="142" t="s">
        <v>68</v>
      </c>
      <c r="E83" s="143" t="s">
        <v>493</v>
      </c>
      <c r="F83" s="143" t="s">
        <v>494</v>
      </c>
      <c r="J83" s="144">
        <f>BK83</f>
        <v>0</v>
      </c>
      <c r="L83" s="141"/>
      <c r="M83" s="145"/>
      <c r="N83" s="146"/>
      <c r="O83" s="146"/>
      <c r="P83" s="147">
        <f>SUM(P84:P99)</f>
        <v>0</v>
      </c>
      <c r="Q83" s="146"/>
      <c r="R83" s="147">
        <f>SUM(R84:R99)</f>
        <v>0</v>
      </c>
      <c r="S83" s="146"/>
      <c r="T83" s="148">
        <f>SUM(T84:T99)</f>
        <v>0</v>
      </c>
      <c r="AR83" s="142" t="s">
        <v>162</v>
      </c>
      <c r="AT83" s="149" t="s">
        <v>68</v>
      </c>
      <c r="AU83" s="149" t="s">
        <v>69</v>
      </c>
      <c r="AY83" s="142" t="s">
        <v>145</v>
      </c>
      <c r="BK83" s="150">
        <f>SUM(BK84:BK99)</f>
        <v>0</v>
      </c>
    </row>
    <row r="84" spans="2:65" s="1" customFormat="1" ht="16.5" customHeight="1">
      <c r="B84" s="153"/>
      <c r="C84" s="154" t="s">
        <v>77</v>
      </c>
      <c r="D84" s="154" t="s">
        <v>147</v>
      </c>
      <c r="E84" s="155" t="s">
        <v>495</v>
      </c>
      <c r="F84" s="156" t="s">
        <v>496</v>
      </c>
      <c r="G84" s="157" t="s">
        <v>497</v>
      </c>
      <c r="H84" s="158">
        <v>4</v>
      </c>
      <c r="I84" s="159"/>
      <c r="J84" s="159">
        <f t="shared" ref="J84:J99" si="0">ROUND(I84*H84,2)</f>
        <v>0</v>
      </c>
      <c r="K84" s="156" t="s">
        <v>5</v>
      </c>
      <c r="L84" s="38"/>
      <c r="M84" s="160" t="s">
        <v>5</v>
      </c>
      <c r="N84" s="161" t="s">
        <v>40</v>
      </c>
      <c r="O84" s="162">
        <v>0</v>
      </c>
      <c r="P84" s="162">
        <f t="shared" ref="P84:P99" si="1">O84*H84</f>
        <v>0</v>
      </c>
      <c r="Q84" s="162">
        <v>0</v>
      </c>
      <c r="R84" s="162">
        <f t="shared" ref="R84:R99" si="2">Q84*H84</f>
        <v>0</v>
      </c>
      <c r="S84" s="162">
        <v>0</v>
      </c>
      <c r="T84" s="163">
        <f t="shared" ref="T84:T99" si="3">S84*H84</f>
        <v>0</v>
      </c>
      <c r="AR84" s="24" t="s">
        <v>479</v>
      </c>
      <c r="AT84" s="24" t="s">
        <v>147</v>
      </c>
      <c r="AU84" s="24" t="s">
        <v>77</v>
      </c>
      <c r="AY84" s="24" t="s">
        <v>145</v>
      </c>
      <c r="BE84" s="164">
        <f t="shared" ref="BE84:BE99" si="4">IF(N84="základní",J84,0)</f>
        <v>0</v>
      </c>
      <c r="BF84" s="164">
        <f t="shared" ref="BF84:BF99" si="5">IF(N84="snížená",J84,0)</f>
        <v>0</v>
      </c>
      <c r="BG84" s="164">
        <f t="shared" ref="BG84:BG99" si="6">IF(N84="zákl. přenesená",J84,0)</f>
        <v>0</v>
      </c>
      <c r="BH84" s="164">
        <f t="shared" ref="BH84:BH99" si="7">IF(N84="sníž. přenesená",J84,0)</f>
        <v>0</v>
      </c>
      <c r="BI84" s="164">
        <f t="shared" ref="BI84:BI99" si="8">IF(N84="nulová",J84,0)</f>
        <v>0</v>
      </c>
      <c r="BJ84" s="24" t="s">
        <v>77</v>
      </c>
      <c r="BK84" s="164">
        <f t="shared" ref="BK84:BK99" si="9">ROUND(I84*H84,2)</f>
        <v>0</v>
      </c>
      <c r="BL84" s="24" t="s">
        <v>479</v>
      </c>
      <c r="BM84" s="24" t="s">
        <v>79</v>
      </c>
    </row>
    <row r="85" spans="2:65" s="1" customFormat="1" ht="16.5" customHeight="1">
      <c r="B85" s="153"/>
      <c r="C85" s="154" t="s">
        <v>79</v>
      </c>
      <c r="D85" s="154" t="s">
        <v>147</v>
      </c>
      <c r="E85" s="155" t="s">
        <v>498</v>
      </c>
      <c r="F85" s="156" t="s">
        <v>499</v>
      </c>
      <c r="G85" s="157" t="s">
        <v>497</v>
      </c>
      <c r="H85" s="158">
        <v>2</v>
      </c>
      <c r="I85" s="159"/>
      <c r="J85" s="159">
        <f t="shared" si="0"/>
        <v>0</v>
      </c>
      <c r="K85" s="156" t="s">
        <v>5</v>
      </c>
      <c r="L85" s="38"/>
      <c r="M85" s="160" t="s">
        <v>5</v>
      </c>
      <c r="N85" s="161" t="s">
        <v>40</v>
      </c>
      <c r="O85" s="162">
        <v>0</v>
      </c>
      <c r="P85" s="162">
        <f t="shared" si="1"/>
        <v>0</v>
      </c>
      <c r="Q85" s="162">
        <v>0</v>
      </c>
      <c r="R85" s="162">
        <f t="shared" si="2"/>
        <v>0</v>
      </c>
      <c r="S85" s="162">
        <v>0</v>
      </c>
      <c r="T85" s="163">
        <f t="shared" si="3"/>
        <v>0</v>
      </c>
      <c r="AR85" s="24" t="s">
        <v>479</v>
      </c>
      <c r="AT85" s="24" t="s">
        <v>147</v>
      </c>
      <c r="AU85" s="24" t="s">
        <v>77</v>
      </c>
      <c r="AY85" s="24" t="s">
        <v>145</v>
      </c>
      <c r="BE85" s="164">
        <f t="shared" si="4"/>
        <v>0</v>
      </c>
      <c r="BF85" s="164">
        <f t="shared" si="5"/>
        <v>0</v>
      </c>
      <c r="BG85" s="164">
        <f t="shared" si="6"/>
        <v>0</v>
      </c>
      <c r="BH85" s="164">
        <f t="shared" si="7"/>
        <v>0</v>
      </c>
      <c r="BI85" s="164">
        <f t="shared" si="8"/>
        <v>0</v>
      </c>
      <c r="BJ85" s="24" t="s">
        <v>77</v>
      </c>
      <c r="BK85" s="164">
        <f t="shared" si="9"/>
        <v>0</v>
      </c>
      <c r="BL85" s="24" t="s">
        <v>479</v>
      </c>
      <c r="BM85" s="24" t="s">
        <v>152</v>
      </c>
    </row>
    <row r="86" spans="2:65" s="1" customFormat="1" ht="16.5" customHeight="1">
      <c r="B86" s="153"/>
      <c r="C86" s="154" t="s">
        <v>162</v>
      </c>
      <c r="D86" s="154" t="s">
        <v>147</v>
      </c>
      <c r="E86" s="155" t="s">
        <v>500</v>
      </c>
      <c r="F86" s="156" t="s">
        <v>501</v>
      </c>
      <c r="G86" s="157" t="s">
        <v>502</v>
      </c>
      <c r="H86" s="158">
        <v>2</v>
      </c>
      <c r="I86" s="159"/>
      <c r="J86" s="159">
        <f t="shared" si="0"/>
        <v>0</v>
      </c>
      <c r="K86" s="156" t="s">
        <v>5</v>
      </c>
      <c r="L86" s="38"/>
      <c r="M86" s="160" t="s">
        <v>5</v>
      </c>
      <c r="N86" s="161" t="s">
        <v>40</v>
      </c>
      <c r="O86" s="162">
        <v>0</v>
      </c>
      <c r="P86" s="162">
        <f t="shared" si="1"/>
        <v>0</v>
      </c>
      <c r="Q86" s="162">
        <v>0</v>
      </c>
      <c r="R86" s="162">
        <f t="shared" si="2"/>
        <v>0</v>
      </c>
      <c r="S86" s="162">
        <v>0</v>
      </c>
      <c r="T86" s="163">
        <f t="shared" si="3"/>
        <v>0</v>
      </c>
      <c r="AR86" s="24" t="s">
        <v>479</v>
      </c>
      <c r="AT86" s="24" t="s">
        <v>147</v>
      </c>
      <c r="AU86" s="24" t="s">
        <v>77</v>
      </c>
      <c r="AY86" s="24" t="s">
        <v>145</v>
      </c>
      <c r="BE86" s="164">
        <f t="shared" si="4"/>
        <v>0</v>
      </c>
      <c r="BF86" s="164">
        <f t="shared" si="5"/>
        <v>0</v>
      </c>
      <c r="BG86" s="164">
        <f t="shared" si="6"/>
        <v>0</v>
      </c>
      <c r="BH86" s="164">
        <f t="shared" si="7"/>
        <v>0</v>
      </c>
      <c r="BI86" s="164">
        <f t="shared" si="8"/>
        <v>0</v>
      </c>
      <c r="BJ86" s="24" t="s">
        <v>77</v>
      </c>
      <c r="BK86" s="164">
        <f t="shared" si="9"/>
        <v>0</v>
      </c>
      <c r="BL86" s="24" t="s">
        <v>479</v>
      </c>
      <c r="BM86" s="24" t="s">
        <v>182</v>
      </c>
    </row>
    <row r="87" spans="2:65" s="1" customFormat="1" ht="16.5" customHeight="1">
      <c r="B87" s="153"/>
      <c r="C87" s="154" t="s">
        <v>152</v>
      </c>
      <c r="D87" s="154" t="s">
        <v>147</v>
      </c>
      <c r="E87" s="155" t="s">
        <v>503</v>
      </c>
      <c r="F87" s="156" t="s">
        <v>504</v>
      </c>
      <c r="G87" s="157" t="s">
        <v>502</v>
      </c>
      <c r="H87" s="158">
        <v>1</v>
      </c>
      <c r="I87" s="159"/>
      <c r="J87" s="159">
        <f t="shared" si="0"/>
        <v>0</v>
      </c>
      <c r="K87" s="156" t="s">
        <v>5</v>
      </c>
      <c r="L87" s="38"/>
      <c r="M87" s="160" t="s">
        <v>5</v>
      </c>
      <c r="N87" s="161" t="s">
        <v>40</v>
      </c>
      <c r="O87" s="162">
        <v>0</v>
      </c>
      <c r="P87" s="162">
        <f t="shared" si="1"/>
        <v>0</v>
      </c>
      <c r="Q87" s="162">
        <v>0</v>
      </c>
      <c r="R87" s="162">
        <f t="shared" si="2"/>
        <v>0</v>
      </c>
      <c r="S87" s="162">
        <v>0</v>
      </c>
      <c r="T87" s="163">
        <f t="shared" si="3"/>
        <v>0</v>
      </c>
      <c r="AR87" s="24" t="s">
        <v>479</v>
      </c>
      <c r="AT87" s="24" t="s">
        <v>147</v>
      </c>
      <c r="AU87" s="24" t="s">
        <v>77</v>
      </c>
      <c r="AY87" s="24" t="s">
        <v>145</v>
      </c>
      <c r="BE87" s="164">
        <f t="shared" si="4"/>
        <v>0</v>
      </c>
      <c r="BF87" s="164">
        <f t="shared" si="5"/>
        <v>0</v>
      </c>
      <c r="BG87" s="164">
        <f t="shared" si="6"/>
        <v>0</v>
      </c>
      <c r="BH87" s="164">
        <f t="shared" si="7"/>
        <v>0</v>
      </c>
      <c r="BI87" s="164">
        <f t="shared" si="8"/>
        <v>0</v>
      </c>
      <c r="BJ87" s="24" t="s">
        <v>77</v>
      </c>
      <c r="BK87" s="164">
        <f t="shared" si="9"/>
        <v>0</v>
      </c>
      <c r="BL87" s="24" t="s">
        <v>479</v>
      </c>
      <c r="BM87" s="24" t="s">
        <v>192</v>
      </c>
    </row>
    <row r="88" spans="2:65" s="1" customFormat="1" ht="16.5" customHeight="1">
      <c r="B88" s="153"/>
      <c r="C88" s="154" t="s">
        <v>177</v>
      </c>
      <c r="D88" s="154" t="s">
        <v>147</v>
      </c>
      <c r="E88" s="155" t="s">
        <v>505</v>
      </c>
      <c r="F88" s="156" t="s">
        <v>506</v>
      </c>
      <c r="G88" s="157" t="s">
        <v>502</v>
      </c>
      <c r="H88" s="158">
        <v>7</v>
      </c>
      <c r="I88" s="159"/>
      <c r="J88" s="159">
        <f t="shared" si="0"/>
        <v>0</v>
      </c>
      <c r="K88" s="156" t="s">
        <v>5</v>
      </c>
      <c r="L88" s="38"/>
      <c r="M88" s="160" t="s">
        <v>5</v>
      </c>
      <c r="N88" s="161" t="s">
        <v>40</v>
      </c>
      <c r="O88" s="162">
        <v>0</v>
      </c>
      <c r="P88" s="162">
        <f t="shared" si="1"/>
        <v>0</v>
      </c>
      <c r="Q88" s="162">
        <v>0</v>
      </c>
      <c r="R88" s="162">
        <f t="shared" si="2"/>
        <v>0</v>
      </c>
      <c r="S88" s="162">
        <v>0</v>
      </c>
      <c r="T88" s="163">
        <f t="shared" si="3"/>
        <v>0</v>
      </c>
      <c r="AR88" s="24" t="s">
        <v>479</v>
      </c>
      <c r="AT88" s="24" t="s">
        <v>147</v>
      </c>
      <c r="AU88" s="24" t="s">
        <v>77</v>
      </c>
      <c r="AY88" s="24" t="s">
        <v>145</v>
      </c>
      <c r="BE88" s="164">
        <f t="shared" si="4"/>
        <v>0</v>
      </c>
      <c r="BF88" s="164">
        <f t="shared" si="5"/>
        <v>0</v>
      </c>
      <c r="BG88" s="164">
        <f t="shared" si="6"/>
        <v>0</v>
      </c>
      <c r="BH88" s="164">
        <f t="shared" si="7"/>
        <v>0</v>
      </c>
      <c r="BI88" s="164">
        <f t="shared" si="8"/>
        <v>0</v>
      </c>
      <c r="BJ88" s="24" t="s">
        <v>77</v>
      </c>
      <c r="BK88" s="164">
        <f t="shared" si="9"/>
        <v>0</v>
      </c>
      <c r="BL88" s="24" t="s">
        <v>479</v>
      </c>
      <c r="BM88" s="24" t="s">
        <v>204</v>
      </c>
    </row>
    <row r="89" spans="2:65" s="1" customFormat="1" ht="16.5" customHeight="1">
      <c r="B89" s="153"/>
      <c r="C89" s="154" t="s">
        <v>182</v>
      </c>
      <c r="D89" s="154" t="s">
        <v>147</v>
      </c>
      <c r="E89" s="155" t="s">
        <v>507</v>
      </c>
      <c r="F89" s="156" t="s">
        <v>508</v>
      </c>
      <c r="G89" s="157" t="s">
        <v>497</v>
      </c>
      <c r="H89" s="158">
        <v>2</v>
      </c>
      <c r="I89" s="159"/>
      <c r="J89" s="159">
        <f t="shared" si="0"/>
        <v>0</v>
      </c>
      <c r="K89" s="156" t="s">
        <v>5</v>
      </c>
      <c r="L89" s="38"/>
      <c r="M89" s="160" t="s">
        <v>5</v>
      </c>
      <c r="N89" s="161" t="s">
        <v>40</v>
      </c>
      <c r="O89" s="162">
        <v>0</v>
      </c>
      <c r="P89" s="162">
        <f t="shared" si="1"/>
        <v>0</v>
      </c>
      <c r="Q89" s="162">
        <v>0</v>
      </c>
      <c r="R89" s="162">
        <f t="shared" si="2"/>
        <v>0</v>
      </c>
      <c r="S89" s="162">
        <v>0</v>
      </c>
      <c r="T89" s="163">
        <f t="shared" si="3"/>
        <v>0</v>
      </c>
      <c r="AR89" s="24" t="s">
        <v>479</v>
      </c>
      <c r="AT89" s="24" t="s">
        <v>147</v>
      </c>
      <c r="AU89" s="24" t="s">
        <v>77</v>
      </c>
      <c r="AY89" s="24" t="s">
        <v>145</v>
      </c>
      <c r="BE89" s="164">
        <f t="shared" si="4"/>
        <v>0</v>
      </c>
      <c r="BF89" s="164">
        <f t="shared" si="5"/>
        <v>0</v>
      </c>
      <c r="BG89" s="164">
        <f t="shared" si="6"/>
        <v>0</v>
      </c>
      <c r="BH89" s="164">
        <f t="shared" si="7"/>
        <v>0</v>
      </c>
      <c r="BI89" s="164">
        <f t="shared" si="8"/>
        <v>0</v>
      </c>
      <c r="BJ89" s="24" t="s">
        <v>77</v>
      </c>
      <c r="BK89" s="164">
        <f t="shared" si="9"/>
        <v>0</v>
      </c>
      <c r="BL89" s="24" t="s">
        <v>479</v>
      </c>
      <c r="BM89" s="24" t="s">
        <v>214</v>
      </c>
    </row>
    <row r="90" spans="2:65" s="1" customFormat="1" ht="16.5" customHeight="1">
      <c r="B90" s="153"/>
      <c r="C90" s="154" t="s">
        <v>187</v>
      </c>
      <c r="D90" s="154" t="s">
        <v>147</v>
      </c>
      <c r="E90" s="155" t="s">
        <v>509</v>
      </c>
      <c r="F90" s="156" t="s">
        <v>510</v>
      </c>
      <c r="G90" s="157" t="s">
        <v>497</v>
      </c>
      <c r="H90" s="158">
        <v>4</v>
      </c>
      <c r="I90" s="159"/>
      <c r="J90" s="159">
        <f t="shared" si="0"/>
        <v>0</v>
      </c>
      <c r="K90" s="156" t="s">
        <v>5</v>
      </c>
      <c r="L90" s="38"/>
      <c r="M90" s="160" t="s">
        <v>5</v>
      </c>
      <c r="N90" s="161" t="s">
        <v>40</v>
      </c>
      <c r="O90" s="162">
        <v>0</v>
      </c>
      <c r="P90" s="162">
        <f t="shared" si="1"/>
        <v>0</v>
      </c>
      <c r="Q90" s="162">
        <v>0</v>
      </c>
      <c r="R90" s="162">
        <f t="shared" si="2"/>
        <v>0</v>
      </c>
      <c r="S90" s="162">
        <v>0</v>
      </c>
      <c r="T90" s="163">
        <f t="shared" si="3"/>
        <v>0</v>
      </c>
      <c r="AR90" s="24" t="s">
        <v>479</v>
      </c>
      <c r="AT90" s="24" t="s">
        <v>147</v>
      </c>
      <c r="AU90" s="24" t="s">
        <v>77</v>
      </c>
      <c r="AY90" s="24" t="s">
        <v>145</v>
      </c>
      <c r="BE90" s="164">
        <f t="shared" si="4"/>
        <v>0</v>
      </c>
      <c r="BF90" s="164">
        <f t="shared" si="5"/>
        <v>0</v>
      </c>
      <c r="BG90" s="164">
        <f t="shared" si="6"/>
        <v>0</v>
      </c>
      <c r="BH90" s="164">
        <f t="shared" si="7"/>
        <v>0</v>
      </c>
      <c r="BI90" s="164">
        <f t="shared" si="8"/>
        <v>0</v>
      </c>
      <c r="BJ90" s="24" t="s">
        <v>77</v>
      </c>
      <c r="BK90" s="164">
        <f t="shared" si="9"/>
        <v>0</v>
      </c>
      <c r="BL90" s="24" t="s">
        <v>479</v>
      </c>
      <c r="BM90" s="24" t="s">
        <v>225</v>
      </c>
    </row>
    <row r="91" spans="2:65" s="1" customFormat="1" ht="16.5" customHeight="1">
      <c r="B91" s="153"/>
      <c r="C91" s="154" t="s">
        <v>192</v>
      </c>
      <c r="D91" s="154" t="s">
        <v>147</v>
      </c>
      <c r="E91" s="155" t="s">
        <v>511</v>
      </c>
      <c r="F91" s="156" t="s">
        <v>512</v>
      </c>
      <c r="G91" s="157" t="s">
        <v>497</v>
      </c>
      <c r="H91" s="158">
        <v>2</v>
      </c>
      <c r="I91" s="159"/>
      <c r="J91" s="159">
        <f t="shared" si="0"/>
        <v>0</v>
      </c>
      <c r="K91" s="156" t="s">
        <v>5</v>
      </c>
      <c r="L91" s="38"/>
      <c r="M91" s="160" t="s">
        <v>5</v>
      </c>
      <c r="N91" s="161" t="s">
        <v>40</v>
      </c>
      <c r="O91" s="162">
        <v>0</v>
      </c>
      <c r="P91" s="162">
        <f t="shared" si="1"/>
        <v>0</v>
      </c>
      <c r="Q91" s="162">
        <v>0</v>
      </c>
      <c r="R91" s="162">
        <f t="shared" si="2"/>
        <v>0</v>
      </c>
      <c r="S91" s="162">
        <v>0</v>
      </c>
      <c r="T91" s="163">
        <f t="shared" si="3"/>
        <v>0</v>
      </c>
      <c r="AR91" s="24" t="s">
        <v>479</v>
      </c>
      <c r="AT91" s="24" t="s">
        <v>147</v>
      </c>
      <c r="AU91" s="24" t="s">
        <v>77</v>
      </c>
      <c r="AY91" s="24" t="s">
        <v>145</v>
      </c>
      <c r="BE91" s="164">
        <f t="shared" si="4"/>
        <v>0</v>
      </c>
      <c r="BF91" s="164">
        <f t="shared" si="5"/>
        <v>0</v>
      </c>
      <c r="BG91" s="164">
        <f t="shared" si="6"/>
        <v>0</v>
      </c>
      <c r="BH91" s="164">
        <f t="shared" si="7"/>
        <v>0</v>
      </c>
      <c r="BI91" s="164">
        <f t="shared" si="8"/>
        <v>0</v>
      </c>
      <c r="BJ91" s="24" t="s">
        <v>77</v>
      </c>
      <c r="BK91" s="164">
        <f t="shared" si="9"/>
        <v>0</v>
      </c>
      <c r="BL91" s="24" t="s">
        <v>479</v>
      </c>
      <c r="BM91" s="24" t="s">
        <v>236</v>
      </c>
    </row>
    <row r="92" spans="2:65" s="1" customFormat="1" ht="16.5" customHeight="1">
      <c r="B92" s="153"/>
      <c r="C92" s="154" t="s">
        <v>199</v>
      </c>
      <c r="D92" s="154" t="s">
        <v>147</v>
      </c>
      <c r="E92" s="155" t="s">
        <v>513</v>
      </c>
      <c r="F92" s="156" t="s">
        <v>514</v>
      </c>
      <c r="G92" s="157" t="s">
        <v>150</v>
      </c>
      <c r="H92" s="158">
        <v>15</v>
      </c>
      <c r="I92" s="159"/>
      <c r="J92" s="159">
        <f t="shared" si="0"/>
        <v>0</v>
      </c>
      <c r="K92" s="156" t="s">
        <v>5</v>
      </c>
      <c r="L92" s="38"/>
      <c r="M92" s="160" t="s">
        <v>5</v>
      </c>
      <c r="N92" s="161" t="s">
        <v>40</v>
      </c>
      <c r="O92" s="162">
        <v>0</v>
      </c>
      <c r="P92" s="162">
        <f t="shared" si="1"/>
        <v>0</v>
      </c>
      <c r="Q92" s="162">
        <v>0</v>
      </c>
      <c r="R92" s="162">
        <f t="shared" si="2"/>
        <v>0</v>
      </c>
      <c r="S92" s="162">
        <v>0</v>
      </c>
      <c r="T92" s="163">
        <f t="shared" si="3"/>
        <v>0</v>
      </c>
      <c r="AR92" s="24" t="s">
        <v>479</v>
      </c>
      <c r="AT92" s="24" t="s">
        <v>147</v>
      </c>
      <c r="AU92" s="24" t="s">
        <v>77</v>
      </c>
      <c r="AY92" s="24" t="s">
        <v>145</v>
      </c>
      <c r="BE92" s="164">
        <f t="shared" si="4"/>
        <v>0</v>
      </c>
      <c r="BF92" s="164">
        <f t="shared" si="5"/>
        <v>0</v>
      </c>
      <c r="BG92" s="164">
        <f t="shared" si="6"/>
        <v>0</v>
      </c>
      <c r="BH92" s="164">
        <f t="shared" si="7"/>
        <v>0</v>
      </c>
      <c r="BI92" s="164">
        <f t="shared" si="8"/>
        <v>0</v>
      </c>
      <c r="BJ92" s="24" t="s">
        <v>77</v>
      </c>
      <c r="BK92" s="164">
        <f t="shared" si="9"/>
        <v>0</v>
      </c>
      <c r="BL92" s="24" t="s">
        <v>479</v>
      </c>
      <c r="BM92" s="24" t="s">
        <v>248</v>
      </c>
    </row>
    <row r="93" spans="2:65" s="1" customFormat="1" ht="16.5" customHeight="1">
      <c r="B93" s="153"/>
      <c r="C93" s="154" t="s">
        <v>204</v>
      </c>
      <c r="D93" s="154" t="s">
        <v>147</v>
      </c>
      <c r="E93" s="155" t="s">
        <v>515</v>
      </c>
      <c r="F93" s="156" t="s">
        <v>516</v>
      </c>
      <c r="G93" s="157" t="s">
        <v>150</v>
      </c>
      <c r="H93" s="158">
        <v>15</v>
      </c>
      <c r="I93" s="159"/>
      <c r="J93" s="159">
        <f t="shared" si="0"/>
        <v>0</v>
      </c>
      <c r="K93" s="156" t="s">
        <v>5</v>
      </c>
      <c r="L93" s="38"/>
      <c r="M93" s="160" t="s">
        <v>5</v>
      </c>
      <c r="N93" s="161" t="s">
        <v>40</v>
      </c>
      <c r="O93" s="162">
        <v>0</v>
      </c>
      <c r="P93" s="162">
        <f t="shared" si="1"/>
        <v>0</v>
      </c>
      <c r="Q93" s="162">
        <v>0</v>
      </c>
      <c r="R93" s="162">
        <f t="shared" si="2"/>
        <v>0</v>
      </c>
      <c r="S93" s="162">
        <v>0</v>
      </c>
      <c r="T93" s="163">
        <f t="shared" si="3"/>
        <v>0</v>
      </c>
      <c r="AR93" s="24" t="s">
        <v>479</v>
      </c>
      <c r="AT93" s="24" t="s">
        <v>147</v>
      </c>
      <c r="AU93" s="24" t="s">
        <v>77</v>
      </c>
      <c r="AY93" s="24" t="s">
        <v>145</v>
      </c>
      <c r="BE93" s="164">
        <f t="shared" si="4"/>
        <v>0</v>
      </c>
      <c r="BF93" s="164">
        <f t="shared" si="5"/>
        <v>0</v>
      </c>
      <c r="BG93" s="164">
        <f t="shared" si="6"/>
        <v>0</v>
      </c>
      <c r="BH93" s="164">
        <f t="shared" si="7"/>
        <v>0</v>
      </c>
      <c r="BI93" s="164">
        <f t="shared" si="8"/>
        <v>0</v>
      </c>
      <c r="BJ93" s="24" t="s">
        <v>77</v>
      </c>
      <c r="BK93" s="164">
        <f t="shared" si="9"/>
        <v>0</v>
      </c>
      <c r="BL93" s="24" t="s">
        <v>479</v>
      </c>
      <c r="BM93" s="24" t="s">
        <v>259</v>
      </c>
    </row>
    <row r="94" spans="2:65" s="1" customFormat="1" ht="16.5" customHeight="1">
      <c r="B94" s="153"/>
      <c r="C94" s="154" t="s">
        <v>209</v>
      </c>
      <c r="D94" s="154" t="s">
        <v>147</v>
      </c>
      <c r="E94" s="155" t="s">
        <v>517</v>
      </c>
      <c r="F94" s="156" t="s">
        <v>518</v>
      </c>
      <c r="G94" s="157" t="s">
        <v>150</v>
      </c>
      <c r="H94" s="158">
        <v>25</v>
      </c>
      <c r="I94" s="159"/>
      <c r="J94" s="159">
        <f t="shared" si="0"/>
        <v>0</v>
      </c>
      <c r="K94" s="156" t="s">
        <v>5</v>
      </c>
      <c r="L94" s="38"/>
      <c r="M94" s="160" t="s">
        <v>5</v>
      </c>
      <c r="N94" s="161" t="s">
        <v>40</v>
      </c>
      <c r="O94" s="162">
        <v>0</v>
      </c>
      <c r="P94" s="162">
        <f t="shared" si="1"/>
        <v>0</v>
      </c>
      <c r="Q94" s="162">
        <v>0</v>
      </c>
      <c r="R94" s="162">
        <f t="shared" si="2"/>
        <v>0</v>
      </c>
      <c r="S94" s="162">
        <v>0</v>
      </c>
      <c r="T94" s="163">
        <f t="shared" si="3"/>
        <v>0</v>
      </c>
      <c r="AR94" s="24" t="s">
        <v>479</v>
      </c>
      <c r="AT94" s="24" t="s">
        <v>147</v>
      </c>
      <c r="AU94" s="24" t="s">
        <v>77</v>
      </c>
      <c r="AY94" s="24" t="s">
        <v>145</v>
      </c>
      <c r="BE94" s="164">
        <f t="shared" si="4"/>
        <v>0</v>
      </c>
      <c r="BF94" s="164">
        <f t="shared" si="5"/>
        <v>0</v>
      </c>
      <c r="BG94" s="164">
        <f t="shared" si="6"/>
        <v>0</v>
      </c>
      <c r="BH94" s="164">
        <f t="shared" si="7"/>
        <v>0</v>
      </c>
      <c r="BI94" s="164">
        <f t="shared" si="8"/>
        <v>0</v>
      </c>
      <c r="BJ94" s="24" t="s">
        <v>77</v>
      </c>
      <c r="BK94" s="164">
        <f t="shared" si="9"/>
        <v>0</v>
      </c>
      <c r="BL94" s="24" t="s">
        <v>479</v>
      </c>
      <c r="BM94" s="24" t="s">
        <v>270</v>
      </c>
    </row>
    <row r="95" spans="2:65" s="1" customFormat="1" ht="16.5" customHeight="1">
      <c r="B95" s="153"/>
      <c r="C95" s="154" t="s">
        <v>214</v>
      </c>
      <c r="D95" s="154" t="s">
        <v>147</v>
      </c>
      <c r="E95" s="155" t="s">
        <v>519</v>
      </c>
      <c r="F95" s="156" t="s">
        <v>520</v>
      </c>
      <c r="G95" s="157" t="s">
        <v>150</v>
      </c>
      <c r="H95" s="158">
        <v>15</v>
      </c>
      <c r="I95" s="159"/>
      <c r="J95" s="159">
        <f t="shared" si="0"/>
        <v>0</v>
      </c>
      <c r="K95" s="156" t="s">
        <v>5</v>
      </c>
      <c r="L95" s="38"/>
      <c r="M95" s="160" t="s">
        <v>5</v>
      </c>
      <c r="N95" s="161" t="s">
        <v>40</v>
      </c>
      <c r="O95" s="162">
        <v>0</v>
      </c>
      <c r="P95" s="162">
        <f t="shared" si="1"/>
        <v>0</v>
      </c>
      <c r="Q95" s="162">
        <v>0</v>
      </c>
      <c r="R95" s="162">
        <f t="shared" si="2"/>
        <v>0</v>
      </c>
      <c r="S95" s="162">
        <v>0</v>
      </c>
      <c r="T95" s="163">
        <f t="shared" si="3"/>
        <v>0</v>
      </c>
      <c r="AR95" s="24" t="s">
        <v>479</v>
      </c>
      <c r="AT95" s="24" t="s">
        <v>147</v>
      </c>
      <c r="AU95" s="24" t="s">
        <v>77</v>
      </c>
      <c r="AY95" s="24" t="s">
        <v>145</v>
      </c>
      <c r="BE95" s="164">
        <f t="shared" si="4"/>
        <v>0</v>
      </c>
      <c r="BF95" s="164">
        <f t="shared" si="5"/>
        <v>0</v>
      </c>
      <c r="BG95" s="164">
        <f t="shared" si="6"/>
        <v>0</v>
      </c>
      <c r="BH95" s="164">
        <f t="shared" si="7"/>
        <v>0</v>
      </c>
      <c r="BI95" s="164">
        <f t="shared" si="8"/>
        <v>0</v>
      </c>
      <c r="BJ95" s="24" t="s">
        <v>77</v>
      </c>
      <c r="BK95" s="164">
        <f t="shared" si="9"/>
        <v>0</v>
      </c>
      <c r="BL95" s="24" t="s">
        <v>479</v>
      </c>
      <c r="BM95" s="24" t="s">
        <v>282</v>
      </c>
    </row>
    <row r="96" spans="2:65" s="1" customFormat="1" ht="16.5" customHeight="1">
      <c r="B96" s="153"/>
      <c r="C96" s="154" t="s">
        <v>221</v>
      </c>
      <c r="D96" s="154" t="s">
        <v>147</v>
      </c>
      <c r="E96" s="155" t="s">
        <v>521</v>
      </c>
      <c r="F96" s="156" t="s">
        <v>522</v>
      </c>
      <c r="G96" s="157" t="s">
        <v>502</v>
      </c>
      <c r="H96" s="158">
        <v>4</v>
      </c>
      <c r="I96" s="159"/>
      <c r="J96" s="159">
        <f t="shared" si="0"/>
        <v>0</v>
      </c>
      <c r="K96" s="156" t="s">
        <v>5</v>
      </c>
      <c r="L96" s="38"/>
      <c r="M96" s="160" t="s">
        <v>5</v>
      </c>
      <c r="N96" s="161" t="s">
        <v>40</v>
      </c>
      <c r="O96" s="162">
        <v>0</v>
      </c>
      <c r="P96" s="162">
        <f t="shared" si="1"/>
        <v>0</v>
      </c>
      <c r="Q96" s="162">
        <v>0</v>
      </c>
      <c r="R96" s="162">
        <f t="shared" si="2"/>
        <v>0</v>
      </c>
      <c r="S96" s="162">
        <v>0</v>
      </c>
      <c r="T96" s="163">
        <f t="shared" si="3"/>
        <v>0</v>
      </c>
      <c r="AR96" s="24" t="s">
        <v>479</v>
      </c>
      <c r="AT96" s="24" t="s">
        <v>147</v>
      </c>
      <c r="AU96" s="24" t="s">
        <v>77</v>
      </c>
      <c r="AY96" s="24" t="s">
        <v>145</v>
      </c>
      <c r="BE96" s="164">
        <f t="shared" si="4"/>
        <v>0</v>
      </c>
      <c r="BF96" s="164">
        <f t="shared" si="5"/>
        <v>0</v>
      </c>
      <c r="BG96" s="164">
        <f t="shared" si="6"/>
        <v>0</v>
      </c>
      <c r="BH96" s="164">
        <f t="shared" si="7"/>
        <v>0</v>
      </c>
      <c r="BI96" s="164">
        <f t="shared" si="8"/>
        <v>0</v>
      </c>
      <c r="BJ96" s="24" t="s">
        <v>77</v>
      </c>
      <c r="BK96" s="164">
        <f t="shared" si="9"/>
        <v>0</v>
      </c>
      <c r="BL96" s="24" t="s">
        <v>479</v>
      </c>
      <c r="BM96" s="24" t="s">
        <v>293</v>
      </c>
    </row>
    <row r="97" spans="2:65" s="1" customFormat="1" ht="16.5" customHeight="1">
      <c r="B97" s="153"/>
      <c r="C97" s="154" t="s">
        <v>225</v>
      </c>
      <c r="D97" s="154" t="s">
        <v>147</v>
      </c>
      <c r="E97" s="155" t="s">
        <v>523</v>
      </c>
      <c r="F97" s="156" t="s">
        <v>524</v>
      </c>
      <c r="G97" s="157" t="s">
        <v>497</v>
      </c>
      <c r="H97" s="158">
        <v>6</v>
      </c>
      <c r="I97" s="159"/>
      <c r="J97" s="159">
        <f t="shared" si="0"/>
        <v>0</v>
      </c>
      <c r="K97" s="156" t="s">
        <v>5</v>
      </c>
      <c r="L97" s="38"/>
      <c r="M97" s="160" t="s">
        <v>5</v>
      </c>
      <c r="N97" s="161" t="s">
        <v>40</v>
      </c>
      <c r="O97" s="162">
        <v>0</v>
      </c>
      <c r="P97" s="162">
        <f t="shared" si="1"/>
        <v>0</v>
      </c>
      <c r="Q97" s="162">
        <v>0</v>
      </c>
      <c r="R97" s="162">
        <f t="shared" si="2"/>
        <v>0</v>
      </c>
      <c r="S97" s="162">
        <v>0</v>
      </c>
      <c r="T97" s="163">
        <f t="shared" si="3"/>
        <v>0</v>
      </c>
      <c r="AR97" s="24" t="s">
        <v>479</v>
      </c>
      <c r="AT97" s="24" t="s">
        <v>147</v>
      </c>
      <c r="AU97" s="24" t="s">
        <v>77</v>
      </c>
      <c r="AY97" s="24" t="s">
        <v>145</v>
      </c>
      <c r="BE97" s="164">
        <f t="shared" si="4"/>
        <v>0</v>
      </c>
      <c r="BF97" s="164">
        <f t="shared" si="5"/>
        <v>0</v>
      </c>
      <c r="BG97" s="164">
        <f t="shared" si="6"/>
        <v>0</v>
      </c>
      <c r="BH97" s="164">
        <f t="shared" si="7"/>
        <v>0</v>
      </c>
      <c r="BI97" s="164">
        <f t="shared" si="8"/>
        <v>0</v>
      </c>
      <c r="BJ97" s="24" t="s">
        <v>77</v>
      </c>
      <c r="BK97" s="164">
        <f t="shared" si="9"/>
        <v>0</v>
      </c>
      <c r="BL97" s="24" t="s">
        <v>479</v>
      </c>
      <c r="BM97" s="24" t="s">
        <v>307</v>
      </c>
    </row>
    <row r="98" spans="2:65" s="1" customFormat="1" ht="16.5" customHeight="1">
      <c r="B98" s="153"/>
      <c r="C98" s="154" t="s">
        <v>11</v>
      </c>
      <c r="D98" s="154" t="s">
        <v>147</v>
      </c>
      <c r="E98" s="155" t="s">
        <v>525</v>
      </c>
      <c r="F98" s="156" t="s">
        <v>526</v>
      </c>
      <c r="G98" s="157" t="s">
        <v>497</v>
      </c>
      <c r="H98" s="158">
        <v>6</v>
      </c>
      <c r="I98" s="159"/>
      <c r="J98" s="159">
        <f t="shared" si="0"/>
        <v>0</v>
      </c>
      <c r="K98" s="156" t="s">
        <v>5</v>
      </c>
      <c r="L98" s="38"/>
      <c r="M98" s="160" t="s">
        <v>5</v>
      </c>
      <c r="N98" s="161" t="s">
        <v>40</v>
      </c>
      <c r="O98" s="162">
        <v>0</v>
      </c>
      <c r="P98" s="162">
        <f t="shared" si="1"/>
        <v>0</v>
      </c>
      <c r="Q98" s="162">
        <v>0</v>
      </c>
      <c r="R98" s="162">
        <f t="shared" si="2"/>
        <v>0</v>
      </c>
      <c r="S98" s="162">
        <v>0</v>
      </c>
      <c r="T98" s="163">
        <f t="shared" si="3"/>
        <v>0</v>
      </c>
      <c r="AR98" s="24" t="s">
        <v>479</v>
      </c>
      <c r="AT98" s="24" t="s">
        <v>147</v>
      </c>
      <c r="AU98" s="24" t="s">
        <v>77</v>
      </c>
      <c r="AY98" s="24" t="s">
        <v>145</v>
      </c>
      <c r="BE98" s="164">
        <f t="shared" si="4"/>
        <v>0</v>
      </c>
      <c r="BF98" s="164">
        <f t="shared" si="5"/>
        <v>0</v>
      </c>
      <c r="BG98" s="164">
        <f t="shared" si="6"/>
        <v>0</v>
      </c>
      <c r="BH98" s="164">
        <f t="shared" si="7"/>
        <v>0</v>
      </c>
      <c r="BI98" s="164">
        <f t="shared" si="8"/>
        <v>0</v>
      </c>
      <c r="BJ98" s="24" t="s">
        <v>77</v>
      </c>
      <c r="BK98" s="164">
        <f t="shared" si="9"/>
        <v>0</v>
      </c>
      <c r="BL98" s="24" t="s">
        <v>479</v>
      </c>
      <c r="BM98" s="24" t="s">
        <v>319</v>
      </c>
    </row>
    <row r="99" spans="2:65" s="1" customFormat="1" ht="16.5" customHeight="1">
      <c r="B99" s="153"/>
      <c r="C99" s="154" t="s">
        <v>236</v>
      </c>
      <c r="D99" s="154" t="s">
        <v>147</v>
      </c>
      <c r="E99" s="155" t="s">
        <v>527</v>
      </c>
      <c r="F99" s="156" t="s">
        <v>528</v>
      </c>
      <c r="G99" s="157" t="s">
        <v>497</v>
      </c>
      <c r="H99" s="158">
        <v>6</v>
      </c>
      <c r="I99" s="159"/>
      <c r="J99" s="159">
        <f t="shared" si="0"/>
        <v>0</v>
      </c>
      <c r="K99" s="156" t="s">
        <v>5</v>
      </c>
      <c r="L99" s="38"/>
      <c r="M99" s="160" t="s">
        <v>5</v>
      </c>
      <c r="N99" s="161" t="s">
        <v>40</v>
      </c>
      <c r="O99" s="162">
        <v>0</v>
      </c>
      <c r="P99" s="162">
        <f t="shared" si="1"/>
        <v>0</v>
      </c>
      <c r="Q99" s="162">
        <v>0</v>
      </c>
      <c r="R99" s="162">
        <f t="shared" si="2"/>
        <v>0</v>
      </c>
      <c r="S99" s="162">
        <v>0</v>
      </c>
      <c r="T99" s="163">
        <f t="shared" si="3"/>
        <v>0</v>
      </c>
      <c r="AR99" s="24" t="s">
        <v>479</v>
      </c>
      <c r="AT99" s="24" t="s">
        <v>147</v>
      </c>
      <c r="AU99" s="24" t="s">
        <v>77</v>
      </c>
      <c r="AY99" s="24" t="s">
        <v>145</v>
      </c>
      <c r="BE99" s="164">
        <f t="shared" si="4"/>
        <v>0</v>
      </c>
      <c r="BF99" s="164">
        <f t="shared" si="5"/>
        <v>0</v>
      </c>
      <c r="BG99" s="164">
        <f t="shared" si="6"/>
        <v>0</v>
      </c>
      <c r="BH99" s="164">
        <f t="shared" si="7"/>
        <v>0</v>
      </c>
      <c r="BI99" s="164">
        <f t="shared" si="8"/>
        <v>0</v>
      </c>
      <c r="BJ99" s="24" t="s">
        <v>77</v>
      </c>
      <c r="BK99" s="164">
        <f t="shared" si="9"/>
        <v>0</v>
      </c>
      <c r="BL99" s="24" t="s">
        <v>479</v>
      </c>
      <c r="BM99" s="24" t="s">
        <v>329</v>
      </c>
    </row>
    <row r="100" spans="2:65" s="10" customFormat="1" ht="37.35" customHeight="1">
      <c r="B100" s="141"/>
      <c r="D100" s="142" t="s">
        <v>68</v>
      </c>
      <c r="E100" s="143" t="s">
        <v>529</v>
      </c>
      <c r="F100" s="143" t="s">
        <v>530</v>
      </c>
      <c r="J100" s="144">
        <f>BK100</f>
        <v>0</v>
      </c>
      <c r="L100" s="141"/>
      <c r="M100" s="145"/>
      <c r="N100" s="146"/>
      <c r="O100" s="146"/>
      <c r="P100" s="147">
        <f>SUM(P101:P116)</f>
        <v>0</v>
      </c>
      <c r="Q100" s="146"/>
      <c r="R100" s="147">
        <f>SUM(R101:R116)</f>
        <v>0</v>
      </c>
      <c r="S100" s="146"/>
      <c r="T100" s="148">
        <f>SUM(T101:T116)</f>
        <v>0</v>
      </c>
      <c r="AR100" s="142" t="s">
        <v>162</v>
      </c>
      <c r="AT100" s="149" t="s">
        <v>68</v>
      </c>
      <c r="AU100" s="149" t="s">
        <v>69</v>
      </c>
      <c r="AY100" s="142" t="s">
        <v>145</v>
      </c>
      <c r="BK100" s="150">
        <f>SUM(BK101:BK116)</f>
        <v>0</v>
      </c>
    </row>
    <row r="101" spans="2:65" s="1" customFormat="1" ht="16.5" customHeight="1">
      <c r="B101" s="153"/>
      <c r="C101" s="154" t="s">
        <v>242</v>
      </c>
      <c r="D101" s="154" t="s">
        <v>147</v>
      </c>
      <c r="E101" s="155" t="s">
        <v>531</v>
      </c>
      <c r="F101" s="156" t="s">
        <v>532</v>
      </c>
      <c r="G101" s="157" t="s">
        <v>497</v>
      </c>
      <c r="H101" s="158">
        <v>5</v>
      </c>
      <c r="I101" s="159"/>
      <c r="J101" s="159">
        <f t="shared" ref="J101:J116" si="10">ROUND(I101*H101,2)</f>
        <v>0</v>
      </c>
      <c r="K101" s="156" t="s">
        <v>5</v>
      </c>
      <c r="L101" s="38"/>
      <c r="M101" s="160" t="s">
        <v>5</v>
      </c>
      <c r="N101" s="161" t="s">
        <v>40</v>
      </c>
      <c r="O101" s="162">
        <v>0</v>
      </c>
      <c r="P101" s="162">
        <f t="shared" ref="P101:P116" si="11">O101*H101</f>
        <v>0</v>
      </c>
      <c r="Q101" s="162">
        <v>0</v>
      </c>
      <c r="R101" s="162">
        <f t="shared" ref="R101:R116" si="12">Q101*H101</f>
        <v>0</v>
      </c>
      <c r="S101" s="162">
        <v>0</v>
      </c>
      <c r="T101" s="163">
        <f t="shared" ref="T101:T116" si="13">S101*H101</f>
        <v>0</v>
      </c>
      <c r="AR101" s="24" t="s">
        <v>479</v>
      </c>
      <c r="AT101" s="24" t="s">
        <v>147</v>
      </c>
      <c r="AU101" s="24" t="s">
        <v>77</v>
      </c>
      <c r="AY101" s="24" t="s">
        <v>145</v>
      </c>
      <c r="BE101" s="164">
        <f t="shared" ref="BE101:BE116" si="14">IF(N101="základní",J101,0)</f>
        <v>0</v>
      </c>
      <c r="BF101" s="164">
        <f t="shared" ref="BF101:BF116" si="15">IF(N101="snížená",J101,0)</f>
        <v>0</v>
      </c>
      <c r="BG101" s="164">
        <f t="shared" ref="BG101:BG116" si="16">IF(N101="zákl. přenesená",J101,0)</f>
        <v>0</v>
      </c>
      <c r="BH101" s="164">
        <f t="shared" ref="BH101:BH116" si="17">IF(N101="sníž. přenesená",J101,0)</f>
        <v>0</v>
      </c>
      <c r="BI101" s="164">
        <f t="shared" ref="BI101:BI116" si="18">IF(N101="nulová",J101,0)</f>
        <v>0</v>
      </c>
      <c r="BJ101" s="24" t="s">
        <v>77</v>
      </c>
      <c r="BK101" s="164">
        <f t="shared" ref="BK101:BK116" si="19">ROUND(I101*H101,2)</f>
        <v>0</v>
      </c>
      <c r="BL101" s="24" t="s">
        <v>479</v>
      </c>
      <c r="BM101" s="24" t="s">
        <v>339</v>
      </c>
    </row>
    <row r="102" spans="2:65" s="1" customFormat="1" ht="16.5" customHeight="1">
      <c r="B102" s="153"/>
      <c r="C102" s="154" t="s">
        <v>248</v>
      </c>
      <c r="D102" s="154" t="s">
        <v>147</v>
      </c>
      <c r="E102" s="155" t="s">
        <v>533</v>
      </c>
      <c r="F102" s="156" t="s">
        <v>534</v>
      </c>
      <c r="G102" s="157" t="s">
        <v>150</v>
      </c>
      <c r="H102" s="158">
        <v>10</v>
      </c>
      <c r="I102" s="159"/>
      <c r="J102" s="159">
        <f t="shared" si="10"/>
        <v>0</v>
      </c>
      <c r="K102" s="156" t="s">
        <v>5</v>
      </c>
      <c r="L102" s="38"/>
      <c r="M102" s="160" t="s">
        <v>5</v>
      </c>
      <c r="N102" s="161" t="s">
        <v>40</v>
      </c>
      <c r="O102" s="162">
        <v>0</v>
      </c>
      <c r="P102" s="162">
        <f t="shared" si="11"/>
        <v>0</v>
      </c>
      <c r="Q102" s="162">
        <v>0</v>
      </c>
      <c r="R102" s="162">
        <f t="shared" si="12"/>
        <v>0</v>
      </c>
      <c r="S102" s="162">
        <v>0</v>
      </c>
      <c r="T102" s="163">
        <f t="shared" si="13"/>
        <v>0</v>
      </c>
      <c r="AR102" s="24" t="s">
        <v>479</v>
      </c>
      <c r="AT102" s="24" t="s">
        <v>147</v>
      </c>
      <c r="AU102" s="24" t="s">
        <v>77</v>
      </c>
      <c r="AY102" s="24" t="s">
        <v>145</v>
      </c>
      <c r="BE102" s="164">
        <f t="shared" si="14"/>
        <v>0</v>
      </c>
      <c r="BF102" s="164">
        <f t="shared" si="15"/>
        <v>0</v>
      </c>
      <c r="BG102" s="164">
        <f t="shared" si="16"/>
        <v>0</v>
      </c>
      <c r="BH102" s="164">
        <f t="shared" si="17"/>
        <v>0</v>
      </c>
      <c r="BI102" s="164">
        <f t="shared" si="18"/>
        <v>0</v>
      </c>
      <c r="BJ102" s="24" t="s">
        <v>77</v>
      </c>
      <c r="BK102" s="164">
        <f t="shared" si="19"/>
        <v>0</v>
      </c>
      <c r="BL102" s="24" t="s">
        <v>479</v>
      </c>
      <c r="BM102" s="24" t="s">
        <v>349</v>
      </c>
    </row>
    <row r="103" spans="2:65" s="1" customFormat="1" ht="16.5" customHeight="1">
      <c r="B103" s="153"/>
      <c r="C103" s="154" t="s">
        <v>253</v>
      </c>
      <c r="D103" s="154" t="s">
        <v>147</v>
      </c>
      <c r="E103" s="155" t="s">
        <v>535</v>
      </c>
      <c r="F103" s="156" t="s">
        <v>536</v>
      </c>
      <c r="G103" s="157" t="s">
        <v>97</v>
      </c>
      <c r="H103" s="158">
        <v>0.5</v>
      </c>
      <c r="I103" s="159"/>
      <c r="J103" s="159">
        <f t="shared" si="10"/>
        <v>0</v>
      </c>
      <c r="K103" s="156" t="s">
        <v>5</v>
      </c>
      <c r="L103" s="38"/>
      <c r="M103" s="160" t="s">
        <v>5</v>
      </c>
      <c r="N103" s="161" t="s">
        <v>40</v>
      </c>
      <c r="O103" s="162">
        <v>0</v>
      </c>
      <c r="P103" s="162">
        <f t="shared" si="11"/>
        <v>0</v>
      </c>
      <c r="Q103" s="162">
        <v>0</v>
      </c>
      <c r="R103" s="162">
        <f t="shared" si="12"/>
        <v>0</v>
      </c>
      <c r="S103" s="162">
        <v>0</v>
      </c>
      <c r="T103" s="163">
        <f t="shared" si="13"/>
        <v>0</v>
      </c>
      <c r="AR103" s="24" t="s">
        <v>479</v>
      </c>
      <c r="AT103" s="24" t="s">
        <v>147</v>
      </c>
      <c r="AU103" s="24" t="s">
        <v>77</v>
      </c>
      <c r="AY103" s="24" t="s">
        <v>145</v>
      </c>
      <c r="BE103" s="164">
        <f t="shared" si="14"/>
        <v>0</v>
      </c>
      <c r="BF103" s="164">
        <f t="shared" si="15"/>
        <v>0</v>
      </c>
      <c r="BG103" s="164">
        <f t="shared" si="16"/>
        <v>0</v>
      </c>
      <c r="BH103" s="164">
        <f t="shared" si="17"/>
        <v>0</v>
      </c>
      <c r="BI103" s="164">
        <f t="shared" si="18"/>
        <v>0</v>
      </c>
      <c r="BJ103" s="24" t="s">
        <v>77</v>
      </c>
      <c r="BK103" s="164">
        <f t="shared" si="19"/>
        <v>0</v>
      </c>
      <c r="BL103" s="24" t="s">
        <v>479</v>
      </c>
      <c r="BM103" s="24" t="s">
        <v>362</v>
      </c>
    </row>
    <row r="104" spans="2:65" s="1" customFormat="1" ht="16.5" customHeight="1">
      <c r="B104" s="153"/>
      <c r="C104" s="154" t="s">
        <v>259</v>
      </c>
      <c r="D104" s="154" t="s">
        <v>147</v>
      </c>
      <c r="E104" s="155" t="s">
        <v>537</v>
      </c>
      <c r="F104" s="156" t="s">
        <v>538</v>
      </c>
      <c r="G104" s="157" t="s">
        <v>150</v>
      </c>
      <c r="H104" s="158">
        <v>13</v>
      </c>
      <c r="I104" s="159"/>
      <c r="J104" s="159">
        <f t="shared" si="10"/>
        <v>0</v>
      </c>
      <c r="K104" s="156" t="s">
        <v>5</v>
      </c>
      <c r="L104" s="38"/>
      <c r="M104" s="160" t="s">
        <v>5</v>
      </c>
      <c r="N104" s="161" t="s">
        <v>40</v>
      </c>
      <c r="O104" s="162">
        <v>0</v>
      </c>
      <c r="P104" s="162">
        <f t="shared" si="11"/>
        <v>0</v>
      </c>
      <c r="Q104" s="162">
        <v>0</v>
      </c>
      <c r="R104" s="162">
        <f t="shared" si="12"/>
        <v>0</v>
      </c>
      <c r="S104" s="162">
        <v>0</v>
      </c>
      <c r="T104" s="163">
        <f t="shared" si="13"/>
        <v>0</v>
      </c>
      <c r="AR104" s="24" t="s">
        <v>479</v>
      </c>
      <c r="AT104" s="24" t="s">
        <v>147</v>
      </c>
      <c r="AU104" s="24" t="s">
        <v>77</v>
      </c>
      <c r="AY104" s="24" t="s">
        <v>145</v>
      </c>
      <c r="BE104" s="164">
        <f t="shared" si="14"/>
        <v>0</v>
      </c>
      <c r="BF104" s="164">
        <f t="shared" si="15"/>
        <v>0</v>
      </c>
      <c r="BG104" s="164">
        <f t="shared" si="16"/>
        <v>0</v>
      </c>
      <c r="BH104" s="164">
        <f t="shared" si="17"/>
        <v>0</v>
      </c>
      <c r="BI104" s="164">
        <f t="shared" si="18"/>
        <v>0</v>
      </c>
      <c r="BJ104" s="24" t="s">
        <v>77</v>
      </c>
      <c r="BK104" s="164">
        <f t="shared" si="19"/>
        <v>0</v>
      </c>
      <c r="BL104" s="24" t="s">
        <v>479</v>
      </c>
      <c r="BM104" s="24" t="s">
        <v>373</v>
      </c>
    </row>
    <row r="105" spans="2:65" s="1" customFormat="1" ht="16.5" customHeight="1">
      <c r="B105" s="153"/>
      <c r="C105" s="154" t="s">
        <v>10</v>
      </c>
      <c r="D105" s="154" t="s">
        <v>147</v>
      </c>
      <c r="E105" s="155" t="s">
        <v>539</v>
      </c>
      <c r="F105" s="156" t="s">
        <v>540</v>
      </c>
      <c r="G105" s="157" t="s">
        <v>97</v>
      </c>
      <c r="H105" s="158">
        <v>0.7</v>
      </c>
      <c r="I105" s="159"/>
      <c r="J105" s="159">
        <f t="shared" si="10"/>
        <v>0</v>
      </c>
      <c r="K105" s="156" t="s">
        <v>5</v>
      </c>
      <c r="L105" s="38"/>
      <c r="M105" s="160" t="s">
        <v>5</v>
      </c>
      <c r="N105" s="161" t="s">
        <v>40</v>
      </c>
      <c r="O105" s="162">
        <v>0</v>
      </c>
      <c r="P105" s="162">
        <f t="shared" si="11"/>
        <v>0</v>
      </c>
      <c r="Q105" s="162">
        <v>0</v>
      </c>
      <c r="R105" s="162">
        <f t="shared" si="12"/>
        <v>0</v>
      </c>
      <c r="S105" s="162">
        <v>0</v>
      </c>
      <c r="T105" s="163">
        <f t="shared" si="13"/>
        <v>0</v>
      </c>
      <c r="AR105" s="24" t="s">
        <v>479</v>
      </c>
      <c r="AT105" s="24" t="s">
        <v>147</v>
      </c>
      <c r="AU105" s="24" t="s">
        <v>77</v>
      </c>
      <c r="AY105" s="24" t="s">
        <v>145</v>
      </c>
      <c r="BE105" s="164">
        <f t="shared" si="14"/>
        <v>0</v>
      </c>
      <c r="BF105" s="164">
        <f t="shared" si="15"/>
        <v>0</v>
      </c>
      <c r="BG105" s="164">
        <f t="shared" si="16"/>
        <v>0</v>
      </c>
      <c r="BH105" s="164">
        <f t="shared" si="17"/>
        <v>0</v>
      </c>
      <c r="BI105" s="164">
        <f t="shared" si="18"/>
        <v>0</v>
      </c>
      <c r="BJ105" s="24" t="s">
        <v>77</v>
      </c>
      <c r="BK105" s="164">
        <f t="shared" si="19"/>
        <v>0</v>
      </c>
      <c r="BL105" s="24" t="s">
        <v>479</v>
      </c>
      <c r="BM105" s="24" t="s">
        <v>382</v>
      </c>
    </row>
    <row r="106" spans="2:65" s="1" customFormat="1" ht="16.5" customHeight="1">
      <c r="B106" s="153"/>
      <c r="C106" s="154" t="s">
        <v>270</v>
      </c>
      <c r="D106" s="154" t="s">
        <v>147</v>
      </c>
      <c r="E106" s="155" t="s">
        <v>541</v>
      </c>
      <c r="F106" s="156" t="s">
        <v>542</v>
      </c>
      <c r="G106" s="157" t="s">
        <v>97</v>
      </c>
      <c r="H106" s="158">
        <v>2</v>
      </c>
      <c r="I106" s="159"/>
      <c r="J106" s="159">
        <f t="shared" si="10"/>
        <v>0</v>
      </c>
      <c r="K106" s="156" t="s">
        <v>5</v>
      </c>
      <c r="L106" s="38"/>
      <c r="M106" s="160" t="s">
        <v>5</v>
      </c>
      <c r="N106" s="161" t="s">
        <v>40</v>
      </c>
      <c r="O106" s="162">
        <v>0</v>
      </c>
      <c r="P106" s="162">
        <f t="shared" si="11"/>
        <v>0</v>
      </c>
      <c r="Q106" s="162">
        <v>0</v>
      </c>
      <c r="R106" s="162">
        <f t="shared" si="12"/>
        <v>0</v>
      </c>
      <c r="S106" s="162">
        <v>0</v>
      </c>
      <c r="T106" s="163">
        <f t="shared" si="13"/>
        <v>0</v>
      </c>
      <c r="AR106" s="24" t="s">
        <v>479</v>
      </c>
      <c r="AT106" s="24" t="s">
        <v>147</v>
      </c>
      <c r="AU106" s="24" t="s">
        <v>77</v>
      </c>
      <c r="AY106" s="24" t="s">
        <v>145</v>
      </c>
      <c r="BE106" s="164">
        <f t="shared" si="14"/>
        <v>0</v>
      </c>
      <c r="BF106" s="164">
        <f t="shared" si="15"/>
        <v>0</v>
      </c>
      <c r="BG106" s="164">
        <f t="shared" si="16"/>
        <v>0</v>
      </c>
      <c r="BH106" s="164">
        <f t="shared" si="17"/>
        <v>0</v>
      </c>
      <c r="BI106" s="164">
        <f t="shared" si="18"/>
        <v>0</v>
      </c>
      <c r="BJ106" s="24" t="s">
        <v>77</v>
      </c>
      <c r="BK106" s="164">
        <f t="shared" si="19"/>
        <v>0</v>
      </c>
      <c r="BL106" s="24" t="s">
        <v>479</v>
      </c>
      <c r="BM106" s="24" t="s">
        <v>395</v>
      </c>
    </row>
    <row r="107" spans="2:65" s="1" customFormat="1" ht="16.5" customHeight="1">
      <c r="B107" s="153"/>
      <c r="C107" s="154" t="s">
        <v>276</v>
      </c>
      <c r="D107" s="154" t="s">
        <v>147</v>
      </c>
      <c r="E107" s="155" t="s">
        <v>543</v>
      </c>
      <c r="F107" s="156" t="s">
        <v>544</v>
      </c>
      <c r="G107" s="157" t="s">
        <v>97</v>
      </c>
      <c r="H107" s="158">
        <v>0.1</v>
      </c>
      <c r="I107" s="159"/>
      <c r="J107" s="159">
        <f t="shared" si="10"/>
        <v>0</v>
      </c>
      <c r="K107" s="156" t="s">
        <v>5</v>
      </c>
      <c r="L107" s="38"/>
      <c r="M107" s="160" t="s">
        <v>5</v>
      </c>
      <c r="N107" s="161" t="s">
        <v>40</v>
      </c>
      <c r="O107" s="162">
        <v>0</v>
      </c>
      <c r="P107" s="162">
        <f t="shared" si="11"/>
        <v>0</v>
      </c>
      <c r="Q107" s="162">
        <v>0</v>
      </c>
      <c r="R107" s="162">
        <f t="shared" si="12"/>
        <v>0</v>
      </c>
      <c r="S107" s="162">
        <v>0</v>
      </c>
      <c r="T107" s="163">
        <f t="shared" si="13"/>
        <v>0</v>
      </c>
      <c r="AR107" s="24" t="s">
        <v>479</v>
      </c>
      <c r="AT107" s="24" t="s">
        <v>147</v>
      </c>
      <c r="AU107" s="24" t="s">
        <v>77</v>
      </c>
      <c r="AY107" s="24" t="s">
        <v>145</v>
      </c>
      <c r="BE107" s="164">
        <f t="shared" si="14"/>
        <v>0</v>
      </c>
      <c r="BF107" s="164">
        <f t="shared" si="15"/>
        <v>0</v>
      </c>
      <c r="BG107" s="164">
        <f t="shared" si="16"/>
        <v>0</v>
      </c>
      <c r="BH107" s="164">
        <f t="shared" si="17"/>
        <v>0</v>
      </c>
      <c r="BI107" s="164">
        <f t="shared" si="18"/>
        <v>0</v>
      </c>
      <c r="BJ107" s="24" t="s">
        <v>77</v>
      </c>
      <c r="BK107" s="164">
        <f t="shared" si="19"/>
        <v>0</v>
      </c>
      <c r="BL107" s="24" t="s">
        <v>479</v>
      </c>
      <c r="BM107" s="24" t="s">
        <v>412</v>
      </c>
    </row>
    <row r="108" spans="2:65" s="1" customFormat="1" ht="16.5" customHeight="1">
      <c r="B108" s="153"/>
      <c r="C108" s="154" t="s">
        <v>282</v>
      </c>
      <c r="D108" s="154" t="s">
        <v>147</v>
      </c>
      <c r="E108" s="155" t="s">
        <v>545</v>
      </c>
      <c r="F108" s="156" t="s">
        <v>546</v>
      </c>
      <c r="G108" s="157" t="s">
        <v>97</v>
      </c>
      <c r="H108" s="158">
        <v>0.7</v>
      </c>
      <c r="I108" s="159"/>
      <c r="J108" s="159">
        <f t="shared" si="10"/>
        <v>0</v>
      </c>
      <c r="K108" s="156" t="s">
        <v>5</v>
      </c>
      <c r="L108" s="38"/>
      <c r="M108" s="160" t="s">
        <v>5</v>
      </c>
      <c r="N108" s="161" t="s">
        <v>40</v>
      </c>
      <c r="O108" s="162">
        <v>0</v>
      </c>
      <c r="P108" s="162">
        <f t="shared" si="11"/>
        <v>0</v>
      </c>
      <c r="Q108" s="162">
        <v>0</v>
      </c>
      <c r="R108" s="162">
        <f t="shared" si="12"/>
        <v>0</v>
      </c>
      <c r="S108" s="162">
        <v>0</v>
      </c>
      <c r="T108" s="163">
        <f t="shared" si="13"/>
        <v>0</v>
      </c>
      <c r="AR108" s="24" t="s">
        <v>479</v>
      </c>
      <c r="AT108" s="24" t="s">
        <v>147</v>
      </c>
      <c r="AU108" s="24" t="s">
        <v>77</v>
      </c>
      <c r="AY108" s="24" t="s">
        <v>145</v>
      </c>
      <c r="BE108" s="164">
        <f t="shared" si="14"/>
        <v>0</v>
      </c>
      <c r="BF108" s="164">
        <f t="shared" si="15"/>
        <v>0</v>
      </c>
      <c r="BG108" s="164">
        <f t="shared" si="16"/>
        <v>0</v>
      </c>
      <c r="BH108" s="164">
        <f t="shared" si="17"/>
        <v>0</v>
      </c>
      <c r="BI108" s="164">
        <f t="shared" si="18"/>
        <v>0</v>
      </c>
      <c r="BJ108" s="24" t="s">
        <v>77</v>
      </c>
      <c r="BK108" s="164">
        <f t="shared" si="19"/>
        <v>0</v>
      </c>
      <c r="BL108" s="24" t="s">
        <v>479</v>
      </c>
      <c r="BM108" s="24" t="s">
        <v>423</v>
      </c>
    </row>
    <row r="109" spans="2:65" s="1" customFormat="1" ht="25.5" customHeight="1">
      <c r="B109" s="153"/>
      <c r="C109" s="154" t="s">
        <v>288</v>
      </c>
      <c r="D109" s="154" t="s">
        <v>147</v>
      </c>
      <c r="E109" s="155" t="s">
        <v>547</v>
      </c>
      <c r="F109" s="156" t="s">
        <v>548</v>
      </c>
      <c r="G109" s="157" t="s">
        <v>502</v>
      </c>
      <c r="H109" s="158">
        <v>1</v>
      </c>
      <c r="I109" s="159"/>
      <c r="J109" s="159">
        <f t="shared" si="10"/>
        <v>0</v>
      </c>
      <c r="K109" s="156" t="s">
        <v>5</v>
      </c>
      <c r="L109" s="38"/>
      <c r="M109" s="160" t="s">
        <v>5</v>
      </c>
      <c r="N109" s="161" t="s">
        <v>40</v>
      </c>
      <c r="O109" s="162">
        <v>0</v>
      </c>
      <c r="P109" s="162">
        <f t="shared" si="11"/>
        <v>0</v>
      </c>
      <c r="Q109" s="162">
        <v>0</v>
      </c>
      <c r="R109" s="162">
        <f t="shared" si="12"/>
        <v>0</v>
      </c>
      <c r="S109" s="162">
        <v>0</v>
      </c>
      <c r="T109" s="163">
        <f t="shared" si="13"/>
        <v>0</v>
      </c>
      <c r="AR109" s="24" t="s">
        <v>479</v>
      </c>
      <c r="AT109" s="24" t="s">
        <v>147</v>
      </c>
      <c r="AU109" s="24" t="s">
        <v>77</v>
      </c>
      <c r="AY109" s="24" t="s">
        <v>145</v>
      </c>
      <c r="BE109" s="164">
        <f t="shared" si="14"/>
        <v>0</v>
      </c>
      <c r="BF109" s="164">
        <f t="shared" si="15"/>
        <v>0</v>
      </c>
      <c r="BG109" s="164">
        <f t="shared" si="16"/>
        <v>0</v>
      </c>
      <c r="BH109" s="164">
        <f t="shared" si="17"/>
        <v>0</v>
      </c>
      <c r="BI109" s="164">
        <f t="shared" si="18"/>
        <v>0</v>
      </c>
      <c r="BJ109" s="24" t="s">
        <v>77</v>
      </c>
      <c r="BK109" s="164">
        <f t="shared" si="19"/>
        <v>0</v>
      </c>
      <c r="BL109" s="24" t="s">
        <v>479</v>
      </c>
      <c r="BM109" s="24" t="s">
        <v>431</v>
      </c>
    </row>
    <row r="110" spans="2:65" s="1" customFormat="1" ht="38.25" customHeight="1">
      <c r="B110" s="153"/>
      <c r="C110" s="154" t="s">
        <v>293</v>
      </c>
      <c r="D110" s="154" t="s">
        <v>147</v>
      </c>
      <c r="E110" s="155" t="s">
        <v>549</v>
      </c>
      <c r="F110" s="156" t="s">
        <v>550</v>
      </c>
      <c r="G110" s="157" t="s">
        <v>502</v>
      </c>
      <c r="H110" s="158">
        <v>1</v>
      </c>
      <c r="I110" s="159"/>
      <c r="J110" s="159">
        <f t="shared" si="10"/>
        <v>0</v>
      </c>
      <c r="K110" s="156" t="s">
        <v>5</v>
      </c>
      <c r="L110" s="38"/>
      <c r="M110" s="160" t="s">
        <v>5</v>
      </c>
      <c r="N110" s="161" t="s">
        <v>40</v>
      </c>
      <c r="O110" s="162">
        <v>0</v>
      </c>
      <c r="P110" s="162">
        <f t="shared" si="11"/>
        <v>0</v>
      </c>
      <c r="Q110" s="162">
        <v>0</v>
      </c>
      <c r="R110" s="162">
        <f t="shared" si="12"/>
        <v>0</v>
      </c>
      <c r="S110" s="162">
        <v>0</v>
      </c>
      <c r="T110" s="163">
        <f t="shared" si="13"/>
        <v>0</v>
      </c>
      <c r="AR110" s="24" t="s">
        <v>479</v>
      </c>
      <c r="AT110" s="24" t="s">
        <v>147</v>
      </c>
      <c r="AU110" s="24" t="s">
        <v>77</v>
      </c>
      <c r="AY110" s="24" t="s">
        <v>145</v>
      </c>
      <c r="BE110" s="164">
        <f t="shared" si="14"/>
        <v>0</v>
      </c>
      <c r="BF110" s="164">
        <f t="shared" si="15"/>
        <v>0</v>
      </c>
      <c r="BG110" s="164">
        <f t="shared" si="16"/>
        <v>0</v>
      </c>
      <c r="BH110" s="164">
        <f t="shared" si="17"/>
        <v>0</v>
      </c>
      <c r="BI110" s="164">
        <f t="shared" si="18"/>
        <v>0</v>
      </c>
      <c r="BJ110" s="24" t="s">
        <v>77</v>
      </c>
      <c r="BK110" s="164">
        <f t="shared" si="19"/>
        <v>0</v>
      </c>
      <c r="BL110" s="24" t="s">
        <v>479</v>
      </c>
      <c r="BM110" s="24" t="s">
        <v>444</v>
      </c>
    </row>
    <row r="111" spans="2:65" s="1" customFormat="1" ht="16.5" customHeight="1">
      <c r="B111" s="153"/>
      <c r="C111" s="154" t="s">
        <v>300</v>
      </c>
      <c r="D111" s="154" t="s">
        <v>147</v>
      </c>
      <c r="E111" s="155" t="s">
        <v>551</v>
      </c>
      <c r="F111" s="156" t="s">
        <v>552</v>
      </c>
      <c r="G111" s="157" t="s">
        <v>502</v>
      </c>
      <c r="H111" s="158">
        <v>1</v>
      </c>
      <c r="I111" s="159"/>
      <c r="J111" s="159">
        <f t="shared" si="10"/>
        <v>0</v>
      </c>
      <c r="K111" s="156" t="s">
        <v>5</v>
      </c>
      <c r="L111" s="38"/>
      <c r="M111" s="160" t="s">
        <v>5</v>
      </c>
      <c r="N111" s="161" t="s">
        <v>40</v>
      </c>
      <c r="O111" s="162">
        <v>0</v>
      </c>
      <c r="P111" s="162">
        <f t="shared" si="11"/>
        <v>0</v>
      </c>
      <c r="Q111" s="162">
        <v>0</v>
      </c>
      <c r="R111" s="162">
        <f t="shared" si="12"/>
        <v>0</v>
      </c>
      <c r="S111" s="162">
        <v>0</v>
      </c>
      <c r="T111" s="163">
        <f t="shared" si="13"/>
        <v>0</v>
      </c>
      <c r="AR111" s="24" t="s">
        <v>479</v>
      </c>
      <c r="AT111" s="24" t="s">
        <v>147</v>
      </c>
      <c r="AU111" s="24" t="s">
        <v>77</v>
      </c>
      <c r="AY111" s="24" t="s">
        <v>145</v>
      </c>
      <c r="BE111" s="164">
        <f t="shared" si="14"/>
        <v>0</v>
      </c>
      <c r="BF111" s="164">
        <f t="shared" si="15"/>
        <v>0</v>
      </c>
      <c r="BG111" s="164">
        <f t="shared" si="16"/>
        <v>0</v>
      </c>
      <c r="BH111" s="164">
        <f t="shared" si="17"/>
        <v>0</v>
      </c>
      <c r="BI111" s="164">
        <f t="shared" si="18"/>
        <v>0</v>
      </c>
      <c r="BJ111" s="24" t="s">
        <v>77</v>
      </c>
      <c r="BK111" s="164">
        <f t="shared" si="19"/>
        <v>0</v>
      </c>
      <c r="BL111" s="24" t="s">
        <v>479</v>
      </c>
      <c r="BM111" s="24" t="s">
        <v>456</v>
      </c>
    </row>
    <row r="112" spans="2:65" s="1" customFormat="1" ht="16.5" customHeight="1">
      <c r="B112" s="153"/>
      <c r="C112" s="154" t="s">
        <v>307</v>
      </c>
      <c r="D112" s="154" t="s">
        <v>147</v>
      </c>
      <c r="E112" s="155" t="s">
        <v>553</v>
      </c>
      <c r="F112" s="156" t="s">
        <v>534</v>
      </c>
      <c r="G112" s="157" t="s">
        <v>150</v>
      </c>
      <c r="H112" s="158">
        <v>1</v>
      </c>
      <c r="I112" s="159"/>
      <c r="J112" s="159">
        <f t="shared" si="10"/>
        <v>0</v>
      </c>
      <c r="K112" s="156" t="s">
        <v>5</v>
      </c>
      <c r="L112" s="38"/>
      <c r="M112" s="160" t="s">
        <v>5</v>
      </c>
      <c r="N112" s="161" t="s">
        <v>40</v>
      </c>
      <c r="O112" s="162">
        <v>0</v>
      </c>
      <c r="P112" s="162">
        <f t="shared" si="11"/>
        <v>0</v>
      </c>
      <c r="Q112" s="162">
        <v>0</v>
      </c>
      <c r="R112" s="162">
        <f t="shared" si="12"/>
        <v>0</v>
      </c>
      <c r="S112" s="162">
        <v>0</v>
      </c>
      <c r="T112" s="163">
        <f t="shared" si="13"/>
        <v>0</v>
      </c>
      <c r="AR112" s="24" t="s">
        <v>479</v>
      </c>
      <c r="AT112" s="24" t="s">
        <v>147</v>
      </c>
      <c r="AU112" s="24" t="s">
        <v>77</v>
      </c>
      <c r="AY112" s="24" t="s">
        <v>145</v>
      </c>
      <c r="BE112" s="164">
        <f t="shared" si="14"/>
        <v>0</v>
      </c>
      <c r="BF112" s="164">
        <f t="shared" si="15"/>
        <v>0</v>
      </c>
      <c r="BG112" s="164">
        <f t="shared" si="16"/>
        <v>0</v>
      </c>
      <c r="BH112" s="164">
        <f t="shared" si="17"/>
        <v>0</v>
      </c>
      <c r="BI112" s="164">
        <f t="shared" si="18"/>
        <v>0</v>
      </c>
      <c r="BJ112" s="24" t="s">
        <v>77</v>
      </c>
      <c r="BK112" s="164">
        <f t="shared" si="19"/>
        <v>0</v>
      </c>
      <c r="BL112" s="24" t="s">
        <v>479</v>
      </c>
      <c r="BM112" s="24" t="s">
        <v>469</v>
      </c>
    </row>
    <row r="113" spans="2:65" s="1" customFormat="1" ht="16.5" customHeight="1">
      <c r="B113" s="153"/>
      <c r="C113" s="154" t="s">
        <v>313</v>
      </c>
      <c r="D113" s="154" t="s">
        <v>147</v>
      </c>
      <c r="E113" s="155" t="s">
        <v>554</v>
      </c>
      <c r="F113" s="156" t="s">
        <v>555</v>
      </c>
      <c r="G113" s="157" t="s">
        <v>150</v>
      </c>
      <c r="H113" s="158">
        <v>1</v>
      </c>
      <c r="I113" s="159"/>
      <c r="J113" s="159">
        <f t="shared" si="10"/>
        <v>0</v>
      </c>
      <c r="K113" s="156" t="s">
        <v>5</v>
      </c>
      <c r="L113" s="38"/>
      <c r="M113" s="160" t="s">
        <v>5</v>
      </c>
      <c r="N113" s="161" t="s">
        <v>40</v>
      </c>
      <c r="O113" s="162">
        <v>0</v>
      </c>
      <c r="P113" s="162">
        <f t="shared" si="11"/>
        <v>0</v>
      </c>
      <c r="Q113" s="162">
        <v>0</v>
      </c>
      <c r="R113" s="162">
        <f t="shared" si="12"/>
        <v>0</v>
      </c>
      <c r="S113" s="162">
        <v>0</v>
      </c>
      <c r="T113" s="163">
        <f t="shared" si="13"/>
        <v>0</v>
      </c>
      <c r="AR113" s="24" t="s">
        <v>479</v>
      </c>
      <c r="AT113" s="24" t="s">
        <v>147</v>
      </c>
      <c r="AU113" s="24" t="s">
        <v>77</v>
      </c>
      <c r="AY113" s="24" t="s">
        <v>145</v>
      </c>
      <c r="BE113" s="164">
        <f t="shared" si="14"/>
        <v>0</v>
      </c>
      <c r="BF113" s="164">
        <f t="shared" si="15"/>
        <v>0</v>
      </c>
      <c r="BG113" s="164">
        <f t="shared" si="16"/>
        <v>0</v>
      </c>
      <c r="BH113" s="164">
        <f t="shared" si="17"/>
        <v>0</v>
      </c>
      <c r="BI113" s="164">
        <f t="shared" si="18"/>
        <v>0</v>
      </c>
      <c r="BJ113" s="24" t="s">
        <v>77</v>
      </c>
      <c r="BK113" s="164">
        <f t="shared" si="19"/>
        <v>0</v>
      </c>
      <c r="BL113" s="24" t="s">
        <v>479</v>
      </c>
      <c r="BM113" s="24" t="s">
        <v>481</v>
      </c>
    </row>
    <row r="114" spans="2:65" s="1" customFormat="1" ht="16.5" customHeight="1">
      <c r="B114" s="153"/>
      <c r="C114" s="154" t="s">
        <v>319</v>
      </c>
      <c r="D114" s="154" t="s">
        <v>147</v>
      </c>
      <c r="E114" s="155" t="s">
        <v>556</v>
      </c>
      <c r="F114" s="156" t="s">
        <v>557</v>
      </c>
      <c r="G114" s="157" t="s">
        <v>150</v>
      </c>
      <c r="H114" s="158">
        <v>1</v>
      </c>
      <c r="I114" s="159"/>
      <c r="J114" s="159">
        <f t="shared" si="10"/>
        <v>0</v>
      </c>
      <c r="K114" s="156" t="s">
        <v>5</v>
      </c>
      <c r="L114" s="38"/>
      <c r="M114" s="160" t="s">
        <v>5</v>
      </c>
      <c r="N114" s="161" t="s">
        <v>40</v>
      </c>
      <c r="O114" s="162">
        <v>0</v>
      </c>
      <c r="P114" s="162">
        <f t="shared" si="11"/>
        <v>0</v>
      </c>
      <c r="Q114" s="162">
        <v>0</v>
      </c>
      <c r="R114" s="162">
        <f t="shared" si="12"/>
        <v>0</v>
      </c>
      <c r="S114" s="162">
        <v>0</v>
      </c>
      <c r="T114" s="163">
        <f t="shared" si="13"/>
        <v>0</v>
      </c>
      <c r="AR114" s="24" t="s">
        <v>479</v>
      </c>
      <c r="AT114" s="24" t="s">
        <v>147</v>
      </c>
      <c r="AU114" s="24" t="s">
        <v>77</v>
      </c>
      <c r="AY114" s="24" t="s">
        <v>145</v>
      </c>
      <c r="BE114" s="164">
        <f t="shared" si="14"/>
        <v>0</v>
      </c>
      <c r="BF114" s="164">
        <f t="shared" si="15"/>
        <v>0</v>
      </c>
      <c r="BG114" s="164">
        <f t="shared" si="16"/>
        <v>0</v>
      </c>
      <c r="BH114" s="164">
        <f t="shared" si="17"/>
        <v>0</v>
      </c>
      <c r="BI114" s="164">
        <f t="shared" si="18"/>
        <v>0</v>
      </c>
      <c r="BJ114" s="24" t="s">
        <v>77</v>
      </c>
      <c r="BK114" s="164">
        <f t="shared" si="19"/>
        <v>0</v>
      </c>
      <c r="BL114" s="24" t="s">
        <v>479</v>
      </c>
      <c r="BM114" s="24" t="s">
        <v>558</v>
      </c>
    </row>
    <row r="115" spans="2:65" s="1" customFormat="1" ht="16.5" customHeight="1">
      <c r="B115" s="153"/>
      <c r="C115" s="154" t="s">
        <v>323</v>
      </c>
      <c r="D115" s="154" t="s">
        <v>147</v>
      </c>
      <c r="E115" s="155" t="s">
        <v>559</v>
      </c>
      <c r="F115" s="156" t="s">
        <v>542</v>
      </c>
      <c r="G115" s="157" t="s">
        <v>97</v>
      </c>
      <c r="H115" s="158">
        <v>1</v>
      </c>
      <c r="I115" s="159"/>
      <c r="J115" s="159">
        <f t="shared" si="10"/>
        <v>0</v>
      </c>
      <c r="K115" s="156" t="s">
        <v>5</v>
      </c>
      <c r="L115" s="38"/>
      <c r="M115" s="160" t="s">
        <v>5</v>
      </c>
      <c r="N115" s="161" t="s">
        <v>40</v>
      </c>
      <c r="O115" s="162">
        <v>0</v>
      </c>
      <c r="P115" s="162">
        <f t="shared" si="11"/>
        <v>0</v>
      </c>
      <c r="Q115" s="162">
        <v>0</v>
      </c>
      <c r="R115" s="162">
        <f t="shared" si="12"/>
        <v>0</v>
      </c>
      <c r="S115" s="162">
        <v>0</v>
      </c>
      <c r="T115" s="163">
        <f t="shared" si="13"/>
        <v>0</v>
      </c>
      <c r="AR115" s="24" t="s">
        <v>479</v>
      </c>
      <c r="AT115" s="24" t="s">
        <v>147</v>
      </c>
      <c r="AU115" s="24" t="s">
        <v>77</v>
      </c>
      <c r="AY115" s="24" t="s">
        <v>145</v>
      </c>
      <c r="BE115" s="164">
        <f t="shared" si="14"/>
        <v>0</v>
      </c>
      <c r="BF115" s="164">
        <f t="shared" si="15"/>
        <v>0</v>
      </c>
      <c r="BG115" s="164">
        <f t="shared" si="16"/>
        <v>0</v>
      </c>
      <c r="BH115" s="164">
        <f t="shared" si="17"/>
        <v>0</v>
      </c>
      <c r="BI115" s="164">
        <f t="shared" si="18"/>
        <v>0</v>
      </c>
      <c r="BJ115" s="24" t="s">
        <v>77</v>
      </c>
      <c r="BK115" s="164">
        <f t="shared" si="19"/>
        <v>0</v>
      </c>
      <c r="BL115" s="24" t="s">
        <v>479</v>
      </c>
      <c r="BM115" s="24" t="s">
        <v>560</v>
      </c>
    </row>
    <row r="116" spans="2:65" s="1" customFormat="1" ht="16.5" customHeight="1">
      <c r="B116" s="153"/>
      <c r="C116" s="154" t="s">
        <v>329</v>
      </c>
      <c r="D116" s="154" t="s">
        <v>147</v>
      </c>
      <c r="E116" s="155" t="s">
        <v>561</v>
      </c>
      <c r="F116" s="156" t="s">
        <v>562</v>
      </c>
      <c r="G116" s="157" t="s">
        <v>502</v>
      </c>
      <c r="H116" s="158">
        <v>1</v>
      </c>
      <c r="I116" s="159"/>
      <c r="J116" s="159">
        <f t="shared" si="10"/>
        <v>0</v>
      </c>
      <c r="K116" s="156" t="s">
        <v>5</v>
      </c>
      <c r="L116" s="38"/>
      <c r="M116" s="160" t="s">
        <v>5</v>
      </c>
      <c r="N116" s="161" t="s">
        <v>40</v>
      </c>
      <c r="O116" s="162">
        <v>0</v>
      </c>
      <c r="P116" s="162">
        <f t="shared" si="11"/>
        <v>0</v>
      </c>
      <c r="Q116" s="162">
        <v>0</v>
      </c>
      <c r="R116" s="162">
        <f t="shared" si="12"/>
        <v>0</v>
      </c>
      <c r="S116" s="162">
        <v>0</v>
      </c>
      <c r="T116" s="163">
        <f t="shared" si="13"/>
        <v>0</v>
      </c>
      <c r="AR116" s="24" t="s">
        <v>479</v>
      </c>
      <c r="AT116" s="24" t="s">
        <v>147</v>
      </c>
      <c r="AU116" s="24" t="s">
        <v>77</v>
      </c>
      <c r="AY116" s="24" t="s">
        <v>145</v>
      </c>
      <c r="BE116" s="164">
        <f t="shared" si="14"/>
        <v>0</v>
      </c>
      <c r="BF116" s="164">
        <f t="shared" si="15"/>
        <v>0</v>
      </c>
      <c r="BG116" s="164">
        <f t="shared" si="16"/>
        <v>0</v>
      </c>
      <c r="BH116" s="164">
        <f t="shared" si="17"/>
        <v>0</v>
      </c>
      <c r="BI116" s="164">
        <f t="shared" si="18"/>
        <v>0</v>
      </c>
      <c r="BJ116" s="24" t="s">
        <v>77</v>
      </c>
      <c r="BK116" s="164">
        <f t="shared" si="19"/>
        <v>0</v>
      </c>
      <c r="BL116" s="24" t="s">
        <v>479</v>
      </c>
      <c r="BM116" s="24" t="s">
        <v>479</v>
      </c>
    </row>
    <row r="117" spans="2:65" s="10" customFormat="1" ht="37.35" customHeight="1">
      <c r="B117" s="141"/>
      <c r="D117" s="142" t="s">
        <v>68</v>
      </c>
      <c r="E117" s="143" t="s">
        <v>563</v>
      </c>
      <c r="F117" s="143" t="s">
        <v>564</v>
      </c>
      <c r="J117" s="144">
        <f>BK117</f>
        <v>0</v>
      </c>
      <c r="L117" s="141"/>
      <c r="M117" s="145"/>
      <c r="N117" s="146"/>
      <c r="O117" s="146"/>
      <c r="P117" s="147">
        <f>SUM(P118:P135)</f>
        <v>0</v>
      </c>
      <c r="Q117" s="146"/>
      <c r="R117" s="147">
        <f>SUM(R118:R135)</f>
        <v>0</v>
      </c>
      <c r="S117" s="146"/>
      <c r="T117" s="148">
        <f>SUM(T118:T135)</f>
        <v>0</v>
      </c>
      <c r="AR117" s="142" t="s">
        <v>162</v>
      </c>
      <c r="AT117" s="149" t="s">
        <v>68</v>
      </c>
      <c r="AU117" s="149" t="s">
        <v>69</v>
      </c>
      <c r="AY117" s="142" t="s">
        <v>145</v>
      </c>
      <c r="BK117" s="150">
        <f>SUM(BK118:BK135)</f>
        <v>0</v>
      </c>
    </row>
    <row r="118" spans="2:65" s="1" customFormat="1" ht="16.5" customHeight="1">
      <c r="B118" s="153"/>
      <c r="C118" s="154" t="s">
        <v>335</v>
      </c>
      <c r="D118" s="154" t="s">
        <v>147</v>
      </c>
      <c r="E118" s="155" t="s">
        <v>565</v>
      </c>
      <c r="F118" s="156" t="s">
        <v>566</v>
      </c>
      <c r="G118" s="157" t="s">
        <v>150</v>
      </c>
      <c r="H118" s="158">
        <v>15</v>
      </c>
      <c r="I118" s="159"/>
      <c r="J118" s="159">
        <f t="shared" ref="J118:J135" si="20">ROUND(I118*H118,2)</f>
        <v>0</v>
      </c>
      <c r="K118" s="156" t="s">
        <v>5</v>
      </c>
      <c r="L118" s="38"/>
      <c r="M118" s="160" t="s">
        <v>5</v>
      </c>
      <c r="N118" s="161" t="s">
        <v>40</v>
      </c>
      <c r="O118" s="162">
        <v>0</v>
      </c>
      <c r="P118" s="162">
        <f t="shared" ref="P118:P135" si="21">O118*H118</f>
        <v>0</v>
      </c>
      <c r="Q118" s="162">
        <v>0</v>
      </c>
      <c r="R118" s="162">
        <f t="shared" ref="R118:R135" si="22">Q118*H118</f>
        <v>0</v>
      </c>
      <c r="S118" s="162">
        <v>0</v>
      </c>
      <c r="T118" s="163">
        <f t="shared" ref="T118:T135" si="23">S118*H118</f>
        <v>0</v>
      </c>
      <c r="AR118" s="24" t="s">
        <v>479</v>
      </c>
      <c r="AT118" s="24" t="s">
        <v>147</v>
      </c>
      <c r="AU118" s="24" t="s">
        <v>77</v>
      </c>
      <c r="AY118" s="24" t="s">
        <v>145</v>
      </c>
      <c r="BE118" s="164">
        <f t="shared" ref="BE118:BE135" si="24">IF(N118="základní",J118,0)</f>
        <v>0</v>
      </c>
      <c r="BF118" s="164">
        <f t="shared" ref="BF118:BF135" si="25">IF(N118="snížená",J118,0)</f>
        <v>0</v>
      </c>
      <c r="BG118" s="164">
        <f t="shared" ref="BG118:BG135" si="26">IF(N118="zákl. přenesená",J118,0)</f>
        <v>0</v>
      </c>
      <c r="BH118" s="164">
        <f t="shared" ref="BH118:BH135" si="27">IF(N118="sníž. přenesená",J118,0)</f>
        <v>0</v>
      </c>
      <c r="BI118" s="164">
        <f t="shared" ref="BI118:BI135" si="28">IF(N118="nulová",J118,0)</f>
        <v>0</v>
      </c>
      <c r="BJ118" s="24" t="s">
        <v>77</v>
      </c>
      <c r="BK118" s="164">
        <f t="shared" ref="BK118:BK135" si="29">ROUND(I118*H118,2)</f>
        <v>0</v>
      </c>
      <c r="BL118" s="24" t="s">
        <v>479</v>
      </c>
      <c r="BM118" s="24" t="s">
        <v>567</v>
      </c>
    </row>
    <row r="119" spans="2:65" s="1" customFormat="1" ht="16.5" customHeight="1">
      <c r="B119" s="153"/>
      <c r="C119" s="154" t="s">
        <v>339</v>
      </c>
      <c r="D119" s="154" t="s">
        <v>147</v>
      </c>
      <c r="E119" s="155" t="s">
        <v>568</v>
      </c>
      <c r="F119" s="156" t="s">
        <v>569</v>
      </c>
      <c r="G119" s="157" t="s">
        <v>150</v>
      </c>
      <c r="H119" s="158">
        <v>10</v>
      </c>
      <c r="I119" s="159"/>
      <c r="J119" s="159">
        <f t="shared" si="20"/>
        <v>0</v>
      </c>
      <c r="K119" s="156" t="s">
        <v>5</v>
      </c>
      <c r="L119" s="38"/>
      <c r="M119" s="160" t="s">
        <v>5</v>
      </c>
      <c r="N119" s="161" t="s">
        <v>40</v>
      </c>
      <c r="O119" s="162">
        <v>0</v>
      </c>
      <c r="P119" s="162">
        <f t="shared" si="21"/>
        <v>0</v>
      </c>
      <c r="Q119" s="162">
        <v>0</v>
      </c>
      <c r="R119" s="162">
        <f t="shared" si="22"/>
        <v>0</v>
      </c>
      <c r="S119" s="162">
        <v>0</v>
      </c>
      <c r="T119" s="163">
        <f t="shared" si="23"/>
        <v>0</v>
      </c>
      <c r="AR119" s="24" t="s">
        <v>479</v>
      </c>
      <c r="AT119" s="24" t="s">
        <v>147</v>
      </c>
      <c r="AU119" s="24" t="s">
        <v>77</v>
      </c>
      <c r="AY119" s="24" t="s">
        <v>145</v>
      </c>
      <c r="BE119" s="164">
        <f t="shared" si="24"/>
        <v>0</v>
      </c>
      <c r="BF119" s="164">
        <f t="shared" si="25"/>
        <v>0</v>
      </c>
      <c r="BG119" s="164">
        <f t="shared" si="26"/>
        <v>0</v>
      </c>
      <c r="BH119" s="164">
        <f t="shared" si="27"/>
        <v>0</v>
      </c>
      <c r="BI119" s="164">
        <f t="shared" si="28"/>
        <v>0</v>
      </c>
      <c r="BJ119" s="24" t="s">
        <v>77</v>
      </c>
      <c r="BK119" s="164">
        <f t="shared" si="29"/>
        <v>0</v>
      </c>
      <c r="BL119" s="24" t="s">
        <v>479</v>
      </c>
      <c r="BM119" s="24" t="s">
        <v>570</v>
      </c>
    </row>
    <row r="120" spans="2:65" s="1" customFormat="1" ht="16.5" customHeight="1">
      <c r="B120" s="153"/>
      <c r="C120" s="154" t="s">
        <v>344</v>
      </c>
      <c r="D120" s="154" t="s">
        <v>147</v>
      </c>
      <c r="E120" s="155" t="s">
        <v>571</v>
      </c>
      <c r="F120" s="156" t="s">
        <v>566</v>
      </c>
      <c r="G120" s="157" t="s">
        <v>150</v>
      </c>
      <c r="H120" s="158">
        <v>10</v>
      </c>
      <c r="I120" s="159"/>
      <c r="J120" s="159">
        <f t="shared" si="20"/>
        <v>0</v>
      </c>
      <c r="K120" s="156" t="s">
        <v>5</v>
      </c>
      <c r="L120" s="38"/>
      <c r="M120" s="160" t="s">
        <v>5</v>
      </c>
      <c r="N120" s="161" t="s">
        <v>40</v>
      </c>
      <c r="O120" s="162">
        <v>0</v>
      </c>
      <c r="P120" s="162">
        <f t="shared" si="21"/>
        <v>0</v>
      </c>
      <c r="Q120" s="162">
        <v>0</v>
      </c>
      <c r="R120" s="162">
        <f t="shared" si="22"/>
        <v>0</v>
      </c>
      <c r="S120" s="162">
        <v>0</v>
      </c>
      <c r="T120" s="163">
        <f t="shared" si="23"/>
        <v>0</v>
      </c>
      <c r="AR120" s="24" t="s">
        <v>479</v>
      </c>
      <c r="AT120" s="24" t="s">
        <v>147</v>
      </c>
      <c r="AU120" s="24" t="s">
        <v>77</v>
      </c>
      <c r="AY120" s="24" t="s">
        <v>145</v>
      </c>
      <c r="BE120" s="164">
        <f t="shared" si="24"/>
        <v>0</v>
      </c>
      <c r="BF120" s="164">
        <f t="shared" si="25"/>
        <v>0</v>
      </c>
      <c r="BG120" s="164">
        <f t="shared" si="26"/>
        <v>0</v>
      </c>
      <c r="BH120" s="164">
        <f t="shared" si="27"/>
        <v>0</v>
      </c>
      <c r="BI120" s="164">
        <f t="shared" si="28"/>
        <v>0</v>
      </c>
      <c r="BJ120" s="24" t="s">
        <v>77</v>
      </c>
      <c r="BK120" s="164">
        <f t="shared" si="29"/>
        <v>0</v>
      </c>
      <c r="BL120" s="24" t="s">
        <v>479</v>
      </c>
      <c r="BM120" s="24" t="s">
        <v>572</v>
      </c>
    </row>
    <row r="121" spans="2:65" s="1" customFormat="1" ht="16.5" customHeight="1">
      <c r="B121" s="153"/>
      <c r="C121" s="154" t="s">
        <v>349</v>
      </c>
      <c r="D121" s="154" t="s">
        <v>147</v>
      </c>
      <c r="E121" s="155" t="s">
        <v>573</v>
      </c>
      <c r="F121" s="156" t="s">
        <v>569</v>
      </c>
      <c r="G121" s="157" t="s">
        <v>150</v>
      </c>
      <c r="H121" s="158">
        <v>10</v>
      </c>
      <c r="I121" s="159"/>
      <c r="J121" s="159">
        <f t="shared" si="20"/>
        <v>0</v>
      </c>
      <c r="K121" s="156" t="s">
        <v>5</v>
      </c>
      <c r="L121" s="38"/>
      <c r="M121" s="160" t="s">
        <v>5</v>
      </c>
      <c r="N121" s="161" t="s">
        <v>40</v>
      </c>
      <c r="O121" s="162">
        <v>0</v>
      </c>
      <c r="P121" s="162">
        <f t="shared" si="21"/>
        <v>0</v>
      </c>
      <c r="Q121" s="162">
        <v>0</v>
      </c>
      <c r="R121" s="162">
        <f t="shared" si="22"/>
        <v>0</v>
      </c>
      <c r="S121" s="162">
        <v>0</v>
      </c>
      <c r="T121" s="163">
        <f t="shared" si="23"/>
        <v>0</v>
      </c>
      <c r="AR121" s="24" t="s">
        <v>479</v>
      </c>
      <c r="AT121" s="24" t="s">
        <v>147</v>
      </c>
      <c r="AU121" s="24" t="s">
        <v>77</v>
      </c>
      <c r="AY121" s="24" t="s">
        <v>145</v>
      </c>
      <c r="BE121" s="164">
        <f t="shared" si="24"/>
        <v>0</v>
      </c>
      <c r="BF121" s="164">
        <f t="shared" si="25"/>
        <v>0</v>
      </c>
      <c r="BG121" s="164">
        <f t="shared" si="26"/>
        <v>0</v>
      </c>
      <c r="BH121" s="164">
        <f t="shared" si="27"/>
        <v>0</v>
      </c>
      <c r="BI121" s="164">
        <f t="shared" si="28"/>
        <v>0</v>
      </c>
      <c r="BJ121" s="24" t="s">
        <v>77</v>
      </c>
      <c r="BK121" s="164">
        <f t="shared" si="29"/>
        <v>0</v>
      </c>
      <c r="BL121" s="24" t="s">
        <v>479</v>
      </c>
      <c r="BM121" s="24" t="s">
        <v>574</v>
      </c>
    </row>
    <row r="122" spans="2:65" s="1" customFormat="1" ht="16.5" customHeight="1">
      <c r="B122" s="153"/>
      <c r="C122" s="154" t="s">
        <v>356</v>
      </c>
      <c r="D122" s="154" t="s">
        <v>147</v>
      </c>
      <c r="E122" s="155" t="s">
        <v>575</v>
      </c>
      <c r="F122" s="156" t="s">
        <v>566</v>
      </c>
      <c r="G122" s="157" t="s">
        <v>150</v>
      </c>
      <c r="H122" s="158">
        <v>5</v>
      </c>
      <c r="I122" s="159"/>
      <c r="J122" s="159">
        <f t="shared" si="20"/>
        <v>0</v>
      </c>
      <c r="K122" s="156" t="s">
        <v>5</v>
      </c>
      <c r="L122" s="38"/>
      <c r="M122" s="160" t="s">
        <v>5</v>
      </c>
      <c r="N122" s="161" t="s">
        <v>40</v>
      </c>
      <c r="O122" s="162">
        <v>0</v>
      </c>
      <c r="P122" s="162">
        <f t="shared" si="21"/>
        <v>0</v>
      </c>
      <c r="Q122" s="162">
        <v>0</v>
      </c>
      <c r="R122" s="162">
        <f t="shared" si="22"/>
        <v>0</v>
      </c>
      <c r="S122" s="162">
        <v>0</v>
      </c>
      <c r="T122" s="163">
        <f t="shared" si="23"/>
        <v>0</v>
      </c>
      <c r="AR122" s="24" t="s">
        <v>479</v>
      </c>
      <c r="AT122" s="24" t="s">
        <v>147</v>
      </c>
      <c r="AU122" s="24" t="s">
        <v>77</v>
      </c>
      <c r="AY122" s="24" t="s">
        <v>145</v>
      </c>
      <c r="BE122" s="164">
        <f t="shared" si="24"/>
        <v>0</v>
      </c>
      <c r="BF122" s="164">
        <f t="shared" si="25"/>
        <v>0</v>
      </c>
      <c r="BG122" s="164">
        <f t="shared" si="26"/>
        <v>0</v>
      </c>
      <c r="BH122" s="164">
        <f t="shared" si="27"/>
        <v>0</v>
      </c>
      <c r="BI122" s="164">
        <f t="shared" si="28"/>
        <v>0</v>
      </c>
      <c r="BJ122" s="24" t="s">
        <v>77</v>
      </c>
      <c r="BK122" s="164">
        <f t="shared" si="29"/>
        <v>0</v>
      </c>
      <c r="BL122" s="24" t="s">
        <v>479</v>
      </c>
      <c r="BM122" s="24" t="s">
        <v>576</v>
      </c>
    </row>
    <row r="123" spans="2:65" s="1" customFormat="1" ht="16.5" customHeight="1">
      <c r="B123" s="153"/>
      <c r="C123" s="154" t="s">
        <v>362</v>
      </c>
      <c r="D123" s="154" t="s">
        <v>147</v>
      </c>
      <c r="E123" s="155" t="s">
        <v>577</v>
      </c>
      <c r="F123" s="156" t="s">
        <v>566</v>
      </c>
      <c r="G123" s="157" t="s">
        <v>150</v>
      </c>
      <c r="H123" s="158">
        <v>5</v>
      </c>
      <c r="I123" s="159"/>
      <c r="J123" s="159">
        <f t="shared" si="20"/>
        <v>0</v>
      </c>
      <c r="K123" s="156" t="s">
        <v>5</v>
      </c>
      <c r="L123" s="38"/>
      <c r="M123" s="160" t="s">
        <v>5</v>
      </c>
      <c r="N123" s="161" t="s">
        <v>40</v>
      </c>
      <c r="O123" s="162">
        <v>0</v>
      </c>
      <c r="P123" s="162">
        <f t="shared" si="21"/>
        <v>0</v>
      </c>
      <c r="Q123" s="162">
        <v>0</v>
      </c>
      <c r="R123" s="162">
        <f t="shared" si="22"/>
        <v>0</v>
      </c>
      <c r="S123" s="162">
        <v>0</v>
      </c>
      <c r="T123" s="163">
        <f t="shared" si="23"/>
        <v>0</v>
      </c>
      <c r="AR123" s="24" t="s">
        <v>479</v>
      </c>
      <c r="AT123" s="24" t="s">
        <v>147</v>
      </c>
      <c r="AU123" s="24" t="s">
        <v>77</v>
      </c>
      <c r="AY123" s="24" t="s">
        <v>145</v>
      </c>
      <c r="BE123" s="164">
        <f t="shared" si="24"/>
        <v>0</v>
      </c>
      <c r="BF123" s="164">
        <f t="shared" si="25"/>
        <v>0</v>
      </c>
      <c r="BG123" s="164">
        <f t="shared" si="26"/>
        <v>0</v>
      </c>
      <c r="BH123" s="164">
        <f t="shared" si="27"/>
        <v>0</v>
      </c>
      <c r="BI123" s="164">
        <f t="shared" si="28"/>
        <v>0</v>
      </c>
      <c r="BJ123" s="24" t="s">
        <v>77</v>
      </c>
      <c r="BK123" s="164">
        <f t="shared" si="29"/>
        <v>0</v>
      </c>
      <c r="BL123" s="24" t="s">
        <v>479</v>
      </c>
      <c r="BM123" s="24" t="s">
        <v>578</v>
      </c>
    </row>
    <row r="124" spans="2:65" s="1" customFormat="1" ht="16.5" customHeight="1">
      <c r="B124" s="153"/>
      <c r="C124" s="154" t="s">
        <v>367</v>
      </c>
      <c r="D124" s="154" t="s">
        <v>147</v>
      </c>
      <c r="E124" s="155" t="s">
        <v>579</v>
      </c>
      <c r="F124" s="156" t="s">
        <v>569</v>
      </c>
      <c r="G124" s="157" t="s">
        <v>150</v>
      </c>
      <c r="H124" s="158">
        <v>10</v>
      </c>
      <c r="I124" s="159"/>
      <c r="J124" s="159">
        <f t="shared" si="20"/>
        <v>0</v>
      </c>
      <c r="K124" s="156" t="s">
        <v>5</v>
      </c>
      <c r="L124" s="38"/>
      <c r="M124" s="160" t="s">
        <v>5</v>
      </c>
      <c r="N124" s="161" t="s">
        <v>40</v>
      </c>
      <c r="O124" s="162">
        <v>0</v>
      </c>
      <c r="P124" s="162">
        <f t="shared" si="21"/>
        <v>0</v>
      </c>
      <c r="Q124" s="162">
        <v>0</v>
      </c>
      <c r="R124" s="162">
        <f t="shared" si="22"/>
        <v>0</v>
      </c>
      <c r="S124" s="162">
        <v>0</v>
      </c>
      <c r="T124" s="163">
        <f t="shared" si="23"/>
        <v>0</v>
      </c>
      <c r="AR124" s="24" t="s">
        <v>479</v>
      </c>
      <c r="AT124" s="24" t="s">
        <v>147</v>
      </c>
      <c r="AU124" s="24" t="s">
        <v>77</v>
      </c>
      <c r="AY124" s="24" t="s">
        <v>145</v>
      </c>
      <c r="BE124" s="164">
        <f t="shared" si="24"/>
        <v>0</v>
      </c>
      <c r="BF124" s="164">
        <f t="shared" si="25"/>
        <v>0</v>
      </c>
      <c r="BG124" s="164">
        <f t="shared" si="26"/>
        <v>0</v>
      </c>
      <c r="BH124" s="164">
        <f t="shared" si="27"/>
        <v>0</v>
      </c>
      <c r="BI124" s="164">
        <f t="shared" si="28"/>
        <v>0</v>
      </c>
      <c r="BJ124" s="24" t="s">
        <v>77</v>
      </c>
      <c r="BK124" s="164">
        <f t="shared" si="29"/>
        <v>0</v>
      </c>
      <c r="BL124" s="24" t="s">
        <v>479</v>
      </c>
      <c r="BM124" s="24" t="s">
        <v>580</v>
      </c>
    </row>
    <row r="125" spans="2:65" s="1" customFormat="1" ht="16.5" customHeight="1">
      <c r="B125" s="153"/>
      <c r="C125" s="154" t="s">
        <v>373</v>
      </c>
      <c r="D125" s="154" t="s">
        <v>147</v>
      </c>
      <c r="E125" s="155" t="s">
        <v>581</v>
      </c>
      <c r="F125" s="156" t="s">
        <v>582</v>
      </c>
      <c r="G125" s="157" t="s">
        <v>150</v>
      </c>
      <c r="H125" s="158">
        <v>3</v>
      </c>
      <c r="I125" s="159"/>
      <c r="J125" s="159">
        <f t="shared" si="20"/>
        <v>0</v>
      </c>
      <c r="K125" s="156" t="s">
        <v>5</v>
      </c>
      <c r="L125" s="38"/>
      <c r="M125" s="160" t="s">
        <v>5</v>
      </c>
      <c r="N125" s="161" t="s">
        <v>40</v>
      </c>
      <c r="O125" s="162">
        <v>0</v>
      </c>
      <c r="P125" s="162">
        <f t="shared" si="21"/>
        <v>0</v>
      </c>
      <c r="Q125" s="162">
        <v>0</v>
      </c>
      <c r="R125" s="162">
        <f t="shared" si="22"/>
        <v>0</v>
      </c>
      <c r="S125" s="162">
        <v>0</v>
      </c>
      <c r="T125" s="163">
        <f t="shared" si="23"/>
        <v>0</v>
      </c>
      <c r="AR125" s="24" t="s">
        <v>479</v>
      </c>
      <c r="AT125" s="24" t="s">
        <v>147</v>
      </c>
      <c r="AU125" s="24" t="s">
        <v>77</v>
      </c>
      <c r="AY125" s="24" t="s">
        <v>145</v>
      </c>
      <c r="BE125" s="164">
        <f t="shared" si="24"/>
        <v>0</v>
      </c>
      <c r="BF125" s="164">
        <f t="shared" si="25"/>
        <v>0</v>
      </c>
      <c r="BG125" s="164">
        <f t="shared" si="26"/>
        <v>0</v>
      </c>
      <c r="BH125" s="164">
        <f t="shared" si="27"/>
        <v>0</v>
      </c>
      <c r="BI125" s="164">
        <f t="shared" si="28"/>
        <v>0</v>
      </c>
      <c r="BJ125" s="24" t="s">
        <v>77</v>
      </c>
      <c r="BK125" s="164">
        <f t="shared" si="29"/>
        <v>0</v>
      </c>
      <c r="BL125" s="24" t="s">
        <v>479</v>
      </c>
      <c r="BM125" s="24" t="s">
        <v>583</v>
      </c>
    </row>
    <row r="126" spans="2:65" s="1" customFormat="1" ht="16.5" customHeight="1">
      <c r="B126" s="153"/>
      <c r="C126" s="154" t="s">
        <v>378</v>
      </c>
      <c r="D126" s="154" t="s">
        <v>147</v>
      </c>
      <c r="E126" s="155" t="s">
        <v>584</v>
      </c>
      <c r="F126" s="156" t="s">
        <v>585</v>
      </c>
      <c r="G126" s="157" t="s">
        <v>502</v>
      </c>
      <c r="H126" s="158">
        <v>24</v>
      </c>
      <c r="I126" s="159"/>
      <c r="J126" s="159">
        <f t="shared" si="20"/>
        <v>0</v>
      </c>
      <c r="K126" s="156" t="s">
        <v>5</v>
      </c>
      <c r="L126" s="38"/>
      <c r="M126" s="160" t="s">
        <v>5</v>
      </c>
      <c r="N126" s="161" t="s">
        <v>40</v>
      </c>
      <c r="O126" s="162">
        <v>0</v>
      </c>
      <c r="P126" s="162">
        <f t="shared" si="21"/>
        <v>0</v>
      </c>
      <c r="Q126" s="162">
        <v>0</v>
      </c>
      <c r="R126" s="162">
        <f t="shared" si="22"/>
        <v>0</v>
      </c>
      <c r="S126" s="162">
        <v>0</v>
      </c>
      <c r="T126" s="163">
        <f t="shared" si="23"/>
        <v>0</v>
      </c>
      <c r="AR126" s="24" t="s">
        <v>479</v>
      </c>
      <c r="AT126" s="24" t="s">
        <v>147</v>
      </c>
      <c r="AU126" s="24" t="s">
        <v>77</v>
      </c>
      <c r="AY126" s="24" t="s">
        <v>145</v>
      </c>
      <c r="BE126" s="164">
        <f t="shared" si="24"/>
        <v>0</v>
      </c>
      <c r="BF126" s="164">
        <f t="shared" si="25"/>
        <v>0</v>
      </c>
      <c r="BG126" s="164">
        <f t="shared" si="26"/>
        <v>0</v>
      </c>
      <c r="BH126" s="164">
        <f t="shared" si="27"/>
        <v>0</v>
      </c>
      <c r="BI126" s="164">
        <f t="shared" si="28"/>
        <v>0</v>
      </c>
      <c r="BJ126" s="24" t="s">
        <v>77</v>
      </c>
      <c r="BK126" s="164">
        <f t="shared" si="29"/>
        <v>0</v>
      </c>
      <c r="BL126" s="24" t="s">
        <v>479</v>
      </c>
      <c r="BM126" s="24" t="s">
        <v>586</v>
      </c>
    </row>
    <row r="127" spans="2:65" s="1" customFormat="1" ht="16.5" customHeight="1">
      <c r="B127" s="153"/>
      <c r="C127" s="154" t="s">
        <v>382</v>
      </c>
      <c r="D127" s="154" t="s">
        <v>147</v>
      </c>
      <c r="E127" s="155" t="s">
        <v>587</v>
      </c>
      <c r="F127" s="156" t="s">
        <v>588</v>
      </c>
      <c r="G127" s="157" t="s">
        <v>502</v>
      </c>
      <c r="H127" s="158">
        <v>2</v>
      </c>
      <c r="I127" s="159"/>
      <c r="J127" s="159">
        <f t="shared" si="20"/>
        <v>0</v>
      </c>
      <c r="K127" s="156" t="s">
        <v>5</v>
      </c>
      <c r="L127" s="38"/>
      <c r="M127" s="160" t="s">
        <v>5</v>
      </c>
      <c r="N127" s="161" t="s">
        <v>40</v>
      </c>
      <c r="O127" s="162">
        <v>0</v>
      </c>
      <c r="P127" s="162">
        <f t="shared" si="21"/>
        <v>0</v>
      </c>
      <c r="Q127" s="162">
        <v>0</v>
      </c>
      <c r="R127" s="162">
        <f t="shared" si="22"/>
        <v>0</v>
      </c>
      <c r="S127" s="162">
        <v>0</v>
      </c>
      <c r="T127" s="163">
        <f t="shared" si="23"/>
        <v>0</v>
      </c>
      <c r="AR127" s="24" t="s">
        <v>479</v>
      </c>
      <c r="AT127" s="24" t="s">
        <v>147</v>
      </c>
      <c r="AU127" s="24" t="s">
        <v>77</v>
      </c>
      <c r="AY127" s="24" t="s">
        <v>145</v>
      </c>
      <c r="BE127" s="164">
        <f t="shared" si="24"/>
        <v>0</v>
      </c>
      <c r="BF127" s="164">
        <f t="shared" si="25"/>
        <v>0</v>
      </c>
      <c r="BG127" s="164">
        <f t="shared" si="26"/>
        <v>0</v>
      </c>
      <c r="BH127" s="164">
        <f t="shared" si="27"/>
        <v>0</v>
      </c>
      <c r="BI127" s="164">
        <f t="shared" si="28"/>
        <v>0</v>
      </c>
      <c r="BJ127" s="24" t="s">
        <v>77</v>
      </c>
      <c r="BK127" s="164">
        <f t="shared" si="29"/>
        <v>0</v>
      </c>
      <c r="BL127" s="24" t="s">
        <v>479</v>
      </c>
      <c r="BM127" s="24" t="s">
        <v>589</v>
      </c>
    </row>
    <row r="128" spans="2:65" s="1" customFormat="1" ht="16.5" customHeight="1">
      <c r="B128" s="153"/>
      <c r="C128" s="154" t="s">
        <v>389</v>
      </c>
      <c r="D128" s="154" t="s">
        <v>147</v>
      </c>
      <c r="E128" s="155" t="s">
        <v>590</v>
      </c>
      <c r="F128" s="156" t="s">
        <v>591</v>
      </c>
      <c r="G128" s="157" t="s">
        <v>502</v>
      </c>
      <c r="H128" s="158">
        <v>4</v>
      </c>
      <c r="I128" s="159"/>
      <c r="J128" s="159">
        <f t="shared" si="20"/>
        <v>0</v>
      </c>
      <c r="K128" s="156" t="s">
        <v>5</v>
      </c>
      <c r="L128" s="38"/>
      <c r="M128" s="160" t="s">
        <v>5</v>
      </c>
      <c r="N128" s="161" t="s">
        <v>40</v>
      </c>
      <c r="O128" s="162">
        <v>0</v>
      </c>
      <c r="P128" s="162">
        <f t="shared" si="21"/>
        <v>0</v>
      </c>
      <c r="Q128" s="162">
        <v>0</v>
      </c>
      <c r="R128" s="162">
        <f t="shared" si="22"/>
        <v>0</v>
      </c>
      <c r="S128" s="162">
        <v>0</v>
      </c>
      <c r="T128" s="163">
        <f t="shared" si="23"/>
        <v>0</v>
      </c>
      <c r="AR128" s="24" t="s">
        <v>479</v>
      </c>
      <c r="AT128" s="24" t="s">
        <v>147</v>
      </c>
      <c r="AU128" s="24" t="s">
        <v>77</v>
      </c>
      <c r="AY128" s="24" t="s">
        <v>145</v>
      </c>
      <c r="BE128" s="164">
        <f t="shared" si="24"/>
        <v>0</v>
      </c>
      <c r="BF128" s="164">
        <f t="shared" si="25"/>
        <v>0</v>
      </c>
      <c r="BG128" s="164">
        <f t="shared" si="26"/>
        <v>0</v>
      </c>
      <c r="BH128" s="164">
        <f t="shared" si="27"/>
        <v>0</v>
      </c>
      <c r="BI128" s="164">
        <f t="shared" si="28"/>
        <v>0</v>
      </c>
      <c r="BJ128" s="24" t="s">
        <v>77</v>
      </c>
      <c r="BK128" s="164">
        <f t="shared" si="29"/>
        <v>0</v>
      </c>
      <c r="BL128" s="24" t="s">
        <v>479</v>
      </c>
      <c r="BM128" s="24" t="s">
        <v>592</v>
      </c>
    </row>
    <row r="129" spans="2:65" s="1" customFormat="1" ht="16.5" customHeight="1">
      <c r="B129" s="153"/>
      <c r="C129" s="154" t="s">
        <v>395</v>
      </c>
      <c r="D129" s="154" t="s">
        <v>147</v>
      </c>
      <c r="E129" s="155" t="s">
        <v>593</v>
      </c>
      <c r="F129" s="156" t="s">
        <v>594</v>
      </c>
      <c r="G129" s="157" t="s">
        <v>150</v>
      </c>
      <c r="H129" s="158">
        <v>5</v>
      </c>
      <c r="I129" s="159"/>
      <c r="J129" s="159">
        <f t="shared" si="20"/>
        <v>0</v>
      </c>
      <c r="K129" s="156" t="s">
        <v>5</v>
      </c>
      <c r="L129" s="38"/>
      <c r="M129" s="160" t="s">
        <v>5</v>
      </c>
      <c r="N129" s="161" t="s">
        <v>40</v>
      </c>
      <c r="O129" s="162">
        <v>0</v>
      </c>
      <c r="P129" s="162">
        <f t="shared" si="21"/>
        <v>0</v>
      </c>
      <c r="Q129" s="162">
        <v>0</v>
      </c>
      <c r="R129" s="162">
        <f t="shared" si="22"/>
        <v>0</v>
      </c>
      <c r="S129" s="162">
        <v>0</v>
      </c>
      <c r="T129" s="163">
        <f t="shared" si="23"/>
        <v>0</v>
      </c>
      <c r="AR129" s="24" t="s">
        <v>479</v>
      </c>
      <c r="AT129" s="24" t="s">
        <v>147</v>
      </c>
      <c r="AU129" s="24" t="s">
        <v>77</v>
      </c>
      <c r="AY129" s="24" t="s">
        <v>145</v>
      </c>
      <c r="BE129" s="164">
        <f t="shared" si="24"/>
        <v>0</v>
      </c>
      <c r="BF129" s="164">
        <f t="shared" si="25"/>
        <v>0</v>
      </c>
      <c r="BG129" s="164">
        <f t="shared" si="26"/>
        <v>0</v>
      </c>
      <c r="BH129" s="164">
        <f t="shared" si="27"/>
        <v>0</v>
      </c>
      <c r="BI129" s="164">
        <f t="shared" si="28"/>
        <v>0</v>
      </c>
      <c r="BJ129" s="24" t="s">
        <v>77</v>
      </c>
      <c r="BK129" s="164">
        <f t="shared" si="29"/>
        <v>0</v>
      </c>
      <c r="BL129" s="24" t="s">
        <v>479</v>
      </c>
      <c r="BM129" s="24" t="s">
        <v>595</v>
      </c>
    </row>
    <row r="130" spans="2:65" s="1" customFormat="1" ht="16.5" customHeight="1">
      <c r="B130" s="153"/>
      <c r="C130" s="154" t="s">
        <v>403</v>
      </c>
      <c r="D130" s="154" t="s">
        <v>147</v>
      </c>
      <c r="E130" s="155" t="s">
        <v>596</v>
      </c>
      <c r="F130" s="156" t="s">
        <v>597</v>
      </c>
      <c r="G130" s="157" t="s">
        <v>150</v>
      </c>
      <c r="H130" s="158">
        <v>5</v>
      </c>
      <c r="I130" s="159"/>
      <c r="J130" s="159">
        <f t="shared" si="20"/>
        <v>0</v>
      </c>
      <c r="K130" s="156" t="s">
        <v>5</v>
      </c>
      <c r="L130" s="38"/>
      <c r="M130" s="160" t="s">
        <v>5</v>
      </c>
      <c r="N130" s="161" t="s">
        <v>40</v>
      </c>
      <c r="O130" s="162">
        <v>0</v>
      </c>
      <c r="P130" s="162">
        <f t="shared" si="21"/>
        <v>0</v>
      </c>
      <c r="Q130" s="162">
        <v>0</v>
      </c>
      <c r="R130" s="162">
        <f t="shared" si="22"/>
        <v>0</v>
      </c>
      <c r="S130" s="162">
        <v>0</v>
      </c>
      <c r="T130" s="163">
        <f t="shared" si="23"/>
        <v>0</v>
      </c>
      <c r="AR130" s="24" t="s">
        <v>479</v>
      </c>
      <c r="AT130" s="24" t="s">
        <v>147</v>
      </c>
      <c r="AU130" s="24" t="s">
        <v>77</v>
      </c>
      <c r="AY130" s="24" t="s">
        <v>145</v>
      </c>
      <c r="BE130" s="164">
        <f t="shared" si="24"/>
        <v>0</v>
      </c>
      <c r="BF130" s="164">
        <f t="shared" si="25"/>
        <v>0</v>
      </c>
      <c r="BG130" s="164">
        <f t="shared" si="26"/>
        <v>0</v>
      </c>
      <c r="BH130" s="164">
        <f t="shared" si="27"/>
        <v>0</v>
      </c>
      <c r="BI130" s="164">
        <f t="shared" si="28"/>
        <v>0</v>
      </c>
      <c r="BJ130" s="24" t="s">
        <v>77</v>
      </c>
      <c r="BK130" s="164">
        <f t="shared" si="29"/>
        <v>0</v>
      </c>
      <c r="BL130" s="24" t="s">
        <v>479</v>
      </c>
      <c r="BM130" s="24" t="s">
        <v>598</v>
      </c>
    </row>
    <row r="131" spans="2:65" s="1" customFormat="1" ht="16.5" customHeight="1">
      <c r="B131" s="153"/>
      <c r="C131" s="154" t="s">
        <v>412</v>
      </c>
      <c r="D131" s="154" t="s">
        <v>147</v>
      </c>
      <c r="E131" s="155" t="s">
        <v>599</v>
      </c>
      <c r="F131" s="156" t="s">
        <v>600</v>
      </c>
      <c r="G131" s="157" t="s">
        <v>150</v>
      </c>
      <c r="H131" s="158">
        <v>5</v>
      </c>
      <c r="I131" s="159"/>
      <c r="J131" s="159">
        <f t="shared" si="20"/>
        <v>0</v>
      </c>
      <c r="K131" s="156" t="s">
        <v>5</v>
      </c>
      <c r="L131" s="38"/>
      <c r="M131" s="160" t="s">
        <v>5</v>
      </c>
      <c r="N131" s="161" t="s">
        <v>40</v>
      </c>
      <c r="O131" s="162">
        <v>0</v>
      </c>
      <c r="P131" s="162">
        <f t="shared" si="21"/>
        <v>0</v>
      </c>
      <c r="Q131" s="162">
        <v>0</v>
      </c>
      <c r="R131" s="162">
        <f t="shared" si="22"/>
        <v>0</v>
      </c>
      <c r="S131" s="162">
        <v>0</v>
      </c>
      <c r="T131" s="163">
        <f t="shared" si="23"/>
        <v>0</v>
      </c>
      <c r="AR131" s="24" t="s">
        <v>479</v>
      </c>
      <c r="AT131" s="24" t="s">
        <v>147</v>
      </c>
      <c r="AU131" s="24" t="s">
        <v>77</v>
      </c>
      <c r="AY131" s="24" t="s">
        <v>145</v>
      </c>
      <c r="BE131" s="164">
        <f t="shared" si="24"/>
        <v>0</v>
      </c>
      <c r="BF131" s="164">
        <f t="shared" si="25"/>
        <v>0</v>
      </c>
      <c r="BG131" s="164">
        <f t="shared" si="26"/>
        <v>0</v>
      </c>
      <c r="BH131" s="164">
        <f t="shared" si="27"/>
        <v>0</v>
      </c>
      <c r="BI131" s="164">
        <f t="shared" si="28"/>
        <v>0</v>
      </c>
      <c r="BJ131" s="24" t="s">
        <v>77</v>
      </c>
      <c r="BK131" s="164">
        <f t="shared" si="29"/>
        <v>0</v>
      </c>
      <c r="BL131" s="24" t="s">
        <v>479</v>
      </c>
      <c r="BM131" s="24" t="s">
        <v>601</v>
      </c>
    </row>
    <row r="132" spans="2:65" s="1" customFormat="1" ht="16.5" customHeight="1">
      <c r="B132" s="153"/>
      <c r="C132" s="154" t="s">
        <v>418</v>
      </c>
      <c r="D132" s="154" t="s">
        <v>147</v>
      </c>
      <c r="E132" s="155" t="s">
        <v>602</v>
      </c>
      <c r="F132" s="156" t="s">
        <v>603</v>
      </c>
      <c r="G132" s="157" t="s">
        <v>150</v>
      </c>
      <c r="H132" s="158">
        <v>5</v>
      </c>
      <c r="I132" s="159"/>
      <c r="J132" s="159">
        <f t="shared" si="20"/>
        <v>0</v>
      </c>
      <c r="K132" s="156" t="s">
        <v>5</v>
      </c>
      <c r="L132" s="38"/>
      <c r="M132" s="160" t="s">
        <v>5</v>
      </c>
      <c r="N132" s="161" t="s">
        <v>40</v>
      </c>
      <c r="O132" s="162">
        <v>0</v>
      </c>
      <c r="P132" s="162">
        <f t="shared" si="21"/>
        <v>0</v>
      </c>
      <c r="Q132" s="162">
        <v>0</v>
      </c>
      <c r="R132" s="162">
        <f t="shared" si="22"/>
        <v>0</v>
      </c>
      <c r="S132" s="162">
        <v>0</v>
      </c>
      <c r="T132" s="163">
        <f t="shared" si="23"/>
        <v>0</v>
      </c>
      <c r="AR132" s="24" t="s">
        <v>479</v>
      </c>
      <c r="AT132" s="24" t="s">
        <v>147</v>
      </c>
      <c r="AU132" s="24" t="s">
        <v>77</v>
      </c>
      <c r="AY132" s="24" t="s">
        <v>145</v>
      </c>
      <c r="BE132" s="164">
        <f t="shared" si="24"/>
        <v>0</v>
      </c>
      <c r="BF132" s="164">
        <f t="shared" si="25"/>
        <v>0</v>
      </c>
      <c r="BG132" s="164">
        <f t="shared" si="26"/>
        <v>0</v>
      </c>
      <c r="BH132" s="164">
        <f t="shared" si="27"/>
        <v>0</v>
      </c>
      <c r="BI132" s="164">
        <f t="shared" si="28"/>
        <v>0</v>
      </c>
      <c r="BJ132" s="24" t="s">
        <v>77</v>
      </c>
      <c r="BK132" s="164">
        <f t="shared" si="29"/>
        <v>0</v>
      </c>
      <c r="BL132" s="24" t="s">
        <v>479</v>
      </c>
      <c r="BM132" s="24" t="s">
        <v>604</v>
      </c>
    </row>
    <row r="133" spans="2:65" s="1" customFormat="1" ht="16.5" customHeight="1">
      <c r="B133" s="153"/>
      <c r="C133" s="154" t="s">
        <v>423</v>
      </c>
      <c r="D133" s="154" t="s">
        <v>147</v>
      </c>
      <c r="E133" s="155" t="s">
        <v>605</v>
      </c>
      <c r="F133" s="156" t="s">
        <v>606</v>
      </c>
      <c r="G133" s="157" t="s">
        <v>502</v>
      </c>
      <c r="H133" s="158">
        <v>20</v>
      </c>
      <c r="I133" s="159"/>
      <c r="J133" s="159">
        <f t="shared" si="20"/>
        <v>0</v>
      </c>
      <c r="K133" s="156" t="s">
        <v>5</v>
      </c>
      <c r="L133" s="38"/>
      <c r="M133" s="160" t="s">
        <v>5</v>
      </c>
      <c r="N133" s="161" t="s">
        <v>40</v>
      </c>
      <c r="O133" s="162">
        <v>0</v>
      </c>
      <c r="P133" s="162">
        <f t="shared" si="21"/>
        <v>0</v>
      </c>
      <c r="Q133" s="162">
        <v>0</v>
      </c>
      <c r="R133" s="162">
        <f t="shared" si="22"/>
        <v>0</v>
      </c>
      <c r="S133" s="162">
        <v>0</v>
      </c>
      <c r="T133" s="163">
        <f t="shared" si="23"/>
        <v>0</v>
      </c>
      <c r="AR133" s="24" t="s">
        <v>479</v>
      </c>
      <c r="AT133" s="24" t="s">
        <v>147</v>
      </c>
      <c r="AU133" s="24" t="s">
        <v>77</v>
      </c>
      <c r="AY133" s="24" t="s">
        <v>145</v>
      </c>
      <c r="BE133" s="164">
        <f t="shared" si="24"/>
        <v>0</v>
      </c>
      <c r="BF133" s="164">
        <f t="shared" si="25"/>
        <v>0</v>
      </c>
      <c r="BG133" s="164">
        <f t="shared" si="26"/>
        <v>0</v>
      </c>
      <c r="BH133" s="164">
        <f t="shared" si="27"/>
        <v>0</v>
      </c>
      <c r="BI133" s="164">
        <f t="shared" si="28"/>
        <v>0</v>
      </c>
      <c r="BJ133" s="24" t="s">
        <v>77</v>
      </c>
      <c r="BK133" s="164">
        <f t="shared" si="29"/>
        <v>0</v>
      </c>
      <c r="BL133" s="24" t="s">
        <v>479</v>
      </c>
      <c r="BM133" s="24" t="s">
        <v>607</v>
      </c>
    </row>
    <row r="134" spans="2:65" s="1" customFormat="1" ht="16.5" customHeight="1">
      <c r="B134" s="153"/>
      <c r="C134" s="154" t="s">
        <v>428</v>
      </c>
      <c r="D134" s="154" t="s">
        <v>147</v>
      </c>
      <c r="E134" s="155" t="s">
        <v>608</v>
      </c>
      <c r="F134" s="156" t="s">
        <v>609</v>
      </c>
      <c r="G134" s="157" t="s">
        <v>150</v>
      </c>
      <c r="H134" s="158">
        <v>6</v>
      </c>
      <c r="I134" s="159"/>
      <c r="J134" s="159">
        <f t="shared" si="20"/>
        <v>0</v>
      </c>
      <c r="K134" s="156" t="s">
        <v>5</v>
      </c>
      <c r="L134" s="38"/>
      <c r="M134" s="160" t="s">
        <v>5</v>
      </c>
      <c r="N134" s="161" t="s">
        <v>40</v>
      </c>
      <c r="O134" s="162">
        <v>0</v>
      </c>
      <c r="P134" s="162">
        <f t="shared" si="21"/>
        <v>0</v>
      </c>
      <c r="Q134" s="162">
        <v>0</v>
      </c>
      <c r="R134" s="162">
        <f t="shared" si="22"/>
        <v>0</v>
      </c>
      <c r="S134" s="162">
        <v>0</v>
      </c>
      <c r="T134" s="163">
        <f t="shared" si="23"/>
        <v>0</v>
      </c>
      <c r="AR134" s="24" t="s">
        <v>479</v>
      </c>
      <c r="AT134" s="24" t="s">
        <v>147</v>
      </c>
      <c r="AU134" s="24" t="s">
        <v>77</v>
      </c>
      <c r="AY134" s="24" t="s">
        <v>145</v>
      </c>
      <c r="BE134" s="164">
        <f t="shared" si="24"/>
        <v>0</v>
      </c>
      <c r="BF134" s="164">
        <f t="shared" si="25"/>
        <v>0</v>
      </c>
      <c r="BG134" s="164">
        <f t="shared" si="26"/>
        <v>0</v>
      </c>
      <c r="BH134" s="164">
        <f t="shared" si="27"/>
        <v>0</v>
      </c>
      <c r="BI134" s="164">
        <f t="shared" si="28"/>
        <v>0</v>
      </c>
      <c r="BJ134" s="24" t="s">
        <v>77</v>
      </c>
      <c r="BK134" s="164">
        <f t="shared" si="29"/>
        <v>0</v>
      </c>
      <c r="BL134" s="24" t="s">
        <v>479</v>
      </c>
      <c r="BM134" s="24" t="s">
        <v>610</v>
      </c>
    </row>
    <row r="135" spans="2:65" s="1" customFormat="1" ht="16.5" customHeight="1">
      <c r="B135" s="153"/>
      <c r="C135" s="154" t="s">
        <v>431</v>
      </c>
      <c r="D135" s="154" t="s">
        <v>147</v>
      </c>
      <c r="E135" s="155" t="s">
        <v>611</v>
      </c>
      <c r="F135" s="156" t="s">
        <v>606</v>
      </c>
      <c r="G135" s="157" t="s">
        <v>502</v>
      </c>
      <c r="H135" s="158">
        <v>60</v>
      </c>
      <c r="I135" s="159"/>
      <c r="J135" s="159">
        <f t="shared" si="20"/>
        <v>0</v>
      </c>
      <c r="K135" s="156" t="s">
        <v>5</v>
      </c>
      <c r="L135" s="38"/>
      <c r="M135" s="160" t="s">
        <v>5</v>
      </c>
      <c r="N135" s="161" t="s">
        <v>40</v>
      </c>
      <c r="O135" s="162">
        <v>0</v>
      </c>
      <c r="P135" s="162">
        <f t="shared" si="21"/>
        <v>0</v>
      </c>
      <c r="Q135" s="162">
        <v>0</v>
      </c>
      <c r="R135" s="162">
        <f t="shared" si="22"/>
        <v>0</v>
      </c>
      <c r="S135" s="162">
        <v>0</v>
      </c>
      <c r="T135" s="163">
        <f t="shared" si="23"/>
        <v>0</v>
      </c>
      <c r="AR135" s="24" t="s">
        <v>479</v>
      </c>
      <c r="AT135" s="24" t="s">
        <v>147</v>
      </c>
      <c r="AU135" s="24" t="s">
        <v>77</v>
      </c>
      <c r="AY135" s="24" t="s">
        <v>145</v>
      </c>
      <c r="BE135" s="164">
        <f t="shared" si="24"/>
        <v>0</v>
      </c>
      <c r="BF135" s="164">
        <f t="shared" si="25"/>
        <v>0</v>
      </c>
      <c r="BG135" s="164">
        <f t="shared" si="26"/>
        <v>0</v>
      </c>
      <c r="BH135" s="164">
        <f t="shared" si="27"/>
        <v>0</v>
      </c>
      <c r="BI135" s="164">
        <f t="shared" si="28"/>
        <v>0</v>
      </c>
      <c r="BJ135" s="24" t="s">
        <v>77</v>
      </c>
      <c r="BK135" s="164">
        <f t="shared" si="29"/>
        <v>0</v>
      </c>
      <c r="BL135" s="24" t="s">
        <v>479</v>
      </c>
      <c r="BM135" s="24" t="s">
        <v>612</v>
      </c>
    </row>
    <row r="136" spans="2:65" s="10" customFormat="1" ht="37.35" customHeight="1">
      <c r="B136" s="141"/>
      <c r="D136" s="142" t="s">
        <v>68</v>
      </c>
      <c r="E136" s="143" t="s">
        <v>613</v>
      </c>
      <c r="F136" s="143" t="s">
        <v>614</v>
      </c>
      <c r="J136" s="144">
        <f>BK136</f>
        <v>0</v>
      </c>
      <c r="L136" s="141"/>
      <c r="M136" s="145"/>
      <c r="N136" s="146"/>
      <c r="O136" s="146"/>
      <c r="P136" s="147">
        <f>SUM(P137:P164)</f>
        <v>0</v>
      </c>
      <c r="Q136" s="146"/>
      <c r="R136" s="147">
        <f>SUM(R137:R164)</f>
        <v>0</v>
      </c>
      <c r="S136" s="146"/>
      <c r="T136" s="148">
        <f>SUM(T137:T164)</f>
        <v>0</v>
      </c>
      <c r="AR136" s="142" t="s">
        <v>162</v>
      </c>
      <c r="AT136" s="149" t="s">
        <v>68</v>
      </c>
      <c r="AU136" s="149" t="s">
        <v>69</v>
      </c>
      <c r="AY136" s="142" t="s">
        <v>145</v>
      </c>
      <c r="BK136" s="150">
        <f>SUM(BK137:BK164)</f>
        <v>0</v>
      </c>
    </row>
    <row r="137" spans="2:65" s="1" customFormat="1" ht="51" customHeight="1">
      <c r="B137" s="153"/>
      <c r="C137" s="154" t="s">
        <v>437</v>
      </c>
      <c r="D137" s="154" t="s">
        <v>147</v>
      </c>
      <c r="E137" s="155" t="s">
        <v>615</v>
      </c>
      <c r="F137" s="156" t="s">
        <v>616</v>
      </c>
      <c r="G137" s="157" t="s">
        <v>502</v>
      </c>
      <c r="H137" s="158">
        <v>1</v>
      </c>
      <c r="I137" s="159"/>
      <c r="J137" s="159">
        <f>ROUND(I137*H137,2)</f>
        <v>0</v>
      </c>
      <c r="K137" s="156" t="s">
        <v>5</v>
      </c>
      <c r="L137" s="38"/>
      <c r="M137" s="160" t="s">
        <v>5</v>
      </c>
      <c r="N137" s="161" t="s">
        <v>40</v>
      </c>
      <c r="O137" s="162">
        <v>0</v>
      </c>
      <c r="P137" s="162">
        <f>O137*H137</f>
        <v>0</v>
      </c>
      <c r="Q137" s="162">
        <v>0</v>
      </c>
      <c r="R137" s="162">
        <f>Q137*H137</f>
        <v>0</v>
      </c>
      <c r="S137" s="162">
        <v>0</v>
      </c>
      <c r="T137" s="163">
        <f>S137*H137</f>
        <v>0</v>
      </c>
      <c r="AR137" s="24" t="s">
        <v>479</v>
      </c>
      <c r="AT137" s="24" t="s">
        <v>147</v>
      </c>
      <c r="AU137" s="24" t="s">
        <v>77</v>
      </c>
      <c r="AY137" s="24" t="s">
        <v>145</v>
      </c>
      <c r="BE137" s="164">
        <f>IF(N137="základní",J137,0)</f>
        <v>0</v>
      </c>
      <c r="BF137" s="164">
        <f>IF(N137="snížená",J137,0)</f>
        <v>0</v>
      </c>
      <c r="BG137" s="164">
        <f>IF(N137="zákl. přenesená",J137,0)</f>
        <v>0</v>
      </c>
      <c r="BH137" s="164">
        <f>IF(N137="sníž. přenesená",J137,0)</f>
        <v>0</v>
      </c>
      <c r="BI137" s="164">
        <f>IF(N137="nulová",J137,0)</f>
        <v>0</v>
      </c>
      <c r="BJ137" s="24" t="s">
        <v>77</v>
      </c>
      <c r="BK137" s="164">
        <f>ROUND(I137*H137,2)</f>
        <v>0</v>
      </c>
      <c r="BL137" s="24" t="s">
        <v>479</v>
      </c>
      <c r="BM137" s="24" t="s">
        <v>617</v>
      </c>
    </row>
    <row r="138" spans="2:65" s="1" customFormat="1" ht="40.5">
      <c r="B138" s="38"/>
      <c r="D138" s="165" t="s">
        <v>618</v>
      </c>
      <c r="F138" s="166" t="s">
        <v>619</v>
      </c>
      <c r="L138" s="38"/>
      <c r="M138" s="167"/>
      <c r="N138" s="39"/>
      <c r="O138" s="39"/>
      <c r="P138" s="39"/>
      <c r="Q138" s="39"/>
      <c r="R138" s="39"/>
      <c r="S138" s="39"/>
      <c r="T138" s="67"/>
      <c r="AT138" s="24" t="s">
        <v>618</v>
      </c>
      <c r="AU138" s="24" t="s">
        <v>77</v>
      </c>
    </row>
    <row r="139" spans="2:65" s="1" customFormat="1" ht="16.5" customHeight="1">
      <c r="B139" s="153"/>
      <c r="C139" s="154" t="s">
        <v>444</v>
      </c>
      <c r="D139" s="154" t="s">
        <v>147</v>
      </c>
      <c r="E139" s="155" t="s">
        <v>620</v>
      </c>
      <c r="F139" s="156" t="s">
        <v>621</v>
      </c>
      <c r="G139" s="157" t="s">
        <v>502</v>
      </c>
      <c r="H139" s="158">
        <v>1</v>
      </c>
      <c r="I139" s="159"/>
      <c r="J139" s="159">
        <f t="shared" ref="J139:J164" si="30">ROUND(I139*H139,2)</f>
        <v>0</v>
      </c>
      <c r="K139" s="156" t="s">
        <v>5</v>
      </c>
      <c r="L139" s="38"/>
      <c r="M139" s="160" t="s">
        <v>5</v>
      </c>
      <c r="N139" s="161" t="s">
        <v>40</v>
      </c>
      <c r="O139" s="162">
        <v>0</v>
      </c>
      <c r="P139" s="162">
        <f t="shared" ref="P139:P164" si="31">O139*H139</f>
        <v>0</v>
      </c>
      <c r="Q139" s="162">
        <v>0</v>
      </c>
      <c r="R139" s="162">
        <f t="shared" ref="R139:R164" si="32">Q139*H139</f>
        <v>0</v>
      </c>
      <c r="S139" s="162">
        <v>0</v>
      </c>
      <c r="T139" s="163">
        <f t="shared" ref="T139:T164" si="33">S139*H139</f>
        <v>0</v>
      </c>
      <c r="AR139" s="24" t="s">
        <v>479</v>
      </c>
      <c r="AT139" s="24" t="s">
        <v>147</v>
      </c>
      <c r="AU139" s="24" t="s">
        <v>77</v>
      </c>
      <c r="AY139" s="24" t="s">
        <v>145</v>
      </c>
      <c r="BE139" s="164">
        <f t="shared" ref="BE139:BE164" si="34">IF(N139="základní",J139,0)</f>
        <v>0</v>
      </c>
      <c r="BF139" s="164">
        <f t="shared" ref="BF139:BF164" si="35">IF(N139="snížená",J139,0)</f>
        <v>0</v>
      </c>
      <c r="BG139" s="164">
        <f t="shared" ref="BG139:BG164" si="36">IF(N139="zákl. přenesená",J139,0)</f>
        <v>0</v>
      </c>
      <c r="BH139" s="164">
        <f t="shared" ref="BH139:BH164" si="37">IF(N139="sníž. přenesená",J139,0)</f>
        <v>0</v>
      </c>
      <c r="BI139" s="164">
        <f t="shared" ref="BI139:BI164" si="38">IF(N139="nulová",J139,0)</f>
        <v>0</v>
      </c>
      <c r="BJ139" s="24" t="s">
        <v>77</v>
      </c>
      <c r="BK139" s="164">
        <f t="shared" ref="BK139:BK164" si="39">ROUND(I139*H139,2)</f>
        <v>0</v>
      </c>
      <c r="BL139" s="24" t="s">
        <v>479</v>
      </c>
      <c r="BM139" s="24" t="s">
        <v>622</v>
      </c>
    </row>
    <row r="140" spans="2:65" s="1" customFormat="1" ht="16.5" customHeight="1">
      <c r="B140" s="153"/>
      <c r="C140" s="154" t="s">
        <v>451</v>
      </c>
      <c r="D140" s="154" t="s">
        <v>147</v>
      </c>
      <c r="E140" s="155" t="s">
        <v>623</v>
      </c>
      <c r="F140" s="156" t="s">
        <v>624</v>
      </c>
      <c r="G140" s="157" t="s">
        <v>502</v>
      </c>
      <c r="H140" s="158">
        <v>1</v>
      </c>
      <c r="I140" s="159"/>
      <c r="J140" s="159">
        <f t="shared" si="30"/>
        <v>0</v>
      </c>
      <c r="K140" s="156" t="s">
        <v>5</v>
      </c>
      <c r="L140" s="38"/>
      <c r="M140" s="160" t="s">
        <v>5</v>
      </c>
      <c r="N140" s="161" t="s">
        <v>40</v>
      </c>
      <c r="O140" s="162">
        <v>0</v>
      </c>
      <c r="P140" s="162">
        <f t="shared" si="31"/>
        <v>0</v>
      </c>
      <c r="Q140" s="162">
        <v>0</v>
      </c>
      <c r="R140" s="162">
        <f t="shared" si="32"/>
        <v>0</v>
      </c>
      <c r="S140" s="162">
        <v>0</v>
      </c>
      <c r="T140" s="163">
        <f t="shared" si="33"/>
        <v>0</v>
      </c>
      <c r="AR140" s="24" t="s">
        <v>479</v>
      </c>
      <c r="AT140" s="24" t="s">
        <v>147</v>
      </c>
      <c r="AU140" s="24" t="s">
        <v>77</v>
      </c>
      <c r="AY140" s="24" t="s">
        <v>145</v>
      </c>
      <c r="BE140" s="164">
        <f t="shared" si="34"/>
        <v>0</v>
      </c>
      <c r="BF140" s="164">
        <f t="shared" si="35"/>
        <v>0</v>
      </c>
      <c r="BG140" s="164">
        <f t="shared" si="36"/>
        <v>0</v>
      </c>
      <c r="BH140" s="164">
        <f t="shared" si="37"/>
        <v>0</v>
      </c>
      <c r="BI140" s="164">
        <f t="shared" si="38"/>
        <v>0</v>
      </c>
      <c r="BJ140" s="24" t="s">
        <v>77</v>
      </c>
      <c r="BK140" s="164">
        <f t="shared" si="39"/>
        <v>0</v>
      </c>
      <c r="BL140" s="24" t="s">
        <v>479</v>
      </c>
      <c r="BM140" s="24" t="s">
        <v>625</v>
      </c>
    </row>
    <row r="141" spans="2:65" s="1" customFormat="1" ht="16.5" customHeight="1">
      <c r="B141" s="153"/>
      <c r="C141" s="154" t="s">
        <v>456</v>
      </c>
      <c r="D141" s="154" t="s">
        <v>147</v>
      </c>
      <c r="E141" s="155" t="s">
        <v>626</v>
      </c>
      <c r="F141" s="156" t="s">
        <v>627</v>
      </c>
      <c r="G141" s="157" t="s">
        <v>502</v>
      </c>
      <c r="H141" s="158">
        <v>1</v>
      </c>
      <c r="I141" s="159"/>
      <c r="J141" s="159">
        <f t="shared" si="30"/>
        <v>0</v>
      </c>
      <c r="K141" s="156" t="s">
        <v>5</v>
      </c>
      <c r="L141" s="38"/>
      <c r="M141" s="160" t="s">
        <v>5</v>
      </c>
      <c r="N141" s="161" t="s">
        <v>40</v>
      </c>
      <c r="O141" s="162">
        <v>0</v>
      </c>
      <c r="P141" s="162">
        <f t="shared" si="31"/>
        <v>0</v>
      </c>
      <c r="Q141" s="162">
        <v>0</v>
      </c>
      <c r="R141" s="162">
        <f t="shared" si="32"/>
        <v>0</v>
      </c>
      <c r="S141" s="162">
        <v>0</v>
      </c>
      <c r="T141" s="163">
        <f t="shared" si="33"/>
        <v>0</v>
      </c>
      <c r="AR141" s="24" t="s">
        <v>479</v>
      </c>
      <c r="AT141" s="24" t="s">
        <v>147</v>
      </c>
      <c r="AU141" s="24" t="s">
        <v>77</v>
      </c>
      <c r="AY141" s="24" t="s">
        <v>145</v>
      </c>
      <c r="BE141" s="164">
        <f t="shared" si="34"/>
        <v>0</v>
      </c>
      <c r="BF141" s="164">
        <f t="shared" si="35"/>
        <v>0</v>
      </c>
      <c r="BG141" s="164">
        <f t="shared" si="36"/>
        <v>0</v>
      </c>
      <c r="BH141" s="164">
        <f t="shared" si="37"/>
        <v>0</v>
      </c>
      <c r="BI141" s="164">
        <f t="shared" si="38"/>
        <v>0</v>
      </c>
      <c r="BJ141" s="24" t="s">
        <v>77</v>
      </c>
      <c r="BK141" s="164">
        <f t="shared" si="39"/>
        <v>0</v>
      </c>
      <c r="BL141" s="24" t="s">
        <v>479</v>
      </c>
      <c r="BM141" s="24" t="s">
        <v>628</v>
      </c>
    </row>
    <row r="142" spans="2:65" s="1" customFormat="1" ht="16.5" customHeight="1">
      <c r="B142" s="153"/>
      <c r="C142" s="154" t="s">
        <v>463</v>
      </c>
      <c r="D142" s="154" t="s">
        <v>147</v>
      </c>
      <c r="E142" s="155" t="s">
        <v>629</v>
      </c>
      <c r="F142" s="156" t="s">
        <v>630</v>
      </c>
      <c r="G142" s="157" t="s">
        <v>502</v>
      </c>
      <c r="H142" s="158">
        <v>1</v>
      </c>
      <c r="I142" s="159"/>
      <c r="J142" s="159">
        <f t="shared" si="30"/>
        <v>0</v>
      </c>
      <c r="K142" s="156" t="s">
        <v>5</v>
      </c>
      <c r="L142" s="38"/>
      <c r="M142" s="160" t="s">
        <v>5</v>
      </c>
      <c r="N142" s="161" t="s">
        <v>40</v>
      </c>
      <c r="O142" s="162">
        <v>0</v>
      </c>
      <c r="P142" s="162">
        <f t="shared" si="31"/>
        <v>0</v>
      </c>
      <c r="Q142" s="162">
        <v>0</v>
      </c>
      <c r="R142" s="162">
        <f t="shared" si="32"/>
        <v>0</v>
      </c>
      <c r="S142" s="162">
        <v>0</v>
      </c>
      <c r="T142" s="163">
        <f t="shared" si="33"/>
        <v>0</v>
      </c>
      <c r="AR142" s="24" t="s">
        <v>479</v>
      </c>
      <c r="AT142" s="24" t="s">
        <v>147</v>
      </c>
      <c r="AU142" s="24" t="s">
        <v>77</v>
      </c>
      <c r="AY142" s="24" t="s">
        <v>145</v>
      </c>
      <c r="BE142" s="164">
        <f t="shared" si="34"/>
        <v>0</v>
      </c>
      <c r="BF142" s="164">
        <f t="shared" si="35"/>
        <v>0</v>
      </c>
      <c r="BG142" s="164">
        <f t="shared" si="36"/>
        <v>0</v>
      </c>
      <c r="BH142" s="164">
        <f t="shared" si="37"/>
        <v>0</v>
      </c>
      <c r="BI142" s="164">
        <f t="shared" si="38"/>
        <v>0</v>
      </c>
      <c r="BJ142" s="24" t="s">
        <v>77</v>
      </c>
      <c r="BK142" s="164">
        <f t="shared" si="39"/>
        <v>0</v>
      </c>
      <c r="BL142" s="24" t="s">
        <v>479</v>
      </c>
      <c r="BM142" s="24" t="s">
        <v>631</v>
      </c>
    </row>
    <row r="143" spans="2:65" s="1" customFormat="1" ht="16.5" customHeight="1">
      <c r="B143" s="153"/>
      <c r="C143" s="154" t="s">
        <v>469</v>
      </c>
      <c r="D143" s="154" t="s">
        <v>147</v>
      </c>
      <c r="E143" s="155" t="s">
        <v>632</v>
      </c>
      <c r="F143" s="156" t="s">
        <v>633</v>
      </c>
      <c r="G143" s="157" t="s">
        <v>502</v>
      </c>
      <c r="H143" s="158">
        <v>1</v>
      </c>
      <c r="I143" s="159"/>
      <c r="J143" s="159">
        <f t="shared" si="30"/>
        <v>0</v>
      </c>
      <c r="K143" s="156" t="s">
        <v>5</v>
      </c>
      <c r="L143" s="38"/>
      <c r="M143" s="160" t="s">
        <v>5</v>
      </c>
      <c r="N143" s="161" t="s">
        <v>40</v>
      </c>
      <c r="O143" s="162">
        <v>0</v>
      </c>
      <c r="P143" s="162">
        <f t="shared" si="31"/>
        <v>0</v>
      </c>
      <c r="Q143" s="162">
        <v>0</v>
      </c>
      <c r="R143" s="162">
        <f t="shared" si="32"/>
        <v>0</v>
      </c>
      <c r="S143" s="162">
        <v>0</v>
      </c>
      <c r="T143" s="163">
        <f t="shared" si="33"/>
        <v>0</v>
      </c>
      <c r="AR143" s="24" t="s">
        <v>479</v>
      </c>
      <c r="AT143" s="24" t="s">
        <v>147</v>
      </c>
      <c r="AU143" s="24" t="s">
        <v>77</v>
      </c>
      <c r="AY143" s="24" t="s">
        <v>145</v>
      </c>
      <c r="BE143" s="164">
        <f t="shared" si="34"/>
        <v>0</v>
      </c>
      <c r="BF143" s="164">
        <f t="shared" si="35"/>
        <v>0</v>
      </c>
      <c r="BG143" s="164">
        <f t="shared" si="36"/>
        <v>0</v>
      </c>
      <c r="BH143" s="164">
        <f t="shared" si="37"/>
        <v>0</v>
      </c>
      <c r="BI143" s="164">
        <f t="shared" si="38"/>
        <v>0</v>
      </c>
      <c r="BJ143" s="24" t="s">
        <v>77</v>
      </c>
      <c r="BK143" s="164">
        <f t="shared" si="39"/>
        <v>0</v>
      </c>
      <c r="BL143" s="24" t="s">
        <v>479</v>
      </c>
      <c r="BM143" s="24" t="s">
        <v>634</v>
      </c>
    </row>
    <row r="144" spans="2:65" s="1" customFormat="1" ht="16.5" customHeight="1">
      <c r="B144" s="153"/>
      <c r="C144" s="154" t="s">
        <v>476</v>
      </c>
      <c r="D144" s="154" t="s">
        <v>147</v>
      </c>
      <c r="E144" s="155" t="s">
        <v>635</v>
      </c>
      <c r="F144" s="156" t="s">
        <v>636</v>
      </c>
      <c r="G144" s="157" t="s">
        <v>502</v>
      </c>
      <c r="H144" s="158">
        <v>2</v>
      </c>
      <c r="I144" s="159"/>
      <c r="J144" s="159">
        <f t="shared" si="30"/>
        <v>0</v>
      </c>
      <c r="K144" s="156" t="s">
        <v>5</v>
      </c>
      <c r="L144" s="38"/>
      <c r="M144" s="160" t="s">
        <v>5</v>
      </c>
      <c r="N144" s="161" t="s">
        <v>40</v>
      </c>
      <c r="O144" s="162">
        <v>0</v>
      </c>
      <c r="P144" s="162">
        <f t="shared" si="31"/>
        <v>0</v>
      </c>
      <c r="Q144" s="162">
        <v>0</v>
      </c>
      <c r="R144" s="162">
        <f t="shared" si="32"/>
        <v>0</v>
      </c>
      <c r="S144" s="162">
        <v>0</v>
      </c>
      <c r="T144" s="163">
        <f t="shared" si="33"/>
        <v>0</v>
      </c>
      <c r="AR144" s="24" t="s">
        <v>479</v>
      </c>
      <c r="AT144" s="24" t="s">
        <v>147</v>
      </c>
      <c r="AU144" s="24" t="s">
        <v>77</v>
      </c>
      <c r="AY144" s="24" t="s">
        <v>145</v>
      </c>
      <c r="BE144" s="164">
        <f t="shared" si="34"/>
        <v>0</v>
      </c>
      <c r="BF144" s="164">
        <f t="shared" si="35"/>
        <v>0</v>
      </c>
      <c r="BG144" s="164">
        <f t="shared" si="36"/>
        <v>0</v>
      </c>
      <c r="BH144" s="164">
        <f t="shared" si="37"/>
        <v>0</v>
      </c>
      <c r="BI144" s="164">
        <f t="shared" si="38"/>
        <v>0</v>
      </c>
      <c r="BJ144" s="24" t="s">
        <v>77</v>
      </c>
      <c r="BK144" s="164">
        <f t="shared" si="39"/>
        <v>0</v>
      </c>
      <c r="BL144" s="24" t="s">
        <v>479</v>
      </c>
      <c r="BM144" s="24" t="s">
        <v>637</v>
      </c>
    </row>
    <row r="145" spans="2:65" s="1" customFormat="1" ht="16.5" customHeight="1">
      <c r="B145" s="153"/>
      <c r="C145" s="154" t="s">
        <v>481</v>
      </c>
      <c r="D145" s="154" t="s">
        <v>147</v>
      </c>
      <c r="E145" s="155" t="s">
        <v>638</v>
      </c>
      <c r="F145" s="156" t="s">
        <v>639</v>
      </c>
      <c r="G145" s="157" t="s">
        <v>502</v>
      </c>
      <c r="H145" s="158">
        <v>1</v>
      </c>
      <c r="I145" s="159"/>
      <c r="J145" s="159">
        <f t="shared" si="30"/>
        <v>0</v>
      </c>
      <c r="K145" s="156" t="s">
        <v>5</v>
      </c>
      <c r="L145" s="38"/>
      <c r="M145" s="160" t="s">
        <v>5</v>
      </c>
      <c r="N145" s="161" t="s">
        <v>40</v>
      </c>
      <c r="O145" s="162">
        <v>0</v>
      </c>
      <c r="P145" s="162">
        <f t="shared" si="31"/>
        <v>0</v>
      </c>
      <c r="Q145" s="162">
        <v>0</v>
      </c>
      <c r="R145" s="162">
        <f t="shared" si="32"/>
        <v>0</v>
      </c>
      <c r="S145" s="162">
        <v>0</v>
      </c>
      <c r="T145" s="163">
        <f t="shared" si="33"/>
        <v>0</v>
      </c>
      <c r="AR145" s="24" t="s">
        <v>479</v>
      </c>
      <c r="AT145" s="24" t="s">
        <v>147</v>
      </c>
      <c r="AU145" s="24" t="s">
        <v>77</v>
      </c>
      <c r="AY145" s="24" t="s">
        <v>145</v>
      </c>
      <c r="BE145" s="164">
        <f t="shared" si="34"/>
        <v>0</v>
      </c>
      <c r="BF145" s="164">
        <f t="shared" si="35"/>
        <v>0</v>
      </c>
      <c r="BG145" s="164">
        <f t="shared" si="36"/>
        <v>0</v>
      </c>
      <c r="BH145" s="164">
        <f t="shared" si="37"/>
        <v>0</v>
      </c>
      <c r="BI145" s="164">
        <f t="shared" si="38"/>
        <v>0</v>
      </c>
      <c r="BJ145" s="24" t="s">
        <v>77</v>
      </c>
      <c r="BK145" s="164">
        <f t="shared" si="39"/>
        <v>0</v>
      </c>
      <c r="BL145" s="24" t="s">
        <v>479</v>
      </c>
      <c r="BM145" s="24" t="s">
        <v>640</v>
      </c>
    </row>
    <row r="146" spans="2:65" s="1" customFormat="1" ht="16.5" customHeight="1">
      <c r="B146" s="153"/>
      <c r="C146" s="154" t="s">
        <v>641</v>
      </c>
      <c r="D146" s="154" t="s">
        <v>147</v>
      </c>
      <c r="E146" s="155" t="s">
        <v>642</v>
      </c>
      <c r="F146" s="156" t="s">
        <v>643</v>
      </c>
      <c r="G146" s="157" t="s">
        <v>502</v>
      </c>
      <c r="H146" s="158">
        <v>1</v>
      </c>
      <c r="I146" s="159"/>
      <c r="J146" s="159">
        <f t="shared" si="30"/>
        <v>0</v>
      </c>
      <c r="K146" s="156" t="s">
        <v>5</v>
      </c>
      <c r="L146" s="38"/>
      <c r="M146" s="160" t="s">
        <v>5</v>
      </c>
      <c r="N146" s="161" t="s">
        <v>40</v>
      </c>
      <c r="O146" s="162">
        <v>0</v>
      </c>
      <c r="P146" s="162">
        <f t="shared" si="31"/>
        <v>0</v>
      </c>
      <c r="Q146" s="162">
        <v>0</v>
      </c>
      <c r="R146" s="162">
        <f t="shared" si="32"/>
        <v>0</v>
      </c>
      <c r="S146" s="162">
        <v>0</v>
      </c>
      <c r="T146" s="163">
        <f t="shared" si="33"/>
        <v>0</v>
      </c>
      <c r="AR146" s="24" t="s">
        <v>479</v>
      </c>
      <c r="AT146" s="24" t="s">
        <v>147</v>
      </c>
      <c r="AU146" s="24" t="s">
        <v>77</v>
      </c>
      <c r="AY146" s="24" t="s">
        <v>145</v>
      </c>
      <c r="BE146" s="164">
        <f t="shared" si="34"/>
        <v>0</v>
      </c>
      <c r="BF146" s="164">
        <f t="shared" si="35"/>
        <v>0</v>
      </c>
      <c r="BG146" s="164">
        <f t="shared" si="36"/>
        <v>0</v>
      </c>
      <c r="BH146" s="164">
        <f t="shared" si="37"/>
        <v>0</v>
      </c>
      <c r="BI146" s="164">
        <f t="shared" si="38"/>
        <v>0</v>
      </c>
      <c r="BJ146" s="24" t="s">
        <v>77</v>
      </c>
      <c r="BK146" s="164">
        <f t="shared" si="39"/>
        <v>0</v>
      </c>
      <c r="BL146" s="24" t="s">
        <v>479</v>
      </c>
      <c r="BM146" s="24" t="s">
        <v>644</v>
      </c>
    </row>
    <row r="147" spans="2:65" s="1" customFormat="1" ht="16.5" customHeight="1">
      <c r="B147" s="153"/>
      <c r="C147" s="154" t="s">
        <v>558</v>
      </c>
      <c r="D147" s="154" t="s">
        <v>147</v>
      </c>
      <c r="E147" s="155" t="s">
        <v>645</v>
      </c>
      <c r="F147" s="156" t="s">
        <v>646</v>
      </c>
      <c r="G147" s="157" t="s">
        <v>502</v>
      </c>
      <c r="H147" s="158">
        <v>1</v>
      </c>
      <c r="I147" s="159"/>
      <c r="J147" s="159">
        <f t="shared" si="30"/>
        <v>0</v>
      </c>
      <c r="K147" s="156" t="s">
        <v>5</v>
      </c>
      <c r="L147" s="38"/>
      <c r="M147" s="160" t="s">
        <v>5</v>
      </c>
      <c r="N147" s="161" t="s">
        <v>40</v>
      </c>
      <c r="O147" s="162">
        <v>0</v>
      </c>
      <c r="P147" s="162">
        <f t="shared" si="31"/>
        <v>0</v>
      </c>
      <c r="Q147" s="162">
        <v>0</v>
      </c>
      <c r="R147" s="162">
        <f t="shared" si="32"/>
        <v>0</v>
      </c>
      <c r="S147" s="162">
        <v>0</v>
      </c>
      <c r="T147" s="163">
        <f t="shared" si="33"/>
        <v>0</v>
      </c>
      <c r="AR147" s="24" t="s">
        <v>479</v>
      </c>
      <c r="AT147" s="24" t="s">
        <v>147</v>
      </c>
      <c r="AU147" s="24" t="s">
        <v>77</v>
      </c>
      <c r="AY147" s="24" t="s">
        <v>145</v>
      </c>
      <c r="BE147" s="164">
        <f t="shared" si="34"/>
        <v>0</v>
      </c>
      <c r="BF147" s="164">
        <f t="shared" si="35"/>
        <v>0</v>
      </c>
      <c r="BG147" s="164">
        <f t="shared" si="36"/>
        <v>0</v>
      </c>
      <c r="BH147" s="164">
        <f t="shared" si="37"/>
        <v>0</v>
      </c>
      <c r="BI147" s="164">
        <f t="shared" si="38"/>
        <v>0</v>
      </c>
      <c r="BJ147" s="24" t="s">
        <v>77</v>
      </c>
      <c r="BK147" s="164">
        <f t="shared" si="39"/>
        <v>0</v>
      </c>
      <c r="BL147" s="24" t="s">
        <v>479</v>
      </c>
      <c r="BM147" s="24" t="s">
        <v>647</v>
      </c>
    </row>
    <row r="148" spans="2:65" s="1" customFormat="1" ht="16.5" customHeight="1">
      <c r="B148" s="153"/>
      <c r="C148" s="154" t="s">
        <v>648</v>
      </c>
      <c r="D148" s="154" t="s">
        <v>147</v>
      </c>
      <c r="E148" s="155" t="s">
        <v>649</v>
      </c>
      <c r="F148" s="156" t="s">
        <v>650</v>
      </c>
      <c r="G148" s="157" t="s">
        <v>502</v>
      </c>
      <c r="H148" s="158">
        <v>2</v>
      </c>
      <c r="I148" s="159"/>
      <c r="J148" s="159">
        <f t="shared" si="30"/>
        <v>0</v>
      </c>
      <c r="K148" s="156" t="s">
        <v>5</v>
      </c>
      <c r="L148" s="38"/>
      <c r="M148" s="160" t="s">
        <v>5</v>
      </c>
      <c r="N148" s="161" t="s">
        <v>40</v>
      </c>
      <c r="O148" s="162">
        <v>0</v>
      </c>
      <c r="P148" s="162">
        <f t="shared" si="31"/>
        <v>0</v>
      </c>
      <c r="Q148" s="162">
        <v>0</v>
      </c>
      <c r="R148" s="162">
        <f t="shared" si="32"/>
        <v>0</v>
      </c>
      <c r="S148" s="162">
        <v>0</v>
      </c>
      <c r="T148" s="163">
        <f t="shared" si="33"/>
        <v>0</v>
      </c>
      <c r="AR148" s="24" t="s">
        <v>479</v>
      </c>
      <c r="AT148" s="24" t="s">
        <v>147</v>
      </c>
      <c r="AU148" s="24" t="s">
        <v>77</v>
      </c>
      <c r="AY148" s="24" t="s">
        <v>145</v>
      </c>
      <c r="BE148" s="164">
        <f t="shared" si="34"/>
        <v>0</v>
      </c>
      <c r="BF148" s="164">
        <f t="shared" si="35"/>
        <v>0</v>
      </c>
      <c r="BG148" s="164">
        <f t="shared" si="36"/>
        <v>0</v>
      </c>
      <c r="BH148" s="164">
        <f t="shared" si="37"/>
        <v>0</v>
      </c>
      <c r="BI148" s="164">
        <f t="shared" si="38"/>
        <v>0</v>
      </c>
      <c r="BJ148" s="24" t="s">
        <v>77</v>
      </c>
      <c r="BK148" s="164">
        <f t="shared" si="39"/>
        <v>0</v>
      </c>
      <c r="BL148" s="24" t="s">
        <v>479</v>
      </c>
      <c r="BM148" s="24" t="s">
        <v>651</v>
      </c>
    </row>
    <row r="149" spans="2:65" s="1" customFormat="1" ht="16.5" customHeight="1">
      <c r="B149" s="153"/>
      <c r="C149" s="154" t="s">
        <v>560</v>
      </c>
      <c r="D149" s="154" t="s">
        <v>147</v>
      </c>
      <c r="E149" s="155" t="s">
        <v>652</v>
      </c>
      <c r="F149" s="156" t="s">
        <v>653</v>
      </c>
      <c r="G149" s="157" t="s">
        <v>502</v>
      </c>
      <c r="H149" s="158">
        <v>1</v>
      </c>
      <c r="I149" s="159"/>
      <c r="J149" s="159">
        <f t="shared" si="30"/>
        <v>0</v>
      </c>
      <c r="K149" s="156" t="s">
        <v>5</v>
      </c>
      <c r="L149" s="38"/>
      <c r="M149" s="160" t="s">
        <v>5</v>
      </c>
      <c r="N149" s="161" t="s">
        <v>40</v>
      </c>
      <c r="O149" s="162">
        <v>0</v>
      </c>
      <c r="P149" s="162">
        <f t="shared" si="31"/>
        <v>0</v>
      </c>
      <c r="Q149" s="162">
        <v>0</v>
      </c>
      <c r="R149" s="162">
        <f t="shared" si="32"/>
        <v>0</v>
      </c>
      <c r="S149" s="162">
        <v>0</v>
      </c>
      <c r="T149" s="163">
        <f t="shared" si="33"/>
        <v>0</v>
      </c>
      <c r="AR149" s="24" t="s">
        <v>479</v>
      </c>
      <c r="AT149" s="24" t="s">
        <v>147</v>
      </c>
      <c r="AU149" s="24" t="s">
        <v>77</v>
      </c>
      <c r="AY149" s="24" t="s">
        <v>145</v>
      </c>
      <c r="BE149" s="164">
        <f t="shared" si="34"/>
        <v>0</v>
      </c>
      <c r="BF149" s="164">
        <f t="shared" si="35"/>
        <v>0</v>
      </c>
      <c r="BG149" s="164">
        <f t="shared" si="36"/>
        <v>0</v>
      </c>
      <c r="BH149" s="164">
        <f t="shared" si="37"/>
        <v>0</v>
      </c>
      <c r="BI149" s="164">
        <f t="shared" si="38"/>
        <v>0</v>
      </c>
      <c r="BJ149" s="24" t="s">
        <v>77</v>
      </c>
      <c r="BK149" s="164">
        <f t="shared" si="39"/>
        <v>0</v>
      </c>
      <c r="BL149" s="24" t="s">
        <v>479</v>
      </c>
      <c r="BM149" s="24" t="s">
        <v>654</v>
      </c>
    </row>
    <row r="150" spans="2:65" s="1" customFormat="1" ht="16.5" customHeight="1">
      <c r="B150" s="153"/>
      <c r="C150" s="154" t="s">
        <v>655</v>
      </c>
      <c r="D150" s="154" t="s">
        <v>147</v>
      </c>
      <c r="E150" s="155" t="s">
        <v>656</v>
      </c>
      <c r="F150" s="156" t="s">
        <v>657</v>
      </c>
      <c r="G150" s="157" t="s">
        <v>502</v>
      </c>
      <c r="H150" s="158">
        <v>1</v>
      </c>
      <c r="I150" s="159"/>
      <c r="J150" s="159">
        <f t="shared" si="30"/>
        <v>0</v>
      </c>
      <c r="K150" s="156" t="s">
        <v>5</v>
      </c>
      <c r="L150" s="38"/>
      <c r="M150" s="160" t="s">
        <v>5</v>
      </c>
      <c r="N150" s="161" t="s">
        <v>40</v>
      </c>
      <c r="O150" s="162">
        <v>0</v>
      </c>
      <c r="P150" s="162">
        <f t="shared" si="31"/>
        <v>0</v>
      </c>
      <c r="Q150" s="162">
        <v>0</v>
      </c>
      <c r="R150" s="162">
        <f t="shared" si="32"/>
        <v>0</v>
      </c>
      <c r="S150" s="162">
        <v>0</v>
      </c>
      <c r="T150" s="163">
        <f t="shared" si="33"/>
        <v>0</v>
      </c>
      <c r="AR150" s="24" t="s">
        <v>479</v>
      </c>
      <c r="AT150" s="24" t="s">
        <v>147</v>
      </c>
      <c r="AU150" s="24" t="s">
        <v>77</v>
      </c>
      <c r="AY150" s="24" t="s">
        <v>145</v>
      </c>
      <c r="BE150" s="164">
        <f t="shared" si="34"/>
        <v>0</v>
      </c>
      <c r="BF150" s="164">
        <f t="shared" si="35"/>
        <v>0</v>
      </c>
      <c r="BG150" s="164">
        <f t="shared" si="36"/>
        <v>0</v>
      </c>
      <c r="BH150" s="164">
        <f t="shared" si="37"/>
        <v>0</v>
      </c>
      <c r="BI150" s="164">
        <f t="shared" si="38"/>
        <v>0</v>
      </c>
      <c r="BJ150" s="24" t="s">
        <v>77</v>
      </c>
      <c r="BK150" s="164">
        <f t="shared" si="39"/>
        <v>0</v>
      </c>
      <c r="BL150" s="24" t="s">
        <v>479</v>
      </c>
      <c r="BM150" s="24" t="s">
        <v>658</v>
      </c>
    </row>
    <row r="151" spans="2:65" s="1" customFormat="1" ht="16.5" customHeight="1">
      <c r="B151" s="153"/>
      <c r="C151" s="154" t="s">
        <v>479</v>
      </c>
      <c r="D151" s="154" t="s">
        <v>147</v>
      </c>
      <c r="E151" s="155" t="s">
        <v>659</v>
      </c>
      <c r="F151" s="156" t="s">
        <v>660</v>
      </c>
      <c r="G151" s="157" t="s">
        <v>502</v>
      </c>
      <c r="H151" s="158">
        <v>2</v>
      </c>
      <c r="I151" s="159"/>
      <c r="J151" s="159">
        <f t="shared" si="30"/>
        <v>0</v>
      </c>
      <c r="K151" s="156" t="s">
        <v>5</v>
      </c>
      <c r="L151" s="38"/>
      <c r="M151" s="160" t="s">
        <v>5</v>
      </c>
      <c r="N151" s="161" t="s">
        <v>40</v>
      </c>
      <c r="O151" s="162">
        <v>0</v>
      </c>
      <c r="P151" s="162">
        <f t="shared" si="31"/>
        <v>0</v>
      </c>
      <c r="Q151" s="162">
        <v>0</v>
      </c>
      <c r="R151" s="162">
        <f t="shared" si="32"/>
        <v>0</v>
      </c>
      <c r="S151" s="162">
        <v>0</v>
      </c>
      <c r="T151" s="163">
        <f t="shared" si="33"/>
        <v>0</v>
      </c>
      <c r="AR151" s="24" t="s">
        <v>479</v>
      </c>
      <c r="AT151" s="24" t="s">
        <v>147</v>
      </c>
      <c r="AU151" s="24" t="s">
        <v>77</v>
      </c>
      <c r="AY151" s="24" t="s">
        <v>145</v>
      </c>
      <c r="BE151" s="164">
        <f t="shared" si="34"/>
        <v>0</v>
      </c>
      <c r="BF151" s="164">
        <f t="shared" si="35"/>
        <v>0</v>
      </c>
      <c r="BG151" s="164">
        <f t="shared" si="36"/>
        <v>0</v>
      </c>
      <c r="BH151" s="164">
        <f t="shared" si="37"/>
        <v>0</v>
      </c>
      <c r="BI151" s="164">
        <f t="shared" si="38"/>
        <v>0</v>
      </c>
      <c r="BJ151" s="24" t="s">
        <v>77</v>
      </c>
      <c r="BK151" s="164">
        <f t="shared" si="39"/>
        <v>0</v>
      </c>
      <c r="BL151" s="24" t="s">
        <v>479</v>
      </c>
      <c r="BM151" s="24" t="s">
        <v>661</v>
      </c>
    </row>
    <row r="152" spans="2:65" s="1" customFormat="1" ht="16.5" customHeight="1">
      <c r="B152" s="153"/>
      <c r="C152" s="154" t="s">
        <v>662</v>
      </c>
      <c r="D152" s="154" t="s">
        <v>147</v>
      </c>
      <c r="E152" s="155" t="s">
        <v>663</v>
      </c>
      <c r="F152" s="156" t="s">
        <v>664</v>
      </c>
      <c r="G152" s="157" t="s">
        <v>502</v>
      </c>
      <c r="H152" s="158">
        <v>2</v>
      </c>
      <c r="I152" s="159"/>
      <c r="J152" s="159">
        <f t="shared" si="30"/>
        <v>0</v>
      </c>
      <c r="K152" s="156" t="s">
        <v>5</v>
      </c>
      <c r="L152" s="38"/>
      <c r="M152" s="160" t="s">
        <v>5</v>
      </c>
      <c r="N152" s="161" t="s">
        <v>40</v>
      </c>
      <c r="O152" s="162">
        <v>0</v>
      </c>
      <c r="P152" s="162">
        <f t="shared" si="31"/>
        <v>0</v>
      </c>
      <c r="Q152" s="162">
        <v>0</v>
      </c>
      <c r="R152" s="162">
        <f t="shared" si="32"/>
        <v>0</v>
      </c>
      <c r="S152" s="162">
        <v>0</v>
      </c>
      <c r="T152" s="163">
        <f t="shared" si="33"/>
        <v>0</v>
      </c>
      <c r="AR152" s="24" t="s">
        <v>479</v>
      </c>
      <c r="AT152" s="24" t="s">
        <v>147</v>
      </c>
      <c r="AU152" s="24" t="s">
        <v>77</v>
      </c>
      <c r="AY152" s="24" t="s">
        <v>145</v>
      </c>
      <c r="BE152" s="164">
        <f t="shared" si="34"/>
        <v>0</v>
      </c>
      <c r="BF152" s="164">
        <f t="shared" si="35"/>
        <v>0</v>
      </c>
      <c r="BG152" s="164">
        <f t="shared" si="36"/>
        <v>0</v>
      </c>
      <c r="BH152" s="164">
        <f t="shared" si="37"/>
        <v>0</v>
      </c>
      <c r="BI152" s="164">
        <f t="shared" si="38"/>
        <v>0</v>
      </c>
      <c r="BJ152" s="24" t="s">
        <v>77</v>
      </c>
      <c r="BK152" s="164">
        <f t="shared" si="39"/>
        <v>0</v>
      </c>
      <c r="BL152" s="24" t="s">
        <v>479</v>
      </c>
      <c r="BM152" s="24" t="s">
        <v>665</v>
      </c>
    </row>
    <row r="153" spans="2:65" s="1" customFormat="1" ht="16.5" customHeight="1">
      <c r="B153" s="153"/>
      <c r="C153" s="154" t="s">
        <v>567</v>
      </c>
      <c r="D153" s="154" t="s">
        <v>147</v>
      </c>
      <c r="E153" s="155" t="s">
        <v>666</v>
      </c>
      <c r="F153" s="156" t="s">
        <v>667</v>
      </c>
      <c r="G153" s="157" t="s">
        <v>502</v>
      </c>
      <c r="H153" s="158">
        <v>1</v>
      </c>
      <c r="I153" s="159"/>
      <c r="J153" s="159">
        <f t="shared" si="30"/>
        <v>0</v>
      </c>
      <c r="K153" s="156" t="s">
        <v>5</v>
      </c>
      <c r="L153" s="38"/>
      <c r="M153" s="160" t="s">
        <v>5</v>
      </c>
      <c r="N153" s="161" t="s">
        <v>40</v>
      </c>
      <c r="O153" s="162">
        <v>0</v>
      </c>
      <c r="P153" s="162">
        <f t="shared" si="31"/>
        <v>0</v>
      </c>
      <c r="Q153" s="162">
        <v>0</v>
      </c>
      <c r="R153" s="162">
        <f t="shared" si="32"/>
        <v>0</v>
      </c>
      <c r="S153" s="162">
        <v>0</v>
      </c>
      <c r="T153" s="163">
        <f t="shared" si="33"/>
        <v>0</v>
      </c>
      <c r="AR153" s="24" t="s">
        <v>479</v>
      </c>
      <c r="AT153" s="24" t="s">
        <v>147</v>
      </c>
      <c r="AU153" s="24" t="s">
        <v>77</v>
      </c>
      <c r="AY153" s="24" t="s">
        <v>145</v>
      </c>
      <c r="BE153" s="164">
        <f t="shared" si="34"/>
        <v>0</v>
      </c>
      <c r="BF153" s="164">
        <f t="shared" si="35"/>
        <v>0</v>
      </c>
      <c r="BG153" s="164">
        <f t="shared" si="36"/>
        <v>0</v>
      </c>
      <c r="BH153" s="164">
        <f t="shared" si="37"/>
        <v>0</v>
      </c>
      <c r="BI153" s="164">
        <f t="shared" si="38"/>
        <v>0</v>
      </c>
      <c r="BJ153" s="24" t="s">
        <v>77</v>
      </c>
      <c r="BK153" s="164">
        <f t="shared" si="39"/>
        <v>0</v>
      </c>
      <c r="BL153" s="24" t="s">
        <v>479</v>
      </c>
      <c r="BM153" s="24" t="s">
        <v>668</v>
      </c>
    </row>
    <row r="154" spans="2:65" s="1" customFormat="1" ht="16.5" customHeight="1">
      <c r="B154" s="153"/>
      <c r="C154" s="154" t="s">
        <v>669</v>
      </c>
      <c r="D154" s="154" t="s">
        <v>147</v>
      </c>
      <c r="E154" s="155" t="s">
        <v>670</v>
      </c>
      <c r="F154" s="156" t="s">
        <v>660</v>
      </c>
      <c r="G154" s="157" t="s">
        <v>502</v>
      </c>
      <c r="H154" s="158">
        <v>2</v>
      </c>
      <c r="I154" s="159"/>
      <c r="J154" s="159">
        <f t="shared" si="30"/>
        <v>0</v>
      </c>
      <c r="K154" s="156" t="s">
        <v>5</v>
      </c>
      <c r="L154" s="38"/>
      <c r="M154" s="160" t="s">
        <v>5</v>
      </c>
      <c r="N154" s="161" t="s">
        <v>40</v>
      </c>
      <c r="O154" s="162">
        <v>0</v>
      </c>
      <c r="P154" s="162">
        <f t="shared" si="31"/>
        <v>0</v>
      </c>
      <c r="Q154" s="162">
        <v>0</v>
      </c>
      <c r="R154" s="162">
        <f t="shared" si="32"/>
        <v>0</v>
      </c>
      <c r="S154" s="162">
        <v>0</v>
      </c>
      <c r="T154" s="163">
        <f t="shared" si="33"/>
        <v>0</v>
      </c>
      <c r="AR154" s="24" t="s">
        <v>479</v>
      </c>
      <c r="AT154" s="24" t="s">
        <v>147</v>
      </c>
      <c r="AU154" s="24" t="s">
        <v>77</v>
      </c>
      <c r="AY154" s="24" t="s">
        <v>145</v>
      </c>
      <c r="BE154" s="164">
        <f t="shared" si="34"/>
        <v>0</v>
      </c>
      <c r="BF154" s="164">
        <f t="shared" si="35"/>
        <v>0</v>
      </c>
      <c r="BG154" s="164">
        <f t="shared" si="36"/>
        <v>0</v>
      </c>
      <c r="BH154" s="164">
        <f t="shared" si="37"/>
        <v>0</v>
      </c>
      <c r="BI154" s="164">
        <f t="shared" si="38"/>
        <v>0</v>
      </c>
      <c r="BJ154" s="24" t="s">
        <v>77</v>
      </c>
      <c r="BK154" s="164">
        <f t="shared" si="39"/>
        <v>0</v>
      </c>
      <c r="BL154" s="24" t="s">
        <v>479</v>
      </c>
      <c r="BM154" s="24" t="s">
        <v>671</v>
      </c>
    </row>
    <row r="155" spans="2:65" s="1" customFormat="1" ht="16.5" customHeight="1">
      <c r="B155" s="153"/>
      <c r="C155" s="154" t="s">
        <v>570</v>
      </c>
      <c r="D155" s="154" t="s">
        <v>147</v>
      </c>
      <c r="E155" s="155" t="s">
        <v>672</v>
      </c>
      <c r="F155" s="156" t="s">
        <v>673</v>
      </c>
      <c r="G155" s="157" t="s">
        <v>502</v>
      </c>
      <c r="H155" s="158">
        <v>2</v>
      </c>
      <c r="I155" s="159"/>
      <c r="J155" s="159">
        <f t="shared" si="30"/>
        <v>0</v>
      </c>
      <c r="K155" s="156" t="s">
        <v>5</v>
      </c>
      <c r="L155" s="38"/>
      <c r="M155" s="160" t="s">
        <v>5</v>
      </c>
      <c r="N155" s="161" t="s">
        <v>40</v>
      </c>
      <c r="O155" s="162">
        <v>0</v>
      </c>
      <c r="P155" s="162">
        <f t="shared" si="31"/>
        <v>0</v>
      </c>
      <c r="Q155" s="162">
        <v>0</v>
      </c>
      <c r="R155" s="162">
        <f t="shared" si="32"/>
        <v>0</v>
      </c>
      <c r="S155" s="162">
        <v>0</v>
      </c>
      <c r="T155" s="163">
        <f t="shared" si="33"/>
        <v>0</v>
      </c>
      <c r="AR155" s="24" t="s">
        <v>479</v>
      </c>
      <c r="AT155" s="24" t="s">
        <v>147</v>
      </c>
      <c r="AU155" s="24" t="s">
        <v>77</v>
      </c>
      <c r="AY155" s="24" t="s">
        <v>145</v>
      </c>
      <c r="BE155" s="164">
        <f t="shared" si="34"/>
        <v>0</v>
      </c>
      <c r="BF155" s="164">
        <f t="shared" si="35"/>
        <v>0</v>
      </c>
      <c r="BG155" s="164">
        <f t="shared" si="36"/>
        <v>0</v>
      </c>
      <c r="BH155" s="164">
        <f t="shared" si="37"/>
        <v>0</v>
      </c>
      <c r="BI155" s="164">
        <f t="shared" si="38"/>
        <v>0</v>
      </c>
      <c r="BJ155" s="24" t="s">
        <v>77</v>
      </c>
      <c r="BK155" s="164">
        <f t="shared" si="39"/>
        <v>0</v>
      </c>
      <c r="BL155" s="24" t="s">
        <v>479</v>
      </c>
      <c r="BM155" s="24" t="s">
        <v>674</v>
      </c>
    </row>
    <row r="156" spans="2:65" s="1" customFormat="1" ht="16.5" customHeight="1">
      <c r="B156" s="153"/>
      <c r="C156" s="154" t="s">
        <v>675</v>
      </c>
      <c r="D156" s="154" t="s">
        <v>147</v>
      </c>
      <c r="E156" s="155" t="s">
        <v>676</v>
      </c>
      <c r="F156" s="156" t="s">
        <v>677</v>
      </c>
      <c r="G156" s="157" t="s">
        <v>502</v>
      </c>
      <c r="H156" s="158">
        <v>1</v>
      </c>
      <c r="I156" s="159"/>
      <c r="J156" s="159">
        <f t="shared" si="30"/>
        <v>0</v>
      </c>
      <c r="K156" s="156" t="s">
        <v>5</v>
      </c>
      <c r="L156" s="38"/>
      <c r="M156" s="160" t="s">
        <v>5</v>
      </c>
      <c r="N156" s="161" t="s">
        <v>40</v>
      </c>
      <c r="O156" s="162">
        <v>0</v>
      </c>
      <c r="P156" s="162">
        <f t="shared" si="31"/>
        <v>0</v>
      </c>
      <c r="Q156" s="162">
        <v>0</v>
      </c>
      <c r="R156" s="162">
        <f t="shared" si="32"/>
        <v>0</v>
      </c>
      <c r="S156" s="162">
        <v>0</v>
      </c>
      <c r="T156" s="163">
        <f t="shared" si="33"/>
        <v>0</v>
      </c>
      <c r="AR156" s="24" t="s">
        <v>479</v>
      </c>
      <c r="AT156" s="24" t="s">
        <v>147</v>
      </c>
      <c r="AU156" s="24" t="s">
        <v>77</v>
      </c>
      <c r="AY156" s="24" t="s">
        <v>145</v>
      </c>
      <c r="BE156" s="164">
        <f t="shared" si="34"/>
        <v>0</v>
      </c>
      <c r="BF156" s="164">
        <f t="shared" si="35"/>
        <v>0</v>
      </c>
      <c r="BG156" s="164">
        <f t="shared" si="36"/>
        <v>0</v>
      </c>
      <c r="BH156" s="164">
        <f t="shared" si="37"/>
        <v>0</v>
      </c>
      <c r="BI156" s="164">
        <f t="shared" si="38"/>
        <v>0</v>
      </c>
      <c r="BJ156" s="24" t="s">
        <v>77</v>
      </c>
      <c r="BK156" s="164">
        <f t="shared" si="39"/>
        <v>0</v>
      </c>
      <c r="BL156" s="24" t="s">
        <v>479</v>
      </c>
      <c r="BM156" s="24" t="s">
        <v>678</v>
      </c>
    </row>
    <row r="157" spans="2:65" s="1" customFormat="1" ht="16.5" customHeight="1">
      <c r="B157" s="153"/>
      <c r="C157" s="154" t="s">
        <v>572</v>
      </c>
      <c r="D157" s="154" t="s">
        <v>147</v>
      </c>
      <c r="E157" s="155" t="s">
        <v>679</v>
      </c>
      <c r="F157" s="156" t="s">
        <v>680</v>
      </c>
      <c r="G157" s="157" t="s">
        <v>502</v>
      </c>
      <c r="H157" s="158">
        <v>1</v>
      </c>
      <c r="I157" s="159"/>
      <c r="J157" s="159">
        <f t="shared" si="30"/>
        <v>0</v>
      </c>
      <c r="K157" s="156" t="s">
        <v>5</v>
      </c>
      <c r="L157" s="38"/>
      <c r="M157" s="160" t="s">
        <v>5</v>
      </c>
      <c r="N157" s="161" t="s">
        <v>40</v>
      </c>
      <c r="O157" s="162">
        <v>0</v>
      </c>
      <c r="P157" s="162">
        <f t="shared" si="31"/>
        <v>0</v>
      </c>
      <c r="Q157" s="162">
        <v>0</v>
      </c>
      <c r="R157" s="162">
        <f t="shared" si="32"/>
        <v>0</v>
      </c>
      <c r="S157" s="162">
        <v>0</v>
      </c>
      <c r="T157" s="163">
        <f t="shared" si="33"/>
        <v>0</v>
      </c>
      <c r="AR157" s="24" t="s">
        <v>479</v>
      </c>
      <c r="AT157" s="24" t="s">
        <v>147</v>
      </c>
      <c r="AU157" s="24" t="s">
        <v>77</v>
      </c>
      <c r="AY157" s="24" t="s">
        <v>145</v>
      </c>
      <c r="BE157" s="164">
        <f t="shared" si="34"/>
        <v>0</v>
      </c>
      <c r="BF157" s="164">
        <f t="shared" si="35"/>
        <v>0</v>
      </c>
      <c r="BG157" s="164">
        <f t="shared" si="36"/>
        <v>0</v>
      </c>
      <c r="BH157" s="164">
        <f t="shared" si="37"/>
        <v>0</v>
      </c>
      <c r="BI157" s="164">
        <f t="shared" si="38"/>
        <v>0</v>
      </c>
      <c r="BJ157" s="24" t="s">
        <v>77</v>
      </c>
      <c r="BK157" s="164">
        <f t="shared" si="39"/>
        <v>0</v>
      </c>
      <c r="BL157" s="24" t="s">
        <v>479</v>
      </c>
      <c r="BM157" s="24" t="s">
        <v>681</v>
      </c>
    </row>
    <row r="158" spans="2:65" s="1" customFormat="1" ht="16.5" customHeight="1">
      <c r="B158" s="153"/>
      <c r="C158" s="154" t="s">
        <v>682</v>
      </c>
      <c r="D158" s="154" t="s">
        <v>147</v>
      </c>
      <c r="E158" s="155" t="s">
        <v>683</v>
      </c>
      <c r="F158" s="156" t="s">
        <v>684</v>
      </c>
      <c r="G158" s="157" t="s">
        <v>502</v>
      </c>
      <c r="H158" s="158">
        <v>2</v>
      </c>
      <c r="I158" s="159"/>
      <c r="J158" s="159">
        <f t="shared" si="30"/>
        <v>0</v>
      </c>
      <c r="K158" s="156" t="s">
        <v>5</v>
      </c>
      <c r="L158" s="38"/>
      <c r="M158" s="160" t="s">
        <v>5</v>
      </c>
      <c r="N158" s="161" t="s">
        <v>40</v>
      </c>
      <c r="O158" s="162">
        <v>0</v>
      </c>
      <c r="P158" s="162">
        <f t="shared" si="31"/>
        <v>0</v>
      </c>
      <c r="Q158" s="162">
        <v>0</v>
      </c>
      <c r="R158" s="162">
        <f t="shared" si="32"/>
        <v>0</v>
      </c>
      <c r="S158" s="162">
        <v>0</v>
      </c>
      <c r="T158" s="163">
        <f t="shared" si="33"/>
        <v>0</v>
      </c>
      <c r="AR158" s="24" t="s">
        <v>479</v>
      </c>
      <c r="AT158" s="24" t="s">
        <v>147</v>
      </c>
      <c r="AU158" s="24" t="s">
        <v>77</v>
      </c>
      <c r="AY158" s="24" t="s">
        <v>145</v>
      </c>
      <c r="BE158" s="164">
        <f t="shared" si="34"/>
        <v>0</v>
      </c>
      <c r="BF158" s="164">
        <f t="shared" si="35"/>
        <v>0</v>
      </c>
      <c r="BG158" s="164">
        <f t="shared" si="36"/>
        <v>0</v>
      </c>
      <c r="BH158" s="164">
        <f t="shared" si="37"/>
        <v>0</v>
      </c>
      <c r="BI158" s="164">
        <f t="shared" si="38"/>
        <v>0</v>
      </c>
      <c r="BJ158" s="24" t="s">
        <v>77</v>
      </c>
      <c r="BK158" s="164">
        <f t="shared" si="39"/>
        <v>0</v>
      </c>
      <c r="BL158" s="24" t="s">
        <v>479</v>
      </c>
      <c r="BM158" s="24" t="s">
        <v>685</v>
      </c>
    </row>
    <row r="159" spans="2:65" s="1" customFormat="1" ht="16.5" customHeight="1">
      <c r="B159" s="153"/>
      <c r="C159" s="154" t="s">
        <v>574</v>
      </c>
      <c r="D159" s="154" t="s">
        <v>147</v>
      </c>
      <c r="E159" s="155" t="s">
        <v>686</v>
      </c>
      <c r="F159" s="156" t="s">
        <v>687</v>
      </c>
      <c r="G159" s="157" t="s">
        <v>502</v>
      </c>
      <c r="H159" s="158">
        <v>50</v>
      </c>
      <c r="I159" s="159"/>
      <c r="J159" s="159">
        <f t="shared" si="30"/>
        <v>0</v>
      </c>
      <c r="K159" s="156" t="s">
        <v>5</v>
      </c>
      <c r="L159" s="38"/>
      <c r="M159" s="160" t="s">
        <v>5</v>
      </c>
      <c r="N159" s="161" t="s">
        <v>40</v>
      </c>
      <c r="O159" s="162">
        <v>0</v>
      </c>
      <c r="P159" s="162">
        <f t="shared" si="31"/>
        <v>0</v>
      </c>
      <c r="Q159" s="162">
        <v>0</v>
      </c>
      <c r="R159" s="162">
        <f t="shared" si="32"/>
        <v>0</v>
      </c>
      <c r="S159" s="162">
        <v>0</v>
      </c>
      <c r="T159" s="163">
        <f t="shared" si="33"/>
        <v>0</v>
      </c>
      <c r="AR159" s="24" t="s">
        <v>479</v>
      </c>
      <c r="AT159" s="24" t="s">
        <v>147</v>
      </c>
      <c r="AU159" s="24" t="s">
        <v>77</v>
      </c>
      <c r="AY159" s="24" t="s">
        <v>145</v>
      </c>
      <c r="BE159" s="164">
        <f t="shared" si="34"/>
        <v>0</v>
      </c>
      <c r="BF159" s="164">
        <f t="shared" si="35"/>
        <v>0</v>
      </c>
      <c r="BG159" s="164">
        <f t="shared" si="36"/>
        <v>0</v>
      </c>
      <c r="BH159" s="164">
        <f t="shared" si="37"/>
        <v>0</v>
      </c>
      <c r="BI159" s="164">
        <f t="shared" si="38"/>
        <v>0</v>
      </c>
      <c r="BJ159" s="24" t="s">
        <v>77</v>
      </c>
      <c r="BK159" s="164">
        <f t="shared" si="39"/>
        <v>0</v>
      </c>
      <c r="BL159" s="24" t="s">
        <v>479</v>
      </c>
      <c r="BM159" s="24" t="s">
        <v>688</v>
      </c>
    </row>
    <row r="160" spans="2:65" s="1" customFormat="1" ht="16.5" customHeight="1">
      <c r="B160" s="153"/>
      <c r="C160" s="154" t="s">
        <v>689</v>
      </c>
      <c r="D160" s="154" t="s">
        <v>147</v>
      </c>
      <c r="E160" s="155" t="s">
        <v>690</v>
      </c>
      <c r="F160" s="156" t="s">
        <v>691</v>
      </c>
      <c r="G160" s="157" t="s">
        <v>502</v>
      </c>
      <c r="H160" s="158">
        <v>2</v>
      </c>
      <c r="I160" s="159"/>
      <c r="J160" s="159">
        <f t="shared" si="30"/>
        <v>0</v>
      </c>
      <c r="K160" s="156" t="s">
        <v>5</v>
      </c>
      <c r="L160" s="38"/>
      <c r="M160" s="160" t="s">
        <v>5</v>
      </c>
      <c r="N160" s="161" t="s">
        <v>40</v>
      </c>
      <c r="O160" s="162">
        <v>0</v>
      </c>
      <c r="P160" s="162">
        <f t="shared" si="31"/>
        <v>0</v>
      </c>
      <c r="Q160" s="162">
        <v>0</v>
      </c>
      <c r="R160" s="162">
        <f t="shared" si="32"/>
        <v>0</v>
      </c>
      <c r="S160" s="162">
        <v>0</v>
      </c>
      <c r="T160" s="163">
        <f t="shared" si="33"/>
        <v>0</v>
      </c>
      <c r="AR160" s="24" t="s">
        <v>479</v>
      </c>
      <c r="AT160" s="24" t="s">
        <v>147</v>
      </c>
      <c r="AU160" s="24" t="s">
        <v>77</v>
      </c>
      <c r="AY160" s="24" t="s">
        <v>145</v>
      </c>
      <c r="BE160" s="164">
        <f t="shared" si="34"/>
        <v>0</v>
      </c>
      <c r="BF160" s="164">
        <f t="shared" si="35"/>
        <v>0</v>
      </c>
      <c r="BG160" s="164">
        <f t="shared" si="36"/>
        <v>0</v>
      </c>
      <c r="BH160" s="164">
        <f t="shared" si="37"/>
        <v>0</v>
      </c>
      <c r="BI160" s="164">
        <f t="shared" si="38"/>
        <v>0</v>
      </c>
      <c r="BJ160" s="24" t="s">
        <v>77</v>
      </c>
      <c r="BK160" s="164">
        <f t="shared" si="39"/>
        <v>0</v>
      </c>
      <c r="BL160" s="24" t="s">
        <v>479</v>
      </c>
      <c r="BM160" s="24" t="s">
        <v>692</v>
      </c>
    </row>
    <row r="161" spans="2:65" s="1" customFormat="1" ht="16.5" customHeight="1">
      <c r="B161" s="153"/>
      <c r="C161" s="154" t="s">
        <v>576</v>
      </c>
      <c r="D161" s="154" t="s">
        <v>147</v>
      </c>
      <c r="E161" s="155" t="s">
        <v>693</v>
      </c>
      <c r="F161" s="156" t="s">
        <v>694</v>
      </c>
      <c r="G161" s="157" t="s">
        <v>502</v>
      </c>
      <c r="H161" s="158">
        <v>1</v>
      </c>
      <c r="I161" s="159"/>
      <c r="J161" s="159">
        <f t="shared" si="30"/>
        <v>0</v>
      </c>
      <c r="K161" s="156" t="s">
        <v>5</v>
      </c>
      <c r="L161" s="38"/>
      <c r="M161" s="160" t="s">
        <v>5</v>
      </c>
      <c r="N161" s="161" t="s">
        <v>40</v>
      </c>
      <c r="O161" s="162">
        <v>0</v>
      </c>
      <c r="P161" s="162">
        <f t="shared" si="31"/>
        <v>0</v>
      </c>
      <c r="Q161" s="162">
        <v>0</v>
      </c>
      <c r="R161" s="162">
        <f t="shared" si="32"/>
        <v>0</v>
      </c>
      <c r="S161" s="162">
        <v>0</v>
      </c>
      <c r="T161" s="163">
        <f t="shared" si="33"/>
        <v>0</v>
      </c>
      <c r="AR161" s="24" t="s">
        <v>479</v>
      </c>
      <c r="AT161" s="24" t="s">
        <v>147</v>
      </c>
      <c r="AU161" s="24" t="s">
        <v>77</v>
      </c>
      <c r="AY161" s="24" t="s">
        <v>145</v>
      </c>
      <c r="BE161" s="164">
        <f t="shared" si="34"/>
        <v>0</v>
      </c>
      <c r="BF161" s="164">
        <f t="shared" si="35"/>
        <v>0</v>
      </c>
      <c r="BG161" s="164">
        <f t="shared" si="36"/>
        <v>0</v>
      </c>
      <c r="BH161" s="164">
        <f t="shared" si="37"/>
        <v>0</v>
      </c>
      <c r="BI161" s="164">
        <f t="shared" si="38"/>
        <v>0</v>
      </c>
      <c r="BJ161" s="24" t="s">
        <v>77</v>
      </c>
      <c r="BK161" s="164">
        <f t="shared" si="39"/>
        <v>0</v>
      </c>
      <c r="BL161" s="24" t="s">
        <v>479</v>
      </c>
      <c r="BM161" s="24" t="s">
        <v>695</v>
      </c>
    </row>
    <row r="162" spans="2:65" s="1" customFormat="1" ht="16.5" customHeight="1">
      <c r="B162" s="153"/>
      <c r="C162" s="154" t="s">
        <v>696</v>
      </c>
      <c r="D162" s="154" t="s">
        <v>147</v>
      </c>
      <c r="E162" s="155" t="s">
        <v>697</v>
      </c>
      <c r="F162" s="156" t="s">
        <v>698</v>
      </c>
      <c r="G162" s="157" t="s">
        <v>699</v>
      </c>
      <c r="H162" s="158">
        <v>1</v>
      </c>
      <c r="I162" s="159"/>
      <c r="J162" s="159">
        <f t="shared" si="30"/>
        <v>0</v>
      </c>
      <c r="K162" s="156" t="s">
        <v>5</v>
      </c>
      <c r="L162" s="38"/>
      <c r="M162" s="160" t="s">
        <v>5</v>
      </c>
      <c r="N162" s="161" t="s">
        <v>40</v>
      </c>
      <c r="O162" s="162">
        <v>0</v>
      </c>
      <c r="P162" s="162">
        <f t="shared" si="31"/>
        <v>0</v>
      </c>
      <c r="Q162" s="162">
        <v>0</v>
      </c>
      <c r="R162" s="162">
        <f t="shared" si="32"/>
        <v>0</v>
      </c>
      <c r="S162" s="162">
        <v>0</v>
      </c>
      <c r="T162" s="163">
        <f t="shared" si="33"/>
        <v>0</v>
      </c>
      <c r="AR162" s="24" t="s">
        <v>479</v>
      </c>
      <c r="AT162" s="24" t="s">
        <v>147</v>
      </c>
      <c r="AU162" s="24" t="s">
        <v>77</v>
      </c>
      <c r="AY162" s="24" t="s">
        <v>145</v>
      </c>
      <c r="BE162" s="164">
        <f t="shared" si="34"/>
        <v>0</v>
      </c>
      <c r="BF162" s="164">
        <f t="shared" si="35"/>
        <v>0</v>
      </c>
      <c r="BG162" s="164">
        <f t="shared" si="36"/>
        <v>0</v>
      </c>
      <c r="BH162" s="164">
        <f t="shared" si="37"/>
        <v>0</v>
      </c>
      <c r="BI162" s="164">
        <f t="shared" si="38"/>
        <v>0</v>
      </c>
      <c r="BJ162" s="24" t="s">
        <v>77</v>
      </c>
      <c r="BK162" s="164">
        <f t="shared" si="39"/>
        <v>0</v>
      </c>
      <c r="BL162" s="24" t="s">
        <v>479</v>
      </c>
      <c r="BM162" s="24" t="s">
        <v>700</v>
      </c>
    </row>
    <row r="163" spans="2:65" s="1" customFormat="1" ht="16.5" customHeight="1">
      <c r="B163" s="153"/>
      <c r="C163" s="154" t="s">
        <v>578</v>
      </c>
      <c r="D163" s="154" t="s">
        <v>147</v>
      </c>
      <c r="E163" s="155" t="s">
        <v>701</v>
      </c>
      <c r="F163" s="156" t="s">
        <v>702</v>
      </c>
      <c r="G163" s="157" t="s">
        <v>502</v>
      </c>
      <c r="H163" s="158">
        <v>25</v>
      </c>
      <c r="I163" s="159"/>
      <c r="J163" s="159">
        <f t="shared" si="30"/>
        <v>0</v>
      </c>
      <c r="K163" s="156" t="s">
        <v>5</v>
      </c>
      <c r="L163" s="38"/>
      <c r="M163" s="160" t="s">
        <v>5</v>
      </c>
      <c r="N163" s="161" t="s">
        <v>40</v>
      </c>
      <c r="O163" s="162">
        <v>0</v>
      </c>
      <c r="P163" s="162">
        <f t="shared" si="31"/>
        <v>0</v>
      </c>
      <c r="Q163" s="162">
        <v>0</v>
      </c>
      <c r="R163" s="162">
        <f t="shared" si="32"/>
        <v>0</v>
      </c>
      <c r="S163" s="162">
        <v>0</v>
      </c>
      <c r="T163" s="163">
        <f t="shared" si="33"/>
        <v>0</v>
      </c>
      <c r="AR163" s="24" t="s">
        <v>479</v>
      </c>
      <c r="AT163" s="24" t="s">
        <v>147</v>
      </c>
      <c r="AU163" s="24" t="s">
        <v>77</v>
      </c>
      <c r="AY163" s="24" t="s">
        <v>145</v>
      </c>
      <c r="BE163" s="164">
        <f t="shared" si="34"/>
        <v>0</v>
      </c>
      <c r="BF163" s="164">
        <f t="shared" si="35"/>
        <v>0</v>
      </c>
      <c r="BG163" s="164">
        <f t="shared" si="36"/>
        <v>0</v>
      </c>
      <c r="BH163" s="164">
        <f t="shared" si="37"/>
        <v>0</v>
      </c>
      <c r="BI163" s="164">
        <f t="shared" si="38"/>
        <v>0</v>
      </c>
      <c r="BJ163" s="24" t="s">
        <v>77</v>
      </c>
      <c r="BK163" s="164">
        <f t="shared" si="39"/>
        <v>0</v>
      </c>
      <c r="BL163" s="24" t="s">
        <v>479</v>
      </c>
      <c r="BM163" s="24" t="s">
        <v>703</v>
      </c>
    </row>
    <row r="164" spans="2:65" s="1" customFormat="1" ht="16.5" customHeight="1">
      <c r="B164" s="153"/>
      <c r="C164" s="154" t="s">
        <v>704</v>
      </c>
      <c r="D164" s="154" t="s">
        <v>147</v>
      </c>
      <c r="E164" s="155" t="s">
        <v>705</v>
      </c>
      <c r="F164" s="156" t="s">
        <v>706</v>
      </c>
      <c r="G164" s="157" t="s">
        <v>502</v>
      </c>
      <c r="H164" s="158">
        <v>1</v>
      </c>
      <c r="I164" s="159"/>
      <c r="J164" s="159">
        <f t="shared" si="30"/>
        <v>0</v>
      </c>
      <c r="K164" s="156" t="s">
        <v>5</v>
      </c>
      <c r="L164" s="38"/>
      <c r="M164" s="160" t="s">
        <v>5</v>
      </c>
      <c r="N164" s="161" t="s">
        <v>40</v>
      </c>
      <c r="O164" s="162">
        <v>0</v>
      </c>
      <c r="P164" s="162">
        <f t="shared" si="31"/>
        <v>0</v>
      </c>
      <c r="Q164" s="162">
        <v>0</v>
      </c>
      <c r="R164" s="162">
        <f t="shared" si="32"/>
        <v>0</v>
      </c>
      <c r="S164" s="162">
        <v>0</v>
      </c>
      <c r="T164" s="163">
        <f t="shared" si="33"/>
        <v>0</v>
      </c>
      <c r="AR164" s="24" t="s">
        <v>479</v>
      </c>
      <c r="AT164" s="24" t="s">
        <v>147</v>
      </c>
      <c r="AU164" s="24" t="s">
        <v>77</v>
      </c>
      <c r="AY164" s="24" t="s">
        <v>145</v>
      </c>
      <c r="BE164" s="164">
        <f t="shared" si="34"/>
        <v>0</v>
      </c>
      <c r="BF164" s="164">
        <f t="shared" si="35"/>
        <v>0</v>
      </c>
      <c r="BG164" s="164">
        <f t="shared" si="36"/>
        <v>0</v>
      </c>
      <c r="BH164" s="164">
        <f t="shared" si="37"/>
        <v>0</v>
      </c>
      <c r="BI164" s="164">
        <f t="shared" si="38"/>
        <v>0</v>
      </c>
      <c r="BJ164" s="24" t="s">
        <v>77</v>
      </c>
      <c r="BK164" s="164">
        <f t="shared" si="39"/>
        <v>0</v>
      </c>
      <c r="BL164" s="24" t="s">
        <v>479</v>
      </c>
      <c r="BM164" s="24" t="s">
        <v>707</v>
      </c>
    </row>
    <row r="165" spans="2:65" s="10" customFormat="1" ht="37.35" customHeight="1">
      <c r="B165" s="141"/>
      <c r="D165" s="142" t="s">
        <v>68</v>
      </c>
      <c r="E165" s="143" t="s">
        <v>708</v>
      </c>
      <c r="F165" s="143" t="s">
        <v>709</v>
      </c>
      <c r="J165" s="144">
        <f>BK165</f>
        <v>0</v>
      </c>
      <c r="L165" s="141"/>
      <c r="M165" s="145"/>
      <c r="N165" s="146"/>
      <c r="O165" s="146"/>
      <c r="P165" s="147">
        <f>SUM(P166:P180)</f>
        <v>0</v>
      </c>
      <c r="Q165" s="146"/>
      <c r="R165" s="147">
        <f>SUM(R166:R180)</f>
        <v>0</v>
      </c>
      <c r="S165" s="146"/>
      <c r="T165" s="148">
        <f>SUM(T166:T180)</f>
        <v>0</v>
      </c>
      <c r="AR165" s="142" t="s">
        <v>162</v>
      </c>
      <c r="AT165" s="149" t="s">
        <v>68</v>
      </c>
      <c r="AU165" s="149" t="s">
        <v>69</v>
      </c>
      <c r="AY165" s="142" t="s">
        <v>145</v>
      </c>
      <c r="BK165" s="150">
        <f>SUM(BK166:BK180)</f>
        <v>0</v>
      </c>
    </row>
    <row r="166" spans="2:65" s="1" customFormat="1" ht="16.5" customHeight="1">
      <c r="B166" s="153"/>
      <c r="C166" s="154" t="s">
        <v>580</v>
      </c>
      <c r="D166" s="154" t="s">
        <v>147</v>
      </c>
      <c r="E166" s="155" t="s">
        <v>710</v>
      </c>
      <c r="F166" s="156" t="s">
        <v>711</v>
      </c>
      <c r="G166" s="157" t="s">
        <v>502</v>
      </c>
      <c r="H166" s="158">
        <v>6</v>
      </c>
      <c r="I166" s="159"/>
      <c r="J166" s="159">
        <f t="shared" ref="J166:J180" si="40">ROUND(I166*H166,2)</f>
        <v>0</v>
      </c>
      <c r="K166" s="156" t="s">
        <v>5</v>
      </c>
      <c r="L166" s="38"/>
      <c r="M166" s="160" t="s">
        <v>5</v>
      </c>
      <c r="N166" s="161" t="s">
        <v>40</v>
      </c>
      <c r="O166" s="162">
        <v>0</v>
      </c>
      <c r="P166" s="162">
        <f t="shared" ref="P166:P180" si="41">O166*H166</f>
        <v>0</v>
      </c>
      <c r="Q166" s="162">
        <v>0</v>
      </c>
      <c r="R166" s="162">
        <f t="shared" ref="R166:R180" si="42">Q166*H166</f>
        <v>0</v>
      </c>
      <c r="S166" s="162">
        <v>0</v>
      </c>
      <c r="T166" s="163">
        <f t="shared" ref="T166:T180" si="43">S166*H166</f>
        <v>0</v>
      </c>
      <c r="AR166" s="24" t="s">
        <v>479</v>
      </c>
      <c r="AT166" s="24" t="s">
        <v>147</v>
      </c>
      <c r="AU166" s="24" t="s">
        <v>77</v>
      </c>
      <c r="AY166" s="24" t="s">
        <v>145</v>
      </c>
      <c r="BE166" s="164">
        <f t="shared" ref="BE166:BE180" si="44">IF(N166="základní",J166,0)</f>
        <v>0</v>
      </c>
      <c r="BF166" s="164">
        <f t="shared" ref="BF166:BF180" si="45">IF(N166="snížená",J166,0)</f>
        <v>0</v>
      </c>
      <c r="BG166" s="164">
        <f t="shared" ref="BG166:BG180" si="46">IF(N166="zákl. přenesená",J166,0)</f>
        <v>0</v>
      </c>
      <c r="BH166" s="164">
        <f t="shared" ref="BH166:BH180" si="47">IF(N166="sníž. přenesená",J166,0)</f>
        <v>0</v>
      </c>
      <c r="BI166" s="164">
        <f t="shared" ref="BI166:BI180" si="48">IF(N166="nulová",J166,0)</f>
        <v>0</v>
      </c>
      <c r="BJ166" s="24" t="s">
        <v>77</v>
      </c>
      <c r="BK166" s="164">
        <f t="shared" ref="BK166:BK180" si="49">ROUND(I166*H166,2)</f>
        <v>0</v>
      </c>
      <c r="BL166" s="24" t="s">
        <v>479</v>
      </c>
      <c r="BM166" s="24" t="s">
        <v>712</v>
      </c>
    </row>
    <row r="167" spans="2:65" s="1" customFormat="1" ht="16.5" customHeight="1">
      <c r="B167" s="153"/>
      <c r="C167" s="154" t="s">
        <v>713</v>
      </c>
      <c r="D167" s="154" t="s">
        <v>147</v>
      </c>
      <c r="E167" s="155" t="s">
        <v>714</v>
      </c>
      <c r="F167" s="156" t="s">
        <v>715</v>
      </c>
      <c r="G167" s="157" t="s">
        <v>502</v>
      </c>
      <c r="H167" s="158">
        <v>1</v>
      </c>
      <c r="I167" s="159"/>
      <c r="J167" s="159">
        <f t="shared" si="40"/>
        <v>0</v>
      </c>
      <c r="K167" s="156" t="s">
        <v>5</v>
      </c>
      <c r="L167" s="38"/>
      <c r="M167" s="160" t="s">
        <v>5</v>
      </c>
      <c r="N167" s="161" t="s">
        <v>40</v>
      </c>
      <c r="O167" s="162">
        <v>0</v>
      </c>
      <c r="P167" s="162">
        <f t="shared" si="41"/>
        <v>0</v>
      </c>
      <c r="Q167" s="162">
        <v>0</v>
      </c>
      <c r="R167" s="162">
        <f t="shared" si="42"/>
        <v>0</v>
      </c>
      <c r="S167" s="162">
        <v>0</v>
      </c>
      <c r="T167" s="163">
        <f t="shared" si="43"/>
        <v>0</v>
      </c>
      <c r="AR167" s="24" t="s">
        <v>479</v>
      </c>
      <c r="AT167" s="24" t="s">
        <v>147</v>
      </c>
      <c r="AU167" s="24" t="s">
        <v>77</v>
      </c>
      <c r="AY167" s="24" t="s">
        <v>145</v>
      </c>
      <c r="BE167" s="164">
        <f t="shared" si="44"/>
        <v>0</v>
      </c>
      <c r="BF167" s="164">
        <f t="shared" si="45"/>
        <v>0</v>
      </c>
      <c r="BG167" s="164">
        <f t="shared" si="46"/>
        <v>0</v>
      </c>
      <c r="BH167" s="164">
        <f t="shared" si="47"/>
        <v>0</v>
      </c>
      <c r="BI167" s="164">
        <f t="shared" si="48"/>
        <v>0</v>
      </c>
      <c r="BJ167" s="24" t="s">
        <v>77</v>
      </c>
      <c r="BK167" s="164">
        <f t="shared" si="49"/>
        <v>0</v>
      </c>
      <c r="BL167" s="24" t="s">
        <v>479</v>
      </c>
      <c r="BM167" s="24" t="s">
        <v>716</v>
      </c>
    </row>
    <row r="168" spans="2:65" s="1" customFormat="1" ht="16.5" customHeight="1">
      <c r="B168" s="153"/>
      <c r="C168" s="154" t="s">
        <v>583</v>
      </c>
      <c r="D168" s="154" t="s">
        <v>147</v>
      </c>
      <c r="E168" s="155" t="s">
        <v>717</v>
      </c>
      <c r="F168" s="156" t="s">
        <v>718</v>
      </c>
      <c r="G168" s="157" t="s">
        <v>502</v>
      </c>
      <c r="H168" s="158">
        <v>4</v>
      </c>
      <c r="I168" s="159"/>
      <c r="J168" s="159">
        <f t="shared" si="40"/>
        <v>0</v>
      </c>
      <c r="K168" s="156" t="s">
        <v>5</v>
      </c>
      <c r="L168" s="38"/>
      <c r="M168" s="160" t="s">
        <v>5</v>
      </c>
      <c r="N168" s="161" t="s">
        <v>40</v>
      </c>
      <c r="O168" s="162">
        <v>0</v>
      </c>
      <c r="P168" s="162">
        <f t="shared" si="41"/>
        <v>0</v>
      </c>
      <c r="Q168" s="162">
        <v>0</v>
      </c>
      <c r="R168" s="162">
        <f t="shared" si="42"/>
        <v>0</v>
      </c>
      <c r="S168" s="162">
        <v>0</v>
      </c>
      <c r="T168" s="163">
        <f t="shared" si="43"/>
        <v>0</v>
      </c>
      <c r="AR168" s="24" t="s">
        <v>479</v>
      </c>
      <c r="AT168" s="24" t="s">
        <v>147</v>
      </c>
      <c r="AU168" s="24" t="s">
        <v>77</v>
      </c>
      <c r="AY168" s="24" t="s">
        <v>145</v>
      </c>
      <c r="BE168" s="164">
        <f t="shared" si="44"/>
        <v>0</v>
      </c>
      <c r="BF168" s="164">
        <f t="shared" si="45"/>
        <v>0</v>
      </c>
      <c r="BG168" s="164">
        <f t="shared" si="46"/>
        <v>0</v>
      </c>
      <c r="BH168" s="164">
        <f t="shared" si="47"/>
        <v>0</v>
      </c>
      <c r="BI168" s="164">
        <f t="shared" si="48"/>
        <v>0</v>
      </c>
      <c r="BJ168" s="24" t="s">
        <v>77</v>
      </c>
      <c r="BK168" s="164">
        <f t="shared" si="49"/>
        <v>0</v>
      </c>
      <c r="BL168" s="24" t="s">
        <v>479</v>
      </c>
      <c r="BM168" s="24" t="s">
        <v>719</v>
      </c>
    </row>
    <row r="169" spans="2:65" s="1" customFormat="1" ht="16.5" customHeight="1">
      <c r="B169" s="153"/>
      <c r="C169" s="154" t="s">
        <v>720</v>
      </c>
      <c r="D169" s="154" t="s">
        <v>147</v>
      </c>
      <c r="E169" s="155" t="s">
        <v>721</v>
      </c>
      <c r="F169" s="156" t="s">
        <v>722</v>
      </c>
      <c r="G169" s="157" t="s">
        <v>502</v>
      </c>
      <c r="H169" s="158">
        <v>4</v>
      </c>
      <c r="I169" s="159"/>
      <c r="J169" s="159">
        <f t="shared" si="40"/>
        <v>0</v>
      </c>
      <c r="K169" s="156" t="s">
        <v>5</v>
      </c>
      <c r="L169" s="38"/>
      <c r="M169" s="160" t="s">
        <v>5</v>
      </c>
      <c r="N169" s="161" t="s">
        <v>40</v>
      </c>
      <c r="O169" s="162">
        <v>0</v>
      </c>
      <c r="P169" s="162">
        <f t="shared" si="41"/>
        <v>0</v>
      </c>
      <c r="Q169" s="162">
        <v>0</v>
      </c>
      <c r="R169" s="162">
        <f t="shared" si="42"/>
        <v>0</v>
      </c>
      <c r="S169" s="162">
        <v>0</v>
      </c>
      <c r="T169" s="163">
        <f t="shared" si="43"/>
        <v>0</v>
      </c>
      <c r="AR169" s="24" t="s">
        <v>479</v>
      </c>
      <c r="AT169" s="24" t="s">
        <v>147</v>
      </c>
      <c r="AU169" s="24" t="s">
        <v>77</v>
      </c>
      <c r="AY169" s="24" t="s">
        <v>145</v>
      </c>
      <c r="BE169" s="164">
        <f t="shared" si="44"/>
        <v>0</v>
      </c>
      <c r="BF169" s="164">
        <f t="shared" si="45"/>
        <v>0</v>
      </c>
      <c r="BG169" s="164">
        <f t="shared" si="46"/>
        <v>0</v>
      </c>
      <c r="BH169" s="164">
        <f t="shared" si="47"/>
        <v>0</v>
      </c>
      <c r="BI169" s="164">
        <f t="shared" si="48"/>
        <v>0</v>
      </c>
      <c r="BJ169" s="24" t="s">
        <v>77</v>
      </c>
      <c r="BK169" s="164">
        <f t="shared" si="49"/>
        <v>0</v>
      </c>
      <c r="BL169" s="24" t="s">
        <v>479</v>
      </c>
      <c r="BM169" s="24" t="s">
        <v>723</v>
      </c>
    </row>
    <row r="170" spans="2:65" s="1" customFormat="1" ht="16.5" customHeight="1">
      <c r="B170" s="153"/>
      <c r="C170" s="154" t="s">
        <v>586</v>
      </c>
      <c r="D170" s="154" t="s">
        <v>147</v>
      </c>
      <c r="E170" s="155" t="s">
        <v>724</v>
      </c>
      <c r="F170" s="156" t="s">
        <v>725</v>
      </c>
      <c r="G170" s="157" t="s">
        <v>502</v>
      </c>
      <c r="H170" s="158">
        <v>1</v>
      </c>
      <c r="I170" s="159"/>
      <c r="J170" s="159">
        <f t="shared" si="40"/>
        <v>0</v>
      </c>
      <c r="K170" s="156" t="s">
        <v>5</v>
      </c>
      <c r="L170" s="38"/>
      <c r="M170" s="160" t="s">
        <v>5</v>
      </c>
      <c r="N170" s="161" t="s">
        <v>40</v>
      </c>
      <c r="O170" s="162">
        <v>0</v>
      </c>
      <c r="P170" s="162">
        <f t="shared" si="41"/>
        <v>0</v>
      </c>
      <c r="Q170" s="162">
        <v>0</v>
      </c>
      <c r="R170" s="162">
        <f t="shared" si="42"/>
        <v>0</v>
      </c>
      <c r="S170" s="162">
        <v>0</v>
      </c>
      <c r="T170" s="163">
        <f t="shared" si="43"/>
        <v>0</v>
      </c>
      <c r="AR170" s="24" t="s">
        <v>479</v>
      </c>
      <c r="AT170" s="24" t="s">
        <v>147</v>
      </c>
      <c r="AU170" s="24" t="s">
        <v>77</v>
      </c>
      <c r="AY170" s="24" t="s">
        <v>145</v>
      </c>
      <c r="BE170" s="164">
        <f t="shared" si="44"/>
        <v>0</v>
      </c>
      <c r="BF170" s="164">
        <f t="shared" si="45"/>
        <v>0</v>
      </c>
      <c r="BG170" s="164">
        <f t="shared" si="46"/>
        <v>0</v>
      </c>
      <c r="BH170" s="164">
        <f t="shared" si="47"/>
        <v>0</v>
      </c>
      <c r="BI170" s="164">
        <f t="shared" si="48"/>
        <v>0</v>
      </c>
      <c r="BJ170" s="24" t="s">
        <v>77</v>
      </c>
      <c r="BK170" s="164">
        <f t="shared" si="49"/>
        <v>0</v>
      </c>
      <c r="BL170" s="24" t="s">
        <v>479</v>
      </c>
      <c r="BM170" s="24" t="s">
        <v>726</v>
      </c>
    </row>
    <row r="171" spans="2:65" s="1" customFormat="1" ht="25.5" customHeight="1">
      <c r="B171" s="153"/>
      <c r="C171" s="154" t="s">
        <v>727</v>
      </c>
      <c r="D171" s="154" t="s">
        <v>147</v>
      </c>
      <c r="E171" s="155" t="s">
        <v>728</v>
      </c>
      <c r="F171" s="156" t="s">
        <v>729</v>
      </c>
      <c r="G171" s="157" t="s">
        <v>502</v>
      </c>
      <c r="H171" s="158">
        <v>1</v>
      </c>
      <c r="I171" s="159"/>
      <c r="J171" s="159">
        <f t="shared" si="40"/>
        <v>0</v>
      </c>
      <c r="K171" s="156" t="s">
        <v>5</v>
      </c>
      <c r="L171" s="38"/>
      <c r="M171" s="160" t="s">
        <v>5</v>
      </c>
      <c r="N171" s="161" t="s">
        <v>40</v>
      </c>
      <c r="O171" s="162">
        <v>0</v>
      </c>
      <c r="P171" s="162">
        <f t="shared" si="41"/>
        <v>0</v>
      </c>
      <c r="Q171" s="162">
        <v>0</v>
      </c>
      <c r="R171" s="162">
        <f t="shared" si="42"/>
        <v>0</v>
      </c>
      <c r="S171" s="162">
        <v>0</v>
      </c>
      <c r="T171" s="163">
        <f t="shared" si="43"/>
        <v>0</v>
      </c>
      <c r="AR171" s="24" t="s">
        <v>479</v>
      </c>
      <c r="AT171" s="24" t="s">
        <v>147</v>
      </c>
      <c r="AU171" s="24" t="s">
        <v>77</v>
      </c>
      <c r="AY171" s="24" t="s">
        <v>145</v>
      </c>
      <c r="BE171" s="164">
        <f t="shared" si="44"/>
        <v>0</v>
      </c>
      <c r="BF171" s="164">
        <f t="shared" si="45"/>
        <v>0</v>
      </c>
      <c r="BG171" s="164">
        <f t="shared" si="46"/>
        <v>0</v>
      </c>
      <c r="BH171" s="164">
        <f t="shared" si="47"/>
        <v>0</v>
      </c>
      <c r="BI171" s="164">
        <f t="shared" si="48"/>
        <v>0</v>
      </c>
      <c r="BJ171" s="24" t="s">
        <v>77</v>
      </c>
      <c r="BK171" s="164">
        <f t="shared" si="49"/>
        <v>0</v>
      </c>
      <c r="BL171" s="24" t="s">
        <v>479</v>
      </c>
      <c r="BM171" s="24" t="s">
        <v>730</v>
      </c>
    </row>
    <row r="172" spans="2:65" s="1" customFormat="1" ht="25.5" customHeight="1">
      <c r="B172" s="153"/>
      <c r="C172" s="154" t="s">
        <v>589</v>
      </c>
      <c r="D172" s="154" t="s">
        <v>147</v>
      </c>
      <c r="E172" s="155" t="s">
        <v>731</v>
      </c>
      <c r="F172" s="156" t="s">
        <v>732</v>
      </c>
      <c r="G172" s="157" t="s">
        <v>502</v>
      </c>
      <c r="H172" s="158">
        <v>1</v>
      </c>
      <c r="I172" s="159"/>
      <c r="J172" s="159">
        <f t="shared" si="40"/>
        <v>0</v>
      </c>
      <c r="K172" s="156" t="s">
        <v>5</v>
      </c>
      <c r="L172" s="38"/>
      <c r="M172" s="160" t="s">
        <v>5</v>
      </c>
      <c r="N172" s="161" t="s">
        <v>40</v>
      </c>
      <c r="O172" s="162">
        <v>0</v>
      </c>
      <c r="P172" s="162">
        <f t="shared" si="41"/>
        <v>0</v>
      </c>
      <c r="Q172" s="162">
        <v>0</v>
      </c>
      <c r="R172" s="162">
        <f t="shared" si="42"/>
        <v>0</v>
      </c>
      <c r="S172" s="162">
        <v>0</v>
      </c>
      <c r="T172" s="163">
        <f t="shared" si="43"/>
        <v>0</v>
      </c>
      <c r="AR172" s="24" t="s">
        <v>479</v>
      </c>
      <c r="AT172" s="24" t="s">
        <v>147</v>
      </c>
      <c r="AU172" s="24" t="s">
        <v>77</v>
      </c>
      <c r="AY172" s="24" t="s">
        <v>145</v>
      </c>
      <c r="BE172" s="164">
        <f t="shared" si="44"/>
        <v>0</v>
      </c>
      <c r="BF172" s="164">
        <f t="shared" si="45"/>
        <v>0</v>
      </c>
      <c r="BG172" s="164">
        <f t="shared" si="46"/>
        <v>0</v>
      </c>
      <c r="BH172" s="164">
        <f t="shared" si="47"/>
        <v>0</v>
      </c>
      <c r="BI172" s="164">
        <f t="shared" si="48"/>
        <v>0</v>
      </c>
      <c r="BJ172" s="24" t="s">
        <v>77</v>
      </c>
      <c r="BK172" s="164">
        <f t="shared" si="49"/>
        <v>0</v>
      </c>
      <c r="BL172" s="24" t="s">
        <v>479</v>
      </c>
      <c r="BM172" s="24" t="s">
        <v>733</v>
      </c>
    </row>
    <row r="173" spans="2:65" s="1" customFormat="1" ht="16.5" customHeight="1">
      <c r="B173" s="153"/>
      <c r="C173" s="154" t="s">
        <v>734</v>
      </c>
      <c r="D173" s="154" t="s">
        <v>147</v>
      </c>
      <c r="E173" s="155" t="s">
        <v>735</v>
      </c>
      <c r="F173" s="156" t="s">
        <v>736</v>
      </c>
      <c r="G173" s="157" t="s">
        <v>502</v>
      </c>
      <c r="H173" s="158">
        <v>1</v>
      </c>
      <c r="I173" s="159"/>
      <c r="J173" s="159">
        <f t="shared" si="40"/>
        <v>0</v>
      </c>
      <c r="K173" s="156" t="s">
        <v>5</v>
      </c>
      <c r="L173" s="38"/>
      <c r="M173" s="160" t="s">
        <v>5</v>
      </c>
      <c r="N173" s="161" t="s">
        <v>40</v>
      </c>
      <c r="O173" s="162">
        <v>0</v>
      </c>
      <c r="P173" s="162">
        <f t="shared" si="41"/>
        <v>0</v>
      </c>
      <c r="Q173" s="162">
        <v>0</v>
      </c>
      <c r="R173" s="162">
        <f t="shared" si="42"/>
        <v>0</v>
      </c>
      <c r="S173" s="162">
        <v>0</v>
      </c>
      <c r="T173" s="163">
        <f t="shared" si="43"/>
        <v>0</v>
      </c>
      <c r="AR173" s="24" t="s">
        <v>479</v>
      </c>
      <c r="AT173" s="24" t="s">
        <v>147</v>
      </c>
      <c r="AU173" s="24" t="s">
        <v>77</v>
      </c>
      <c r="AY173" s="24" t="s">
        <v>145</v>
      </c>
      <c r="BE173" s="164">
        <f t="shared" si="44"/>
        <v>0</v>
      </c>
      <c r="BF173" s="164">
        <f t="shared" si="45"/>
        <v>0</v>
      </c>
      <c r="BG173" s="164">
        <f t="shared" si="46"/>
        <v>0</v>
      </c>
      <c r="BH173" s="164">
        <f t="shared" si="47"/>
        <v>0</v>
      </c>
      <c r="BI173" s="164">
        <f t="shared" si="48"/>
        <v>0</v>
      </c>
      <c r="BJ173" s="24" t="s">
        <v>77</v>
      </c>
      <c r="BK173" s="164">
        <f t="shared" si="49"/>
        <v>0</v>
      </c>
      <c r="BL173" s="24" t="s">
        <v>479</v>
      </c>
      <c r="BM173" s="24" t="s">
        <v>737</v>
      </c>
    </row>
    <row r="174" spans="2:65" s="1" customFormat="1" ht="16.5" customHeight="1">
      <c r="B174" s="153"/>
      <c r="C174" s="154" t="s">
        <v>592</v>
      </c>
      <c r="D174" s="154" t="s">
        <v>147</v>
      </c>
      <c r="E174" s="155" t="s">
        <v>738</v>
      </c>
      <c r="F174" s="156" t="s">
        <v>739</v>
      </c>
      <c r="G174" s="157" t="s">
        <v>502</v>
      </c>
      <c r="H174" s="158">
        <v>2</v>
      </c>
      <c r="I174" s="159"/>
      <c r="J174" s="159">
        <f t="shared" si="40"/>
        <v>0</v>
      </c>
      <c r="K174" s="156" t="s">
        <v>5</v>
      </c>
      <c r="L174" s="38"/>
      <c r="M174" s="160" t="s">
        <v>5</v>
      </c>
      <c r="N174" s="161" t="s">
        <v>40</v>
      </c>
      <c r="O174" s="162">
        <v>0</v>
      </c>
      <c r="P174" s="162">
        <f t="shared" si="41"/>
        <v>0</v>
      </c>
      <c r="Q174" s="162">
        <v>0</v>
      </c>
      <c r="R174" s="162">
        <f t="shared" si="42"/>
        <v>0</v>
      </c>
      <c r="S174" s="162">
        <v>0</v>
      </c>
      <c r="T174" s="163">
        <f t="shared" si="43"/>
        <v>0</v>
      </c>
      <c r="AR174" s="24" t="s">
        <v>479</v>
      </c>
      <c r="AT174" s="24" t="s">
        <v>147</v>
      </c>
      <c r="AU174" s="24" t="s">
        <v>77</v>
      </c>
      <c r="AY174" s="24" t="s">
        <v>145</v>
      </c>
      <c r="BE174" s="164">
        <f t="shared" si="44"/>
        <v>0</v>
      </c>
      <c r="BF174" s="164">
        <f t="shared" si="45"/>
        <v>0</v>
      </c>
      <c r="BG174" s="164">
        <f t="shared" si="46"/>
        <v>0</v>
      </c>
      <c r="BH174" s="164">
        <f t="shared" si="47"/>
        <v>0</v>
      </c>
      <c r="BI174" s="164">
        <f t="shared" si="48"/>
        <v>0</v>
      </c>
      <c r="BJ174" s="24" t="s">
        <v>77</v>
      </c>
      <c r="BK174" s="164">
        <f t="shared" si="49"/>
        <v>0</v>
      </c>
      <c r="BL174" s="24" t="s">
        <v>479</v>
      </c>
      <c r="BM174" s="24" t="s">
        <v>740</v>
      </c>
    </row>
    <row r="175" spans="2:65" s="1" customFormat="1" ht="16.5" customHeight="1">
      <c r="B175" s="153"/>
      <c r="C175" s="154" t="s">
        <v>741</v>
      </c>
      <c r="D175" s="154" t="s">
        <v>147</v>
      </c>
      <c r="E175" s="155" t="s">
        <v>742</v>
      </c>
      <c r="F175" s="156" t="s">
        <v>743</v>
      </c>
      <c r="G175" s="157" t="s">
        <v>502</v>
      </c>
      <c r="H175" s="158">
        <v>2</v>
      </c>
      <c r="I175" s="159"/>
      <c r="J175" s="159">
        <f t="shared" si="40"/>
        <v>0</v>
      </c>
      <c r="K175" s="156" t="s">
        <v>5</v>
      </c>
      <c r="L175" s="38"/>
      <c r="M175" s="160" t="s">
        <v>5</v>
      </c>
      <c r="N175" s="161" t="s">
        <v>40</v>
      </c>
      <c r="O175" s="162">
        <v>0</v>
      </c>
      <c r="P175" s="162">
        <f t="shared" si="41"/>
        <v>0</v>
      </c>
      <c r="Q175" s="162">
        <v>0</v>
      </c>
      <c r="R175" s="162">
        <f t="shared" si="42"/>
        <v>0</v>
      </c>
      <c r="S175" s="162">
        <v>0</v>
      </c>
      <c r="T175" s="163">
        <f t="shared" si="43"/>
        <v>0</v>
      </c>
      <c r="AR175" s="24" t="s">
        <v>479</v>
      </c>
      <c r="AT175" s="24" t="s">
        <v>147</v>
      </c>
      <c r="AU175" s="24" t="s">
        <v>77</v>
      </c>
      <c r="AY175" s="24" t="s">
        <v>145</v>
      </c>
      <c r="BE175" s="164">
        <f t="shared" si="44"/>
        <v>0</v>
      </c>
      <c r="BF175" s="164">
        <f t="shared" si="45"/>
        <v>0</v>
      </c>
      <c r="BG175" s="164">
        <f t="shared" si="46"/>
        <v>0</v>
      </c>
      <c r="BH175" s="164">
        <f t="shared" si="47"/>
        <v>0</v>
      </c>
      <c r="BI175" s="164">
        <f t="shared" si="48"/>
        <v>0</v>
      </c>
      <c r="BJ175" s="24" t="s">
        <v>77</v>
      </c>
      <c r="BK175" s="164">
        <f t="shared" si="49"/>
        <v>0</v>
      </c>
      <c r="BL175" s="24" t="s">
        <v>479</v>
      </c>
      <c r="BM175" s="24" t="s">
        <v>744</v>
      </c>
    </row>
    <row r="176" spans="2:65" s="1" customFormat="1" ht="16.5" customHeight="1">
      <c r="B176" s="153"/>
      <c r="C176" s="154" t="s">
        <v>595</v>
      </c>
      <c r="D176" s="154" t="s">
        <v>147</v>
      </c>
      <c r="E176" s="155" t="s">
        <v>745</v>
      </c>
      <c r="F176" s="156" t="s">
        <v>746</v>
      </c>
      <c r="G176" s="157" t="s">
        <v>502</v>
      </c>
      <c r="H176" s="158">
        <v>3</v>
      </c>
      <c r="I176" s="159"/>
      <c r="J176" s="159">
        <f t="shared" si="40"/>
        <v>0</v>
      </c>
      <c r="K176" s="156" t="s">
        <v>5</v>
      </c>
      <c r="L176" s="38"/>
      <c r="M176" s="160" t="s">
        <v>5</v>
      </c>
      <c r="N176" s="161" t="s">
        <v>40</v>
      </c>
      <c r="O176" s="162">
        <v>0</v>
      </c>
      <c r="P176" s="162">
        <f t="shared" si="41"/>
        <v>0</v>
      </c>
      <c r="Q176" s="162">
        <v>0</v>
      </c>
      <c r="R176" s="162">
        <f t="shared" si="42"/>
        <v>0</v>
      </c>
      <c r="S176" s="162">
        <v>0</v>
      </c>
      <c r="T176" s="163">
        <f t="shared" si="43"/>
        <v>0</v>
      </c>
      <c r="AR176" s="24" t="s">
        <v>479</v>
      </c>
      <c r="AT176" s="24" t="s">
        <v>147</v>
      </c>
      <c r="AU176" s="24" t="s">
        <v>77</v>
      </c>
      <c r="AY176" s="24" t="s">
        <v>145</v>
      </c>
      <c r="BE176" s="164">
        <f t="shared" si="44"/>
        <v>0</v>
      </c>
      <c r="BF176" s="164">
        <f t="shared" si="45"/>
        <v>0</v>
      </c>
      <c r="BG176" s="164">
        <f t="shared" si="46"/>
        <v>0</v>
      </c>
      <c r="BH176" s="164">
        <f t="shared" si="47"/>
        <v>0</v>
      </c>
      <c r="BI176" s="164">
        <f t="shared" si="48"/>
        <v>0</v>
      </c>
      <c r="BJ176" s="24" t="s">
        <v>77</v>
      </c>
      <c r="BK176" s="164">
        <f t="shared" si="49"/>
        <v>0</v>
      </c>
      <c r="BL176" s="24" t="s">
        <v>479</v>
      </c>
      <c r="BM176" s="24" t="s">
        <v>747</v>
      </c>
    </row>
    <row r="177" spans="2:65" s="1" customFormat="1" ht="16.5" customHeight="1">
      <c r="B177" s="153"/>
      <c r="C177" s="154" t="s">
        <v>748</v>
      </c>
      <c r="D177" s="154" t="s">
        <v>147</v>
      </c>
      <c r="E177" s="155" t="s">
        <v>749</v>
      </c>
      <c r="F177" s="156" t="s">
        <v>750</v>
      </c>
      <c r="G177" s="157" t="s">
        <v>502</v>
      </c>
      <c r="H177" s="158">
        <v>14</v>
      </c>
      <c r="I177" s="159"/>
      <c r="J177" s="159">
        <f t="shared" si="40"/>
        <v>0</v>
      </c>
      <c r="K177" s="156" t="s">
        <v>5</v>
      </c>
      <c r="L177" s="38"/>
      <c r="M177" s="160" t="s">
        <v>5</v>
      </c>
      <c r="N177" s="161" t="s">
        <v>40</v>
      </c>
      <c r="O177" s="162">
        <v>0</v>
      </c>
      <c r="P177" s="162">
        <f t="shared" si="41"/>
        <v>0</v>
      </c>
      <c r="Q177" s="162">
        <v>0</v>
      </c>
      <c r="R177" s="162">
        <f t="shared" si="42"/>
        <v>0</v>
      </c>
      <c r="S177" s="162">
        <v>0</v>
      </c>
      <c r="T177" s="163">
        <f t="shared" si="43"/>
        <v>0</v>
      </c>
      <c r="AR177" s="24" t="s">
        <v>479</v>
      </c>
      <c r="AT177" s="24" t="s">
        <v>147</v>
      </c>
      <c r="AU177" s="24" t="s">
        <v>77</v>
      </c>
      <c r="AY177" s="24" t="s">
        <v>145</v>
      </c>
      <c r="BE177" s="164">
        <f t="shared" si="44"/>
        <v>0</v>
      </c>
      <c r="BF177" s="164">
        <f t="shared" si="45"/>
        <v>0</v>
      </c>
      <c r="BG177" s="164">
        <f t="shared" si="46"/>
        <v>0</v>
      </c>
      <c r="BH177" s="164">
        <f t="shared" si="47"/>
        <v>0</v>
      </c>
      <c r="BI177" s="164">
        <f t="shared" si="48"/>
        <v>0</v>
      </c>
      <c r="BJ177" s="24" t="s">
        <v>77</v>
      </c>
      <c r="BK177" s="164">
        <f t="shared" si="49"/>
        <v>0</v>
      </c>
      <c r="BL177" s="24" t="s">
        <v>479</v>
      </c>
      <c r="BM177" s="24" t="s">
        <v>751</v>
      </c>
    </row>
    <row r="178" spans="2:65" s="1" customFormat="1" ht="16.5" customHeight="1">
      <c r="B178" s="153"/>
      <c r="C178" s="154" t="s">
        <v>598</v>
      </c>
      <c r="D178" s="154" t="s">
        <v>147</v>
      </c>
      <c r="E178" s="155" t="s">
        <v>752</v>
      </c>
      <c r="F178" s="156" t="s">
        <v>753</v>
      </c>
      <c r="G178" s="157" t="s">
        <v>502</v>
      </c>
      <c r="H178" s="158">
        <v>1</v>
      </c>
      <c r="I178" s="159"/>
      <c r="J178" s="159">
        <f t="shared" si="40"/>
        <v>0</v>
      </c>
      <c r="K178" s="156" t="s">
        <v>5</v>
      </c>
      <c r="L178" s="38"/>
      <c r="M178" s="160" t="s">
        <v>5</v>
      </c>
      <c r="N178" s="161" t="s">
        <v>40</v>
      </c>
      <c r="O178" s="162">
        <v>0</v>
      </c>
      <c r="P178" s="162">
        <f t="shared" si="41"/>
        <v>0</v>
      </c>
      <c r="Q178" s="162">
        <v>0</v>
      </c>
      <c r="R178" s="162">
        <f t="shared" si="42"/>
        <v>0</v>
      </c>
      <c r="S178" s="162">
        <v>0</v>
      </c>
      <c r="T178" s="163">
        <f t="shared" si="43"/>
        <v>0</v>
      </c>
      <c r="AR178" s="24" t="s">
        <v>479</v>
      </c>
      <c r="AT178" s="24" t="s">
        <v>147</v>
      </c>
      <c r="AU178" s="24" t="s">
        <v>77</v>
      </c>
      <c r="AY178" s="24" t="s">
        <v>145</v>
      </c>
      <c r="BE178" s="164">
        <f t="shared" si="44"/>
        <v>0</v>
      </c>
      <c r="BF178" s="164">
        <f t="shared" si="45"/>
        <v>0</v>
      </c>
      <c r="BG178" s="164">
        <f t="shared" si="46"/>
        <v>0</v>
      </c>
      <c r="BH178" s="164">
        <f t="shared" si="47"/>
        <v>0</v>
      </c>
      <c r="BI178" s="164">
        <f t="shared" si="48"/>
        <v>0</v>
      </c>
      <c r="BJ178" s="24" t="s">
        <v>77</v>
      </c>
      <c r="BK178" s="164">
        <f t="shared" si="49"/>
        <v>0</v>
      </c>
      <c r="BL178" s="24" t="s">
        <v>479</v>
      </c>
      <c r="BM178" s="24" t="s">
        <v>754</v>
      </c>
    </row>
    <row r="179" spans="2:65" s="1" customFormat="1" ht="16.5" customHeight="1">
      <c r="B179" s="153"/>
      <c r="C179" s="154" t="s">
        <v>755</v>
      </c>
      <c r="D179" s="154" t="s">
        <v>147</v>
      </c>
      <c r="E179" s="155" t="s">
        <v>756</v>
      </c>
      <c r="F179" s="156" t="s">
        <v>757</v>
      </c>
      <c r="G179" s="157" t="s">
        <v>502</v>
      </c>
      <c r="H179" s="158">
        <v>3</v>
      </c>
      <c r="I179" s="159"/>
      <c r="J179" s="159">
        <f t="shared" si="40"/>
        <v>0</v>
      </c>
      <c r="K179" s="156" t="s">
        <v>5</v>
      </c>
      <c r="L179" s="38"/>
      <c r="M179" s="160" t="s">
        <v>5</v>
      </c>
      <c r="N179" s="161" t="s">
        <v>40</v>
      </c>
      <c r="O179" s="162">
        <v>0</v>
      </c>
      <c r="P179" s="162">
        <f t="shared" si="41"/>
        <v>0</v>
      </c>
      <c r="Q179" s="162">
        <v>0</v>
      </c>
      <c r="R179" s="162">
        <f t="shared" si="42"/>
        <v>0</v>
      </c>
      <c r="S179" s="162">
        <v>0</v>
      </c>
      <c r="T179" s="163">
        <f t="shared" si="43"/>
        <v>0</v>
      </c>
      <c r="AR179" s="24" t="s">
        <v>479</v>
      </c>
      <c r="AT179" s="24" t="s">
        <v>147</v>
      </c>
      <c r="AU179" s="24" t="s">
        <v>77</v>
      </c>
      <c r="AY179" s="24" t="s">
        <v>145</v>
      </c>
      <c r="BE179" s="164">
        <f t="shared" si="44"/>
        <v>0</v>
      </c>
      <c r="BF179" s="164">
        <f t="shared" si="45"/>
        <v>0</v>
      </c>
      <c r="BG179" s="164">
        <f t="shared" si="46"/>
        <v>0</v>
      </c>
      <c r="BH179" s="164">
        <f t="shared" si="47"/>
        <v>0</v>
      </c>
      <c r="BI179" s="164">
        <f t="shared" si="48"/>
        <v>0</v>
      </c>
      <c r="BJ179" s="24" t="s">
        <v>77</v>
      </c>
      <c r="BK179" s="164">
        <f t="shared" si="49"/>
        <v>0</v>
      </c>
      <c r="BL179" s="24" t="s">
        <v>479</v>
      </c>
      <c r="BM179" s="24" t="s">
        <v>758</v>
      </c>
    </row>
    <row r="180" spans="2:65" s="1" customFormat="1" ht="16.5" customHeight="1">
      <c r="B180" s="153"/>
      <c r="C180" s="154" t="s">
        <v>601</v>
      </c>
      <c r="D180" s="154" t="s">
        <v>147</v>
      </c>
      <c r="E180" s="155" t="s">
        <v>759</v>
      </c>
      <c r="F180" s="156" t="s">
        <v>760</v>
      </c>
      <c r="G180" s="157" t="s">
        <v>502</v>
      </c>
      <c r="H180" s="158">
        <v>17</v>
      </c>
      <c r="I180" s="159"/>
      <c r="J180" s="159">
        <f t="shared" si="40"/>
        <v>0</v>
      </c>
      <c r="K180" s="156" t="s">
        <v>5</v>
      </c>
      <c r="L180" s="38"/>
      <c r="M180" s="160" t="s">
        <v>5</v>
      </c>
      <c r="N180" s="161" t="s">
        <v>40</v>
      </c>
      <c r="O180" s="162">
        <v>0</v>
      </c>
      <c r="P180" s="162">
        <f t="shared" si="41"/>
        <v>0</v>
      </c>
      <c r="Q180" s="162">
        <v>0</v>
      </c>
      <c r="R180" s="162">
        <f t="shared" si="42"/>
        <v>0</v>
      </c>
      <c r="S180" s="162">
        <v>0</v>
      </c>
      <c r="T180" s="163">
        <f t="shared" si="43"/>
        <v>0</v>
      </c>
      <c r="AR180" s="24" t="s">
        <v>479</v>
      </c>
      <c r="AT180" s="24" t="s">
        <v>147</v>
      </c>
      <c r="AU180" s="24" t="s">
        <v>77</v>
      </c>
      <c r="AY180" s="24" t="s">
        <v>145</v>
      </c>
      <c r="BE180" s="164">
        <f t="shared" si="44"/>
        <v>0</v>
      </c>
      <c r="BF180" s="164">
        <f t="shared" si="45"/>
        <v>0</v>
      </c>
      <c r="BG180" s="164">
        <f t="shared" si="46"/>
        <v>0</v>
      </c>
      <c r="BH180" s="164">
        <f t="shared" si="47"/>
        <v>0</v>
      </c>
      <c r="BI180" s="164">
        <f t="shared" si="48"/>
        <v>0</v>
      </c>
      <c r="BJ180" s="24" t="s">
        <v>77</v>
      </c>
      <c r="BK180" s="164">
        <f t="shared" si="49"/>
        <v>0</v>
      </c>
      <c r="BL180" s="24" t="s">
        <v>479</v>
      </c>
      <c r="BM180" s="24" t="s">
        <v>761</v>
      </c>
    </row>
    <row r="181" spans="2:65" s="10" customFormat="1" ht="37.35" customHeight="1">
      <c r="B181" s="141"/>
      <c r="D181" s="142" t="s">
        <v>68</v>
      </c>
      <c r="E181" s="143" t="s">
        <v>762</v>
      </c>
      <c r="F181" s="143" t="s">
        <v>763</v>
      </c>
      <c r="J181" s="144">
        <f>BK181</f>
        <v>0</v>
      </c>
      <c r="L181" s="141"/>
      <c r="M181" s="145"/>
      <c r="N181" s="146"/>
      <c r="O181" s="146"/>
      <c r="P181" s="147">
        <f>SUM(P182:P187)</f>
        <v>0</v>
      </c>
      <c r="Q181" s="146"/>
      <c r="R181" s="147">
        <f>SUM(R182:R187)</f>
        <v>0</v>
      </c>
      <c r="S181" s="146"/>
      <c r="T181" s="148">
        <f>SUM(T182:T187)</f>
        <v>0</v>
      </c>
      <c r="AR181" s="142" t="s">
        <v>162</v>
      </c>
      <c r="AT181" s="149" t="s">
        <v>68</v>
      </c>
      <c r="AU181" s="149" t="s">
        <v>69</v>
      </c>
      <c r="AY181" s="142" t="s">
        <v>145</v>
      </c>
      <c r="BK181" s="150">
        <f>SUM(BK182:BK187)</f>
        <v>0</v>
      </c>
    </row>
    <row r="182" spans="2:65" s="1" customFormat="1" ht="16.5" customHeight="1">
      <c r="B182" s="153"/>
      <c r="C182" s="154" t="s">
        <v>764</v>
      </c>
      <c r="D182" s="154" t="s">
        <v>147</v>
      </c>
      <c r="E182" s="155" t="s">
        <v>765</v>
      </c>
      <c r="F182" s="156" t="s">
        <v>766</v>
      </c>
      <c r="G182" s="157" t="s">
        <v>502</v>
      </c>
      <c r="H182" s="158">
        <v>1</v>
      </c>
      <c r="I182" s="159"/>
      <c r="J182" s="159">
        <f t="shared" ref="J182:J187" si="50">ROUND(I182*H182,2)</f>
        <v>0</v>
      </c>
      <c r="K182" s="156" t="s">
        <v>5</v>
      </c>
      <c r="L182" s="38"/>
      <c r="M182" s="160" t="s">
        <v>5</v>
      </c>
      <c r="N182" s="161" t="s">
        <v>40</v>
      </c>
      <c r="O182" s="162">
        <v>0</v>
      </c>
      <c r="P182" s="162">
        <f t="shared" ref="P182:P187" si="51">O182*H182</f>
        <v>0</v>
      </c>
      <c r="Q182" s="162">
        <v>0</v>
      </c>
      <c r="R182" s="162">
        <f t="shared" ref="R182:R187" si="52">Q182*H182</f>
        <v>0</v>
      </c>
      <c r="S182" s="162">
        <v>0</v>
      </c>
      <c r="T182" s="163">
        <f t="shared" ref="T182:T187" si="53">S182*H182</f>
        <v>0</v>
      </c>
      <c r="AR182" s="24" t="s">
        <v>479</v>
      </c>
      <c r="AT182" s="24" t="s">
        <v>147</v>
      </c>
      <c r="AU182" s="24" t="s">
        <v>77</v>
      </c>
      <c r="AY182" s="24" t="s">
        <v>145</v>
      </c>
      <c r="BE182" s="164">
        <f t="shared" ref="BE182:BE187" si="54">IF(N182="základní",J182,0)</f>
        <v>0</v>
      </c>
      <c r="BF182" s="164">
        <f t="shared" ref="BF182:BF187" si="55">IF(N182="snížená",J182,0)</f>
        <v>0</v>
      </c>
      <c r="BG182" s="164">
        <f t="shared" ref="BG182:BG187" si="56">IF(N182="zákl. přenesená",J182,0)</f>
        <v>0</v>
      </c>
      <c r="BH182" s="164">
        <f t="shared" ref="BH182:BH187" si="57">IF(N182="sníž. přenesená",J182,0)</f>
        <v>0</v>
      </c>
      <c r="BI182" s="164">
        <f t="shared" ref="BI182:BI187" si="58">IF(N182="nulová",J182,0)</f>
        <v>0</v>
      </c>
      <c r="BJ182" s="24" t="s">
        <v>77</v>
      </c>
      <c r="BK182" s="164">
        <f t="shared" ref="BK182:BK187" si="59">ROUND(I182*H182,2)</f>
        <v>0</v>
      </c>
      <c r="BL182" s="24" t="s">
        <v>479</v>
      </c>
      <c r="BM182" s="24" t="s">
        <v>767</v>
      </c>
    </row>
    <row r="183" spans="2:65" s="1" customFormat="1" ht="16.5" customHeight="1">
      <c r="B183" s="153"/>
      <c r="C183" s="154" t="s">
        <v>604</v>
      </c>
      <c r="D183" s="154" t="s">
        <v>147</v>
      </c>
      <c r="E183" s="155" t="s">
        <v>768</v>
      </c>
      <c r="F183" s="156" t="s">
        <v>769</v>
      </c>
      <c r="G183" s="157" t="s">
        <v>699</v>
      </c>
      <c r="H183" s="158">
        <v>1</v>
      </c>
      <c r="I183" s="159"/>
      <c r="J183" s="159">
        <f t="shared" si="50"/>
        <v>0</v>
      </c>
      <c r="K183" s="156" t="s">
        <v>5</v>
      </c>
      <c r="L183" s="38"/>
      <c r="M183" s="160" t="s">
        <v>5</v>
      </c>
      <c r="N183" s="161" t="s">
        <v>40</v>
      </c>
      <c r="O183" s="162">
        <v>0</v>
      </c>
      <c r="P183" s="162">
        <f t="shared" si="51"/>
        <v>0</v>
      </c>
      <c r="Q183" s="162">
        <v>0</v>
      </c>
      <c r="R183" s="162">
        <f t="shared" si="52"/>
        <v>0</v>
      </c>
      <c r="S183" s="162">
        <v>0</v>
      </c>
      <c r="T183" s="163">
        <f t="shared" si="53"/>
        <v>0</v>
      </c>
      <c r="AR183" s="24" t="s">
        <v>479</v>
      </c>
      <c r="AT183" s="24" t="s">
        <v>147</v>
      </c>
      <c r="AU183" s="24" t="s">
        <v>77</v>
      </c>
      <c r="AY183" s="24" t="s">
        <v>145</v>
      </c>
      <c r="BE183" s="164">
        <f t="shared" si="54"/>
        <v>0</v>
      </c>
      <c r="BF183" s="164">
        <f t="shared" si="55"/>
        <v>0</v>
      </c>
      <c r="BG183" s="164">
        <f t="shared" si="56"/>
        <v>0</v>
      </c>
      <c r="BH183" s="164">
        <f t="shared" si="57"/>
        <v>0</v>
      </c>
      <c r="BI183" s="164">
        <f t="shared" si="58"/>
        <v>0</v>
      </c>
      <c r="BJ183" s="24" t="s">
        <v>77</v>
      </c>
      <c r="BK183" s="164">
        <f t="shared" si="59"/>
        <v>0</v>
      </c>
      <c r="BL183" s="24" t="s">
        <v>479</v>
      </c>
      <c r="BM183" s="24" t="s">
        <v>770</v>
      </c>
    </row>
    <row r="184" spans="2:65" s="1" customFormat="1" ht="16.5" customHeight="1">
      <c r="B184" s="153"/>
      <c r="C184" s="154" t="s">
        <v>771</v>
      </c>
      <c r="D184" s="154" t="s">
        <v>147</v>
      </c>
      <c r="E184" s="155" t="s">
        <v>772</v>
      </c>
      <c r="F184" s="156" t="s">
        <v>773</v>
      </c>
      <c r="G184" s="157" t="s">
        <v>497</v>
      </c>
      <c r="H184" s="158">
        <v>10</v>
      </c>
      <c r="I184" s="159"/>
      <c r="J184" s="159">
        <f t="shared" si="50"/>
        <v>0</v>
      </c>
      <c r="K184" s="156" t="s">
        <v>5</v>
      </c>
      <c r="L184" s="38"/>
      <c r="M184" s="160" t="s">
        <v>5</v>
      </c>
      <c r="N184" s="161" t="s">
        <v>40</v>
      </c>
      <c r="O184" s="162">
        <v>0</v>
      </c>
      <c r="P184" s="162">
        <f t="shared" si="51"/>
        <v>0</v>
      </c>
      <c r="Q184" s="162">
        <v>0</v>
      </c>
      <c r="R184" s="162">
        <f t="shared" si="52"/>
        <v>0</v>
      </c>
      <c r="S184" s="162">
        <v>0</v>
      </c>
      <c r="T184" s="163">
        <f t="shared" si="53"/>
        <v>0</v>
      </c>
      <c r="AR184" s="24" t="s">
        <v>479</v>
      </c>
      <c r="AT184" s="24" t="s">
        <v>147</v>
      </c>
      <c r="AU184" s="24" t="s">
        <v>77</v>
      </c>
      <c r="AY184" s="24" t="s">
        <v>145</v>
      </c>
      <c r="BE184" s="164">
        <f t="shared" si="54"/>
        <v>0</v>
      </c>
      <c r="BF184" s="164">
        <f t="shared" si="55"/>
        <v>0</v>
      </c>
      <c r="BG184" s="164">
        <f t="shared" si="56"/>
        <v>0</v>
      </c>
      <c r="BH184" s="164">
        <f t="shared" si="57"/>
        <v>0</v>
      </c>
      <c r="BI184" s="164">
        <f t="shared" si="58"/>
        <v>0</v>
      </c>
      <c r="BJ184" s="24" t="s">
        <v>77</v>
      </c>
      <c r="BK184" s="164">
        <f t="shared" si="59"/>
        <v>0</v>
      </c>
      <c r="BL184" s="24" t="s">
        <v>479</v>
      </c>
      <c r="BM184" s="24" t="s">
        <v>774</v>
      </c>
    </row>
    <row r="185" spans="2:65" s="1" customFormat="1" ht="16.5" customHeight="1">
      <c r="B185" s="153"/>
      <c r="C185" s="154" t="s">
        <v>607</v>
      </c>
      <c r="D185" s="154" t="s">
        <v>147</v>
      </c>
      <c r="E185" s="155" t="s">
        <v>775</v>
      </c>
      <c r="F185" s="156" t="s">
        <v>776</v>
      </c>
      <c r="G185" s="157" t="s">
        <v>502</v>
      </c>
      <c r="H185" s="158">
        <v>1</v>
      </c>
      <c r="I185" s="159"/>
      <c r="J185" s="159">
        <f t="shared" si="50"/>
        <v>0</v>
      </c>
      <c r="K185" s="156" t="s">
        <v>5</v>
      </c>
      <c r="L185" s="38"/>
      <c r="M185" s="160" t="s">
        <v>5</v>
      </c>
      <c r="N185" s="161" t="s">
        <v>40</v>
      </c>
      <c r="O185" s="162">
        <v>0</v>
      </c>
      <c r="P185" s="162">
        <f t="shared" si="51"/>
        <v>0</v>
      </c>
      <c r="Q185" s="162">
        <v>0</v>
      </c>
      <c r="R185" s="162">
        <f t="shared" si="52"/>
        <v>0</v>
      </c>
      <c r="S185" s="162">
        <v>0</v>
      </c>
      <c r="T185" s="163">
        <f t="shared" si="53"/>
        <v>0</v>
      </c>
      <c r="AR185" s="24" t="s">
        <v>479</v>
      </c>
      <c r="AT185" s="24" t="s">
        <v>147</v>
      </c>
      <c r="AU185" s="24" t="s">
        <v>77</v>
      </c>
      <c r="AY185" s="24" t="s">
        <v>145</v>
      </c>
      <c r="BE185" s="164">
        <f t="shared" si="54"/>
        <v>0</v>
      </c>
      <c r="BF185" s="164">
        <f t="shared" si="55"/>
        <v>0</v>
      </c>
      <c r="BG185" s="164">
        <f t="shared" si="56"/>
        <v>0</v>
      </c>
      <c r="BH185" s="164">
        <f t="shared" si="57"/>
        <v>0</v>
      </c>
      <c r="BI185" s="164">
        <f t="shared" si="58"/>
        <v>0</v>
      </c>
      <c r="BJ185" s="24" t="s">
        <v>77</v>
      </c>
      <c r="BK185" s="164">
        <f t="shared" si="59"/>
        <v>0</v>
      </c>
      <c r="BL185" s="24" t="s">
        <v>479</v>
      </c>
      <c r="BM185" s="24" t="s">
        <v>777</v>
      </c>
    </row>
    <row r="186" spans="2:65" s="1" customFormat="1" ht="16.5" customHeight="1">
      <c r="B186" s="153"/>
      <c r="C186" s="154" t="s">
        <v>778</v>
      </c>
      <c r="D186" s="154" t="s">
        <v>147</v>
      </c>
      <c r="E186" s="155" t="s">
        <v>779</v>
      </c>
      <c r="F186" s="156" t="s">
        <v>780</v>
      </c>
      <c r="G186" s="157" t="s">
        <v>781</v>
      </c>
      <c r="H186" s="158">
        <v>0.06</v>
      </c>
      <c r="I186" s="159"/>
      <c r="J186" s="159">
        <f t="shared" si="50"/>
        <v>0</v>
      </c>
      <c r="K186" s="156" t="s">
        <v>5</v>
      </c>
      <c r="L186" s="38"/>
      <c r="M186" s="160" t="s">
        <v>5</v>
      </c>
      <c r="N186" s="161" t="s">
        <v>40</v>
      </c>
      <c r="O186" s="162">
        <v>0</v>
      </c>
      <c r="P186" s="162">
        <f t="shared" si="51"/>
        <v>0</v>
      </c>
      <c r="Q186" s="162">
        <v>0</v>
      </c>
      <c r="R186" s="162">
        <f t="shared" si="52"/>
        <v>0</v>
      </c>
      <c r="S186" s="162">
        <v>0</v>
      </c>
      <c r="T186" s="163">
        <f t="shared" si="53"/>
        <v>0</v>
      </c>
      <c r="AR186" s="24" t="s">
        <v>479</v>
      </c>
      <c r="AT186" s="24" t="s">
        <v>147</v>
      </c>
      <c r="AU186" s="24" t="s">
        <v>77</v>
      </c>
      <c r="AY186" s="24" t="s">
        <v>145</v>
      </c>
      <c r="BE186" s="164">
        <f t="shared" si="54"/>
        <v>0</v>
      </c>
      <c r="BF186" s="164">
        <f t="shared" si="55"/>
        <v>0</v>
      </c>
      <c r="BG186" s="164">
        <f t="shared" si="56"/>
        <v>0</v>
      </c>
      <c r="BH186" s="164">
        <f t="shared" si="57"/>
        <v>0</v>
      </c>
      <c r="BI186" s="164">
        <f t="shared" si="58"/>
        <v>0</v>
      </c>
      <c r="BJ186" s="24" t="s">
        <v>77</v>
      </c>
      <c r="BK186" s="164">
        <f t="shared" si="59"/>
        <v>0</v>
      </c>
      <c r="BL186" s="24" t="s">
        <v>479</v>
      </c>
      <c r="BM186" s="24" t="s">
        <v>782</v>
      </c>
    </row>
    <row r="187" spans="2:65" s="1" customFormat="1" ht="16.5" customHeight="1">
      <c r="B187" s="153"/>
      <c r="C187" s="154" t="s">
        <v>610</v>
      </c>
      <c r="D187" s="154" t="s">
        <v>147</v>
      </c>
      <c r="E187" s="155" t="s">
        <v>783</v>
      </c>
      <c r="F187" s="156" t="s">
        <v>784</v>
      </c>
      <c r="G187" s="157" t="s">
        <v>781</v>
      </c>
      <c r="H187" s="158">
        <v>0.03</v>
      </c>
      <c r="I187" s="159"/>
      <c r="J187" s="159">
        <f t="shared" si="50"/>
        <v>0</v>
      </c>
      <c r="K187" s="156" t="s">
        <v>5</v>
      </c>
      <c r="L187" s="38"/>
      <c r="M187" s="160" t="s">
        <v>5</v>
      </c>
      <c r="N187" s="207" t="s">
        <v>40</v>
      </c>
      <c r="O187" s="205">
        <v>0</v>
      </c>
      <c r="P187" s="205">
        <f t="shared" si="51"/>
        <v>0</v>
      </c>
      <c r="Q187" s="205">
        <v>0</v>
      </c>
      <c r="R187" s="205">
        <f t="shared" si="52"/>
        <v>0</v>
      </c>
      <c r="S187" s="205">
        <v>0</v>
      </c>
      <c r="T187" s="206">
        <f t="shared" si="53"/>
        <v>0</v>
      </c>
      <c r="AR187" s="24" t="s">
        <v>479</v>
      </c>
      <c r="AT187" s="24" t="s">
        <v>147</v>
      </c>
      <c r="AU187" s="24" t="s">
        <v>77</v>
      </c>
      <c r="AY187" s="24" t="s">
        <v>145</v>
      </c>
      <c r="BE187" s="164">
        <f t="shared" si="54"/>
        <v>0</v>
      </c>
      <c r="BF187" s="164">
        <f t="shared" si="55"/>
        <v>0</v>
      </c>
      <c r="BG187" s="164">
        <f t="shared" si="56"/>
        <v>0</v>
      </c>
      <c r="BH187" s="164">
        <f t="shared" si="57"/>
        <v>0</v>
      </c>
      <c r="BI187" s="164">
        <f t="shared" si="58"/>
        <v>0</v>
      </c>
      <c r="BJ187" s="24" t="s">
        <v>77</v>
      </c>
      <c r="BK187" s="164">
        <f t="shared" si="59"/>
        <v>0</v>
      </c>
      <c r="BL187" s="24" t="s">
        <v>479</v>
      </c>
      <c r="BM187" s="24" t="s">
        <v>785</v>
      </c>
    </row>
    <row r="188" spans="2:65" s="1" customFormat="1" ht="6.95" customHeight="1">
      <c r="B188" s="53"/>
      <c r="C188" s="54"/>
      <c r="D188" s="54"/>
      <c r="E188" s="54"/>
      <c r="F188" s="54"/>
      <c r="G188" s="54"/>
      <c r="H188" s="54"/>
      <c r="I188" s="54"/>
      <c r="J188" s="54"/>
      <c r="K188" s="54"/>
      <c r="L188" s="38"/>
    </row>
  </sheetData>
  <autoFilter ref="C81:K187"/>
  <mergeCells count="10">
    <mergeCell ref="J51:J52"/>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0"/>
  <sheetViews>
    <sheetView showGridLines="0" workbookViewId="0">
      <pane ySplit="1" topLeftCell="A2" activePane="bottomLeft" state="frozen"/>
      <selection pane="bottomLeft" activeCell="I81" sqref="I81:I99"/>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96"/>
      <c r="B1" s="17"/>
      <c r="C1" s="17"/>
      <c r="D1" s="18" t="s">
        <v>1</v>
      </c>
      <c r="E1" s="17"/>
      <c r="F1" s="97" t="s">
        <v>90</v>
      </c>
      <c r="G1" s="327" t="s">
        <v>91</v>
      </c>
      <c r="H1" s="327"/>
      <c r="I1" s="17"/>
      <c r="J1" s="97" t="s">
        <v>92</v>
      </c>
      <c r="K1" s="18" t="s">
        <v>93</v>
      </c>
      <c r="L1" s="97" t="s">
        <v>94</v>
      </c>
      <c r="M1" s="97"/>
      <c r="N1" s="97"/>
      <c r="O1" s="97"/>
      <c r="P1" s="97"/>
      <c r="Q1" s="97"/>
      <c r="R1" s="97"/>
      <c r="S1" s="97"/>
      <c r="T1" s="97"/>
      <c r="U1" s="98"/>
      <c r="V1" s="98"/>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292" t="s">
        <v>8</v>
      </c>
      <c r="M2" s="293"/>
      <c r="N2" s="293"/>
      <c r="O2" s="293"/>
      <c r="P2" s="293"/>
      <c r="Q2" s="293"/>
      <c r="R2" s="293"/>
      <c r="S2" s="293"/>
      <c r="T2" s="293"/>
      <c r="U2" s="293"/>
      <c r="V2" s="293"/>
      <c r="AT2" s="24" t="s">
        <v>86</v>
      </c>
    </row>
    <row r="3" spans="1:70" ht="6.95" customHeight="1">
      <c r="B3" s="25"/>
      <c r="C3" s="26"/>
      <c r="D3" s="26"/>
      <c r="E3" s="26"/>
      <c r="F3" s="26"/>
      <c r="G3" s="26"/>
      <c r="H3" s="26"/>
      <c r="I3" s="26"/>
      <c r="J3" s="26"/>
      <c r="K3" s="27"/>
      <c r="AT3" s="24" t="s">
        <v>79</v>
      </c>
    </row>
    <row r="4" spans="1:70" ht="36.950000000000003" customHeight="1">
      <c r="B4" s="28"/>
      <c r="C4" s="29"/>
      <c r="D4" s="30" t="s">
        <v>102</v>
      </c>
      <c r="E4" s="29"/>
      <c r="F4" s="29"/>
      <c r="G4" s="29"/>
      <c r="H4" s="29"/>
      <c r="I4" s="29"/>
      <c r="J4" s="29"/>
      <c r="K4" s="31"/>
      <c r="M4" s="32" t="s">
        <v>13</v>
      </c>
      <c r="AT4" s="24" t="s">
        <v>6</v>
      </c>
    </row>
    <row r="5" spans="1:70" ht="6.95" customHeight="1">
      <c r="B5" s="28"/>
      <c r="C5" s="29"/>
      <c r="D5" s="29"/>
      <c r="E5" s="29"/>
      <c r="F5" s="29"/>
      <c r="G5" s="29"/>
      <c r="H5" s="29"/>
      <c r="I5" s="29"/>
      <c r="J5" s="29"/>
      <c r="K5" s="31"/>
    </row>
    <row r="6" spans="1:70" ht="15">
      <c r="B6" s="28"/>
      <c r="C6" s="29"/>
      <c r="D6" s="36" t="s">
        <v>17</v>
      </c>
      <c r="E6" s="29"/>
      <c r="F6" s="29"/>
      <c r="G6" s="29"/>
      <c r="H6" s="29"/>
      <c r="I6" s="29"/>
      <c r="J6" s="29"/>
      <c r="K6" s="31"/>
    </row>
    <row r="7" spans="1:70" ht="16.5" customHeight="1">
      <c r="B7" s="28"/>
      <c r="C7" s="29"/>
      <c r="D7" s="29"/>
      <c r="E7" s="328" t="str">
        <f>'Rekapitulace stavby'!K6</f>
        <v>Petrohrad, Černčice</v>
      </c>
      <c r="F7" s="329"/>
      <c r="G7" s="329"/>
      <c r="H7" s="329"/>
      <c r="I7" s="29"/>
      <c r="J7" s="29"/>
      <c r="K7" s="31"/>
    </row>
    <row r="8" spans="1:70" s="1" customFormat="1" ht="15">
      <c r="B8" s="38"/>
      <c r="C8" s="39"/>
      <c r="D8" s="36" t="s">
        <v>108</v>
      </c>
      <c r="E8" s="39"/>
      <c r="F8" s="39"/>
      <c r="G8" s="39"/>
      <c r="H8" s="39"/>
      <c r="I8" s="39"/>
      <c r="J8" s="39"/>
      <c r="K8" s="42"/>
    </row>
    <row r="9" spans="1:70" s="1" customFormat="1" ht="36.950000000000003" customHeight="1">
      <c r="B9" s="38"/>
      <c r="C9" s="39"/>
      <c r="D9" s="39"/>
      <c r="E9" s="330" t="s">
        <v>786</v>
      </c>
      <c r="F9" s="331"/>
      <c r="G9" s="331"/>
      <c r="H9" s="331"/>
      <c r="I9" s="39"/>
      <c r="J9" s="39"/>
      <c r="K9" s="42"/>
    </row>
    <row r="10" spans="1:70" s="1" customFormat="1">
      <c r="B10" s="38"/>
      <c r="C10" s="39"/>
      <c r="D10" s="39"/>
      <c r="E10" s="39"/>
      <c r="F10" s="39"/>
      <c r="G10" s="39"/>
      <c r="H10" s="39"/>
      <c r="I10" s="39"/>
      <c r="J10" s="39"/>
      <c r="K10" s="42"/>
    </row>
    <row r="11" spans="1:70" s="1" customFormat="1" ht="14.45" customHeight="1">
      <c r="B11" s="38"/>
      <c r="C11" s="39"/>
      <c r="D11" s="36" t="s">
        <v>19</v>
      </c>
      <c r="E11" s="39"/>
      <c r="F11" s="34" t="s">
        <v>5</v>
      </c>
      <c r="G11" s="39"/>
      <c r="H11" s="39"/>
      <c r="I11" s="36" t="s">
        <v>20</v>
      </c>
      <c r="J11" s="34" t="s">
        <v>5</v>
      </c>
      <c r="K11" s="42"/>
    </row>
    <row r="12" spans="1:70" s="1" customFormat="1" ht="14.45" customHeight="1">
      <c r="B12" s="38"/>
      <c r="C12" s="39"/>
      <c r="D12" s="36" t="s">
        <v>21</v>
      </c>
      <c r="E12" s="39"/>
      <c r="F12" s="34" t="s">
        <v>30</v>
      </c>
      <c r="G12" s="39"/>
      <c r="H12" s="39"/>
      <c r="I12" s="36" t="s">
        <v>23</v>
      </c>
      <c r="J12" s="100">
        <f>'Rekapitulace stavby'!AN8</f>
        <v>43573</v>
      </c>
      <c r="K12" s="42"/>
    </row>
    <row r="13" spans="1:70" s="1" customFormat="1" ht="10.9" customHeight="1">
      <c r="B13" s="38"/>
      <c r="C13" s="39"/>
      <c r="D13" s="39"/>
      <c r="E13" s="39"/>
      <c r="F13" s="39"/>
      <c r="G13" s="39"/>
      <c r="H13" s="39"/>
      <c r="I13" s="39"/>
      <c r="J13" s="39"/>
      <c r="K13" s="42"/>
    </row>
    <row r="14" spans="1:70" s="1" customFormat="1" ht="14.45" customHeight="1">
      <c r="B14" s="38"/>
      <c r="C14" s="39"/>
      <c r="D14" s="36" t="s">
        <v>24</v>
      </c>
      <c r="E14" s="39"/>
      <c r="F14" s="39"/>
      <c r="G14" s="39"/>
      <c r="H14" s="39"/>
      <c r="I14" s="36" t="s">
        <v>25</v>
      </c>
      <c r="J14" s="34" t="str">
        <f>IF('Rekapitulace stavby'!AN10="","",'Rekapitulace stavby'!AN10)</f>
        <v/>
      </c>
      <c r="K14" s="42"/>
    </row>
    <row r="15" spans="1:70" s="1" customFormat="1" ht="18" customHeight="1">
      <c r="B15" s="38"/>
      <c r="C15" s="39"/>
      <c r="D15" s="39"/>
      <c r="E15" s="34" t="str">
        <f>IF('Rekapitulace stavby'!E11="","",'Rekapitulace stavby'!E11)</f>
        <v>Obec Petrohrad</v>
      </c>
      <c r="F15" s="39"/>
      <c r="G15" s="39"/>
      <c r="H15" s="39"/>
      <c r="I15" s="36" t="s">
        <v>28</v>
      </c>
      <c r="J15" s="34" t="str">
        <f>IF('Rekapitulace stavby'!AN11="","",'Rekapitulace stavby'!AN11)</f>
        <v/>
      </c>
      <c r="K15" s="42"/>
    </row>
    <row r="16" spans="1:70" s="1" customFormat="1" ht="6.95" customHeight="1">
      <c r="B16" s="38"/>
      <c r="C16" s="39"/>
      <c r="D16" s="39"/>
      <c r="E16" s="39"/>
      <c r="F16" s="39"/>
      <c r="G16" s="39"/>
      <c r="H16" s="39"/>
      <c r="I16" s="39"/>
      <c r="J16" s="39"/>
      <c r="K16" s="42"/>
    </row>
    <row r="17" spans="2:11" s="1" customFormat="1" ht="14.45" customHeight="1">
      <c r="B17" s="38"/>
      <c r="C17" s="39"/>
      <c r="D17" s="36" t="s">
        <v>29</v>
      </c>
      <c r="E17" s="39"/>
      <c r="F17" s="39"/>
      <c r="G17" s="39"/>
      <c r="H17" s="39"/>
      <c r="I17" s="36" t="s">
        <v>25</v>
      </c>
      <c r="J17" s="34" t="str">
        <f>IF('Rekapitulace stavby'!AN13="Vyplň údaj","",IF('Rekapitulace stavby'!AN13="","",'Rekapitulace stavby'!AN13))</f>
        <v/>
      </c>
      <c r="K17" s="42"/>
    </row>
    <row r="18" spans="2:11" s="1" customFormat="1" ht="18" customHeight="1">
      <c r="B18" s="38"/>
      <c r="C18" s="39"/>
      <c r="D18" s="39"/>
      <c r="E18" s="34" t="str">
        <f>IF('Rekapitulace stavby'!E14="Vyplň údaj","",IF('Rekapitulace stavby'!E14="","",'Rekapitulace stavby'!E14))</f>
        <v xml:space="preserve"> </v>
      </c>
      <c r="F18" s="39"/>
      <c r="G18" s="39"/>
      <c r="H18" s="39"/>
      <c r="I18" s="36" t="s">
        <v>28</v>
      </c>
      <c r="J18" s="34" t="str">
        <f>IF('Rekapitulace stavby'!AN14="Vyplň údaj","",IF('Rekapitulace stavby'!AN14="","",'Rekapitulace stavby'!AN14))</f>
        <v/>
      </c>
      <c r="K18" s="42"/>
    </row>
    <row r="19" spans="2:11" s="1" customFormat="1" ht="6.95" customHeight="1">
      <c r="B19" s="38"/>
      <c r="C19" s="39"/>
      <c r="D19" s="39"/>
      <c r="E19" s="39"/>
      <c r="F19" s="39"/>
      <c r="G19" s="39"/>
      <c r="H19" s="39"/>
      <c r="I19" s="39"/>
      <c r="J19" s="39"/>
      <c r="K19" s="42"/>
    </row>
    <row r="20" spans="2:11" s="1" customFormat="1" ht="14.45" customHeight="1">
      <c r="B20" s="38"/>
      <c r="C20" s="39"/>
      <c r="D20" s="36" t="s">
        <v>31</v>
      </c>
      <c r="E20" s="39"/>
      <c r="F20" s="39"/>
      <c r="G20" s="39"/>
      <c r="H20" s="39"/>
      <c r="I20" s="36" t="s">
        <v>25</v>
      </c>
      <c r="J20" s="34" t="str">
        <f>IF('Rekapitulace stavby'!AN16="","",'Rekapitulace stavby'!AN16)</f>
        <v/>
      </c>
      <c r="K20" s="42"/>
    </row>
    <row r="21" spans="2:11" s="1" customFormat="1" ht="18" customHeight="1">
      <c r="B21" s="38"/>
      <c r="C21" s="39"/>
      <c r="D21" s="39"/>
      <c r="E21" s="34" t="str">
        <f>IF('Rekapitulace stavby'!E17="","",'Rekapitulace stavby'!E17)</f>
        <v>AZ Consult spol. s r.o.</v>
      </c>
      <c r="F21" s="39"/>
      <c r="G21" s="39"/>
      <c r="H21" s="39"/>
      <c r="I21" s="36" t="s">
        <v>28</v>
      </c>
      <c r="J21" s="34" t="str">
        <f>IF('Rekapitulace stavby'!AN17="","",'Rekapitulace stavby'!AN17)</f>
        <v/>
      </c>
      <c r="K21" s="42"/>
    </row>
    <row r="22" spans="2:11" s="1" customFormat="1" ht="6.95" customHeight="1">
      <c r="B22" s="38"/>
      <c r="C22" s="39"/>
      <c r="D22" s="39"/>
      <c r="E22" s="39"/>
      <c r="F22" s="39"/>
      <c r="G22" s="39"/>
      <c r="H22" s="39"/>
      <c r="I22" s="39"/>
      <c r="J22" s="39"/>
      <c r="K22" s="42"/>
    </row>
    <row r="23" spans="2:11" s="1" customFormat="1" ht="14.45" customHeight="1">
      <c r="B23" s="38"/>
      <c r="C23" s="39"/>
      <c r="D23" s="36" t="s">
        <v>34</v>
      </c>
      <c r="E23" s="39"/>
      <c r="F23" s="39"/>
      <c r="G23" s="39"/>
      <c r="H23" s="39"/>
      <c r="I23" s="39"/>
      <c r="J23" s="39"/>
      <c r="K23" s="42"/>
    </row>
    <row r="24" spans="2:11" s="6" customFormat="1" ht="16.5" customHeight="1">
      <c r="B24" s="101"/>
      <c r="C24" s="102"/>
      <c r="D24" s="102"/>
      <c r="E24" s="319" t="s">
        <v>5</v>
      </c>
      <c r="F24" s="319"/>
      <c r="G24" s="319"/>
      <c r="H24" s="319"/>
      <c r="I24" s="102"/>
      <c r="J24" s="102"/>
      <c r="K24" s="103"/>
    </row>
    <row r="25" spans="2:11" s="1" customFormat="1" ht="6.95" customHeight="1">
      <c r="B25" s="38"/>
      <c r="C25" s="39"/>
      <c r="D25" s="39"/>
      <c r="E25" s="39"/>
      <c r="F25" s="39"/>
      <c r="G25" s="39"/>
      <c r="H25" s="39"/>
      <c r="I25" s="39"/>
      <c r="J25" s="39"/>
      <c r="K25" s="42"/>
    </row>
    <row r="26" spans="2:11" s="1" customFormat="1" ht="6.95" customHeight="1">
      <c r="B26" s="38"/>
      <c r="C26" s="39"/>
      <c r="D26" s="65"/>
      <c r="E26" s="65"/>
      <c r="F26" s="65"/>
      <c r="G26" s="65"/>
      <c r="H26" s="65"/>
      <c r="I26" s="65"/>
      <c r="J26" s="65"/>
      <c r="K26" s="104"/>
    </row>
    <row r="27" spans="2:11" s="1" customFormat="1" ht="25.35" customHeight="1">
      <c r="B27" s="38"/>
      <c r="C27" s="39"/>
      <c r="D27" s="105" t="s">
        <v>35</v>
      </c>
      <c r="E27" s="39"/>
      <c r="F27" s="39"/>
      <c r="G27" s="39"/>
      <c r="H27" s="39"/>
      <c r="I27" s="39"/>
      <c r="J27" s="106">
        <f>ROUND(J79,2)</f>
        <v>0</v>
      </c>
      <c r="K27" s="42"/>
    </row>
    <row r="28" spans="2:11" s="1" customFormat="1" ht="6.95" customHeight="1">
      <c r="B28" s="38"/>
      <c r="C28" s="39"/>
      <c r="D28" s="65"/>
      <c r="E28" s="65"/>
      <c r="F28" s="65"/>
      <c r="G28" s="65"/>
      <c r="H28" s="65"/>
      <c r="I28" s="65"/>
      <c r="J28" s="65"/>
      <c r="K28" s="104"/>
    </row>
    <row r="29" spans="2:11" s="1" customFormat="1" ht="14.45" customHeight="1">
      <c r="B29" s="38"/>
      <c r="C29" s="39"/>
      <c r="D29" s="39"/>
      <c r="E29" s="39"/>
      <c r="F29" s="43" t="s">
        <v>37</v>
      </c>
      <c r="G29" s="39"/>
      <c r="H29" s="39"/>
      <c r="I29" s="43" t="s">
        <v>36</v>
      </c>
      <c r="J29" s="43" t="s">
        <v>38</v>
      </c>
      <c r="K29" s="42"/>
    </row>
    <row r="30" spans="2:11" s="1" customFormat="1" ht="14.45" customHeight="1">
      <c r="B30" s="38"/>
      <c r="C30" s="39"/>
      <c r="D30" s="46" t="s">
        <v>39</v>
      </c>
      <c r="E30" s="46" t="s">
        <v>40</v>
      </c>
      <c r="F30" s="107">
        <f>ROUND(SUM(BE79:BE99), 2)</f>
        <v>0</v>
      </c>
      <c r="G30" s="39"/>
      <c r="H30" s="39"/>
      <c r="I30" s="108">
        <v>0.21</v>
      </c>
      <c r="J30" s="107">
        <f>ROUND(ROUND((SUM(BE79:BE99)), 2)*I30, 2)</f>
        <v>0</v>
      </c>
      <c r="K30" s="42"/>
    </row>
    <row r="31" spans="2:11" s="1" customFormat="1" ht="14.45" customHeight="1">
      <c r="B31" s="38"/>
      <c r="C31" s="39"/>
      <c r="D31" s="39"/>
      <c r="E31" s="46" t="s">
        <v>41</v>
      </c>
      <c r="F31" s="107">
        <f>ROUND(SUM(BF79:BF99), 2)</f>
        <v>0</v>
      </c>
      <c r="G31" s="39"/>
      <c r="H31" s="39"/>
      <c r="I31" s="108">
        <v>0.15</v>
      </c>
      <c r="J31" s="107">
        <f>ROUND(ROUND((SUM(BF79:BF99)), 2)*I31, 2)</f>
        <v>0</v>
      </c>
      <c r="K31" s="42"/>
    </row>
    <row r="32" spans="2:11" s="1" customFormat="1" ht="14.45" hidden="1" customHeight="1">
      <c r="B32" s="38"/>
      <c r="C32" s="39"/>
      <c r="D32" s="39"/>
      <c r="E32" s="46" t="s">
        <v>42</v>
      </c>
      <c r="F32" s="107">
        <f>ROUND(SUM(BG79:BG99), 2)</f>
        <v>0</v>
      </c>
      <c r="G32" s="39"/>
      <c r="H32" s="39"/>
      <c r="I32" s="108">
        <v>0.21</v>
      </c>
      <c r="J32" s="107">
        <v>0</v>
      </c>
      <c r="K32" s="42"/>
    </row>
    <row r="33" spans="2:11" s="1" customFormat="1" ht="14.45" hidden="1" customHeight="1">
      <c r="B33" s="38"/>
      <c r="C33" s="39"/>
      <c r="D33" s="39"/>
      <c r="E33" s="46" t="s">
        <v>43</v>
      </c>
      <c r="F33" s="107">
        <f>ROUND(SUM(BH79:BH99), 2)</f>
        <v>0</v>
      </c>
      <c r="G33" s="39"/>
      <c r="H33" s="39"/>
      <c r="I33" s="108">
        <v>0.15</v>
      </c>
      <c r="J33" s="107">
        <v>0</v>
      </c>
      <c r="K33" s="42"/>
    </row>
    <row r="34" spans="2:11" s="1" customFormat="1" ht="14.45" hidden="1" customHeight="1">
      <c r="B34" s="38"/>
      <c r="C34" s="39"/>
      <c r="D34" s="39"/>
      <c r="E34" s="46" t="s">
        <v>44</v>
      </c>
      <c r="F34" s="107">
        <f>ROUND(SUM(BI79:BI99), 2)</f>
        <v>0</v>
      </c>
      <c r="G34" s="39"/>
      <c r="H34" s="39"/>
      <c r="I34" s="108">
        <v>0</v>
      </c>
      <c r="J34" s="107">
        <v>0</v>
      </c>
      <c r="K34" s="42"/>
    </row>
    <row r="35" spans="2:11" s="1" customFormat="1" ht="6.95" customHeight="1">
      <c r="B35" s="38"/>
      <c r="C35" s="39"/>
      <c r="D35" s="39"/>
      <c r="E35" s="39"/>
      <c r="F35" s="39"/>
      <c r="G35" s="39"/>
      <c r="H35" s="39"/>
      <c r="I35" s="39"/>
      <c r="J35" s="39"/>
      <c r="K35" s="42"/>
    </row>
    <row r="36" spans="2:11" s="1" customFormat="1" ht="25.35" customHeight="1">
      <c r="B36" s="38"/>
      <c r="C36" s="109"/>
      <c r="D36" s="110" t="s">
        <v>45</v>
      </c>
      <c r="E36" s="68"/>
      <c r="F36" s="68"/>
      <c r="G36" s="111" t="s">
        <v>46</v>
      </c>
      <c r="H36" s="112" t="s">
        <v>47</v>
      </c>
      <c r="I36" s="68"/>
      <c r="J36" s="113">
        <f>SUM(J27:J34)</f>
        <v>0</v>
      </c>
      <c r="K36" s="114"/>
    </row>
    <row r="37" spans="2:11" s="1" customFormat="1" ht="14.45" customHeight="1">
      <c r="B37" s="53"/>
      <c r="C37" s="54"/>
      <c r="D37" s="54"/>
      <c r="E37" s="54"/>
      <c r="F37" s="54"/>
      <c r="G37" s="54"/>
      <c r="H37" s="54"/>
      <c r="I37" s="54"/>
      <c r="J37" s="54"/>
      <c r="K37" s="55"/>
    </row>
    <row r="41" spans="2:11" s="1" customFormat="1" ht="6.95" customHeight="1">
      <c r="B41" s="56"/>
      <c r="C41" s="57"/>
      <c r="D41" s="57"/>
      <c r="E41" s="57"/>
      <c r="F41" s="57"/>
      <c r="G41" s="57"/>
      <c r="H41" s="57"/>
      <c r="I41" s="57"/>
      <c r="J41" s="57"/>
      <c r="K41" s="115"/>
    </row>
    <row r="42" spans="2:11" s="1" customFormat="1" ht="36.950000000000003" customHeight="1">
      <c r="B42" s="38"/>
      <c r="C42" s="30" t="s">
        <v>110</v>
      </c>
      <c r="D42" s="39"/>
      <c r="E42" s="39"/>
      <c r="F42" s="39"/>
      <c r="G42" s="39"/>
      <c r="H42" s="39"/>
      <c r="I42" s="39"/>
      <c r="J42" s="39"/>
      <c r="K42" s="42"/>
    </row>
    <row r="43" spans="2:11" s="1" customFormat="1" ht="6.95" customHeight="1">
      <c r="B43" s="38"/>
      <c r="C43" s="39"/>
      <c r="D43" s="39"/>
      <c r="E43" s="39"/>
      <c r="F43" s="39"/>
      <c r="G43" s="39"/>
      <c r="H43" s="39"/>
      <c r="I43" s="39"/>
      <c r="J43" s="39"/>
      <c r="K43" s="42"/>
    </row>
    <row r="44" spans="2:11" s="1" customFormat="1" ht="14.45" customHeight="1">
      <c r="B44" s="38"/>
      <c r="C44" s="36" t="s">
        <v>17</v>
      </c>
      <c r="D44" s="39"/>
      <c r="E44" s="39"/>
      <c r="F44" s="39"/>
      <c r="G44" s="39"/>
      <c r="H44" s="39"/>
      <c r="I44" s="39"/>
      <c r="J44" s="39"/>
      <c r="K44" s="42"/>
    </row>
    <row r="45" spans="2:11" s="1" customFormat="1" ht="16.5" customHeight="1">
      <c r="B45" s="38"/>
      <c r="C45" s="39"/>
      <c r="D45" s="39"/>
      <c r="E45" s="328" t="str">
        <f>E7</f>
        <v>Petrohrad, Černčice</v>
      </c>
      <c r="F45" s="329"/>
      <c r="G45" s="329"/>
      <c r="H45" s="329"/>
      <c r="I45" s="39"/>
      <c r="J45" s="39"/>
      <c r="K45" s="42"/>
    </row>
    <row r="46" spans="2:11" s="1" customFormat="1" ht="14.45" customHeight="1">
      <c r="B46" s="38"/>
      <c r="C46" s="36" t="s">
        <v>108</v>
      </c>
      <c r="D46" s="39"/>
      <c r="E46" s="39"/>
      <c r="F46" s="39"/>
      <c r="G46" s="39"/>
      <c r="H46" s="39"/>
      <c r="I46" s="39"/>
      <c r="J46" s="39"/>
      <c r="K46" s="42"/>
    </row>
    <row r="47" spans="2:11" s="1" customFormat="1" ht="17.25" customHeight="1">
      <c r="B47" s="38"/>
      <c r="C47" s="39"/>
      <c r="D47" s="39"/>
      <c r="E47" s="330" t="str">
        <f>E9</f>
        <v>03 - Ventilace</v>
      </c>
      <c r="F47" s="331"/>
      <c r="G47" s="331"/>
      <c r="H47" s="331"/>
      <c r="I47" s="39"/>
      <c r="J47" s="39"/>
      <c r="K47" s="42"/>
    </row>
    <row r="48" spans="2:11" s="1" customFormat="1" ht="6.95" customHeight="1">
      <c r="B48" s="38"/>
      <c r="C48" s="39"/>
      <c r="D48" s="39"/>
      <c r="E48" s="39"/>
      <c r="F48" s="39"/>
      <c r="G48" s="39"/>
      <c r="H48" s="39"/>
      <c r="I48" s="39"/>
      <c r="J48" s="39"/>
      <c r="K48" s="42"/>
    </row>
    <row r="49" spans="2:47" s="1" customFormat="1" ht="18" customHeight="1">
      <c r="B49" s="38"/>
      <c r="C49" s="36" t="s">
        <v>21</v>
      </c>
      <c r="D49" s="39"/>
      <c r="E49" s="39"/>
      <c r="F49" s="34" t="str">
        <f>F12</f>
        <v xml:space="preserve"> </v>
      </c>
      <c r="G49" s="39"/>
      <c r="H49" s="39"/>
      <c r="I49" s="36" t="s">
        <v>23</v>
      </c>
      <c r="J49" s="100">
        <f>IF(J12="","",J12)</f>
        <v>43573</v>
      </c>
      <c r="K49" s="42"/>
    </row>
    <row r="50" spans="2:47" s="1" customFormat="1" ht="6.95" customHeight="1">
      <c r="B50" s="38"/>
      <c r="C50" s="39"/>
      <c r="D50" s="39"/>
      <c r="E50" s="39"/>
      <c r="F50" s="39"/>
      <c r="G50" s="39"/>
      <c r="H50" s="39"/>
      <c r="I50" s="39"/>
      <c r="J50" s="39"/>
      <c r="K50" s="42"/>
    </row>
    <row r="51" spans="2:47" s="1" customFormat="1" ht="15">
      <c r="B51" s="38"/>
      <c r="C51" s="36" t="s">
        <v>24</v>
      </c>
      <c r="D51" s="39"/>
      <c r="E51" s="39"/>
      <c r="F51" s="34" t="str">
        <f>E15</f>
        <v>Obec Petrohrad</v>
      </c>
      <c r="G51" s="39"/>
      <c r="H51" s="39"/>
      <c r="I51" s="36" t="s">
        <v>31</v>
      </c>
      <c r="J51" s="319" t="str">
        <f>E21</f>
        <v>AZ Consult spol. s r.o.</v>
      </c>
      <c r="K51" s="42"/>
    </row>
    <row r="52" spans="2:47" s="1" customFormat="1" ht="14.45" customHeight="1">
      <c r="B52" s="38"/>
      <c r="C52" s="36" t="s">
        <v>29</v>
      </c>
      <c r="D52" s="39"/>
      <c r="E52" s="39"/>
      <c r="F52" s="34" t="str">
        <f>IF(E18="","",E18)</f>
        <v xml:space="preserve"> </v>
      </c>
      <c r="G52" s="39"/>
      <c r="H52" s="39"/>
      <c r="I52" s="39"/>
      <c r="J52" s="323"/>
      <c r="K52" s="42"/>
    </row>
    <row r="53" spans="2:47" s="1" customFormat="1" ht="10.35" customHeight="1">
      <c r="B53" s="38"/>
      <c r="C53" s="39"/>
      <c r="D53" s="39"/>
      <c r="E53" s="39"/>
      <c r="F53" s="39"/>
      <c r="G53" s="39"/>
      <c r="H53" s="39"/>
      <c r="I53" s="39"/>
      <c r="J53" s="39"/>
      <c r="K53" s="42"/>
    </row>
    <row r="54" spans="2:47" s="1" customFormat="1" ht="29.25" customHeight="1">
      <c r="B54" s="38"/>
      <c r="C54" s="116" t="s">
        <v>111</v>
      </c>
      <c r="D54" s="109"/>
      <c r="E54" s="109"/>
      <c r="F54" s="109"/>
      <c r="G54" s="109"/>
      <c r="H54" s="109"/>
      <c r="I54" s="109"/>
      <c r="J54" s="117" t="s">
        <v>112</v>
      </c>
      <c r="K54" s="118"/>
    </row>
    <row r="55" spans="2:47" s="1" customFormat="1" ht="10.35" customHeight="1">
      <c r="B55" s="38"/>
      <c r="C55" s="39"/>
      <c r="D55" s="39"/>
      <c r="E55" s="39"/>
      <c r="F55" s="39"/>
      <c r="G55" s="39"/>
      <c r="H55" s="39"/>
      <c r="I55" s="39"/>
      <c r="J55" s="39"/>
      <c r="K55" s="42"/>
    </row>
    <row r="56" spans="2:47" s="1" customFormat="1" ht="29.25" customHeight="1">
      <c r="B56" s="38"/>
      <c r="C56" s="119" t="s">
        <v>113</v>
      </c>
      <c r="D56" s="39"/>
      <c r="E56" s="39"/>
      <c r="F56" s="39"/>
      <c r="G56" s="39"/>
      <c r="H56" s="39"/>
      <c r="I56" s="39"/>
      <c r="J56" s="106">
        <f>J79</f>
        <v>0</v>
      </c>
      <c r="K56" s="42"/>
      <c r="AU56" s="24" t="s">
        <v>114</v>
      </c>
    </row>
    <row r="57" spans="2:47" s="7" customFormat="1" ht="24.95" customHeight="1">
      <c r="B57" s="120"/>
      <c r="C57" s="121"/>
      <c r="D57" s="122" t="s">
        <v>787</v>
      </c>
      <c r="E57" s="123"/>
      <c r="F57" s="123"/>
      <c r="G57" s="123"/>
      <c r="H57" s="123"/>
      <c r="I57" s="123"/>
      <c r="J57" s="124">
        <f>J80</f>
        <v>0</v>
      </c>
      <c r="K57" s="125"/>
    </row>
    <row r="58" spans="2:47" s="7" customFormat="1" ht="24.95" customHeight="1">
      <c r="B58" s="120"/>
      <c r="C58" s="121"/>
      <c r="D58" s="122" t="s">
        <v>788</v>
      </c>
      <c r="E58" s="123"/>
      <c r="F58" s="123"/>
      <c r="G58" s="123"/>
      <c r="H58" s="123"/>
      <c r="I58" s="123"/>
      <c r="J58" s="124">
        <f>J90</f>
        <v>0</v>
      </c>
      <c r="K58" s="125"/>
    </row>
    <row r="59" spans="2:47" s="7" customFormat="1" ht="24.95" customHeight="1">
      <c r="B59" s="120"/>
      <c r="C59" s="121"/>
      <c r="D59" s="122" t="s">
        <v>789</v>
      </c>
      <c r="E59" s="123"/>
      <c r="F59" s="123"/>
      <c r="G59" s="123"/>
      <c r="H59" s="123"/>
      <c r="I59" s="123"/>
      <c r="J59" s="124">
        <f>J93</f>
        <v>0</v>
      </c>
      <c r="K59" s="125"/>
    </row>
    <row r="60" spans="2:47" s="1" customFormat="1" ht="21.75" customHeight="1">
      <c r="B60" s="38"/>
      <c r="C60" s="39"/>
      <c r="D60" s="39"/>
      <c r="E60" s="39"/>
      <c r="F60" s="39"/>
      <c r="G60" s="39"/>
      <c r="H60" s="39"/>
      <c r="I60" s="39"/>
      <c r="J60" s="39"/>
      <c r="K60" s="42"/>
    </row>
    <row r="61" spans="2:47" s="1" customFormat="1" ht="6.95" customHeight="1">
      <c r="B61" s="53"/>
      <c r="C61" s="54"/>
      <c r="D61" s="54"/>
      <c r="E61" s="54"/>
      <c r="F61" s="54"/>
      <c r="G61" s="54"/>
      <c r="H61" s="54"/>
      <c r="I61" s="54"/>
      <c r="J61" s="54"/>
      <c r="K61" s="55"/>
    </row>
    <row r="65" spans="2:63" s="1" customFormat="1" ht="6.95" customHeight="1">
      <c r="B65" s="56"/>
      <c r="C65" s="57"/>
      <c r="D65" s="57"/>
      <c r="E65" s="57"/>
      <c r="F65" s="57"/>
      <c r="G65" s="57"/>
      <c r="H65" s="57"/>
      <c r="I65" s="57"/>
      <c r="J65" s="57"/>
      <c r="K65" s="57"/>
      <c r="L65" s="38"/>
    </row>
    <row r="66" spans="2:63" s="1" customFormat="1" ht="36.950000000000003" customHeight="1">
      <c r="B66" s="38"/>
      <c r="C66" s="58" t="s">
        <v>129</v>
      </c>
      <c r="L66" s="38"/>
    </row>
    <row r="67" spans="2:63" s="1" customFormat="1" ht="6.95" customHeight="1">
      <c r="B67" s="38"/>
      <c r="L67" s="38"/>
    </row>
    <row r="68" spans="2:63" s="1" customFormat="1" ht="14.45" customHeight="1">
      <c r="B68" s="38"/>
      <c r="C68" s="60" t="s">
        <v>17</v>
      </c>
      <c r="L68" s="38"/>
    </row>
    <row r="69" spans="2:63" s="1" customFormat="1" ht="16.5" customHeight="1">
      <c r="B69" s="38"/>
      <c r="E69" s="324" t="str">
        <f>E7</f>
        <v>Petrohrad, Černčice</v>
      </c>
      <c r="F69" s="325"/>
      <c r="G69" s="325"/>
      <c r="H69" s="325"/>
      <c r="L69" s="38"/>
    </row>
    <row r="70" spans="2:63" s="1" customFormat="1" ht="14.45" customHeight="1">
      <c r="B70" s="38"/>
      <c r="C70" s="60" t="s">
        <v>108</v>
      </c>
      <c r="L70" s="38"/>
    </row>
    <row r="71" spans="2:63" s="1" customFormat="1" ht="17.25" customHeight="1">
      <c r="B71" s="38"/>
      <c r="E71" s="296" t="str">
        <f>E9</f>
        <v>03 - Ventilace</v>
      </c>
      <c r="F71" s="326"/>
      <c r="G71" s="326"/>
      <c r="H71" s="326"/>
      <c r="L71" s="38"/>
    </row>
    <row r="72" spans="2:63" s="1" customFormat="1" ht="6.95" customHeight="1">
      <c r="B72" s="38"/>
      <c r="L72" s="38"/>
    </row>
    <row r="73" spans="2:63" s="1" customFormat="1" ht="18" customHeight="1">
      <c r="B73" s="38"/>
      <c r="C73" s="60" t="s">
        <v>21</v>
      </c>
      <c r="F73" s="132" t="str">
        <f>F12</f>
        <v xml:space="preserve"> </v>
      </c>
      <c r="I73" s="60" t="s">
        <v>23</v>
      </c>
      <c r="J73" s="64">
        <f>IF(J12="","",J12)</f>
        <v>43573</v>
      </c>
      <c r="L73" s="38"/>
    </row>
    <row r="74" spans="2:63" s="1" customFormat="1" ht="6.95" customHeight="1">
      <c r="B74" s="38"/>
      <c r="L74" s="38"/>
    </row>
    <row r="75" spans="2:63" s="1" customFormat="1" ht="15">
      <c r="B75" s="38"/>
      <c r="C75" s="60" t="s">
        <v>24</v>
      </c>
      <c r="F75" s="132" t="str">
        <f>E15</f>
        <v>Obec Petrohrad</v>
      </c>
      <c r="I75" s="60" t="s">
        <v>31</v>
      </c>
      <c r="J75" s="132" t="str">
        <f>E21</f>
        <v>AZ Consult spol. s r.o.</v>
      </c>
      <c r="L75" s="38"/>
    </row>
    <row r="76" spans="2:63" s="1" customFormat="1" ht="14.45" customHeight="1">
      <c r="B76" s="38"/>
      <c r="C76" s="60" t="s">
        <v>29</v>
      </c>
      <c r="F76" s="132" t="str">
        <f>IF(E18="","",E18)</f>
        <v xml:space="preserve"> </v>
      </c>
      <c r="L76" s="38"/>
    </row>
    <row r="77" spans="2:63" s="1" customFormat="1" ht="10.35" customHeight="1">
      <c r="B77" s="38"/>
      <c r="L77" s="38"/>
    </row>
    <row r="78" spans="2:63" s="9" customFormat="1" ht="29.25" customHeight="1">
      <c r="B78" s="133"/>
      <c r="C78" s="134" t="s">
        <v>130</v>
      </c>
      <c r="D78" s="135" t="s">
        <v>54</v>
      </c>
      <c r="E78" s="135" t="s">
        <v>50</v>
      </c>
      <c r="F78" s="135" t="s">
        <v>131</v>
      </c>
      <c r="G78" s="135" t="s">
        <v>132</v>
      </c>
      <c r="H78" s="135" t="s">
        <v>133</v>
      </c>
      <c r="I78" s="135" t="s">
        <v>134</v>
      </c>
      <c r="J78" s="135" t="s">
        <v>112</v>
      </c>
      <c r="K78" s="136" t="s">
        <v>135</v>
      </c>
      <c r="L78" s="133"/>
      <c r="M78" s="70" t="s">
        <v>136</v>
      </c>
      <c r="N78" s="71" t="s">
        <v>39</v>
      </c>
      <c r="O78" s="71" t="s">
        <v>137</v>
      </c>
      <c r="P78" s="71" t="s">
        <v>138</v>
      </c>
      <c r="Q78" s="71" t="s">
        <v>139</v>
      </c>
      <c r="R78" s="71" t="s">
        <v>140</v>
      </c>
      <c r="S78" s="71" t="s">
        <v>141</v>
      </c>
      <c r="T78" s="72" t="s">
        <v>142</v>
      </c>
    </row>
    <row r="79" spans="2:63" s="1" customFormat="1" ht="29.25" customHeight="1">
      <c r="B79" s="38"/>
      <c r="C79" s="74" t="s">
        <v>113</v>
      </c>
      <c r="J79" s="137">
        <f>BK79</f>
        <v>0</v>
      </c>
      <c r="L79" s="38"/>
      <c r="M79" s="73"/>
      <c r="N79" s="65"/>
      <c r="O79" s="65"/>
      <c r="P79" s="138">
        <f>P80+P90+P93</f>
        <v>0</v>
      </c>
      <c r="Q79" s="65"/>
      <c r="R79" s="138">
        <f>R80+R90+R93</f>
        <v>0</v>
      </c>
      <c r="S79" s="65"/>
      <c r="T79" s="139">
        <f>T80+T90+T93</f>
        <v>0</v>
      </c>
      <c r="AT79" s="24" t="s">
        <v>68</v>
      </c>
      <c r="AU79" s="24" t="s">
        <v>114</v>
      </c>
      <c r="BK79" s="140">
        <f>BK80+BK90+BK93</f>
        <v>0</v>
      </c>
    </row>
    <row r="80" spans="2:63" s="10" customFormat="1" ht="37.35" customHeight="1">
      <c r="B80" s="141"/>
      <c r="D80" s="142" t="s">
        <v>68</v>
      </c>
      <c r="E80" s="143" t="s">
        <v>790</v>
      </c>
      <c r="F80" s="143" t="s">
        <v>791</v>
      </c>
      <c r="J80" s="144">
        <f>BK80</f>
        <v>0</v>
      </c>
      <c r="L80" s="141"/>
      <c r="M80" s="145"/>
      <c r="N80" s="146"/>
      <c r="O80" s="146"/>
      <c r="P80" s="147">
        <f>SUM(P81:P89)</f>
        <v>0</v>
      </c>
      <c r="Q80" s="146"/>
      <c r="R80" s="147">
        <f>SUM(R81:R89)</f>
        <v>0</v>
      </c>
      <c r="S80" s="146"/>
      <c r="T80" s="148">
        <f>SUM(T81:T89)</f>
        <v>0</v>
      </c>
      <c r="AR80" s="142" t="s">
        <v>162</v>
      </c>
      <c r="AT80" s="149" t="s">
        <v>68</v>
      </c>
      <c r="AU80" s="149" t="s">
        <v>69</v>
      </c>
      <c r="AY80" s="142" t="s">
        <v>145</v>
      </c>
      <c r="BK80" s="150">
        <f>SUM(BK81:BK89)</f>
        <v>0</v>
      </c>
    </row>
    <row r="81" spans="2:65" s="1" customFormat="1" ht="16.5" customHeight="1">
      <c r="B81" s="153"/>
      <c r="C81" s="154" t="s">
        <v>77</v>
      </c>
      <c r="D81" s="154" t="s">
        <v>147</v>
      </c>
      <c r="E81" s="155" t="s">
        <v>792</v>
      </c>
      <c r="F81" s="156" t="s">
        <v>793</v>
      </c>
      <c r="G81" s="157" t="s">
        <v>502</v>
      </c>
      <c r="H81" s="158">
        <v>3</v>
      </c>
      <c r="I81" s="159"/>
      <c r="J81" s="159">
        <f t="shared" ref="J81:J89" si="0">ROUND(I81*H81,2)</f>
        <v>0</v>
      </c>
      <c r="K81" s="156" t="s">
        <v>5</v>
      </c>
      <c r="L81" s="38"/>
      <c r="M81" s="160" t="s">
        <v>5</v>
      </c>
      <c r="N81" s="161" t="s">
        <v>40</v>
      </c>
      <c r="O81" s="162">
        <v>0</v>
      </c>
      <c r="P81" s="162">
        <f t="shared" ref="P81:P89" si="1">O81*H81</f>
        <v>0</v>
      </c>
      <c r="Q81" s="162">
        <v>0</v>
      </c>
      <c r="R81" s="162">
        <f t="shared" ref="R81:R89" si="2">Q81*H81</f>
        <v>0</v>
      </c>
      <c r="S81" s="162">
        <v>0</v>
      </c>
      <c r="T81" s="163">
        <f t="shared" ref="T81:T89" si="3">S81*H81</f>
        <v>0</v>
      </c>
      <c r="AR81" s="24" t="s">
        <v>479</v>
      </c>
      <c r="AT81" s="24" t="s">
        <v>147</v>
      </c>
      <c r="AU81" s="24" t="s">
        <v>77</v>
      </c>
      <c r="AY81" s="24" t="s">
        <v>145</v>
      </c>
      <c r="BE81" s="164">
        <f t="shared" ref="BE81:BE89" si="4">IF(N81="základní",J81,0)</f>
        <v>0</v>
      </c>
      <c r="BF81" s="164">
        <f t="shared" ref="BF81:BF89" si="5">IF(N81="snížená",J81,0)</f>
        <v>0</v>
      </c>
      <c r="BG81" s="164">
        <f t="shared" ref="BG81:BG89" si="6">IF(N81="zákl. přenesená",J81,0)</f>
        <v>0</v>
      </c>
      <c r="BH81" s="164">
        <f t="shared" ref="BH81:BH89" si="7">IF(N81="sníž. přenesená",J81,0)</f>
        <v>0</v>
      </c>
      <c r="BI81" s="164">
        <f t="shared" ref="BI81:BI89" si="8">IF(N81="nulová",J81,0)</f>
        <v>0</v>
      </c>
      <c r="BJ81" s="24" t="s">
        <v>77</v>
      </c>
      <c r="BK81" s="164">
        <f t="shared" ref="BK81:BK89" si="9">ROUND(I81*H81,2)</f>
        <v>0</v>
      </c>
      <c r="BL81" s="24" t="s">
        <v>479</v>
      </c>
      <c r="BM81" s="24" t="s">
        <v>79</v>
      </c>
    </row>
    <row r="82" spans="2:65" s="1" customFormat="1" ht="16.5" customHeight="1">
      <c r="B82" s="153"/>
      <c r="C82" s="154" t="s">
        <v>79</v>
      </c>
      <c r="D82" s="154" t="s">
        <v>147</v>
      </c>
      <c r="E82" s="155" t="s">
        <v>794</v>
      </c>
      <c r="F82" s="156" t="s">
        <v>795</v>
      </c>
      <c r="G82" s="157" t="s">
        <v>502</v>
      </c>
      <c r="H82" s="158">
        <v>5</v>
      </c>
      <c r="I82" s="159"/>
      <c r="J82" s="159">
        <f t="shared" si="0"/>
        <v>0</v>
      </c>
      <c r="K82" s="156" t="s">
        <v>5</v>
      </c>
      <c r="L82" s="38"/>
      <c r="M82" s="160" t="s">
        <v>5</v>
      </c>
      <c r="N82" s="161" t="s">
        <v>40</v>
      </c>
      <c r="O82" s="162">
        <v>0</v>
      </c>
      <c r="P82" s="162">
        <f t="shared" si="1"/>
        <v>0</v>
      </c>
      <c r="Q82" s="162">
        <v>0</v>
      </c>
      <c r="R82" s="162">
        <f t="shared" si="2"/>
        <v>0</v>
      </c>
      <c r="S82" s="162">
        <v>0</v>
      </c>
      <c r="T82" s="163">
        <f t="shared" si="3"/>
        <v>0</v>
      </c>
      <c r="AR82" s="24" t="s">
        <v>479</v>
      </c>
      <c r="AT82" s="24" t="s">
        <v>147</v>
      </c>
      <c r="AU82" s="24" t="s">
        <v>77</v>
      </c>
      <c r="AY82" s="24" t="s">
        <v>145</v>
      </c>
      <c r="BE82" s="164">
        <f t="shared" si="4"/>
        <v>0</v>
      </c>
      <c r="BF82" s="164">
        <f t="shared" si="5"/>
        <v>0</v>
      </c>
      <c r="BG82" s="164">
        <f t="shared" si="6"/>
        <v>0</v>
      </c>
      <c r="BH82" s="164">
        <f t="shared" si="7"/>
        <v>0</v>
      </c>
      <c r="BI82" s="164">
        <f t="shared" si="8"/>
        <v>0</v>
      </c>
      <c r="BJ82" s="24" t="s">
        <v>77</v>
      </c>
      <c r="BK82" s="164">
        <f t="shared" si="9"/>
        <v>0</v>
      </c>
      <c r="BL82" s="24" t="s">
        <v>479</v>
      </c>
      <c r="BM82" s="24" t="s">
        <v>152</v>
      </c>
    </row>
    <row r="83" spans="2:65" s="1" customFormat="1" ht="16.5" customHeight="1">
      <c r="B83" s="153"/>
      <c r="C83" s="154" t="s">
        <v>162</v>
      </c>
      <c r="D83" s="154" t="s">
        <v>147</v>
      </c>
      <c r="E83" s="155" t="s">
        <v>796</v>
      </c>
      <c r="F83" s="156" t="s">
        <v>797</v>
      </c>
      <c r="G83" s="157" t="s">
        <v>502</v>
      </c>
      <c r="H83" s="158">
        <v>1</v>
      </c>
      <c r="I83" s="159"/>
      <c r="J83" s="159">
        <f t="shared" si="0"/>
        <v>0</v>
      </c>
      <c r="K83" s="156" t="s">
        <v>5</v>
      </c>
      <c r="L83" s="38"/>
      <c r="M83" s="160" t="s">
        <v>5</v>
      </c>
      <c r="N83" s="161" t="s">
        <v>40</v>
      </c>
      <c r="O83" s="162">
        <v>0</v>
      </c>
      <c r="P83" s="162">
        <f t="shared" si="1"/>
        <v>0</v>
      </c>
      <c r="Q83" s="162">
        <v>0</v>
      </c>
      <c r="R83" s="162">
        <f t="shared" si="2"/>
        <v>0</v>
      </c>
      <c r="S83" s="162">
        <v>0</v>
      </c>
      <c r="T83" s="163">
        <f t="shared" si="3"/>
        <v>0</v>
      </c>
      <c r="AR83" s="24" t="s">
        <v>479</v>
      </c>
      <c r="AT83" s="24" t="s">
        <v>147</v>
      </c>
      <c r="AU83" s="24" t="s">
        <v>77</v>
      </c>
      <c r="AY83" s="24" t="s">
        <v>145</v>
      </c>
      <c r="BE83" s="164">
        <f t="shared" si="4"/>
        <v>0</v>
      </c>
      <c r="BF83" s="164">
        <f t="shared" si="5"/>
        <v>0</v>
      </c>
      <c r="BG83" s="164">
        <f t="shared" si="6"/>
        <v>0</v>
      </c>
      <c r="BH83" s="164">
        <f t="shared" si="7"/>
        <v>0</v>
      </c>
      <c r="BI83" s="164">
        <f t="shared" si="8"/>
        <v>0</v>
      </c>
      <c r="BJ83" s="24" t="s">
        <v>77</v>
      </c>
      <c r="BK83" s="164">
        <f t="shared" si="9"/>
        <v>0</v>
      </c>
      <c r="BL83" s="24" t="s">
        <v>479</v>
      </c>
      <c r="BM83" s="24" t="s">
        <v>182</v>
      </c>
    </row>
    <row r="84" spans="2:65" s="1" customFormat="1" ht="16.5" customHeight="1">
      <c r="B84" s="153"/>
      <c r="C84" s="154" t="s">
        <v>152</v>
      </c>
      <c r="D84" s="154" t="s">
        <v>147</v>
      </c>
      <c r="E84" s="155" t="s">
        <v>798</v>
      </c>
      <c r="F84" s="156" t="s">
        <v>799</v>
      </c>
      <c r="G84" s="157" t="s">
        <v>502</v>
      </c>
      <c r="H84" s="158">
        <v>1</v>
      </c>
      <c r="I84" s="159"/>
      <c r="J84" s="159">
        <f t="shared" si="0"/>
        <v>0</v>
      </c>
      <c r="K84" s="156" t="s">
        <v>5</v>
      </c>
      <c r="L84" s="38"/>
      <c r="M84" s="160" t="s">
        <v>5</v>
      </c>
      <c r="N84" s="161" t="s">
        <v>40</v>
      </c>
      <c r="O84" s="162">
        <v>0</v>
      </c>
      <c r="P84" s="162">
        <f t="shared" si="1"/>
        <v>0</v>
      </c>
      <c r="Q84" s="162">
        <v>0</v>
      </c>
      <c r="R84" s="162">
        <f t="shared" si="2"/>
        <v>0</v>
      </c>
      <c r="S84" s="162">
        <v>0</v>
      </c>
      <c r="T84" s="163">
        <f t="shared" si="3"/>
        <v>0</v>
      </c>
      <c r="AR84" s="24" t="s">
        <v>479</v>
      </c>
      <c r="AT84" s="24" t="s">
        <v>147</v>
      </c>
      <c r="AU84" s="24" t="s">
        <v>77</v>
      </c>
      <c r="AY84" s="24" t="s">
        <v>145</v>
      </c>
      <c r="BE84" s="164">
        <f t="shared" si="4"/>
        <v>0</v>
      </c>
      <c r="BF84" s="164">
        <f t="shared" si="5"/>
        <v>0</v>
      </c>
      <c r="BG84" s="164">
        <f t="shared" si="6"/>
        <v>0</v>
      </c>
      <c r="BH84" s="164">
        <f t="shared" si="7"/>
        <v>0</v>
      </c>
      <c r="BI84" s="164">
        <f t="shared" si="8"/>
        <v>0</v>
      </c>
      <c r="BJ84" s="24" t="s">
        <v>77</v>
      </c>
      <c r="BK84" s="164">
        <f t="shared" si="9"/>
        <v>0</v>
      </c>
      <c r="BL84" s="24" t="s">
        <v>479</v>
      </c>
      <c r="BM84" s="24" t="s">
        <v>192</v>
      </c>
    </row>
    <row r="85" spans="2:65" s="1" customFormat="1" ht="16.5" customHeight="1">
      <c r="B85" s="153"/>
      <c r="C85" s="154" t="s">
        <v>177</v>
      </c>
      <c r="D85" s="154" t="s">
        <v>147</v>
      </c>
      <c r="E85" s="155" t="s">
        <v>800</v>
      </c>
      <c r="F85" s="156" t="s">
        <v>801</v>
      </c>
      <c r="G85" s="157" t="s">
        <v>502</v>
      </c>
      <c r="H85" s="158">
        <v>1</v>
      </c>
      <c r="I85" s="159"/>
      <c r="J85" s="159">
        <f t="shared" si="0"/>
        <v>0</v>
      </c>
      <c r="K85" s="156" t="s">
        <v>5</v>
      </c>
      <c r="L85" s="38"/>
      <c r="M85" s="160" t="s">
        <v>5</v>
      </c>
      <c r="N85" s="161" t="s">
        <v>40</v>
      </c>
      <c r="O85" s="162">
        <v>0</v>
      </c>
      <c r="P85" s="162">
        <f t="shared" si="1"/>
        <v>0</v>
      </c>
      <c r="Q85" s="162">
        <v>0</v>
      </c>
      <c r="R85" s="162">
        <f t="shared" si="2"/>
        <v>0</v>
      </c>
      <c r="S85" s="162">
        <v>0</v>
      </c>
      <c r="T85" s="163">
        <f t="shared" si="3"/>
        <v>0</v>
      </c>
      <c r="AR85" s="24" t="s">
        <v>479</v>
      </c>
      <c r="AT85" s="24" t="s">
        <v>147</v>
      </c>
      <c r="AU85" s="24" t="s">
        <v>77</v>
      </c>
      <c r="AY85" s="24" t="s">
        <v>145</v>
      </c>
      <c r="BE85" s="164">
        <f t="shared" si="4"/>
        <v>0</v>
      </c>
      <c r="BF85" s="164">
        <f t="shared" si="5"/>
        <v>0</v>
      </c>
      <c r="BG85" s="164">
        <f t="shared" si="6"/>
        <v>0</v>
      </c>
      <c r="BH85" s="164">
        <f t="shared" si="7"/>
        <v>0</v>
      </c>
      <c r="BI85" s="164">
        <f t="shared" si="8"/>
        <v>0</v>
      </c>
      <c r="BJ85" s="24" t="s">
        <v>77</v>
      </c>
      <c r="BK85" s="164">
        <f t="shared" si="9"/>
        <v>0</v>
      </c>
      <c r="BL85" s="24" t="s">
        <v>479</v>
      </c>
      <c r="BM85" s="24" t="s">
        <v>204</v>
      </c>
    </row>
    <row r="86" spans="2:65" s="1" customFormat="1" ht="16.5" customHeight="1">
      <c r="B86" s="153"/>
      <c r="C86" s="154" t="s">
        <v>182</v>
      </c>
      <c r="D86" s="154" t="s">
        <v>147</v>
      </c>
      <c r="E86" s="155" t="s">
        <v>802</v>
      </c>
      <c r="F86" s="156" t="s">
        <v>803</v>
      </c>
      <c r="G86" s="157" t="s">
        <v>502</v>
      </c>
      <c r="H86" s="158">
        <v>1</v>
      </c>
      <c r="I86" s="159"/>
      <c r="J86" s="159">
        <f t="shared" si="0"/>
        <v>0</v>
      </c>
      <c r="K86" s="156" t="s">
        <v>5</v>
      </c>
      <c r="L86" s="38"/>
      <c r="M86" s="160" t="s">
        <v>5</v>
      </c>
      <c r="N86" s="161" t="s">
        <v>40</v>
      </c>
      <c r="O86" s="162">
        <v>0</v>
      </c>
      <c r="P86" s="162">
        <f t="shared" si="1"/>
        <v>0</v>
      </c>
      <c r="Q86" s="162">
        <v>0</v>
      </c>
      <c r="R86" s="162">
        <f t="shared" si="2"/>
        <v>0</v>
      </c>
      <c r="S86" s="162">
        <v>0</v>
      </c>
      <c r="T86" s="163">
        <f t="shared" si="3"/>
        <v>0</v>
      </c>
      <c r="AR86" s="24" t="s">
        <v>479</v>
      </c>
      <c r="AT86" s="24" t="s">
        <v>147</v>
      </c>
      <c r="AU86" s="24" t="s">
        <v>77</v>
      </c>
      <c r="AY86" s="24" t="s">
        <v>145</v>
      </c>
      <c r="BE86" s="164">
        <f t="shared" si="4"/>
        <v>0</v>
      </c>
      <c r="BF86" s="164">
        <f t="shared" si="5"/>
        <v>0</v>
      </c>
      <c r="BG86" s="164">
        <f t="shared" si="6"/>
        <v>0</v>
      </c>
      <c r="BH86" s="164">
        <f t="shared" si="7"/>
        <v>0</v>
      </c>
      <c r="BI86" s="164">
        <f t="shared" si="8"/>
        <v>0</v>
      </c>
      <c r="BJ86" s="24" t="s">
        <v>77</v>
      </c>
      <c r="BK86" s="164">
        <f t="shared" si="9"/>
        <v>0</v>
      </c>
      <c r="BL86" s="24" t="s">
        <v>479</v>
      </c>
      <c r="BM86" s="24" t="s">
        <v>214</v>
      </c>
    </row>
    <row r="87" spans="2:65" s="1" customFormat="1" ht="16.5" customHeight="1">
      <c r="B87" s="153"/>
      <c r="C87" s="154" t="s">
        <v>187</v>
      </c>
      <c r="D87" s="154" t="s">
        <v>147</v>
      </c>
      <c r="E87" s="155" t="s">
        <v>804</v>
      </c>
      <c r="F87" s="156" t="s">
        <v>805</v>
      </c>
      <c r="G87" s="157" t="s">
        <v>502</v>
      </c>
      <c r="H87" s="158">
        <v>1</v>
      </c>
      <c r="I87" s="159"/>
      <c r="J87" s="159">
        <f t="shared" si="0"/>
        <v>0</v>
      </c>
      <c r="K87" s="156" t="s">
        <v>5</v>
      </c>
      <c r="L87" s="38"/>
      <c r="M87" s="160" t="s">
        <v>5</v>
      </c>
      <c r="N87" s="161" t="s">
        <v>40</v>
      </c>
      <c r="O87" s="162">
        <v>0</v>
      </c>
      <c r="P87" s="162">
        <f t="shared" si="1"/>
        <v>0</v>
      </c>
      <c r="Q87" s="162">
        <v>0</v>
      </c>
      <c r="R87" s="162">
        <f t="shared" si="2"/>
        <v>0</v>
      </c>
      <c r="S87" s="162">
        <v>0</v>
      </c>
      <c r="T87" s="163">
        <f t="shared" si="3"/>
        <v>0</v>
      </c>
      <c r="AR87" s="24" t="s">
        <v>479</v>
      </c>
      <c r="AT87" s="24" t="s">
        <v>147</v>
      </c>
      <c r="AU87" s="24" t="s">
        <v>77</v>
      </c>
      <c r="AY87" s="24" t="s">
        <v>145</v>
      </c>
      <c r="BE87" s="164">
        <f t="shared" si="4"/>
        <v>0</v>
      </c>
      <c r="BF87" s="164">
        <f t="shared" si="5"/>
        <v>0</v>
      </c>
      <c r="BG87" s="164">
        <f t="shared" si="6"/>
        <v>0</v>
      </c>
      <c r="BH87" s="164">
        <f t="shared" si="7"/>
        <v>0</v>
      </c>
      <c r="BI87" s="164">
        <f t="shared" si="8"/>
        <v>0</v>
      </c>
      <c r="BJ87" s="24" t="s">
        <v>77</v>
      </c>
      <c r="BK87" s="164">
        <f t="shared" si="9"/>
        <v>0</v>
      </c>
      <c r="BL87" s="24" t="s">
        <v>479</v>
      </c>
      <c r="BM87" s="24" t="s">
        <v>225</v>
      </c>
    </row>
    <row r="88" spans="2:65" s="1" customFormat="1" ht="16.5" customHeight="1">
      <c r="B88" s="153"/>
      <c r="C88" s="154" t="s">
        <v>192</v>
      </c>
      <c r="D88" s="154" t="s">
        <v>147</v>
      </c>
      <c r="E88" s="155" t="s">
        <v>806</v>
      </c>
      <c r="F88" s="156" t="s">
        <v>807</v>
      </c>
      <c r="G88" s="157" t="s">
        <v>502</v>
      </c>
      <c r="H88" s="158">
        <v>1</v>
      </c>
      <c r="I88" s="159"/>
      <c r="J88" s="159">
        <f t="shared" si="0"/>
        <v>0</v>
      </c>
      <c r="K88" s="156" t="s">
        <v>5</v>
      </c>
      <c r="L88" s="38"/>
      <c r="M88" s="160" t="s">
        <v>5</v>
      </c>
      <c r="N88" s="161" t="s">
        <v>40</v>
      </c>
      <c r="O88" s="162">
        <v>0</v>
      </c>
      <c r="P88" s="162">
        <f t="shared" si="1"/>
        <v>0</v>
      </c>
      <c r="Q88" s="162">
        <v>0</v>
      </c>
      <c r="R88" s="162">
        <f t="shared" si="2"/>
        <v>0</v>
      </c>
      <c r="S88" s="162">
        <v>0</v>
      </c>
      <c r="T88" s="163">
        <f t="shared" si="3"/>
        <v>0</v>
      </c>
      <c r="AR88" s="24" t="s">
        <v>479</v>
      </c>
      <c r="AT88" s="24" t="s">
        <v>147</v>
      </c>
      <c r="AU88" s="24" t="s">
        <v>77</v>
      </c>
      <c r="AY88" s="24" t="s">
        <v>145</v>
      </c>
      <c r="BE88" s="164">
        <f t="shared" si="4"/>
        <v>0</v>
      </c>
      <c r="BF88" s="164">
        <f t="shared" si="5"/>
        <v>0</v>
      </c>
      <c r="BG88" s="164">
        <f t="shared" si="6"/>
        <v>0</v>
      </c>
      <c r="BH88" s="164">
        <f t="shared" si="7"/>
        <v>0</v>
      </c>
      <c r="BI88" s="164">
        <f t="shared" si="8"/>
        <v>0</v>
      </c>
      <c r="BJ88" s="24" t="s">
        <v>77</v>
      </c>
      <c r="BK88" s="164">
        <f t="shared" si="9"/>
        <v>0</v>
      </c>
      <c r="BL88" s="24" t="s">
        <v>479</v>
      </c>
      <c r="BM88" s="24" t="s">
        <v>236</v>
      </c>
    </row>
    <row r="89" spans="2:65" s="1" customFormat="1" ht="16.5" customHeight="1">
      <c r="B89" s="153"/>
      <c r="C89" s="154" t="s">
        <v>199</v>
      </c>
      <c r="D89" s="154" t="s">
        <v>147</v>
      </c>
      <c r="E89" s="155" t="s">
        <v>808</v>
      </c>
      <c r="F89" s="156" t="s">
        <v>809</v>
      </c>
      <c r="G89" s="157" t="s">
        <v>502</v>
      </c>
      <c r="H89" s="158">
        <v>1</v>
      </c>
      <c r="I89" s="159"/>
      <c r="J89" s="159">
        <f t="shared" si="0"/>
        <v>0</v>
      </c>
      <c r="K89" s="156" t="s">
        <v>5</v>
      </c>
      <c r="L89" s="38"/>
      <c r="M89" s="160" t="s">
        <v>5</v>
      </c>
      <c r="N89" s="161" t="s">
        <v>40</v>
      </c>
      <c r="O89" s="162">
        <v>0</v>
      </c>
      <c r="P89" s="162">
        <f t="shared" si="1"/>
        <v>0</v>
      </c>
      <c r="Q89" s="162">
        <v>0</v>
      </c>
      <c r="R89" s="162">
        <f t="shared" si="2"/>
        <v>0</v>
      </c>
      <c r="S89" s="162">
        <v>0</v>
      </c>
      <c r="T89" s="163">
        <f t="shared" si="3"/>
        <v>0</v>
      </c>
      <c r="AR89" s="24" t="s">
        <v>479</v>
      </c>
      <c r="AT89" s="24" t="s">
        <v>147</v>
      </c>
      <c r="AU89" s="24" t="s">
        <v>77</v>
      </c>
      <c r="AY89" s="24" t="s">
        <v>145</v>
      </c>
      <c r="BE89" s="164">
        <f t="shared" si="4"/>
        <v>0</v>
      </c>
      <c r="BF89" s="164">
        <f t="shared" si="5"/>
        <v>0</v>
      </c>
      <c r="BG89" s="164">
        <f t="shared" si="6"/>
        <v>0</v>
      </c>
      <c r="BH89" s="164">
        <f t="shared" si="7"/>
        <v>0</v>
      </c>
      <c r="BI89" s="164">
        <f t="shared" si="8"/>
        <v>0</v>
      </c>
      <c r="BJ89" s="24" t="s">
        <v>77</v>
      </c>
      <c r="BK89" s="164">
        <f t="shared" si="9"/>
        <v>0</v>
      </c>
      <c r="BL89" s="24" t="s">
        <v>479</v>
      </c>
      <c r="BM89" s="24" t="s">
        <v>248</v>
      </c>
    </row>
    <row r="90" spans="2:65" s="10" customFormat="1" ht="37.35" customHeight="1">
      <c r="B90" s="141"/>
      <c r="D90" s="142" t="s">
        <v>68</v>
      </c>
      <c r="E90" s="143" t="s">
        <v>810</v>
      </c>
      <c r="F90" s="143" t="s">
        <v>811</v>
      </c>
      <c r="J90" s="144">
        <f>BK90</f>
        <v>0</v>
      </c>
      <c r="L90" s="141"/>
      <c r="M90" s="145"/>
      <c r="N90" s="146"/>
      <c r="O90" s="146"/>
      <c r="P90" s="147">
        <f>SUM(P91:P92)</f>
        <v>0</v>
      </c>
      <c r="Q90" s="146"/>
      <c r="R90" s="147">
        <f>SUM(R91:R92)</f>
        <v>0</v>
      </c>
      <c r="S90" s="146"/>
      <c r="T90" s="148">
        <f>SUM(T91:T92)</f>
        <v>0</v>
      </c>
      <c r="AR90" s="142" t="s">
        <v>162</v>
      </c>
      <c r="AT90" s="149" t="s">
        <v>68</v>
      </c>
      <c r="AU90" s="149" t="s">
        <v>69</v>
      </c>
      <c r="AY90" s="142" t="s">
        <v>145</v>
      </c>
      <c r="BK90" s="150">
        <f>SUM(BK91:BK92)</f>
        <v>0</v>
      </c>
    </row>
    <row r="91" spans="2:65" s="1" customFormat="1" ht="38.25" customHeight="1">
      <c r="B91" s="153"/>
      <c r="C91" s="154" t="s">
        <v>204</v>
      </c>
      <c r="D91" s="154" t="s">
        <v>147</v>
      </c>
      <c r="E91" s="155" t="s">
        <v>812</v>
      </c>
      <c r="F91" s="156" t="s">
        <v>813</v>
      </c>
      <c r="G91" s="157" t="s">
        <v>502</v>
      </c>
      <c r="H91" s="158">
        <v>1</v>
      </c>
      <c r="I91" s="159"/>
      <c r="J91" s="159">
        <f>ROUND(I91*H91,2)</f>
        <v>0</v>
      </c>
      <c r="K91" s="156" t="s">
        <v>5</v>
      </c>
      <c r="L91" s="38"/>
      <c r="M91" s="160" t="s">
        <v>5</v>
      </c>
      <c r="N91" s="161" t="s">
        <v>40</v>
      </c>
      <c r="O91" s="162">
        <v>0</v>
      </c>
      <c r="P91" s="162">
        <f>O91*H91</f>
        <v>0</v>
      </c>
      <c r="Q91" s="162">
        <v>0</v>
      </c>
      <c r="R91" s="162">
        <f>Q91*H91</f>
        <v>0</v>
      </c>
      <c r="S91" s="162">
        <v>0</v>
      </c>
      <c r="T91" s="163">
        <f>S91*H91</f>
        <v>0</v>
      </c>
      <c r="AR91" s="24" t="s">
        <v>479</v>
      </c>
      <c r="AT91" s="24" t="s">
        <v>147</v>
      </c>
      <c r="AU91" s="24" t="s">
        <v>77</v>
      </c>
      <c r="AY91" s="24" t="s">
        <v>145</v>
      </c>
      <c r="BE91" s="164">
        <f>IF(N91="základní",J91,0)</f>
        <v>0</v>
      </c>
      <c r="BF91" s="164">
        <f>IF(N91="snížená",J91,0)</f>
        <v>0</v>
      </c>
      <c r="BG91" s="164">
        <f>IF(N91="zákl. přenesená",J91,0)</f>
        <v>0</v>
      </c>
      <c r="BH91" s="164">
        <f>IF(N91="sníž. přenesená",J91,0)</f>
        <v>0</v>
      </c>
      <c r="BI91" s="164">
        <f>IF(N91="nulová",J91,0)</f>
        <v>0</v>
      </c>
      <c r="BJ91" s="24" t="s">
        <v>77</v>
      </c>
      <c r="BK91" s="164">
        <f>ROUND(I91*H91,2)</f>
        <v>0</v>
      </c>
      <c r="BL91" s="24" t="s">
        <v>479</v>
      </c>
      <c r="BM91" s="24" t="s">
        <v>259</v>
      </c>
    </row>
    <row r="92" spans="2:65" s="1" customFormat="1" ht="40.5">
      <c r="B92" s="38"/>
      <c r="D92" s="165" t="s">
        <v>618</v>
      </c>
      <c r="F92" s="166" t="s">
        <v>814</v>
      </c>
      <c r="L92" s="38"/>
      <c r="M92" s="167"/>
      <c r="N92" s="39"/>
      <c r="O92" s="39"/>
      <c r="P92" s="39"/>
      <c r="Q92" s="39"/>
      <c r="R92" s="39"/>
      <c r="S92" s="39"/>
      <c r="T92" s="67"/>
      <c r="AT92" s="24" t="s">
        <v>618</v>
      </c>
      <c r="AU92" s="24" t="s">
        <v>77</v>
      </c>
    </row>
    <row r="93" spans="2:65" s="10" customFormat="1" ht="37.35" customHeight="1">
      <c r="B93" s="141"/>
      <c r="D93" s="142" t="s">
        <v>68</v>
      </c>
      <c r="E93" s="143" t="s">
        <v>815</v>
      </c>
      <c r="F93" s="143" t="s">
        <v>816</v>
      </c>
      <c r="J93" s="144">
        <f>BK93</f>
        <v>0</v>
      </c>
      <c r="L93" s="141"/>
      <c r="M93" s="145"/>
      <c r="N93" s="146"/>
      <c r="O93" s="146"/>
      <c r="P93" s="147">
        <f>SUM(P94:P99)</f>
        <v>0</v>
      </c>
      <c r="Q93" s="146"/>
      <c r="R93" s="147">
        <f>SUM(R94:R99)</f>
        <v>0</v>
      </c>
      <c r="S93" s="146"/>
      <c r="T93" s="148">
        <f>SUM(T94:T99)</f>
        <v>0</v>
      </c>
      <c r="AR93" s="142" t="s">
        <v>162</v>
      </c>
      <c r="AT93" s="149" t="s">
        <v>68</v>
      </c>
      <c r="AU93" s="149" t="s">
        <v>69</v>
      </c>
      <c r="AY93" s="142" t="s">
        <v>145</v>
      </c>
      <c r="BK93" s="150">
        <f>SUM(BK94:BK99)</f>
        <v>0</v>
      </c>
    </row>
    <row r="94" spans="2:65" s="1" customFormat="1" ht="25.5" customHeight="1">
      <c r="B94" s="153"/>
      <c r="C94" s="154" t="s">
        <v>209</v>
      </c>
      <c r="D94" s="154" t="s">
        <v>147</v>
      </c>
      <c r="E94" s="155" t="s">
        <v>817</v>
      </c>
      <c r="F94" s="156" t="s">
        <v>818</v>
      </c>
      <c r="G94" s="157" t="s">
        <v>97</v>
      </c>
      <c r="H94" s="158">
        <v>0.5</v>
      </c>
      <c r="I94" s="159"/>
      <c r="J94" s="159">
        <f t="shared" ref="J94:J99" si="10">ROUND(I94*H94,2)</f>
        <v>0</v>
      </c>
      <c r="K94" s="156" t="s">
        <v>5</v>
      </c>
      <c r="L94" s="38"/>
      <c r="M94" s="160" t="s">
        <v>5</v>
      </c>
      <c r="N94" s="161" t="s">
        <v>40</v>
      </c>
      <c r="O94" s="162">
        <v>0</v>
      </c>
      <c r="P94" s="162">
        <f t="shared" ref="P94:P99" si="11">O94*H94</f>
        <v>0</v>
      </c>
      <c r="Q94" s="162">
        <v>0</v>
      </c>
      <c r="R94" s="162">
        <f t="shared" ref="R94:R99" si="12">Q94*H94</f>
        <v>0</v>
      </c>
      <c r="S94" s="162">
        <v>0</v>
      </c>
      <c r="T94" s="163">
        <f t="shared" ref="T94:T99" si="13">S94*H94</f>
        <v>0</v>
      </c>
      <c r="AR94" s="24" t="s">
        <v>479</v>
      </c>
      <c r="AT94" s="24" t="s">
        <v>147</v>
      </c>
      <c r="AU94" s="24" t="s">
        <v>77</v>
      </c>
      <c r="AY94" s="24" t="s">
        <v>145</v>
      </c>
      <c r="BE94" s="164">
        <f t="shared" ref="BE94:BE99" si="14">IF(N94="základní",J94,0)</f>
        <v>0</v>
      </c>
      <c r="BF94" s="164">
        <f t="shared" ref="BF94:BF99" si="15">IF(N94="snížená",J94,0)</f>
        <v>0</v>
      </c>
      <c r="BG94" s="164">
        <f t="shared" ref="BG94:BG99" si="16">IF(N94="zákl. přenesená",J94,0)</f>
        <v>0</v>
      </c>
      <c r="BH94" s="164">
        <f t="shared" ref="BH94:BH99" si="17">IF(N94="sníž. přenesená",J94,0)</f>
        <v>0</v>
      </c>
      <c r="BI94" s="164">
        <f t="shared" ref="BI94:BI99" si="18">IF(N94="nulová",J94,0)</f>
        <v>0</v>
      </c>
      <c r="BJ94" s="24" t="s">
        <v>77</v>
      </c>
      <c r="BK94" s="164">
        <f t="shared" ref="BK94:BK99" si="19">ROUND(I94*H94,2)</f>
        <v>0</v>
      </c>
      <c r="BL94" s="24" t="s">
        <v>479</v>
      </c>
      <c r="BM94" s="24" t="s">
        <v>270</v>
      </c>
    </row>
    <row r="95" spans="2:65" s="1" customFormat="1" ht="25.5" customHeight="1">
      <c r="B95" s="153"/>
      <c r="C95" s="154" t="s">
        <v>214</v>
      </c>
      <c r="D95" s="154" t="s">
        <v>147</v>
      </c>
      <c r="E95" s="155" t="s">
        <v>819</v>
      </c>
      <c r="F95" s="156" t="s">
        <v>820</v>
      </c>
      <c r="G95" s="157" t="s">
        <v>502</v>
      </c>
      <c r="H95" s="158">
        <v>1</v>
      </c>
      <c r="I95" s="159"/>
      <c r="J95" s="159">
        <f t="shared" si="10"/>
        <v>0</v>
      </c>
      <c r="K95" s="156" t="s">
        <v>5</v>
      </c>
      <c r="L95" s="38"/>
      <c r="M95" s="160" t="s">
        <v>5</v>
      </c>
      <c r="N95" s="161" t="s">
        <v>40</v>
      </c>
      <c r="O95" s="162">
        <v>0</v>
      </c>
      <c r="P95" s="162">
        <f t="shared" si="11"/>
        <v>0</v>
      </c>
      <c r="Q95" s="162">
        <v>0</v>
      </c>
      <c r="R95" s="162">
        <f t="shared" si="12"/>
        <v>0</v>
      </c>
      <c r="S95" s="162">
        <v>0</v>
      </c>
      <c r="T95" s="163">
        <f t="shared" si="13"/>
        <v>0</v>
      </c>
      <c r="AR95" s="24" t="s">
        <v>479</v>
      </c>
      <c r="AT95" s="24" t="s">
        <v>147</v>
      </c>
      <c r="AU95" s="24" t="s">
        <v>77</v>
      </c>
      <c r="AY95" s="24" t="s">
        <v>145</v>
      </c>
      <c r="BE95" s="164">
        <f t="shared" si="14"/>
        <v>0</v>
      </c>
      <c r="BF95" s="164">
        <f t="shared" si="15"/>
        <v>0</v>
      </c>
      <c r="BG95" s="164">
        <f t="shared" si="16"/>
        <v>0</v>
      </c>
      <c r="BH95" s="164">
        <f t="shared" si="17"/>
        <v>0</v>
      </c>
      <c r="BI95" s="164">
        <f t="shared" si="18"/>
        <v>0</v>
      </c>
      <c r="BJ95" s="24" t="s">
        <v>77</v>
      </c>
      <c r="BK95" s="164">
        <f t="shared" si="19"/>
        <v>0</v>
      </c>
      <c r="BL95" s="24" t="s">
        <v>479</v>
      </c>
      <c r="BM95" s="24" t="s">
        <v>282</v>
      </c>
    </row>
    <row r="96" spans="2:65" s="1" customFormat="1" ht="16.5" customHeight="1">
      <c r="B96" s="153"/>
      <c r="C96" s="154" t="s">
        <v>221</v>
      </c>
      <c r="D96" s="154" t="s">
        <v>147</v>
      </c>
      <c r="E96" s="155" t="s">
        <v>821</v>
      </c>
      <c r="F96" s="156" t="s">
        <v>822</v>
      </c>
      <c r="G96" s="157" t="s">
        <v>150</v>
      </c>
      <c r="H96" s="158">
        <v>0.2</v>
      </c>
      <c r="I96" s="159"/>
      <c r="J96" s="159">
        <f t="shared" si="10"/>
        <v>0</v>
      </c>
      <c r="K96" s="156" t="s">
        <v>5</v>
      </c>
      <c r="L96" s="38"/>
      <c r="M96" s="160" t="s">
        <v>5</v>
      </c>
      <c r="N96" s="161" t="s">
        <v>40</v>
      </c>
      <c r="O96" s="162">
        <v>0</v>
      </c>
      <c r="P96" s="162">
        <f t="shared" si="11"/>
        <v>0</v>
      </c>
      <c r="Q96" s="162">
        <v>0</v>
      </c>
      <c r="R96" s="162">
        <f t="shared" si="12"/>
        <v>0</v>
      </c>
      <c r="S96" s="162">
        <v>0</v>
      </c>
      <c r="T96" s="163">
        <f t="shared" si="13"/>
        <v>0</v>
      </c>
      <c r="AR96" s="24" t="s">
        <v>479</v>
      </c>
      <c r="AT96" s="24" t="s">
        <v>147</v>
      </c>
      <c r="AU96" s="24" t="s">
        <v>77</v>
      </c>
      <c r="AY96" s="24" t="s">
        <v>145</v>
      </c>
      <c r="BE96" s="164">
        <f t="shared" si="14"/>
        <v>0</v>
      </c>
      <c r="BF96" s="164">
        <f t="shared" si="15"/>
        <v>0</v>
      </c>
      <c r="BG96" s="164">
        <f t="shared" si="16"/>
        <v>0</v>
      </c>
      <c r="BH96" s="164">
        <f t="shared" si="17"/>
        <v>0</v>
      </c>
      <c r="BI96" s="164">
        <f t="shared" si="18"/>
        <v>0</v>
      </c>
      <c r="BJ96" s="24" t="s">
        <v>77</v>
      </c>
      <c r="BK96" s="164">
        <f t="shared" si="19"/>
        <v>0</v>
      </c>
      <c r="BL96" s="24" t="s">
        <v>479</v>
      </c>
      <c r="BM96" s="24" t="s">
        <v>293</v>
      </c>
    </row>
    <row r="97" spans="2:65" s="1" customFormat="1" ht="16.5" customHeight="1">
      <c r="B97" s="153"/>
      <c r="C97" s="154" t="s">
        <v>225</v>
      </c>
      <c r="D97" s="154" t="s">
        <v>147</v>
      </c>
      <c r="E97" s="155" t="s">
        <v>823</v>
      </c>
      <c r="F97" s="156" t="s">
        <v>824</v>
      </c>
      <c r="G97" s="157" t="s">
        <v>699</v>
      </c>
      <c r="H97" s="158">
        <v>1</v>
      </c>
      <c r="I97" s="159"/>
      <c r="J97" s="159">
        <f t="shared" si="10"/>
        <v>0</v>
      </c>
      <c r="K97" s="156" t="s">
        <v>5</v>
      </c>
      <c r="L97" s="38"/>
      <c r="M97" s="160" t="s">
        <v>5</v>
      </c>
      <c r="N97" s="161" t="s">
        <v>40</v>
      </c>
      <c r="O97" s="162">
        <v>0</v>
      </c>
      <c r="P97" s="162">
        <f t="shared" si="11"/>
        <v>0</v>
      </c>
      <c r="Q97" s="162">
        <v>0</v>
      </c>
      <c r="R97" s="162">
        <f t="shared" si="12"/>
        <v>0</v>
      </c>
      <c r="S97" s="162">
        <v>0</v>
      </c>
      <c r="T97" s="163">
        <f t="shared" si="13"/>
        <v>0</v>
      </c>
      <c r="AR97" s="24" t="s">
        <v>479</v>
      </c>
      <c r="AT97" s="24" t="s">
        <v>147</v>
      </c>
      <c r="AU97" s="24" t="s">
        <v>77</v>
      </c>
      <c r="AY97" s="24" t="s">
        <v>145</v>
      </c>
      <c r="BE97" s="164">
        <f t="shared" si="14"/>
        <v>0</v>
      </c>
      <c r="BF97" s="164">
        <f t="shared" si="15"/>
        <v>0</v>
      </c>
      <c r="BG97" s="164">
        <f t="shared" si="16"/>
        <v>0</v>
      </c>
      <c r="BH97" s="164">
        <f t="shared" si="17"/>
        <v>0</v>
      </c>
      <c r="BI97" s="164">
        <f t="shared" si="18"/>
        <v>0</v>
      </c>
      <c r="BJ97" s="24" t="s">
        <v>77</v>
      </c>
      <c r="BK97" s="164">
        <f t="shared" si="19"/>
        <v>0</v>
      </c>
      <c r="BL97" s="24" t="s">
        <v>479</v>
      </c>
      <c r="BM97" s="24" t="s">
        <v>307</v>
      </c>
    </row>
    <row r="98" spans="2:65" s="1" customFormat="1" ht="16.5" customHeight="1">
      <c r="B98" s="153"/>
      <c r="C98" s="154" t="s">
        <v>11</v>
      </c>
      <c r="D98" s="154" t="s">
        <v>147</v>
      </c>
      <c r="E98" s="155" t="s">
        <v>825</v>
      </c>
      <c r="F98" s="156" t="s">
        <v>826</v>
      </c>
      <c r="G98" s="157" t="s">
        <v>699</v>
      </c>
      <c r="H98" s="158">
        <v>1</v>
      </c>
      <c r="I98" s="159"/>
      <c r="J98" s="159">
        <f t="shared" si="10"/>
        <v>0</v>
      </c>
      <c r="K98" s="156" t="s">
        <v>5</v>
      </c>
      <c r="L98" s="38"/>
      <c r="M98" s="160" t="s">
        <v>5</v>
      </c>
      <c r="N98" s="161" t="s">
        <v>40</v>
      </c>
      <c r="O98" s="162">
        <v>0</v>
      </c>
      <c r="P98" s="162">
        <f t="shared" si="11"/>
        <v>0</v>
      </c>
      <c r="Q98" s="162">
        <v>0</v>
      </c>
      <c r="R98" s="162">
        <f t="shared" si="12"/>
        <v>0</v>
      </c>
      <c r="S98" s="162">
        <v>0</v>
      </c>
      <c r="T98" s="163">
        <f t="shared" si="13"/>
        <v>0</v>
      </c>
      <c r="AR98" s="24" t="s">
        <v>479</v>
      </c>
      <c r="AT98" s="24" t="s">
        <v>147</v>
      </c>
      <c r="AU98" s="24" t="s">
        <v>77</v>
      </c>
      <c r="AY98" s="24" t="s">
        <v>145</v>
      </c>
      <c r="BE98" s="164">
        <f t="shared" si="14"/>
        <v>0</v>
      </c>
      <c r="BF98" s="164">
        <f t="shared" si="15"/>
        <v>0</v>
      </c>
      <c r="BG98" s="164">
        <f t="shared" si="16"/>
        <v>0</v>
      </c>
      <c r="BH98" s="164">
        <f t="shared" si="17"/>
        <v>0</v>
      </c>
      <c r="BI98" s="164">
        <f t="shared" si="18"/>
        <v>0</v>
      </c>
      <c r="BJ98" s="24" t="s">
        <v>77</v>
      </c>
      <c r="BK98" s="164">
        <f t="shared" si="19"/>
        <v>0</v>
      </c>
      <c r="BL98" s="24" t="s">
        <v>479</v>
      </c>
      <c r="BM98" s="24" t="s">
        <v>319</v>
      </c>
    </row>
    <row r="99" spans="2:65" s="1" customFormat="1" ht="16.5" customHeight="1">
      <c r="B99" s="153"/>
      <c r="C99" s="154" t="s">
        <v>236</v>
      </c>
      <c r="D99" s="154" t="s">
        <v>147</v>
      </c>
      <c r="E99" s="155" t="s">
        <v>827</v>
      </c>
      <c r="F99" s="156" t="s">
        <v>773</v>
      </c>
      <c r="G99" s="157" t="s">
        <v>497</v>
      </c>
      <c r="H99" s="158">
        <v>10</v>
      </c>
      <c r="I99" s="159"/>
      <c r="J99" s="159">
        <f t="shared" si="10"/>
        <v>0</v>
      </c>
      <c r="K99" s="156" t="s">
        <v>5</v>
      </c>
      <c r="L99" s="38"/>
      <c r="M99" s="160" t="s">
        <v>5</v>
      </c>
      <c r="N99" s="207" t="s">
        <v>40</v>
      </c>
      <c r="O99" s="205">
        <v>0</v>
      </c>
      <c r="P99" s="205">
        <f t="shared" si="11"/>
        <v>0</v>
      </c>
      <c r="Q99" s="205">
        <v>0</v>
      </c>
      <c r="R99" s="205">
        <f t="shared" si="12"/>
        <v>0</v>
      </c>
      <c r="S99" s="205">
        <v>0</v>
      </c>
      <c r="T99" s="206">
        <f t="shared" si="13"/>
        <v>0</v>
      </c>
      <c r="AR99" s="24" t="s">
        <v>479</v>
      </c>
      <c r="AT99" s="24" t="s">
        <v>147</v>
      </c>
      <c r="AU99" s="24" t="s">
        <v>77</v>
      </c>
      <c r="AY99" s="24" t="s">
        <v>145</v>
      </c>
      <c r="BE99" s="164">
        <f t="shared" si="14"/>
        <v>0</v>
      </c>
      <c r="BF99" s="164">
        <f t="shared" si="15"/>
        <v>0</v>
      </c>
      <c r="BG99" s="164">
        <f t="shared" si="16"/>
        <v>0</v>
      </c>
      <c r="BH99" s="164">
        <f t="shared" si="17"/>
        <v>0</v>
      </c>
      <c r="BI99" s="164">
        <f t="shared" si="18"/>
        <v>0</v>
      </c>
      <c r="BJ99" s="24" t="s">
        <v>77</v>
      </c>
      <c r="BK99" s="164">
        <f t="shared" si="19"/>
        <v>0</v>
      </c>
      <c r="BL99" s="24" t="s">
        <v>479</v>
      </c>
      <c r="BM99" s="24" t="s">
        <v>329</v>
      </c>
    </row>
    <row r="100" spans="2:65" s="1" customFormat="1" ht="6.95" customHeight="1">
      <c r="B100" s="53"/>
      <c r="C100" s="54"/>
      <c r="D100" s="54"/>
      <c r="E100" s="54"/>
      <c r="F100" s="54"/>
      <c r="G100" s="54"/>
      <c r="H100" s="54"/>
      <c r="I100" s="54"/>
      <c r="J100" s="54"/>
      <c r="K100" s="54"/>
      <c r="L100" s="38"/>
    </row>
  </sheetData>
  <autoFilter ref="C78:K99"/>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5"/>
  <sheetViews>
    <sheetView showGridLines="0" workbookViewId="0">
      <pane ySplit="1" topLeftCell="A22" activePane="bottomLeft" state="frozen"/>
      <selection pane="bottomLeft" activeCell="I89" sqref="I89"/>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96"/>
      <c r="B1" s="17"/>
      <c r="C1" s="17"/>
      <c r="D1" s="18" t="s">
        <v>1</v>
      </c>
      <c r="E1" s="17"/>
      <c r="F1" s="97" t="s">
        <v>90</v>
      </c>
      <c r="G1" s="327" t="s">
        <v>91</v>
      </c>
      <c r="H1" s="327"/>
      <c r="I1" s="17"/>
      <c r="J1" s="97" t="s">
        <v>92</v>
      </c>
      <c r="K1" s="18" t="s">
        <v>93</v>
      </c>
      <c r="L1" s="97" t="s">
        <v>94</v>
      </c>
      <c r="M1" s="97"/>
      <c r="N1" s="97"/>
      <c r="O1" s="97"/>
      <c r="P1" s="97"/>
      <c r="Q1" s="97"/>
      <c r="R1" s="97"/>
      <c r="S1" s="97"/>
      <c r="T1" s="97"/>
      <c r="U1" s="98"/>
      <c r="V1" s="98"/>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292" t="s">
        <v>8</v>
      </c>
      <c r="M2" s="293"/>
      <c r="N2" s="293"/>
      <c r="O2" s="293"/>
      <c r="P2" s="293"/>
      <c r="Q2" s="293"/>
      <c r="R2" s="293"/>
      <c r="S2" s="293"/>
      <c r="T2" s="293"/>
      <c r="U2" s="293"/>
      <c r="V2" s="293"/>
      <c r="AT2" s="24" t="s">
        <v>89</v>
      </c>
    </row>
    <row r="3" spans="1:70" ht="6.95" customHeight="1">
      <c r="B3" s="25"/>
      <c r="C3" s="26"/>
      <c r="D3" s="26"/>
      <c r="E3" s="26"/>
      <c r="F3" s="26"/>
      <c r="G3" s="26"/>
      <c r="H3" s="26"/>
      <c r="I3" s="26"/>
      <c r="J3" s="26"/>
      <c r="K3" s="27"/>
      <c r="AT3" s="24" t="s">
        <v>79</v>
      </c>
    </row>
    <row r="4" spans="1:70" ht="36.950000000000003" customHeight="1">
      <c r="B4" s="28"/>
      <c r="C4" s="29"/>
      <c r="D4" s="30" t="s">
        <v>102</v>
      </c>
      <c r="E4" s="29"/>
      <c r="F4" s="29"/>
      <c r="G4" s="29"/>
      <c r="H4" s="29"/>
      <c r="I4" s="29"/>
      <c r="J4" s="29"/>
      <c r="K4" s="31"/>
      <c r="M4" s="32" t="s">
        <v>13</v>
      </c>
      <c r="AT4" s="24" t="s">
        <v>6</v>
      </c>
    </row>
    <row r="5" spans="1:70" ht="6.95" customHeight="1">
      <c r="B5" s="28"/>
      <c r="C5" s="29"/>
      <c r="D5" s="29"/>
      <c r="E5" s="29"/>
      <c r="F5" s="29"/>
      <c r="G5" s="29"/>
      <c r="H5" s="29"/>
      <c r="I5" s="29"/>
      <c r="J5" s="29"/>
      <c r="K5" s="31"/>
    </row>
    <row r="6" spans="1:70" ht="15">
      <c r="B6" s="28"/>
      <c r="C6" s="29"/>
      <c r="D6" s="36" t="s">
        <v>17</v>
      </c>
      <c r="E6" s="29"/>
      <c r="F6" s="29"/>
      <c r="G6" s="29"/>
      <c r="H6" s="29"/>
      <c r="I6" s="29"/>
      <c r="J6" s="29"/>
      <c r="K6" s="31"/>
    </row>
    <row r="7" spans="1:70" ht="16.5" customHeight="1">
      <c r="B7" s="28"/>
      <c r="C7" s="29"/>
      <c r="D7" s="29"/>
      <c r="E7" s="328" t="str">
        <f>'Rekapitulace stavby'!K6</f>
        <v>Petrohrad, Černčice</v>
      </c>
      <c r="F7" s="329"/>
      <c r="G7" s="329"/>
      <c r="H7" s="329"/>
      <c r="I7" s="29"/>
      <c r="J7" s="29"/>
      <c r="K7" s="31"/>
    </row>
    <row r="8" spans="1:70" s="1" customFormat="1" ht="15">
      <c r="B8" s="38"/>
      <c r="C8" s="39"/>
      <c r="D8" s="36" t="s">
        <v>108</v>
      </c>
      <c r="E8" s="39"/>
      <c r="F8" s="39"/>
      <c r="G8" s="39"/>
      <c r="H8" s="39"/>
      <c r="I8" s="39"/>
      <c r="J8" s="39"/>
      <c r="K8" s="42"/>
    </row>
    <row r="9" spans="1:70" s="1" customFormat="1" ht="36.950000000000003" customHeight="1">
      <c r="B9" s="38"/>
      <c r="C9" s="39"/>
      <c r="D9" s="39"/>
      <c r="E9" s="330" t="s">
        <v>828</v>
      </c>
      <c r="F9" s="331"/>
      <c r="G9" s="331"/>
      <c r="H9" s="331"/>
      <c r="I9" s="39"/>
      <c r="J9" s="39"/>
      <c r="K9" s="42"/>
    </row>
    <row r="10" spans="1:70" s="1" customFormat="1">
      <c r="B10" s="38"/>
      <c r="C10" s="39"/>
      <c r="D10" s="39"/>
      <c r="E10" s="39"/>
      <c r="F10" s="39"/>
      <c r="G10" s="39"/>
      <c r="H10" s="39"/>
      <c r="I10" s="39"/>
      <c r="J10" s="39"/>
      <c r="K10" s="42"/>
    </row>
    <row r="11" spans="1:70" s="1" customFormat="1" ht="14.45" customHeight="1">
      <c r="B11" s="38"/>
      <c r="C11" s="39"/>
      <c r="D11" s="36" t="s">
        <v>19</v>
      </c>
      <c r="E11" s="39"/>
      <c r="F11" s="34" t="s">
        <v>5</v>
      </c>
      <c r="G11" s="39"/>
      <c r="H11" s="39"/>
      <c r="I11" s="36" t="s">
        <v>20</v>
      </c>
      <c r="J11" s="34" t="s">
        <v>5</v>
      </c>
      <c r="K11" s="42"/>
    </row>
    <row r="12" spans="1:70" s="1" customFormat="1" ht="14.45" customHeight="1">
      <c r="B12" s="38"/>
      <c r="C12" s="39"/>
      <c r="D12" s="36" t="s">
        <v>21</v>
      </c>
      <c r="E12" s="39"/>
      <c r="F12" s="34" t="s">
        <v>30</v>
      </c>
      <c r="G12" s="39"/>
      <c r="H12" s="39"/>
      <c r="I12" s="36" t="s">
        <v>23</v>
      </c>
      <c r="J12" s="100">
        <f>'Rekapitulace stavby'!AN8</f>
        <v>43573</v>
      </c>
      <c r="K12" s="42"/>
    </row>
    <row r="13" spans="1:70" s="1" customFormat="1" ht="10.9" customHeight="1">
      <c r="B13" s="38"/>
      <c r="C13" s="39"/>
      <c r="D13" s="39"/>
      <c r="E13" s="39"/>
      <c r="F13" s="39"/>
      <c r="G13" s="39"/>
      <c r="H13" s="39"/>
      <c r="I13" s="39"/>
      <c r="J13" s="39"/>
      <c r="K13" s="42"/>
    </row>
    <row r="14" spans="1:70" s="1" customFormat="1" ht="14.45" customHeight="1">
      <c r="B14" s="38"/>
      <c r="C14" s="39"/>
      <c r="D14" s="36" t="s">
        <v>24</v>
      </c>
      <c r="E14" s="39"/>
      <c r="F14" s="39"/>
      <c r="G14" s="39"/>
      <c r="H14" s="39"/>
      <c r="I14" s="36" t="s">
        <v>25</v>
      </c>
      <c r="J14" s="34" t="str">
        <f>IF('Rekapitulace stavby'!AN10="","",'Rekapitulace stavby'!AN10)</f>
        <v/>
      </c>
      <c r="K14" s="42"/>
    </row>
    <row r="15" spans="1:70" s="1" customFormat="1" ht="18" customHeight="1">
      <c r="B15" s="38"/>
      <c r="C15" s="39"/>
      <c r="D15" s="39"/>
      <c r="E15" s="34" t="str">
        <f>IF('Rekapitulace stavby'!E11="","",'Rekapitulace stavby'!E11)</f>
        <v>Obec Petrohrad</v>
      </c>
      <c r="F15" s="39"/>
      <c r="G15" s="39"/>
      <c r="H15" s="39"/>
      <c r="I15" s="36" t="s">
        <v>28</v>
      </c>
      <c r="J15" s="34" t="str">
        <f>IF('Rekapitulace stavby'!AN11="","",'Rekapitulace stavby'!AN11)</f>
        <v/>
      </c>
      <c r="K15" s="42"/>
    </row>
    <row r="16" spans="1:70" s="1" customFormat="1" ht="6.95" customHeight="1">
      <c r="B16" s="38"/>
      <c r="C16" s="39"/>
      <c r="D16" s="39"/>
      <c r="E16" s="39"/>
      <c r="F16" s="39"/>
      <c r="G16" s="39"/>
      <c r="H16" s="39"/>
      <c r="I16" s="39"/>
      <c r="J16" s="39"/>
      <c r="K16" s="42"/>
    </row>
    <row r="17" spans="2:11" s="1" customFormat="1" ht="14.45" customHeight="1">
      <c r="B17" s="38"/>
      <c r="C17" s="39"/>
      <c r="D17" s="36" t="s">
        <v>29</v>
      </c>
      <c r="E17" s="39"/>
      <c r="F17" s="39"/>
      <c r="G17" s="39"/>
      <c r="H17" s="39"/>
      <c r="I17" s="36" t="s">
        <v>25</v>
      </c>
      <c r="J17" s="34" t="str">
        <f>IF('Rekapitulace stavby'!AN13="Vyplň údaj","",IF('Rekapitulace stavby'!AN13="","",'Rekapitulace stavby'!AN13))</f>
        <v/>
      </c>
      <c r="K17" s="42"/>
    </row>
    <row r="18" spans="2:11" s="1" customFormat="1" ht="18" customHeight="1">
      <c r="B18" s="38"/>
      <c r="C18" s="39"/>
      <c r="D18" s="39"/>
      <c r="E18" s="34" t="str">
        <f>IF('Rekapitulace stavby'!E14="Vyplň údaj","",IF('Rekapitulace stavby'!E14="","",'Rekapitulace stavby'!E14))</f>
        <v xml:space="preserve"> </v>
      </c>
      <c r="F18" s="39"/>
      <c r="G18" s="39"/>
      <c r="H18" s="39"/>
      <c r="I18" s="36" t="s">
        <v>28</v>
      </c>
      <c r="J18" s="34" t="str">
        <f>IF('Rekapitulace stavby'!AN14="Vyplň údaj","",IF('Rekapitulace stavby'!AN14="","",'Rekapitulace stavby'!AN14))</f>
        <v/>
      </c>
      <c r="K18" s="42"/>
    </row>
    <row r="19" spans="2:11" s="1" customFormat="1" ht="6.95" customHeight="1">
      <c r="B19" s="38"/>
      <c r="C19" s="39"/>
      <c r="D19" s="39"/>
      <c r="E19" s="39"/>
      <c r="F19" s="39"/>
      <c r="G19" s="39"/>
      <c r="H19" s="39"/>
      <c r="I19" s="39"/>
      <c r="J19" s="39"/>
      <c r="K19" s="42"/>
    </row>
    <row r="20" spans="2:11" s="1" customFormat="1" ht="14.45" customHeight="1">
      <c r="B20" s="38"/>
      <c r="C20" s="39"/>
      <c r="D20" s="36" t="s">
        <v>31</v>
      </c>
      <c r="E20" s="39"/>
      <c r="F20" s="39"/>
      <c r="G20" s="39"/>
      <c r="H20" s="39"/>
      <c r="I20" s="36" t="s">
        <v>25</v>
      </c>
      <c r="J20" s="34" t="str">
        <f>IF('Rekapitulace stavby'!AN16="","",'Rekapitulace stavby'!AN16)</f>
        <v/>
      </c>
      <c r="K20" s="42"/>
    </row>
    <row r="21" spans="2:11" s="1" customFormat="1" ht="18" customHeight="1">
      <c r="B21" s="38"/>
      <c r="C21" s="39"/>
      <c r="D21" s="39"/>
      <c r="E21" s="34" t="str">
        <f>IF('Rekapitulace stavby'!E17="","",'Rekapitulace stavby'!E17)</f>
        <v>AZ Consult spol. s r.o.</v>
      </c>
      <c r="F21" s="39"/>
      <c r="G21" s="39"/>
      <c r="H21" s="39"/>
      <c r="I21" s="36" t="s">
        <v>28</v>
      </c>
      <c r="J21" s="34" t="str">
        <f>IF('Rekapitulace stavby'!AN17="","",'Rekapitulace stavby'!AN17)</f>
        <v/>
      </c>
      <c r="K21" s="42"/>
    </row>
    <row r="22" spans="2:11" s="1" customFormat="1" ht="6.95" customHeight="1">
      <c r="B22" s="38"/>
      <c r="C22" s="39"/>
      <c r="D22" s="39"/>
      <c r="E22" s="39"/>
      <c r="F22" s="39"/>
      <c r="G22" s="39"/>
      <c r="H22" s="39"/>
      <c r="I22" s="39"/>
      <c r="J22" s="39"/>
      <c r="K22" s="42"/>
    </row>
    <row r="23" spans="2:11" s="1" customFormat="1" ht="14.45" customHeight="1">
      <c r="B23" s="38"/>
      <c r="C23" s="39"/>
      <c r="D23" s="36" t="s">
        <v>34</v>
      </c>
      <c r="E23" s="39"/>
      <c r="F23" s="39"/>
      <c r="G23" s="39"/>
      <c r="H23" s="39"/>
      <c r="I23" s="39"/>
      <c r="J23" s="39"/>
      <c r="K23" s="42"/>
    </row>
    <row r="24" spans="2:11" s="6" customFormat="1" ht="16.5" customHeight="1">
      <c r="B24" s="101"/>
      <c r="C24" s="102"/>
      <c r="D24" s="102"/>
      <c r="E24" s="319" t="s">
        <v>5</v>
      </c>
      <c r="F24" s="319"/>
      <c r="G24" s="319"/>
      <c r="H24" s="319"/>
      <c r="I24" s="102"/>
      <c r="J24" s="102"/>
      <c r="K24" s="103"/>
    </row>
    <row r="25" spans="2:11" s="1" customFormat="1" ht="6.95" customHeight="1">
      <c r="B25" s="38"/>
      <c r="C25" s="39"/>
      <c r="D25" s="39"/>
      <c r="E25" s="39"/>
      <c r="F25" s="39"/>
      <c r="G25" s="39"/>
      <c r="H25" s="39"/>
      <c r="I25" s="39"/>
      <c r="J25" s="39"/>
      <c r="K25" s="42"/>
    </row>
    <row r="26" spans="2:11" s="1" customFormat="1" ht="6.95" customHeight="1">
      <c r="B26" s="38"/>
      <c r="C26" s="39"/>
      <c r="D26" s="65"/>
      <c r="E26" s="65"/>
      <c r="F26" s="65"/>
      <c r="G26" s="65"/>
      <c r="H26" s="65"/>
      <c r="I26" s="65"/>
      <c r="J26" s="65"/>
      <c r="K26" s="104"/>
    </row>
    <row r="27" spans="2:11" s="1" customFormat="1" ht="25.35" customHeight="1">
      <c r="B27" s="38"/>
      <c r="C27" s="39"/>
      <c r="D27" s="105" t="s">
        <v>35</v>
      </c>
      <c r="E27" s="39"/>
      <c r="F27" s="39"/>
      <c r="G27" s="39"/>
      <c r="H27" s="39"/>
      <c r="I27" s="39"/>
      <c r="J27" s="106">
        <f>ROUND(J79,2)</f>
        <v>0</v>
      </c>
      <c r="K27" s="42"/>
    </row>
    <row r="28" spans="2:11" s="1" customFormat="1" ht="6.95" customHeight="1">
      <c r="B28" s="38"/>
      <c r="C28" s="39"/>
      <c r="D28" s="65"/>
      <c r="E28" s="65"/>
      <c r="F28" s="65"/>
      <c r="G28" s="65"/>
      <c r="H28" s="65"/>
      <c r="I28" s="65"/>
      <c r="J28" s="65"/>
      <c r="K28" s="104"/>
    </row>
    <row r="29" spans="2:11" s="1" customFormat="1" ht="14.45" customHeight="1">
      <c r="B29" s="38"/>
      <c r="C29" s="39"/>
      <c r="D29" s="39"/>
      <c r="E29" s="39"/>
      <c r="F29" s="43" t="s">
        <v>37</v>
      </c>
      <c r="G29" s="39"/>
      <c r="H29" s="39"/>
      <c r="I29" s="43" t="s">
        <v>36</v>
      </c>
      <c r="J29" s="43" t="s">
        <v>38</v>
      </c>
      <c r="K29" s="42"/>
    </row>
    <row r="30" spans="2:11" s="1" customFormat="1" ht="14.45" customHeight="1">
      <c r="B30" s="38"/>
      <c r="C30" s="39"/>
      <c r="D30" s="46" t="s">
        <v>39</v>
      </c>
      <c r="E30" s="46" t="s">
        <v>40</v>
      </c>
      <c r="F30" s="107">
        <f>ROUND(SUM(BE79:BE94), 2)</f>
        <v>0</v>
      </c>
      <c r="G30" s="39"/>
      <c r="H30" s="39"/>
      <c r="I30" s="108">
        <v>0.21</v>
      </c>
      <c r="J30" s="107">
        <f>ROUND(ROUND((SUM(BE79:BE94)), 2)*I30, 2)</f>
        <v>0</v>
      </c>
      <c r="K30" s="42"/>
    </row>
    <row r="31" spans="2:11" s="1" customFormat="1" ht="14.45" customHeight="1">
      <c r="B31" s="38"/>
      <c r="C31" s="39"/>
      <c r="D31" s="39"/>
      <c r="E31" s="46" t="s">
        <v>41</v>
      </c>
      <c r="F31" s="107">
        <f>ROUND(SUM(BF79:BF94), 2)</f>
        <v>0</v>
      </c>
      <c r="G31" s="39"/>
      <c r="H31" s="39"/>
      <c r="I31" s="108">
        <v>0.15</v>
      </c>
      <c r="J31" s="107">
        <f>ROUND(ROUND((SUM(BF79:BF94)), 2)*I31, 2)</f>
        <v>0</v>
      </c>
      <c r="K31" s="42"/>
    </row>
    <row r="32" spans="2:11" s="1" customFormat="1" ht="14.45" hidden="1" customHeight="1">
      <c r="B32" s="38"/>
      <c r="C32" s="39"/>
      <c r="D32" s="39"/>
      <c r="E32" s="46" t="s">
        <v>42</v>
      </c>
      <c r="F32" s="107">
        <f>ROUND(SUM(BG79:BG94), 2)</f>
        <v>0</v>
      </c>
      <c r="G32" s="39"/>
      <c r="H32" s="39"/>
      <c r="I32" s="108">
        <v>0.21</v>
      </c>
      <c r="J32" s="107">
        <v>0</v>
      </c>
      <c r="K32" s="42"/>
    </row>
    <row r="33" spans="2:11" s="1" customFormat="1" ht="14.45" hidden="1" customHeight="1">
      <c r="B33" s="38"/>
      <c r="C33" s="39"/>
      <c r="D33" s="39"/>
      <c r="E33" s="46" t="s">
        <v>43</v>
      </c>
      <c r="F33" s="107">
        <f>ROUND(SUM(BH79:BH94), 2)</f>
        <v>0</v>
      </c>
      <c r="G33" s="39"/>
      <c r="H33" s="39"/>
      <c r="I33" s="108">
        <v>0.15</v>
      </c>
      <c r="J33" s="107">
        <v>0</v>
      </c>
      <c r="K33" s="42"/>
    </row>
    <row r="34" spans="2:11" s="1" customFormat="1" ht="14.45" hidden="1" customHeight="1">
      <c r="B34" s="38"/>
      <c r="C34" s="39"/>
      <c r="D34" s="39"/>
      <c r="E34" s="46" t="s">
        <v>44</v>
      </c>
      <c r="F34" s="107">
        <f>ROUND(SUM(BI79:BI94), 2)</f>
        <v>0</v>
      </c>
      <c r="G34" s="39"/>
      <c r="H34" s="39"/>
      <c r="I34" s="108">
        <v>0</v>
      </c>
      <c r="J34" s="107">
        <v>0</v>
      </c>
      <c r="K34" s="42"/>
    </row>
    <row r="35" spans="2:11" s="1" customFormat="1" ht="6.95" customHeight="1">
      <c r="B35" s="38"/>
      <c r="C35" s="39"/>
      <c r="D35" s="39"/>
      <c r="E35" s="39"/>
      <c r="F35" s="39"/>
      <c r="G35" s="39"/>
      <c r="H35" s="39"/>
      <c r="I35" s="39"/>
      <c r="J35" s="39"/>
      <c r="K35" s="42"/>
    </row>
    <row r="36" spans="2:11" s="1" customFormat="1" ht="25.35" customHeight="1">
      <c r="B36" s="38"/>
      <c r="C36" s="109"/>
      <c r="D36" s="110" t="s">
        <v>45</v>
      </c>
      <c r="E36" s="68"/>
      <c r="F36" s="68"/>
      <c r="G36" s="111" t="s">
        <v>46</v>
      </c>
      <c r="H36" s="112" t="s">
        <v>47</v>
      </c>
      <c r="I36" s="68"/>
      <c r="J36" s="113">
        <f>SUM(J27:J34)</f>
        <v>0</v>
      </c>
      <c r="K36" s="114"/>
    </row>
    <row r="37" spans="2:11" s="1" customFormat="1" ht="14.45" customHeight="1">
      <c r="B37" s="53"/>
      <c r="C37" s="54"/>
      <c r="D37" s="54"/>
      <c r="E37" s="54"/>
      <c r="F37" s="54"/>
      <c r="G37" s="54"/>
      <c r="H37" s="54"/>
      <c r="I37" s="54"/>
      <c r="J37" s="54"/>
      <c r="K37" s="55"/>
    </row>
    <row r="41" spans="2:11" s="1" customFormat="1" ht="6.95" customHeight="1">
      <c r="B41" s="56"/>
      <c r="C41" s="57"/>
      <c r="D41" s="57"/>
      <c r="E41" s="57"/>
      <c r="F41" s="57"/>
      <c r="G41" s="57"/>
      <c r="H41" s="57"/>
      <c r="I41" s="57"/>
      <c r="J41" s="57"/>
      <c r="K41" s="115"/>
    </row>
    <row r="42" spans="2:11" s="1" customFormat="1" ht="36.950000000000003" customHeight="1">
      <c r="B42" s="38"/>
      <c r="C42" s="30" t="s">
        <v>110</v>
      </c>
      <c r="D42" s="39"/>
      <c r="E42" s="39"/>
      <c r="F42" s="39"/>
      <c r="G42" s="39"/>
      <c r="H42" s="39"/>
      <c r="I42" s="39"/>
      <c r="J42" s="39"/>
      <c r="K42" s="42"/>
    </row>
    <row r="43" spans="2:11" s="1" customFormat="1" ht="6.95" customHeight="1">
      <c r="B43" s="38"/>
      <c r="C43" s="39"/>
      <c r="D43" s="39"/>
      <c r="E43" s="39"/>
      <c r="F43" s="39"/>
      <c r="G43" s="39"/>
      <c r="H43" s="39"/>
      <c r="I43" s="39"/>
      <c r="J43" s="39"/>
      <c r="K43" s="42"/>
    </row>
    <row r="44" spans="2:11" s="1" customFormat="1" ht="14.45" customHeight="1">
      <c r="B44" s="38"/>
      <c r="C44" s="36" t="s">
        <v>17</v>
      </c>
      <c r="D44" s="39"/>
      <c r="E44" s="39"/>
      <c r="F44" s="39"/>
      <c r="G44" s="39"/>
      <c r="H44" s="39"/>
      <c r="I44" s="39"/>
      <c r="J44" s="39"/>
      <c r="K44" s="42"/>
    </row>
    <row r="45" spans="2:11" s="1" customFormat="1" ht="16.5" customHeight="1">
      <c r="B45" s="38"/>
      <c r="C45" s="39"/>
      <c r="D45" s="39"/>
      <c r="E45" s="328" t="str">
        <f>E7</f>
        <v>Petrohrad, Černčice</v>
      </c>
      <c r="F45" s="329"/>
      <c r="G45" s="329"/>
      <c r="H45" s="329"/>
      <c r="I45" s="39"/>
      <c r="J45" s="39"/>
      <c r="K45" s="42"/>
    </row>
    <row r="46" spans="2:11" s="1" customFormat="1" ht="14.45" customHeight="1">
      <c r="B46" s="38"/>
      <c r="C46" s="36" t="s">
        <v>108</v>
      </c>
      <c r="D46" s="39"/>
      <c r="E46" s="39"/>
      <c r="F46" s="39"/>
      <c r="G46" s="39"/>
      <c r="H46" s="39"/>
      <c r="I46" s="39"/>
      <c r="J46" s="39"/>
      <c r="K46" s="42"/>
    </row>
    <row r="47" spans="2:11" s="1" customFormat="1" ht="17.25" customHeight="1">
      <c r="B47" s="38"/>
      <c r="C47" s="39"/>
      <c r="D47" s="39"/>
      <c r="E47" s="330" t="str">
        <f>E9</f>
        <v>VON - Vedlejší a ostatní náklady</v>
      </c>
      <c r="F47" s="331"/>
      <c r="G47" s="331"/>
      <c r="H47" s="331"/>
      <c r="I47" s="39"/>
      <c r="J47" s="39"/>
      <c r="K47" s="42"/>
    </row>
    <row r="48" spans="2:11" s="1" customFormat="1" ht="6.95" customHeight="1">
      <c r="B48" s="38"/>
      <c r="C48" s="39"/>
      <c r="D48" s="39"/>
      <c r="E48" s="39"/>
      <c r="F48" s="39"/>
      <c r="G48" s="39"/>
      <c r="H48" s="39"/>
      <c r="I48" s="39"/>
      <c r="J48" s="39"/>
      <c r="K48" s="42"/>
    </row>
    <row r="49" spans="2:47" s="1" customFormat="1" ht="18" customHeight="1">
      <c r="B49" s="38"/>
      <c r="C49" s="36" t="s">
        <v>21</v>
      </c>
      <c r="D49" s="39"/>
      <c r="E49" s="39"/>
      <c r="F49" s="34" t="str">
        <f>F12</f>
        <v xml:space="preserve"> </v>
      </c>
      <c r="G49" s="39"/>
      <c r="H49" s="39"/>
      <c r="I49" s="36" t="s">
        <v>23</v>
      </c>
      <c r="J49" s="100">
        <f>IF(J12="","",J12)</f>
        <v>43573</v>
      </c>
      <c r="K49" s="42"/>
    </row>
    <row r="50" spans="2:47" s="1" customFormat="1" ht="6.95" customHeight="1">
      <c r="B50" s="38"/>
      <c r="C50" s="39"/>
      <c r="D50" s="39"/>
      <c r="E50" s="39"/>
      <c r="F50" s="39"/>
      <c r="G50" s="39"/>
      <c r="H50" s="39"/>
      <c r="I50" s="39"/>
      <c r="J50" s="39"/>
      <c r="K50" s="42"/>
    </row>
    <row r="51" spans="2:47" s="1" customFormat="1" ht="15">
      <c r="B51" s="38"/>
      <c r="C51" s="36" t="s">
        <v>24</v>
      </c>
      <c r="D51" s="39"/>
      <c r="E51" s="39"/>
      <c r="F51" s="34" t="str">
        <f>E15</f>
        <v>Obec Petrohrad</v>
      </c>
      <c r="G51" s="39"/>
      <c r="H51" s="39"/>
      <c r="I51" s="36" t="s">
        <v>31</v>
      </c>
      <c r="J51" s="319" t="str">
        <f>E21</f>
        <v>AZ Consult spol. s r.o.</v>
      </c>
      <c r="K51" s="42"/>
    </row>
    <row r="52" spans="2:47" s="1" customFormat="1" ht="14.45" customHeight="1">
      <c r="B52" s="38"/>
      <c r="C52" s="36" t="s">
        <v>29</v>
      </c>
      <c r="D52" s="39"/>
      <c r="E52" s="39"/>
      <c r="F52" s="34" t="str">
        <f>IF(E18="","",E18)</f>
        <v xml:space="preserve"> </v>
      </c>
      <c r="G52" s="39"/>
      <c r="H52" s="39"/>
      <c r="I52" s="39"/>
      <c r="J52" s="323"/>
      <c r="K52" s="42"/>
    </row>
    <row r="53" spans="2:47" s="1" customFormat="1" ht="10.35" customHeight="1">
      <c r="B53" s="38"/>
      <c r="C53" s="39"/>
      <c r="D53" s="39"/>
      <c r="E53" s="39"/>
      <c r="F53" s="39"/>
      <c r="G53" s="39"/>
      <c r="H53" s="39"/>
      <c r="I53" s="39"/>
      <c r="J53" s="39"/>
      <c r="K53" s="42"/>
    </row>
    <row r="54" spans="2:47" s="1" customFormat="1" ht="29.25" customHeight="1">
      <c r="B54" s="38"/>
      <c r="C54" s="116" t="s">
        <v>111</v>
      </c>
      <c r="D54" s="109"/>
      <c r="E54" s="109"/>
      <c r="F54" s="109"/>
      <c r="G54" s="109"/>
      <c r="H54" s="109"/>
      <c r="I54" s="109"/>
      <c r="J54" s="117" t="s">
        <v>112</v>
      </c>
      <c r="K54" s="118"/>
    </row>
    <row r="55" spans="2:47" s="1" customFormat="1" ht="10.35" customHeight="1">
      <c r="B55" s="38"/>
      <c r="C55" s="39"/>
      <c r="D55" s="39"/>
      <c r="E55" s="39"/>
      <c r="F55" s="39"/>
      <c r="G55" s="39"/>
      <c r="H55" s="39"/>
      <c r="I55" s="39"/>
      <c r="J55" s="39"/>
      <c r="K55" s="42"/>
    </row>
    <row r="56" spans="2:47" s="1" customFormat="1" ht="29.25" customHeight="1">
      <c r="B56" s="38"/>
      <c r="C56" s="119" t="s">
        <v>113</v>
      </c>
      <c r="D56" s="39"/>
      <c r="E56" s="39"/>
      <c r="F56" s="39"/>
      <c r="G56" s="39"/>
      <c r="H56" s="39"/>
      <c r="I56" s="39"/>
      <c r="J56" s="106">
        <f>J79</f>
        <v>0</v>
      </c>
      <c r="K56" s="42"/>
      <c r="AU56" s="24" t="s">
        <v>114</v>
      </c>
    </row>
    <row r="57" spans="2:47" s="7" customFormat="1" ht="24.95" customHeight="1">
      <c r="B57" s="120"/>
      <c r="C57" s="121"/>
      <c r="D57" s="122" t="s">
        <v>829</v>
      </c>
      <c r="E57" s="123"/>
      <c r="F57" s="123"/>
      <c r="G57" s="123"/>
      <c r="H57" s="123"/>
      <c r="I57" s="123"/>
      <c r="J57" s="124">
        <f>J80</f>
        <v>0</v>
      </c>
      <c r="K57" s="125"/>
    </row>
    <row r="58" spans="2:47" s="8" customFormat="1" ht="19.899999999999999" customHeight="1">
      <c r="B58" s="126"/>
      <c r="C58" s="127"/>
      <c r="D58" s="128" t="s">
        <v>830</v>
      </c>
      <c r="E58" s="129"/>
      <c r="F58" s="129"/>
      <c r="G58" s="129"/>
      <c r="H58" s="129"/>
      <c r="I58" s="129"/>
      <c r="J58" s="130">
        <f>J81</f>
        <v>0</v>
      </c>
      <c r="K58" s="131"/>
    </row>
    <row r="59" spans="2:47" s="8" customFormat="1" ht="19.899999999999999" customHeight="1">
      <c r="B59" s="126"/>
      <c r="C59" s="127"/>
      <c r="D59" s="128" t="s">
        <v>831</v>
      </c>
      <c r="E59" s="129"/>
      <c r="F59" s="129"/>
      <c r="G59" s="129"/>
      <c r="H59" s="129"/>
      <c r="I59" s="129"/>
      <c r="J59" s="130">
        <f>J88</f>
        <v>0</v>
      </c>
      <c r="K59" s="131"/>
    </row>
    <row r="60" spans="2:47" s="1" customFormat="1" ht="21.75" customHeight="1">
      <c r="B60" s="38"/>
      <c r="C60" s="39"/>
      <c r="D60" s="39"/>
      <c r="E60" s="39"/>
      <c r="F60" s="39"/>
      <c r="G60" s="39"/>
      <c r="H60" s="39"/>
      <c r="I60" s="39"/>
      <c r="J60" s="39"/>
      <c r="K60" s="42"/>
    </row>
    <row r="61" spans="2:47" s="1" customFormat="1" ht="6.95" customHeight="1">
      <c r="B61" s="53"/>
      <c r="C61" s="54"/>
      <c r="D61" s="54"/>
      <c r="E61" s="54"/>
      <c r="F61" s="54"/>
      <c r="G61" s="54"/>
      <c r="H61" s="54"/>
      <c r="I61" s="54"/>
      <c r="J61" s="54"/>
      <c r="K61" s="55"/>
    </row>
    <row r="65" spans="2:63" s="1" customFormat="1" ht="6.95" customHeight="1">
      <c r="B65" s="56"/>
      <c r="C65" s="57"/>
      <c r="D65" s="57"/>
      <c r="E65" s="57"/>
      <c r="F65" s="57"/>
      <c r="G65" s="57"/>
      <c r="H65" s="57"/>
      <c r="I65" s="57"/>
      <c r="J65" s="57"/>
      <c r="K65" s="57"/>
      <c r="L65" s="38"/>
    </row>
    <row r="66" spans="2:63" s="1" customFormat="1" ht="36.950000000000003" customHeight="1">
      <c r="B66" s="38"/>
      <c r="C66" s="58" t="s">
        <v>129</v>
      </c>
      <c r="L66" s="38"/>
    </row>
    <row r="67" spans="2:63" s="1" customFormat="1" ht="6.95" customHeight="1">
      <c r="B67" s="38"/>
      <c r="L67" s="38"/>
    </row>
    <row r="68" spans="2:63" s="1" customFormat="1" ht="14.45" customHeight="1">
      <c r="B68" s="38"/>
      <c r="C68" s="60" t="s">
        <v>17</v>
      </c>
      <c r="L68" s="38"/>
    </row>
    <row r="69" spans="2:63" s="1" customFormat="1" ht="16.5" customHeight="1">
      <c r="B69" s="38"/>
      <c r="E69" s="324" t="str">
        <f>E7</f>
        <v>Petrohrad, Černčice</v>
      </c>
      <c r="F69" s="325"/>
      <c r="G69" s="325"/>
      <c r="H69" s="325"/>
      <c r="L69" s="38"/>
    </row>
    <row r="70" spans="2:63" s="1" customFormat="1" ht="14.45" customHeight="1">
      <c r="B70" s="38"/>
      <c r="C70" s="60" t="s">
        <v>108</v>
      </c>
      <c r="L70" s="38"/>
    </row>
    <row r="71" spans="2:63" s="1" customFormat="1" ht="17.25" customHeight="1">
      <c r="B71" s="38"/>
      <c r="E71" s="296" t="str">
        <f>E9</f>
        <v>VON - Vedlejší a ostatní náklady</v>
      </c>
      <c r="F71" s="326"/>
      <c r="G71" s="326"/>
      <c r="H71" s="326"/>
      <c r="L71" s="38"/>
    </row>
    <row r="72" spans="2:63" s="1" customFormat="1" ht="6.95" customHeight="1">
      <c r="B72" s="38"/>
      <c r="L72" s="38"/>
    </row>
    <row r="73" spans="2:63" s="1" customFormat="1" ht="18" customHeight="1">
      <c r="B73" s="38"/>
      <c r="C73" s="60" t="s">
        <v>21</v>
      </c>
      <c r="F73" s="132" t="str">
        <f>F12</f>
        <v xml:space="preserve"> </v>
      </c>
      <c r="I73" s="60" t="s">
        <v>23</v>
      </c>
      <c r="J73" s="64">
        <f>IF(J12="","",J12)</f>
        <v>43573</v>
      </c>
      <c r="L73" s="38"/>
    </row>
    <row r="74" spans="2:63" s="1" customFormat="1" ht="6.95" customHeight="1">
      <c r="B74" s="38"/>
      <c r="L74" s="38"/>
    </row>
    <row r="75" spans="2:63" s="1" customFormat="1" ht="15">
      <c r="B75" s="38"/>
      <c r="C75" s="60" t="s">
        <v>24</v>
      </c>
      <c r="F75" s="132" t="str">
        <f>E15</f>
        <v>Obec Petrohrad</v>
      </c>
      <c r="I75" s="60" t="s">
        <v>31</v>
      </c>
      <c r="J75" s="132" t="str">
        <f>E21</f>
        <v>AZ Consult spol. s r.o.</v>
      </c>
      <c r="L75" s="38"/>
    </row>
    <row r="76" spans="2:63" s="1" customFormat="1" ht="14.45" customHeight="1">
      <c r="B76" s="38"/>
      <c r="C76" s="60" t="s">
        <v>29</v>
      </c>
      <c r="F76" s="132" t="str">
        <f>IF(E18="","",E18)</f>
        <v xml:space="preserve"> </v>
      </c>
      <c r="L76" s="38"/>
    </row>
    <row r="77" spans="2:63" s="1" customFormat="1" ht="10.35" customHeight="1">
      <c r="B77" s="38"/>
      <c r="L77" s="38"/>
    </row>
    <row r="78" spans="2:63" s="9" customFormat="1" ht="29.25" customHeight="1">
      <c r="B78" s="133"/>
      <c r="C78" s="134" t="s">
        <v>130</v>
      </c>
      <c r="D78" s="135" t="s">
        <v>54</v>
      </c>
      <c r="E78" s="135" t="s">
        <v>50</v>
      </c>
      <c r="F78" s="135" t="s">
        <v>131</v>
      </c>
      <c r="G78" s="135" t="s">
        <v>132</v>
      </c>
      <c r="H78" s="135" t="s">
        <v>133</v>
      </c>
      <c r="I78" s="135" t="s">
        <v>134</v>
      </c>
      <c r="J78" s="135" t="s">
        <v>112</v>
      </c>
      <c r="K78" s="136" t="s">
        <v>135</v>
      </c>
      <c r="L78" s="133"/>
      <c r="M78" s="70" t="s">
        <v>136</v>
      </c>
      <c r="N78" s="71" t="s">
        <v>39</v>
      </c>
      <c r="O78" s="71" t="s">
        <v>137</v>
      </c>
      <c r="P78" s="71" t="s">
        <v>138</v>
      </c>
      <c r="Q78" s="71" t="s">
        <v>139</v>
      </c>
      <c r="R78" s="71" t="s">
        <v>140</v>
      </c>
      <c r="S78" s="71" t="s">
        <v>141</v>
      </c>
      <c r="T78" s="72" t="s">
        <v>142</v>
      </c>
    </row>
    <row r="79" spans="2:63" s="1" customFormat="1" ht="29.25" customHeight="1">
      <c r="B79" s="38"/>
      <c r="C79" s="74" t="s">
        <v>113</v>
      </c>
      <c r="J79" s="137">
        <f>BK79</f>
        <v>0</v>
      </c>
      <c r="L79" s="38"/>
      <c r="M79" s="73"/>
      <c r="N79" s="65"/>
      <c r="O79" s="65"/>
      <c r="P79" s="138">
        <f>P80</f>
        <v>0</v>
      </c>
      <c r="Q79" s="65"/>
      <c r="R79" s="138">
        <f>R80</f>
        <v>0</v>
      </c>
      <c r="S79" s="65"/>
      <c r="T79" s="139">
        <f>T80</f>
        <v>0</v>
      </c>
      <c r="AT79" s="24" t="s">
        <v>68</v>
      </c>
      <c r="AU79" s="24" t="s">
        <v>114</v>
      </c>
      <c r="BK79" s="140">
        <f>BK80</f>
        <v>0</v>
      </c>
    </row>
    <row r="80" spans="2:63" s="10" customFormat="1" ht="37.35" customHeight="1">
      <c r="B80" s="141"/>
      <c r="D80" s="142" t="s">
        <v>68</v>
      </c>
      <c r="E80" s="143" t="s">
        <v>832</v>
      </c>
      <c r="F80" s="143" t="s">
        <v>833</v>
      </c>
      <c r="J80" s="144">
        <f>BK80</f>
        <v>0</v>
      </c>
      <c r="L80" s="141"/>
      <c r="M80" s="145"/>
      <c r="N80" s="146"/>
      <c r="O80" s="146"/>
      <c r="P80" s="147">
        <f>P81+P88</f>
        <v>0</v>
      </c>
      <c r="Q80" s="146"/>
      <c r="R80" s="147">
        <f>R81+R88</f>
        <v>0</v>
      </c>
      <c r="S80" s="146"/>
      <c r="T80" s="148">
        <f>T81+T88</f>
        <v>0</v>
      </c>
      <c r="AR80" s="142" t="s">
        <v>177</v>
      </c>
      <c r="AT80" s="149" t="s">
        <v>68</v>
      </c>
      <c r="AU80" s="149" t="s">
        <v>69</v>
      </c>
      <c r="AY80" s="142" t="s">
        <v>145</v>
      </c>
      <c r="BK80" s="150">
        <f>BK81+BK88</f>
        <v>0</v>
      </c>
    </row>
    <row r="81" spans="2:65" s="10" customFormat="1" ht="19.899999999999999" customHeight="1">
      <c r="B81" s="141"/>
      <c r="D81" s="142" t="s">
        <v>68</v>
      </c>
      <c r="E81" s="151" t="s">
        <v>834</v>
      </c>
      <c r="F81" s="151" t="s">
        <v>835</v>
      </c>
      <c r="J81" s="152">
        <f>BK81</f>
        <v>0</v>
      </c>
      <c r="L81" s="141"/>
      <c r="M81" s="145"/>
      <c r="N81" s="146"/>
      <c r="O81" s="146"/>
      <c r="P81" s="147">
        <f>SUM(P82:P87)</f>
        <v>0</v>
      </c>
      <c r="Q81" s="146"/>
      <c r="R81" s="147">
        <f>SUM(R82:R87)</f>
        <v>0</v>
      </c>
      <c r="S81" s="146"/>
      <c r="T81" s="148">
        <f>SUM(T82:T87)</f>
        <v>0</v>
      </c>
      <c r="AR81" s="142" t="s">
        <v>177</v>
      </c>
      <c r="AT81" s="149" t="s">
        <v>68</v>
      </c>
      <c r="AU81" s="149" t="s">
        <v>77</v>
      </c>
      <c r="AY81" s="142" t="s">
        <v>145</v>
      </c>
      <c r="BK81" s="150">
        <f>SUM(BK82:BK87)</f>
        <v>0</v>
      </c>
    </row>
    <row r="82" spans="2:65" s="1" customFormat="1" ht="25.5" customHeight="1">
      <c r="B82" s="153"/>
      <c r="C82" s="154" t="s">
        <v>77</v>
      </c>
      <c r="D82" s="154" t="s">
        <v>147</v>
      </c>
      <c r="E82" s="155" t="s">
        <v>836</v>
      </c>
      <c r="F82" s="156" t="s">
        <v>837</v>
      </c>
      <c r="G82" s="157" t="s">
        <v>781</v>
      </c>
      <c r="H82" s="158">
        <v>1</v>
      </c>
      <c r="I82" s="159"/>
      <c r="J82" s="159">
        <f>ROUND(I82*H82,2)</f>
        <v>0</v>
      </c>
      <c r="K82" s="156" t="s">
        <v>151</v>
      </c>
      <c r="L82" s="38"/>
      <c r="M82" s="160" t="s">
        <v>5</v>
      </c>
      <c r="N82" s="161" t="s">
        <v>40</v>
      </c>
      <c r="O82" s="162">
        <v>0</v>
      </c>
      <c r="P82" s="162">
        <f>O82*H82</f>
        <v>0</v>
      </c>
      <c r="Q82" s="162">
        <v>0</v>
      </c>
      <c r="R82" s="162">
        <f>Q82*H82</f>
        <v>0</v>
      </c>
      <c r="S82" s="162">
        <v>0</v>
      </c>
      <c r="T82" s="163">
        <f>S82*H82</f>
        <v>0</v>
      </c>
      <c r="AR82" s="24" t="s">
        <v>545</v>
      </c>
      <c r="AT82" s="24" t="s">
        <v>147</v>
      </c>
      <c r="AU82" s="24" t="s">
        <v>79</v>
      </c>
      <c r="AY82" s="24" t="s">
        <v>145</v>
      </c>
      <c r="BE82" s="164">
        <f>IF(N82="základní",J82,0)</f>
        <v>0</v>
      </c>
      <c r="BF82" s="164">
        <f>IF(N82="snížená",J82,0)</f>
        <v>0</v>
      </c>
      <c r="BG82" s="164">
        <f>IF(N82="zákl. přenesená",J82,0)</f>
        <v>0</v>
      </c>
      <c r="BH82" s="164">
        <f>IF(N82="sníž. přenesená",J82,0)</f>
        <v>0</v>
      </c>
      <c r="BI82" s="164">
        <f>IF(N82="nulová",J82,0)</f>
        <v>0</v>
      </c>
      <c r="BJ82" s="24" t="s">
        <v>77</v>
      </c>
      <c r="BK82" s="164">
        <f>ROUND(I82*H82,2)</f>
        <v>0</v>
      </c>
      <c r="BL82" s="24" t="s">
        <v>545</v>
      </c>
      <c r="BM82" s="24" t="s">
        <v>838</v>
      </c>
    </row>
    <row r="83" spans="2:65" s="12" customFormat="1">
      <c r="B83" s="175"/>
      <c r="D83" s="165" t="s">
        <v>160</v>
      </c>
      <c r="E83" s="176" t="s">
        <v>5</v>
      </c>
      <c r="F83" s="177" t="s">
        <v>839</v>
      </c>
      <c r="H83" s="176" t="s">
        <v>5</v>
      </c>
      <c r="L83" s="175"/>
      <c r="M83" s="178"/>
      <c r="N83" s="179"/>
      <c r="O83" s="179"/>
      <c r="P83" s="179"/>
      <c r="Q83" s="179"/>
      <c r="R83" s="179"/>
      <c r="S83" s="179"/>
      <c r="T83" s="180"/>
      <c r="AT83" s="176" t="s">
        <v>160</v>
      </c>
      <c r="AU83" s="176" t="s">
        <v>79</v>
      </c>
      <c r="AV83" s="12" t="s">
        <v>77</v>
      </c>
      <c r="AW83" s="12" t="s">
        <v>33</v>
      </c>
      <c r="AX83" s="12" t="s">
        <v>69</v>
      </c>
      <c r="AY83" s="176" t="s">
        <v>145</v>
      </c>
    </row>
    <row r="84" spans="2:65" s="12" customFormat="1">
      <c r="B84" s="175"/>
      <c r="D84" s="165" t="s">
        <v>160</v>
      </c>
      <c r="E84" s="176" t="s">
        <v>5</v>
      </c>
      <c r="F84" s="177" t="s">
        <v>840</v>
      </c>
      <c r="H84" s="176" t="s">
        <v>5</v>
      </c>
      <c r="L84" s="175"/>
      <c r="M84" s="178"/>
      <c r="N84" s="179"/>
      <c r="O84" s="179"/>
      <c r="P84" s="179"/>
      <c r="Q84" s="179"/>
      <c r="R84" s="179"/>
      <c r="S84" s="179"/>
      <c r="T84" s="180"/>
      <c r="AT84" s="176" t="s">
        <v>160</v>
      </c>
      <c r="AU84" s="176" t="s">
        <v>79</v>
      </c>
      <c r="AV84" s="12" t="s">
        <v>77</v>
      </c>
      <c r="AW84" s="12" t="s">
        <v>33</v>
      </c>
      <c r="AX84" s="12" t="s">
        <v>69</v>
      </c>
      <c r="AY84" s="176" t="s">
        <v>145</v>
      </c>
    </row>
    <row r="85" spans="2:65" s="12" customFormat="1">
      <c r="B85" s="175"/>
      <c r="D85" s="165" t="s">
        <v>160</v>
      </c>
      <c r="E85" s="176" t="s">
        <v>5</v>
      </c>
      <c r="F85" s="177" t="s">
        <v>841</v>
      </c>
      <c r="H85" s="176" t="s">
        <v>5</v>
      </c>
      <c r="L85" s="175"/>
      <c r="M85" s="178"/>
      <c r="N85" s="179"/>
      <c r="O85" s="179"/>
      <c r="P85" s="179"/>
      <c r="Q85" s="179"/>
      <c r="R85" s="179"/>
      <c r="S85" s="179"/>
      <c r="T85" s="180"/>
      <c r="AT85" s="176" t="s">
        <v>160</v>
      </c>
      <c r="AU85" s="176" t="s">
        <v>79</v>
      </c>
      <c r="AV85" s="12" t="s">
        <v>77</v>
      </c>
      <c r="AW85" s="12" t="s">
        <v>33</v>
      </c>
      <c r="AX85" s="12" t="s">
        <v>69</v>
      </c>
      <c r="AY85" s="176" t="s">
        <v>145</v>
      </c>
    </row>
    <row r="86" spans="2:65" s="12" customFormat="1">
      <c r="B86" s="175"/>
      <c r="D86" s="165" t="s">
        <v>160</v>
      </c>
      <c r="E86" s="176" t="s">
        <v>5</v>
      </c>
      <c r="F86" s="177" t="s">
        <v>842</v>
      </c>
      <c r="H86" s="176" t="s">
        <v>5</v>
      </c>
      <c r="L86" s="175"/>
      <c r="M86" s="178"/>
      <c r="N86" s="179"/>
      <c r="O86" s="179"/>
      <c r="P86" s="179"/>
      <c r="Q86" s="179"/>
      <c r="R86" s="179"/>
      <c r="S86" s="179"/>
      <c r="T86" s="180"/>
      <c r="AT86" s="176" t="s">
        <v>160</v>
      </c>
      <c r="AU86" s="176" t="s">
        <v>79</v>
      </c>
      <c r="AV86" s="12" t="s">
        <v>77</v>
      </c>
      <c r="AW86" s="12" t="s">
        <v>33</v>
      </c>
      <c r="AX86" s="12" t="s">
        <v>69</v>
      </c>
      <c r="AY86" s="176" t="s">
        <v>145</v>
      </c>
    </row>
    <row r="87" spans="2:65" s="11" customFormat="1">
      <c r="B87" s="168"/>
      <c r="D87" s="165" t="s">
        <v>160</v>
      </c>
      <c r="E87" s="169" t="s">
        <v>5</v>
      </c>
      <c r="F87" s="170" t="s">
        <v>77</v>
      </c>
      <c r="H87" s="171">
        <v>1</v>
      </c>
      <c r="L87" s="168"/>
      <c r="M87" s="172"/>
      <c r="N87" s="173"/>
      <c r="O87" s="173"/>
      <c r="P87" s="173"/>
      <c r="Q87" s="173"/>
      <c r="R87" s="173"/>
      <c r="S87" s="173"/>
      <c r="T87" s="174"/>
      <c r="AT87" s="169" t="s">
        <v>160</v>
      </c>
      <c r="AU87" s="169" t="s">
        <v>79</v>
      </c>
      <c r="AV87" s="11" t="s">
        <v>79</v>
      </c>
      <c r="AW87" s="11" t="s">
        <v>33</v>
      </c>
      <c r="AX87" s="11" t="s">
        <v>77</v>
      </c>
      <c r="AY87" s="169" t="s">
        <v>145</v>
      </c>
    </row>
    <row r="88" spans="2:65" s="10" customFormat="1" ht="29.85" customHeight="1">
      <c r="B88" s="141"/>
      <c r="D88" s="142" t="s">
        <v>68</v>
      </c>
      <c r="E88" s="151" t="s">
        <v>843</v>
      </c>
      <c r="F88" s="151" t="s">
        <v>844</v>
      </c>
      <c r="J88" s="152">
        <f>BK88</f>
        <v>0</v>
      </c>
      <c r="L88" s="141"/>
      <c r="M88" s="145"/>
      <c r="N88" s="146"/>
      <c r="O88" s="146"/>
      <c r="P88" s="147">
        <f>SUM(P89:P94)</f>
        <v>0</v>
      </c>
      <c r="Q88" s="146"/>
      <c r="R88" s="147">
        <f>SUM(R89:R94)</f>
        <v>0</v>
      </c>
      <c r="S88" s="146"/>
      <c r="T88" s="148">
        <f>SUM(T89:T94)</f>
        <v>0</v>
      </c>
      <c r="AR88" s="142" t="s">
        <v>177</v>
      </c>
      <c r="AT88" s="149" t="s">
        <v>68</v>
      </c>
      <c r="AU88" s="149" t="s">
        <v>77</v>
      </c>
      <c r="AY88" s="142" t="s">
        <v>145</v>
      </c>
      <c r="BK88" s="150">
        <f>SUM(BK89:BK94)</f>
        <v>0</v>
      </c>
    </row>
    <row r="89" spans="2:65" s="1" customFormat="1" ht="16.5" customHeight="1">
      <c r="B89" s="153"/>
      <c r="C89" s="154" t="s">
        <v>79</v>
      </c>
      <c r="D89" s="154" t="s">
        <v>147</v>
      </c>
      <c r="E89" s="155" t="s">
        <v>845</v>
      </c>
      <c r="F89" s="156" t="s">
        <v>846</v>
      </c>
      <c r="G89" s="157" t="s">
        <v>781</v>
      </c>
      <c r="H89" s="158">
        <v>1</v>
      </c>
      <c r="I89" s="159"/>
      <c r="J89" s="159">
        <f>ROUND(I89*H89,2)</f>
        <v>0</v>
      </c>
      <c r="K89" s="156" t="s">
        <v>151</v>
      </c>
      <c r="L89" s="38"/>
      <c r="M89" s="160" t="s">
        <v>5</v>
      </c>
      <c r="N89" s="161" t="s">
        <v>40</v>
      </c>
      <c r="O89" s="162">
        <v>0</v>
      </c>
      <c r="P89" s="162">
        <f>O89*H89</f>
        <v>0</v>
      </c>
      <c r="Q89" s="162">
        <v>0</v>
      </c>
      <c r="R89" s="162">
        <f>Q89*H89</f>
        <v>0</v>
      </c>
      <c r="S89" s="162">
        <v>0</v>
      </c>
      <c r="T89" s="163">
        <f>S89*H89</f>
        <v>0</v>
      </c>
      <c r="AR89" s="24" t="s">
        <v>545</v>
      </c>
      <c r="AT89" s="24" t="s">
        <v>147</v>
      </c>
      <c r="AU89" s="24" t="s">
        <v>79</v>
      </c>
      <c r="AY89" s="24" t="s">
        <v>145</v>
      </c>
      <c r="BE89" s="164">
        <f>IF(N89="základní",J89,0)</f>
        <v>0</v>
      </c>
      <c r="BF89" s="164">
        <f>IF(N89="snížená",J89,0)</f>
        <v>0</v>
      </c>
      <c r="BG89" s="164">
        <f>IF(N89="zákl. přenesená",J89,0)</f>
        <v>0</v>
      </c>
      <c r="BH89" s="164">
        <f>IF(N89="sníž. přenesená",J89,0)</f>
        <v>0</v>
      </c>
      <c r="BI89" s="164">
        <f>IF(N89="nulová",J89,0)</f>
        <v>0</v>
      </c>
      <c r="BJ89" s="24" t="s">
        <v>77</v>
      </c>
      <c r="BK89" s="164">
        <f>ROUND(I89*H89,2)</f>
        <v>0</v>
      </c>
      <c r="BL89" s="24" t="s">
        <v>545</v>
      </c>
      <c r="BM89" s="24" t="s">
        <v>847</v>
      </c>
    </row>
    <row r="90" spans="2:65" s="12" customFormat="1">
      <c r="B90" s="175"/>
      <c r="D90" s="165" t="s">
        <v>160</v>
      </c>
      <c r="E90" s="176" t="s">
        <v>5</v>
      </c>
      <c r="F90" s="177" t="s">
        <v>848</v>
      </c>
      <c r="H90" s="176" t="s">
        <v>5</v>
      </c>
      <c r="L90" s="175"/>
      <c r="M90" s="178"/>
      <c r="N90" s="179"/>
      <c r="O90" s="179"/>
      <c r="P90" s="179"/>
      <c r="Q90" s="179"/>
      <c r="R90" s="179"/>
      <c r="S90" s="179"/>
      <c r="T90" s="180"/>
      <c r="AT90" s="176" t="s">
        <v>160</v>
      </c>
      <c r="AU90" s="176" t="s">
        <v>79</v>
      </c>
      <c r="AV90" s="12" t="s">
        <v>77</v>
      </c>
      <c r="AW90" s="12" t="s">
        <v>33</v>
      </c>
      <c r="AX90" s="12" t="s">
        <v>69</v>
      </c>
      <c r="AY90" s="176" t="s">
        <v>145</v>
      </c>
    </row>
    <row r="91" spans="2:65" s="12" customFormat="1">
      <c r="B91" s="175"/>
      <c r="D91" s="165" t="s">
        <v>160</v>
      </c>
      <c r="E91" s="176" t="s">
        <v>5</v>
      </c>
      <c r="F91" s="177" t="s">
        <v>849</v>
      </c>
      <c r="H91" s="176" t="s">
        <v>5</v>
      </c>
      <c r="L91" s="175"/>
      <c r="M91" s="178"/>
      <c r="N91" s="179"/>
      <c r="O91" s="179"/>
      <c r="P91" s="179"/>
      <c r="Q91" s="179"/>
      <c r="R91" s="179"/>
      <c r="S91" s="179"/>
      <c r="T91" s="180"/>
      <c r="AT91" s="176" t="s">
        <v>160</v>
      </c>
      <c r="AU91" s="176" t="s">
        <v>79</v>
      </c>
      <c r="AV91" s="12" t="s">
        <v>77</v>
      </c>
      <c r="AW91" s="12" t="s">
        <v>33</v>
      </c>
      <c r="AX91" s="12" t="s">
        <v>69</v>
      </c>
      <c r="AY91" s="176" t="s">
        <v>145</v>
      </c>
    </row>
    <row r="92" spans="2:65" s="12" customFormat="1">
      <c r="B92" s="175"/>
      <c r="D92" s="165" t="s">
        <v>160</v>
      </c>
      <c r="E92" s="176" t="s">
        <v>5</v>
      </c>
      <c r="F92" s="177" t="s">
        <v>850</v>
      </c>
      <c r="H92" s="176" t="s">
        <v>5</v>
      </c>
      <c r="L92" s="175"/>
      <c r="M92" s="178"/>
      <c r="N92" s="179"/>
      <c r="O92" s="179"/>
      <c r="P92" s="179"/>
      <c r="Q92" s="179"/>
      <c r="R92" s="179"/>
      <c r="S92" s="179"/>
      <c r="T92" s="180"/>
      <c r="AT92" s="176" t="s">
        <v>160</v>
      </c>
      <c r="AU92" s="176" t="s">
        <v>79</v>
      </c>
      <c r="AV92" s="12" t="s">
        <v>77</v>
      </c>
      <c r="AW92" s="12" t="s">
        <v>33</v>
      </c>
      <c r="AX92" s="12" t="s">
        <v>69</v>
      </c>
      <c r="AY92" s="176" t="s">
        <v>145</v>
      </c>
    </row>
    <row r="93" spans="2:65" s="12" customFormat="1">
      <c r="B93" s="175"/>
      <c r="D93" s="165" t="s">
        <v>160</v>
      </c>
      <c r="E93" s="176" t="s">
        <v>5</v>
      </c>
      <c r="F93" s="177" t="s">
        <v>851</v>
      </c>
      <c r="H93" s="176" t="s">
        <v>5</v>
      </c>
      <c r="L93" s="175"/>
      <c r="M93" s="178"/>
      <c r="N93" s="179"/>
      <c r="O93" s="179"/>
      <c r="P93" s="179"/>
      <c r="Q93" s="179"/>
      <c r="R93" s="179"/>
      <c r="S93" s="179"/>
      <c r="T93" s="180"/>
      <c r="AT93" s="176" t="s">
        <v>160</v>
      </c>
      <c r="AU93" s="176" t="s">
        <v>79</v>
      </c>
      <c r="AV93" s="12" t="s">
        <v>77</v>
      </c>
      <c r="AW93" s="12" t="s">
        <v>33</v>
      </c>
      <c r="AX93" s="12" t="s">
        <v>69</v>
      </c>
      <c r="AY93" s="176" t="s">
        <v>145</v>
      </c>
    </row>
    <row r="94" spans="2:65" s="11" customFormat="1">
      <c r="B94" s="168"/>
      <c r="D94" s="165" t="s">
        <v>160</v>
      </c>
      <c r="E94" s="169" t="s">
        <v>5</v>
      </c>
      <c r="F94" s="170" t="s">
        <v>77</v>
      </c>
      <c r="H94" s="171">
        <v>1</v>
      </c>
      <c r="L94" s="168"/>
      <c r="M94" s="208"/>
      <c r="N94" s="209"/>
      <c r="O94" s="209"/>
      <c r="P94" s="209"/>
      <c r="Q94" s="209"/>
      <c r="R94" s="209"/>
      <c r="S94" s="209"/>
      <c r="T94" s="210"/>
      <c r="AT94" s="169" t="s">
        <v>160</v>
      </c>
      <c r="AU94" s="169" t="s">
        <v>79</v>
      </c>
      <c r="AV94" s="11" t="s">
        <v>79</v>
      </c>
      <c r="AW94" s="11" t="s">
        <v>33</v>
      </c>
      <c r="AX94" s="11" t="s">
        <v>77</v>
      </c>
      <c r="AY94" s="169" t="s">
        <v>145</v>
      </c>
    </row>
    <row r="95" spans="2:65" s="1" customFormat="1" ht="6.95" customHeight="1">
      <c r="B95" s="53"/>
      <c r="C95" s="54"/>
      <c r="D95" s="54"/>
      <c r="E95" s="54"/>
      <c r="F95" s="54"/>
      <c r="G95" s="54"/>
      <c r="H95" s="54"/>
      <c r="I95" s="54"/>
      <c r="J95" s="54"/>
      <c r="K95" s="54"/>
      <c r="L95" s="38"/>
    </row>
  </sheetData>
  <autoFilter ref="C78:K94"/>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topLeftCell="A25" zoomScaleNormal="100" workbookViewId="0"/>
  </sheetViews>
  <sheetFormatPr defaultRowHeight="13.5"/>
  <cols>
    <col min="1" max="1" width="8.33203125" style="211" customWidth="1"/>
    <col min="2" max="2" width="1.6640625" style="211" customWidth="1"/>
    <col min="3" max="4" width="5" style="211" customWidth="1"/>
    <col min="5" max="5" width="11.6640625" style="211" customWidth="1"/>
    <col min="6" max="6" width="9.1640625" style="211" customWidth="1"/>
    <col min="7" max="7" width="5" style="211" customWidth="1"/>
    <col min="8" max="8" width="77.83203125" style="211" customWidth="1"/>
    <col min="9" max="10" width="20" style="211" customWidth="1"/>
    <col min="11" max="11" width="1.6640625" style="211" customWidth="1"/>
  </cols>
  <sheetData>
    <row r="1" spans="2:11" ht="37.5" customHeight="1"/>
    <row r="2" spans="2:11" ht="7.5" customHeight="1">
      <c r="B2" s="212"/>
      <c r="C2" s="213"/>
      <c r="D2" s="213"/>
      <c r="E2" s="213"/>
      <c r="F2" s="213"/>
      <c r="G2" s="213"/>
      <c r="H2" s="213"/>
      <c r="I2" s="213"/>
      <c r="J2" s="213"/>
      <c r="K2" s="214"/>
    </row>
    <row r="3" spans="2:11" s="15" customFormat="1" ht="45" customHeight="1">
      <c r="B3" s="215"/>
      <c r="C3" s="332" t="s">
        <v>852</v>
      </c>
      <c r="D3" s="332"/>
      <c r="E3" s="332"/>
      <c r="F3" s="332"/>
      <c r="G3" s="332"/>
      <c r="H3" s="332"/>
      <c r="I3" s="332"/>
      <c r="J3" s="332"/>
      <c r="K3" s="216"/>
    </row>
    <row r="4" spans="2:11" ht="25.5" customHeight="1">
      <c r="B4" s="217"/>
      <c r="C4" s="333" t="s">
        <v>853</v>
      </c>
      <c r="D4" s="333"/>
      <c r="E4" s="333"/>
      <c r="F4" s="333"/>
      <c r="G4" s="333"/>
      <c r="H4" s="333"/>
      <c r="I4" s="333"/>
      <c r="J4" s="333"/>
      <c r="K4" s="218"/>
    </row>
    <row r="5" spans="2:11" ht="5.25" customHeight="1">
      <c r="B5" s="217"/>
      <c r="C5" s="219"/>
      <c r="D5" s="219"/>
      <c r="E5" s="219"/>
      <c r="F5" s="219"/>
      <c r="G5" s="219"/>
      <c r="H5" s="219"/>
      <c r="I5" s="219"/>
      <c r="J5" s="219"/>
      <c r="K5" s="218"/>
    </row>
    <row r="6" spans="2:11" ht="15" customHeight="1">
      <c r="B6" s="217"/>
      <c r="C6" s="334" t="s">
        <v>854</v>
      </c>
      <c r="D6" s="334"/>
      <c r="E6" s="334"/>
      <c r="F6" s="334"/>
      <c r="G6" s="334"/>
      <c r="H6" s="334"/>
      <c r="I6" s="334"/>
      <c r="J6" s="334"/>
      <c r="K6" s="218"/>
    </row>
    <row r="7" spans="2:11" ht="15" customHeight="1">
      <c r="B7" s="221"/>
      <c r="C7" s="334" t="s">
        <v>855</v>
      </c>
      <c r="D7" s="334"/>
      <c r="E7" s="334"/>
      <c r="F7" s="334"/>
      <c r="G7" s="334"/>
      <c r="H7" s="334"/>
      <c r="I7" s="334"/>
      <c r="J7" s="334"/>
      <c r="K7" s="218"/>
    </row>
    <row r="8" spans="2:11" ht="12.75" customHeight="1">
      <c r="B8" s="221"/>
      <c r="C8" s="220"/>
      <c r="D8" s="220"/>
      <c r="E8" s="220"/>
      <c r="F8" s="220"/>
      <c r="G8" s="220"/>
      <c r="H8" s="220"/>
      <c r="I8" s="220"/>
      <c r="J8" s="220"/>
      <c r="K8" s="218"/>
    </row>
    <row r="9" spans="2:11" ht="15" customHeight="1">
      <c r="B9" s="221"/>
      <c r="C9" s="334" t="s">
        <v>856</v>
      </c>
      <c r="D9" s="334"/>
      <c r="E9" s="334"/>
      <c r="F9" s="334"/>
      <c r="G9" s="334"/>
      <c r="H9" s="334"/>
      <c r="I9" s="334"/>
      <c r="J9" s="334"/>
      <c r="K9" s="218"/>
    </row>
    <row r="10" spans="2:11" ht="15" customHeight="1">
      <c r="B10" s="221"/>
      <c r="C10" s="220"/>
      <c r="D10" s="334" t="s">
        <v>857</v>
      </c>
      <c r="E10" s="334"/>
      <c r="F10" s="334"/>
      <c r="G10" s="334"/>
      <c r="H10" s="334"/>
      <c r="I10" s="334"/>
      <c r="J10" s="334"/>
      <c r="K10" s="218"/>
    </row>
    <row r="11" spans="2:11" ht="15" customHeight="1">
      <c r="B11" s="221"/>
      <c r="C11" s="222"/>
      <c r="D11" s="334" t="s">
        <v>858</v>
      </c>
      <c r="E11" s="334"/>
      <c r="F11" s="334"/>
      <c r="G11" s="334"/>
      <c r="H11" s="334"/>
      <c r="I11" s="334"/>
      <c r="J11" s="334"/>
      <c r="K11" s="218"/>
    </row>
    <row r="12" spans="2:11" ht="12.75" customHeight="1">
      <c r="B12" s="221"/>
      <c r="C12" s="222"/>
      <c r="D12" s="222"/>
      <c r="E12" s="222"/>
      <c r="F12" s="222"/>
      <c r="G12" s="222"/>
      <c r="H12" s="222"/>
      <c r="I12" s="222"/>
      <c r="J12" s="222"/>
      <c r="K12" s="218"/>
    </row>
    <row r="13" spans="2:11" ht="15" customHeight="1">
      <c r="B13" s="221"/>
      <c r="C13" s="222"/>
      <c r="D13" s="334" t="s">
        <v>859</v>
      </c>
      <c r="E13" s="334"/>
      <c r="F13" s="334"/>
      <c r="G13" s="334"/>
      <c r="H13" s="334"/>
      <c r="I13" s="334"/>
      <c r="J13" s="334"/>
      <c r="K13" s="218"/>
    </row>
    <row r="14" spans="2:11" ht="15" customHeight="1">
      <c r="B14" s="221"/>
      <c r="C14" s="222"/>
      <c r="D14" s="334" t="s">
        <v>860</v>
      </c>
      <c r="E14" s="334"/>
      <c r="F14" s="334"/>
      <c r="G14" s="334"/>
      <c r="H14" s="334"/>
      <c r="I14" s="334"/>
      <c r="J14" s="334"/>
      <c r="K14" s="218"/>
    </row>
    <row r="15" spans="2:11" ht="15" customHeight="1">
      <c r="B15" s="221"/>
      <c r="C15" s="222"/>
      <c r="D15" s="334" t="s">
        <v>861</v>
      </c>
      <c r="E15" s="334"/>
      <c r="F15" s="334"/>
      <c r="G15" s="334"/>
      <c r="H15" s="334"/>
      <c r="I15" s="334"/>
      <c r="J15" s="334"/>
      <c r="K15" s="218"/>
    </row>
    <row r="16" spans="2:11" ht="15" customHeight="1">
      <c r="B16" s="221"/>
      <c r="C16" s="222"/>
      <c r="D16" s="222"/>
      <c r="E16" s="223" t="s">
        <v>82</v>
      </c>
      <c r="F16" s="334" t="s">
        <v>862</v>
      </c>
      <c r="G16" s="334"/>
      <c r="H16" s="334"/>
      <c r="I16" s="334"/>
      <c r="J16" s="334"/>
      <c r="K16" s="218"/>
    </row>
    <row r="17" spans="2:11" ht="15" customHeight="1">
      <c r="B17" s="221"/>
      <c r="C17" s="222"/>
      <c r="D17" s="222"/>
      <c r="E17" s="223" t="s">
        <v>76</v>
      </c>
      <c r="F17" s="334" t="s">
        <v>863</v>
      </c>
      <c r="G17" s="334"/>
      <c r="H17" s="334"/>
      <c r="I17" s="334"/>
      <c r="J17" s="334"/>
      <c r="K17" s="218"/>
    </row>
    <row r="18" spans="2:11" ht="15" customHeight="1">
      <c r="B18" s="221"/>
      <c r="C18" s="222"/>
      <c r="D18" s="222"/>
      <c r="E18" s="223" t="s">
        <v>864</v>
      </c>
      <c r="F18" s="334" t="s">
        <v>865</v>
      </c>
      <c r="G18" s="334"/>
      <c r="H18" s="334"/>
      <c r="I18" s="334"/>
      <c r="J18" s="334"/>
      <c r="K18" s="218"/>
    </row>
    <row r="19" spans="2:11" ht="15" customHeight="1">
      <c r="B19" s="221"/>
      <c r="C19" s="222"/>
      <c r="D19" s="222"/>
      <c r="E19" s="223" t="s">
        <v>87</v>
      </c>
      <c r="F19" s="334" t="s">
        <v>88</v>
      </c>
      <c r="G19" s="334"/>
      <c r="H19" s="334"/>
      <c r="I19" s="334"/>
      <c r="J19" s="334"/>
      <c r="K19" s="218"/>
    </row>
    <row r="20" spans="2:11" ht="15" customHeight="1">
      <c r="B20" s="221"/>
      <c r="C20" s="222"/>
      <c r="D20" s="222"/>
      <c r="E20" s="223" t="s">
        <v>866</v>
      </c>
      <c r="F20" s="334" t="s">
        <v>867</v>
      </c>
      <c r="G20" s="334"/>
      <c r="H20" s="334"/>
      <c r="I20" s="334"/>
      <c r="J20" s="334"/>
      <c r="K20" s="218"/>
    </row>
    <row r="21" spans="2:11" ht="15" customHeight="1">
      <c r="B21" s="221"/>
      <c r="C21" s="222"/>
      <c r="D21" s="222"/>
      <c r="E21" s="223" t="s">
        <v>868</v>
      </c>
      <c r="F21" s="334" t="s">
        <v>869</v>
      </c>
      <c r="G21" s="334"/>
      <c r="H21" s="334"/>
      <c r="I21" s="334"/>
      <c r="J21" s="334"/>
      <c r="K21" s="218"/>
    </row>
    <row r="22" spans="2:11" ht="12.75" customHeight="1">
      <c r="B22" s="221"/>
      <c r="C22" s="222"/>
      <c r="D22" s="222"/>
      <c r="E22" s="222"/>
      <c r="F22" s="222"/>
      <c r="G22" s="222"/>
      <c r="H22" s="222"/>
      <c r="I22" s="222"/>
      <c r="J22" s="222"/>
      <c r="K22" s="218"/>
    </row>
    <row r="23" spans="2:11" ht="15" customHeight="1">
      <c r="B23" s="221"/>
      <c r="C23" s="334" t="s">
        <v>870</v>
      </c>
      <c r="D23" s="334"/>
      <c r="E23" s="334"/>
      <c r="F23" s="334"/>
      <c r="G23" s="334"/>
      <c r="H23" s="334"/>
      <c r="I23" s="334"/>
      <c r="J23" s="334"/>
      <c r="K23" s="218"/>
    </row>
    <row r="24" spans="2:11" ht="15" customHeight="1">
      <c r="B24" s="221"/>
      <c r="C24" s="334" t="s">
        <v>871</v>
      </c>
      <c r="D24" s="334"/>
      <c r="E24" s="334"/>
      <c r="F24" s="334"/>
      <c r="G24" s="334"/>
      <c r="H24" s="334"/>
      <c r="I24" s="334"/>
      <c r="J24" s="334"/>
      <c r="K24" s="218"/>
    </row>
    <row r="25" spans="2:11" ht="15" customHeight="1">
      <c r="B25" s="221"/>
      <c r="C25" s="220"/>
      <c r="D25" s="334" t="s">
        <v>872</v>
      </c>
      <c r="E25" s="334"/>
      <c r="F25" s="334"/>
      <c r="G25" s="334"/>
      <c r="H25" s="334"/>
      <c r="I25" s="334"/>
      <c r="J25" s="334"/>
      <c r="K25" s="218"/>
    </row>
    <row r="26" spans="2:11" ht="15" customHeight="1">
      <c r="B26" s="221"/>
      <c r="C26" s="222"/>
      <c r="D26" s="334" t="s">
        <v>873</v>
      </c>
      <c r="E26" s="334"/>
      <c r="F26" s="334"/>
      <c r="G26" s="334"/>
      <c r="H26" s="334"/>
      <c r="I26" s="334"/>
      <c r="J26" s="334"/>
      <c r="K26" s="218"/>
    </row>
    <row r="27" spans="2:11" ht="12.75" customHeight="1">
      <c r="B27" s="221"/>
      <c r="C27" s="222"/>
      <c r="D27" s="222"/>
      <c r="E27" s="222"/>
      <c r="F27" s="222"/>
      <c r="G27" s="222"/>
      <c r="H27" s="222"/>
      <c r="I27" s="222"/>
      <c r="J27" s="222"/>
      <c r="K27" s="218"/>
    </row>
    <row r="28" spans="2:11" ht="15" customHeight="1">
      <c r="B28" s="221"/>
      <c r="C28" s="222"/>
      <c r="D28" s="334" t="s">
        <v>874</v>
      </c>
      <c r="E28" s="334"/>
      <c r="F28" s="334"/>
      <c r="G28" s="334"/>
      <c r="H28" s="334"/>
      <c r="I28" s="334"/>
      <c r="J28" s="334"/>
      <c r="K28" s="218"/>
    </row>
    <row r="29" spans="2:11" ht="15" customHeight="1">
      <c r="B29" s="221"/>
      <c r="C29" s="222"/>
      <c r="D29" s="334" t="s">
        <v>875</v>
      </c>
      <c r="E29" s="334"/>
      <c r="F29" s="334"/>
      <c r="G29" s="334"/>
      <c r="H29" s="334"/>
      <c r="I29" s="334"/>
      <c r="J29" s="334"/>
      <c r="K29" s="218"/>
    </row>
    <row r="30" spans="2:11" ht="12.75" customHeight="1">
      <c r="B30" s="221"/>
      <c r="C30" s="222"/>
      <c r="D30" s="222"/>
      <c r="E30" s="222"/>
      <c r="F30" s="222"/>
      <c r="G30" s="222"/>
      <c r="H30" s="222"/>
      <c r="I30" s="222"/>
      <c r="J30" s="222"/>
      <c r="K30" s="218"/>
    </row>
    <row r="31" spans="2:11" ht="15" customHeight="1">
      <c r="B31" s="221"/>
      <c r="C31" s="222"/>
      <c r="D31" s="334" t="s">
        <v>876</v>
      </c>
      <c r="E31" s="334"/>
      <c r="F31" s="334"/>
      <c r="G31" s="334"/>
      <c r="H31" s="334"/>
      <c r="I31" s="334"/>
      <c r="J31" s="334"/>
      <c r="K31" s="218"/>
    </row>
    <row r="32" spans="2:11" ht="15" customHeight="1">
      <c r="B32" s="221"/>
      <c r="C32" s="222"/>
      <c r="D32" s="334" t="s">
        <v>877</v>
      </c>
      <c r="E32" s="334"/>
      <c r="F32" s="334"/>
      <c r="G32" s="334"/>
      <c r="H32" s="334"/>
      <c r="I32" s="334"/>
      <c r="J32" s="334"/>
      <c r="K32" s="218"/>
    </row>
    <row r="33" spans="2:11" ht="15" customHeight="1">
      <c r="B33" s="221"/>
      <c r="C33" s="222"/>
      <c r="D33" s="334" t="s">
        <v>878</v>
      </c>
      <c r="E33" s="334"/>
      <c r="F33" s="334"/>
      <c r="G33" s="334"/>
      <c r="H33" s="334"/>
      <c r="I33" s="334"/>
      <c r="J33" s="334"/>
      <c r="K33" s="218"/>
    </row>
    <row r="34" spans="2:11" ht="15" customHeight="1">
      <c r="B34" s="221"/>
      <c r="C34" s="222"/>
      <c r="D34" s="220"/>
      <c r="E34" s="224" t="s">
        <v>130</v>
      </c>
      <c r="F34" s="220"/>
      <c r="G34" s="334" t="s">
        <v>879</v>
      </c>
      <c r="H34" s="334"/>
      <c r="I34" s="334"/>
      <c r="J34" s="334"/>
      <c r="K34" s="218"/>
    </row>
    <row r="35" spans="2:11" ht="30.75" customHeight="1">
      <c r="B35" s="221"/>
      <c r="C35" s="222"/>
      <c r="D35" s="220"/>
      <c r="E35" s="224" t="s">
        <v>880</v>
      </c>
      <c r="F35" s="220"/>
      <c r="G35" s="334" t="s">
        <v>881</v>
      </c>
      <c r="H35" s="334"/>
      <c r="I35" s="334"/>
      <c r="J35" s="334"/>
      <c r="K35" s="218"/>
    </row>
    <row r="36" spans="2:11" ht="15" customHeight="1">
      <c r="B36" s="221"/>
      <c r="C36" s="222"/>
      <c r="D36" s="220"/>
      <c r="E36" s="224" t="s">
        <v>50</v>
      </c>
      <c r="F36" s="220"/>
      <c r="G36" s="334" t="s">
        <v>882</v>
      </c>
      <c r="H36" s="334"/>
      <c r="I36" s="334"/>
      <c r="J36" s="334"/>
      <c r="K36" s="218"/>
    </row>
    <row r="37" spans="2:11" ht="15" customHeight="1">
      <c r="B37" s="221"/>
      <c r="C37" s="222"/>
      <c r="D37" s="220"/>
      <c r="E37" s="224" t="s">
        <v>131</v>
      </c>
      <c r="F37" s="220"/>
      <c r="G37" s="334" t="s">
        <v>883</v>
      </c>
      <c r="H37" s="334"/>
      <c r="I37" s="334"/>
      <c r="J37" s="334"/>
      <c r="K37" s="218"/>
    </row>
    <row r="38" spans="2:11" ht="15" customHeight="1">
      <c r="B38" s="221"/>
      <c r="C38" s="222"/>
      <c r="D38" s="220"/>
      <c r="E38" s="224" t="s">
        <v>132</v>
      </c>
      <c r="F38" s="220"/>
      <c r="G38" s="334" t="s">
        <v>884</v>
      </c>
      <c r="H38" s="334"/>
      <c r="I38" s="334"/>
      <c r="J38" s="334"/>
      <c r="K38" s="218"/>
    </row>
    <row r="39" spans="2:11" ht="15" customHeight="1">
      <c r="B39" s="221"/>
      <c r="C39" s="222"/>
      <c r="D39" s="220"/>
      <c r="E39" s="224" t="s">
        <v>133</v>
      </c>
      <c r="F39" s="220"/>
      <c r="G39" s="334" t="s">
        <v>885</v>
      </c>
      <c r="H39" s="334"/>
      <c r="I39" s="334"/>
      <c r="J39" s="334"/>
      <c r="K39" s="218"/>
    </row>
    <row r="40" spans="2:11" ht="15" customHeight="1">
      <c r="B40" s="221"/>
      <c r="C40" s="222"/>
      <c r="D40" s="220"/>
      <c r="E40" s="224" t="s">
        <v>886</v>
      </c>
      <c r="F40" s="220"/>
      <c r="G40" s="334" t="s">
        <v>887</v>
      </c>
      <c r="H40" s="334"/>
      <c r="I40" s="334"/>
      <c r="J40" s="334"/>
      <c r="K40" s="218"/>
    </row>
    <row r="41" spans="2:11" ht="15" customHeight="1">
      <c r="B41" s="221"/>
      <c r="C41" s="222"/>
      <c r="D41" s="220"/>
      <c r="E41" s="224"/>
      <c r="F41" s="220"/>
      <c r="G41" s="334" t="s">
        <v>888</v>
      </c>
      <c r="H41" s="334"/>
      <c r="I41" s="334"/>
      <c r="J41" s="334"/>
      <c r="K41" s="218"/>
    </row>
    <row r="42" spans="2:11" ht="15" customHeight="1">
      <c r="B42" s="221"/>
      <c r="C42" s="222"/>
      <c r="D42" s="220"/>
      <c r="E42" s="224" t="s">
        <v>889</v>
      </c>
      <c r="F42" s="220"/>
      <c r="G42" s="334" t="s">
        <v>890</v>
      </c>
      <c r="H42" s="334"/>
      <c r="I42" s="334"/>
      <c r="J42" s="334"/>
      <c r="K42" s="218"/>
    </row>
    <row r="43" spans="2:11" ht="15" customHeight="1">
      <c r="B43" s="221"/>
      <c r="C43" s="222"/>
      <c r="D43" s="220"/>
      <c r="E43" s="224" t="s">
        <v>135</v>
      </c>
      <c r="F43" s="220"/>
      <c r="G43" s="334" t="s">
        <v>891</v>
      </c>
      <c r="H43" s="334"/>
      <c r="I43" s="334"/>
      <c r="J43" s="334"/>
      <c r="K43" s="218"/>
    </row>
    <row r="44" spans="2:11" ht="12.75" customHeight="1">
      <c r="B44" s="221"/>
      <c r="C44" s="222"/>
      <c r="D44" s="220"/>
      <c r="E44" s="220"/>
      <c r="F44" s="220"/>
      <c r="G44" s="220"/>
      <c r="H44" s="220"/>
      <c r="I44" s="220"/>
      <c r="J44" s="220"/>
      <c r="K44" s="218"/>
    </row>
    <row r="45" spans="2:11" ht="15" customHeight="1">
      <c r="B45" s="221"/>
      <c r="C45" s="222"/>
      <c r="D45" s="334" t="s">
        <v>892</v>
      </c>
      <c r="E45" s="334"/>
      <c r="F45" s="334"/>
      <c r="G45" s="334"/>
      <c r="H45" s="334"/>
      <c r="I45" s="334"/>
      <c r="J45" s="334"/>
      <c r="K45" s="218"/>
    </row>
    <row r="46" spans="2:11" ht="15" customHeight="1">
      <c r="B46" s="221"/>
      <c r="C46" s="222"/>
      <c r="D46" s="222"/>
      <c r="E46" s="334" t="s">
        <v>893</v>
      </c>
      <c r="F46" s="334"/>
      <c r="G46" s="334"/>
      <c r="H46" s="334"/>
      <c r="I46" s="334"/>
      <c r="J46" s="334"/>
      <c r="K46" s="218"/>
    </row>
    <row r="47" spans="2:11" ht="15" customHeight="1">
      <c r="B47" s="221"/>
      <c r="C47" s="222"/>
      <c r="D47" s="222"/>
      <c r="E47" s="334" t="s">
        <v>894</v>
      </c>
      <c r="F47" s="334"/>
      <c r="G47" s="334"/>
      <c r="H47" s="334"/>
      <c r="I47" s="334"/>
      <c r="J47" s="334"/>
      <c r="K47" s="218"/>
    </row>
    <row r="48" spans="2:11" ht="15" customHeight="1">
      <c r="B48" s="221"/>
      <c r="C48" s="222"/>
      <c r="D48" s="222"/>
      <c r="E48" s="334" t="s">
        <v>895</v>
      </c>
      <c r="F48" s="334"/>
      <c r="G48" s="334"/>
      <c r="H48" s="334"/>
      <c r="I48" s="334"/>
      <c r="J48" s="334"/>
      <c r="K48" s="218"/>
    </row>
    <row r="49" spans="2:11" ht="15" customHeight="1">
      <c r="B49" s="221"/>
      <c r="C49" s="222"/>
      <c r="D49" s="334" t="s">
        <v>896</v>
      </c>
      <c r="E49" s="334"/>
      <c r="F49" s="334"/>
      <c r="G49" s="334"/>
      <c r="H49" s="334"/>
      <c r="I49" s="334"/>
      <c r="J49" s="334"/>
      <c r="K49" s="218"/>
    </row>
    <row r="50" spans="2:11" ht="25.5" customHeight="1">
      <c r="B50" s="217"/>
      <c r="C50" s="333" t="s">
        <v>897</v>
      </c>
      <c r="D50" s="333"/>
      <c r="E50" s="333"/>
      <c r="F50" s="333"/>
      <c r="G50" s="333"/>
      <c r="H50" s="333"/>
      <c r="I50" s="333"/>
      <c r="J50" s="333"/>
      <c r="K50" s="218"/>
    </row>
    <row r="51" spans="2:11" ht="5.25" customHeight="1">
      <c r="B51" s="217"/>
      <c r="C51" s="219"/>
      <c r="D51" s="219"/>
      <c r="E51" s="219"/>
      <c r="F51" s="219"/>
      <c r="G51" s="219"/>
      <c r="H51" s="219"/>
      <c r="I51" s="219"/>
      <c r="J51" s="219"/>
      <c r="K51" s="218"/>
    </row>
    <row r="52" spans="2:11" ht="15" customHeight="1">
      <c r="B52" s="217"/>
      <c r="C52" s="334" t="s">
        <v>898</v>
      </c>
      <c r="D52" s="334"/>
      <c r="E52" s="334"/>
      <c r="F52" s="334"/>
      <c r="G52" s="334"/>
      <c r="H52" s="334"/>
      <c r="I52" s="334"/>
      <c r="J52" s="334"/>
      <c r="K52" s="218"/>
    </row>
    <row r="53" spans="2:11" ht="15" customHeight="1">
      <c r="B53" s="217"/>
      <c r="C53" s="334" t="s">
        <v>899</v>
      </c>
      <c r="D53" s="334"/>
      <c r="E53" s="334"/>
      <c r="F53" s="334"/>
      <c r="G53" s="334"/>
      <c r="H53" s="334"/>
      <c r="I53" s="334"/>
      <c r="J53" s="334"/>
      <c r="K53" s="218"/>
    </row>
    <row r="54" spans="2:11" ht="12.75" customHeight="1">
      <c r="B54" s="217"/>
      <c r="C54" s="220"/>
      <c r="D54" s="220"/>
      <c r="E54" s="220"/>
      <c r="F54" s="220"/>
      <c r="G54" s="220"/>
      <c r="H54" s="220"/>
      <c r="I54" s="220"/>
      <c r="J54" s="220"/>
      <c r="K54" s="218"/>
    </row>
    <row r="55" spans="2:11" ht="15" customHeight="1">
      <c r="B55" s="217"/>
      <c r="C55" s="334" t="s">
        <v>900</v>
      </c>
      <c r="D55" s="334"/>
      <c r="E55" s="334"/>
      <c r="F55" s="334"/>
      <c r="G55" s="334"/>
      <c r="H55" s="334"/>
      <c r="I55" s="334"/>
      <c r="J55" s="334"/>
      <c r="K55" s="218"/>
    </row>
    <row r="56" spans="2:11" ht="15" customHeight="1">
      <c r="B56" s="217"/>
      <c r="C56" s="222"/>
      <c r="D56" s="334" t="s">
        <v>901</v>
      </c>
      <c r="E56" s="334"/>
      <c r="F56" s="334"/>
      <c r="G56" s="334"/>
      <c r="H56" s="334"/>
      <c r="I56" s="334"/>
      <c r="J56" s="334"/>
      <c r="K56" s="218"/>
    </row>
    <row r="57" spans="2:11" ht="15" customHeight="1">
      <c r="B57" s="217"/>
      <c r="C57" s="222"/>
      <c r="D57" s="334" t="s">
        <v>902</v>
      </c>
      <c r="E57" s="334"/>
      <c r="F57" s="334"/>
      <c r="G57" s="334"/>
      <c r="H57" s="334"/>
      <c r="I57" s="334"/>
      <c r="J57" s="334"/>
      <c r="K57" s="218"/>
    </row>
    <row r="58" spans="2:11" ht="15" customHeight="1">
      <c r="B58" s="217"/>
      <c r="C58" s="222"/>
      <c r="D58" s="334" t="s">
        <v>903</v>
      </c>
      <c r="E58" s="334"/>
      <c r="F58" s="334"/>
      <c r="G58" s="334"/>
      <c r="H58" s="334"/>
      <c r="I58" s="334"/>
      <c r="J58" s="334"/>
      <c r="K58" s="218"/>
    </row>
    <row r="59" spans="2:11" ht="15" customHeight="1">
      <c r="B59" s="217"/>
      <c r="C59" s="222"/>
      <c r="D59" s="334" t="s">
        <v>904</v>
      </c>
      <c r="E59" s="334"/>
      <c r="F59" s="334"/>
      <c r="G59" s="334"/>
      <c r="H59" s="334"/>
      <c r="I59" s="334"/>
      <c r="J59" s="334"/>
      <c r="K59" s="218"/>
    </row>
    <row r="60" spans="2:11" ht="15" customHeight="1">
      <c r="B60" s="217"/>
      <c r="C60" s="222"/>
      <c r="D60" s="336" t="s">
        <v>905</v>
      </c>
      <c r="E60" s="336"/>
      <c r="F60" s="336"/>
      <c r="G60" s="336"/>
      <c r="H60" s="336"/>
      <c r="I60" s="336"/>
      <c r="J60" s="336"/>
      <c r="K60" s="218"/>
    </row>
    <row r="61" spans="2:11" ht="15" customHeight="1">
      <c r="B61" s="217"/>
      <c r="C61" s="222"/>
      <c r="D61" s="334" t="s">
        <v>906</v>
      </c>
      <c r="E61" s="334"/>
      <c r="F61" s="334"/>
      <c r="G61" s="334"/>
      <c r="H61" s="334"/>
      <c r="I61" s="334"/>
      <c r="J61" s="334"/>
      <c r="K61" s="218"/>
    </row>
    <row r="62" spans="2:11" ht="12.75" customHeight="1">
      <c r="B62" s="217"/>
      <c r="C62" s="222"/>
      <c r="D62" s="222"/>
      <c r="E62" s="225"/>
      <c r="F62" s="222"/>
      <c r="G62" s="222"/>
      <c r="H62" s="222"/>
      <c r="I62" s="222"/>
      <c r="J62" s="222"/>
      <c r="K62" s="218"/>
    </row>
    <row r="63" spans="2:11" ht="15" customHeight="1">
      <c r="B63" s="217"/>
      <c r="C63" s="222"/>
      <c r="D63" s="334" t="s">
        <v>907</v>
      </c>
      <c r="E63" s="334"/>
      <c r="F63" s="334"/>
      <c r="G63" s="334"/>
      <c r="H63" s="334"/>
      <c r="I63" s="334"/>
      <c r="J63" s="334"/>
      <c r="K63" s="218"/>
    </row>
    <row r="64" spans="2:11" ht="15" customHeight="1">
      <c r="B64" s="217"/>
      <c r="C64" s="222"/>
      <c r="D64" s="336" t="s">
        <v>908</v>
      </c>
      <c r="E64" s="336"/>
      <c r="F64" s="336"/>
      <c r="G64" s="336"/>
      <c r="H64" s="336"/>
      <c r="I64" s="336"/>
      <c r="J64" s="336"/>
      <c r="K64" s="218"/>
    </row>
    <row r="65" spans="2:11" ht="15" customHeight="1">
      <c r="B65" s="217"/>
      <c r="C65" s="222"/>
      <c r="D65" s="334" t="s">
        <v>909</v>
      </c>
      <c r="E65" s="334"/>
      <c r="F65" s="334"/>
      <c r="G65" s="334"/>
      <c r="H65" s="334"/>
      <c r="I65" s="334"/>
      <c r="J65" s="334"/>
      <c r="K65" s="218"/>
    </row>
    <row r="66" spans="2:11" ht="15" customHeight="1">
      <c r="B66" s="217"/>
      <c r="C66" s="222"/>
      <c r="D66" s="334" t="s">
        <v>910</v>
      </c>
      <c r="E66" s="334"/>
      <c r="F66" s="334"/>
      <c r="G66" s="334"/>
      <c r="H66" s="334"/>
      <c r="I66" s="334"/>
      <c r="J66" s="334"/>
      <c r="K66" s="218"/>
    </row>
    <row r="67" spans="2:11" ht="15" customHeight="1">
      <c r="B67" s="217"/>
      <c r="C67" s="222"/>
      <c r="D67" s="334" t="s">
        <v>911</v>
      </c>
      <c r="E67" s="334"/>
      <c r="F67" s="334"/>
      <c r="G67" s="334"/>
      <c r="H67" s="334"/>
      <c r="I67" s="334"/>
      <c r="J67" s="334"/>
      <c r="K67" s="218"/>
    </row>
    <row r="68" spans="2:11" ht="15" customHeight="1">
      <c r="B68" s="217"/>
      <c r="C68" s="222"/>
      <c r="D68" s="334" t="s">
        <v>912</v>
      </c>
      <c r="E68" s="334"/>
      <c r="F68" s="334"/>
      <c r="G68" s="334"/>
      <c r="H68" s="334"/>
      <c r="I68" s="334"/>
      <c r="J68" s="334"/>
      <c r="K68" s="218"/>
    </row>
    <row r="69" spans="2:11" ht="12.75" customHeight="1">
      <c r="B69" s="226"/>
      <c r="C69" s="227"/>
      <c r="D69" s="227"/>
      <c r="E69" s="227"/>
      <c r="F69" s="227"/>
      <c r="G69" s="227"/>
      <c r="H69" s="227"/>
      <c r="I69" s="227"/>
      <c r="J69" s="227"/>
      <c r="K69" s="228"/>
    </row>
    <row r="70" spans="2:11" ht="18.75" customHeight="1">
      <c r="B70" s="229"/>
      <c r="C70" s="229"/>
      <c r="D70" s="229"/>
      <c r="E70" s="229"/>
      <c r="F70" s="229"/>
      <c r="G70" s="229"/>
      <c r="H70" s="229"/>
      <c r="I70" s="229"/>
      <c r="J70" s="229"/>
      <c r="K70" s="230"/>
    </row>
    <row r="71" spans="2:11" ht="18.75" customHeight="1">
      <c r="B71" s="230"/>
      <c r="C71" s="230"/>
      <c r="D71" s="230"/>
      <c r="E71" s="230"/>
      <c r="F71" s="230"/>
      <c r="G71" s="230"/>
      <c r="H71" s="230"/>
      <c r="I71" s="230"/>
      <c r="J71" s="230"/>
      <c r="K71" s="230"/>
    </row>
    <row r="72" spans="2:11" ht="7.5" customHeight="1">
      <c r="B72" s="231"/>
      <c r="C72" s="232"/>
      <c r="D72" s="232"/>
      <c r="E72" s="232"/>
      <c r="F72" s="232"/>
      <c r="G72" s="232"/>
      <c r="H72" s="232"/>
      <c r="I72" s="232"/>
      <c r="J72" s="232"/>
      <c r="K72" s="233"/>
    </row>
    <row r="73" spans="2:11" ht="45" customHeight="1">
      <c r="B73" s="234"/>
      <c r="C73" s="337" t="s">
        <v>94</v>
      </c>
      <c r="D73" s="337"/>
      <c r="E73" s="337"/>
      <c r="F73" s="337"/>
      <c r="G73" s="337"/>
      <c r="H73" s="337"/>
      <c r="I73" s="337"/>
      <c r="J73" s="337"/>
      <c r="K73" s="235"/>
    </row>
    <row r="74" spans="2:11" ht="17.25" customHeight="1">
      <c r="B74" s="234"/>
      <c r="C74" s="236" t="s">
        <v>913</v>
      </c>
      <c r="D74" s="236"/>
      <c r="E74" s="236"/>
      <c r="F74" s="236" t="s">
        <v>914</v>
      </c>
      <c r="G74" s="237"/>
      <c r="H74" s="236" t="s">
        <v>131</v>
      </c>
      <c r="I74" s="236" t="s">
        <v>54</v>
      </c>
      <c r="J74" s="236" t="s">
        <v>915</v>
      </c>
      <c r="K74" s="235"/>
    </row>
    <row r="75" spans="2:11" ht="17.25" customHeight="1">
      <c r="B75" s="234"/>
      <c r="C75" s="238" t="s">
        <v>916</v>
      </c>
      <c r="D75" s="238"/>
      <c r="E75" s="238"/>
      <c r="F75" s="239" t="s">
        <v>917</v>
      </c>
      <c r="G75" s="240"/>
      <c r="H75" s="238"/>
      <c r="I75" s="238"/>
      <c r="J75" s="238" t="s">
        <v>918</v>
      </c>
      <c r="K75" s="235"/>
    </row>
    <row r="76" spans="2:11" ht="5.25" customHeight="1">
      <c r="B76" s="234"/>
      <c r="C76" s="241"/>
      <c r="D76" s="241"/>
      <c r="E76" s="241"/>
      <c r="F76" s="241"/>
      <c r="G76" s="242"/>
      <c r="H76" s="241"/>
      <c r="I76" s="241"/>
      <c r="J76" s="241"/>
      <c r="K76" s="235"/>
    </row>
    <row r="77" spans="2:11" ht="15" customHeight="1">
      <c r="B77" s="234"/>
      <c r="C77" s="224" t="s">
        <v>50</v>
      </c>
      <c r="D77" s="241"/>
      <c r="E77" s="241"/>
      <c r="F77" s="243" t="s">
        <v>919</v>
      </c>
      <c r="G77" s="242"/>
      <c r="H77" s="224" t="s">
        <v>920</v>
      </c>
      <c r="I77" s="224" t="s">
        <v>921</v>
      </c>
      <c r="J77" s="224">
        <v>20</v>
      </c>
      <c r="K77" s="235"/>
    </row>
    <row r="78" spans="2:11" ht="15" customHeight="1">
      <c r="B78" s="234"/>
      <c r="C78" s="224" t="s">
        <v>922</v>
      </c>
      <c r="D78" s="224"/>
      <c r="E78" s="224"/>
      <c r="F78" s="243" t="s">
        <v>919</v>
      </c>
      <c r="G78" s="242"/>
      <c r="H78" s="224" t="s">
        <v>923</v>
      </c>
      <c r="I78" s="224" t="s">
        <v>921</v>
      </c>
      <c r="J78" s="224">
        <v>120</v>
      </c>
      <c r="K78" s="235"/>
    </row>
    <row r="79" spans="2:11" ht="15" customHeight="1">
      <c r="B79" s="244"/>
      <c r="C79" s="224" t="s">
        <v>924</v>
      </c>
      <c r="D79" s="224"/>
      <c r="E79" s="224"/>
      <c r="F79" s="243" t="s">
        <v>925</v>
      </c>
      <c r="G79" s="242"/>
      <c r="H79" s="224" t="s">
        <v>926</v>
      </c>
      <c r="I79" s="224" t="s">
        <v>921</v>
      </c>
      <c r="J79" s="224">
        <v>50</v>
      </c>
      <c r="K79" s="235"/>
    </row>
    <row r="80" spans="2:11" ht="15" customHeight="1">
      <c r="B80" s="244"/>
      <c r="C80" s="224" t="s">
        <v>927</v>
      </c>
      <c r="D80" s="224"/>
      <c r="E80" s="224"/>
      <c r="F80" s="243" t="s">
        <v>919</v>
      </c>
      <c r="G80" s="242"/>
      <c r="H80" s="224" t="s">
        <v>928</v>
      </c>
      <c r="I80" s="224" t="s">
        <v>929</v>
      </c>
      <c r="J80" s="224"/>
      <c r="K80" s="235"/>
    </row>
    <row r="81" spans="2:11" ht="15" customHeight="1">
      <c r="B81" s="244"/>
      <c r="C81" s="245" t="s">
        <v>930</v>
      </c>
      <c r="D81" s="245"/>
      <c r="E81" s="245"/>
      <c r="F81" s="246" t="s">
        <v>925</v>
      </c>
      <c r="G81" s="245"/>
      <c r="H81" s="245" t="s">
        <v>931</v>
      </c>
      <c r="I81" s="245" t="s">
        <v>921</v>
      </c>
      <c r="J81" s="245">
        <v>15</v>
      </c>
      <c r="K81" s="235"/>
    </row>
    <row r="82" spans="2:11" ht="15" customHeight="1">
      <c r="B82" s="244"/>
      <c r="C82" s="245" t="s">
        <v>932</v>
      </c>
      <c r="D82" s="245"/>
      <c r="E82" s="245"/>
      <c r="F82" s="246" t="s">
        <v>925</v>
      </c>
      <c r="G82" s="245"/>
      <c r="H82" s="245" t="s">
        <v>933</v>
      </c>
      <c r="I82" s="245" t="s">
        <v>921</v>
      </c>
      <c r="J82" s="245">
        <v>15</v>
      </c>
      <c r="K82" s="235"/>
    </row>
    <row r="83" spans="2:11" ht="15" customHeight="1">
      <c r="B83" s="244"/>
      <c r="C83" s="245" t="s">
        <v>934</v>
      </c>
      <c r="D83" s="245"/>
      <c r="E83" s="245"/>
      <c r="F83" s="246" t="s">
        <v>925</v>
      </c>
      <c r="G83" s="245"/>
      <c r="H83" s="245" t="s">
        <v>935</v>
      </c>
      <c r="I83" s="245" t="s">
        <v>921</v>
      </c>
      <c r="J83" s="245">
        <v>20</v>
      </c>
      <c r="K83" s="235"/>
    </row>
    <row r="84" spans="2:11" ht="15" customHeight="1">
      <c r="B84" s="244"/>
      <c r="C84" s="245" t="s">
        <v>936</v>
      </c>
      <c r="D84" s="245"/>
      <c r="E84" s="245"/>
      <c r="F84" s="246" t="s">
        <v>925</v>
      </c>
      <c r="G84" s="245"/>
      <c r="H84" s="245" t="s">
        <v>937</v>
      </c>
      <c r="I84" s="245" t="s">
        <v>921</v>
      </c>
      <c r="J84" s="245">
        <v>20</v>
      </c>
      <c r="K84" s="235"/>
    </row>
    <row r="85" spans="2:11" ht="15" customHeight="1">
      <c r="B85" s="244"/>
      <c r="C85" s="224" t="s">
        <v>938</v>
      </c>
      <c r="D85" s="224"/>
      <c r="E85" s="224"/>
      <c r="F85" s="243" t="s">
        <v>925</v>
      </c>
      <c r="G85" s="242"/>
      <c r="H85" s="224" t="s">
        <v>939</v>
      </c>
      <c r="I85" s="224" t="s">
        <v>921</v>
      </c>
      <c r="J85" s="224">
        <v>50</v>
      </c>
      <c r="K85" s="235"/>
    </row>
    <row r="86" spans="2:11" ht="15" customHeight="1">
      <c r="B86" s="244"/>
      <c r="C86" s="224" t="s">
        <v>940</v>
      </c>
      <c r="D86" s="224"/>
      <c r="E86" s="224"/>
      <c r="F86" s="243" t="s">
        <v>925</v>
      </c>
      <c r="G86" s="242"/>
      <c r="H86" s="224" t="s">
        <v>941</v>
      </c>
      <c r="I86" s="224" t="s">
        <v>921</v>
      </c>
      <c r="J86" s="224">
        <v>20</v>
      </c>
      <c r="K86" s="235"/>
    </row>
    <row r="87" spans="2:11" ht="15" customHeight="1">
      <c r="B87" s="244"/>
      <c r="C87" s="224" t="s">
        <v>942</v>
      </c>
      <c r="D87" s="224"/>
      <c r="E87" s="224"/>
      <c r="F87" s="243" t="s">
        <v>925</v>
      </c>
      <c r="G87" s="242"/>
      <c r="H87" s="224" t="s">
        <v>943</v>
      </c>
      <c r="I87" s="224" t="s">
        <v>921</v>
      </c>
      <c r="J87" s="224">
        <v>20</v>
      </c>
      <c r="K87" s="235"/>
    </row>
    <row r="88" spans="2:11" ht="15" customHeight="1">
      <c r="B88" s="244"/>
      <c r="C88" s="224" t="s">
        <v>944</v>
      </c>
      <c r="D88" s="224"/>
      <c r="E88" s="224"/>
      <c r="F88" s="243" t="s">
        <v>925</v>
      </c>
      <c r="G88" s="242"/>
      <c r="H88" s="224" t="s">
        <v>945</v>
      </c>
      <c r="I88" s="224" t="s">
        <v>921</v>
      </c>
      <c r="J88" s="224">
        <v>50</v>
      </c>
      <c r="K88" s="235"/>
    </row>
    <row r="89" spans="2:11" ht="15" customHeight="1">
      <c r="B89" s="244"/>
      <c r="C89" s="224" t="s">
        <v>946</v>
      </c>
      <c r="D89" s="224"/>
      <c r="E89" s="224"/>
      <c r="F89" s="243" t="s">
        <v>925</v>
      </c>
      <c r="G89" s="242"/>
      <c r="H89" s="224" t="s">
        <v>946</v>
      </c>
      <c r="I89" s="224" t="s">
        <v>921</v>
      </c>
      <c r="J89" s="224">
        <v>50</v>
      </c>
      <c r="K89" s="235"/>
    </row>
    <row r="90" spans="2:11" ht="15" customHeight="1">
      <c r="B90" s="244"/>
      <c r="C90" s="224" t="s">
        <v>136</v>
      </c>
      <c r="D90" s="224"/>
      <c r="E90" s="224"/>
      <c r="F90" s="243" t="s">
        <v>925</v>
      </c>
      <c r="G90" s="242"/>
      <c r="H90" s="224" t="s">
        <v>947</v>
      </c>
      <c r="I90" s="224" t="s">
        <v>921</v>
      </c>
      <c r="J90" s="224">
        <v>255</v>
      </c>
      <c r="K90" s="235"/>
    </row>
    <row r="91" spans="2:11" ht="15" customHeight="1">
      <c r="B91" s="244"/>
      <c r="C91" s="224" t="s">
        <v>948</v>
      </c>
      <c r="D91" s="224"/>
      <c r="E91" s="224"/>
      <c r="F91" s="243" t="s">
        <v>919</v>
      </c>
      <c r="G91" s="242"/>
      <c r="H91" s="224" t="s">
        <v>949</v>
      </c>
      <c r="I91" s="224" t="s">
        <v>950</v>
      </c>
      <c r="J91" s="224"/>
      <c r="K91" s="235"/>
    </row>
    <row r="92" spans="2:11" ht="15" customHeight="1">
      <c r="B92" s="244"/>
      <c r="C92" s="224" t="s">
        <v>951</v>
      </c>
      <c r="D92" s="224"/>
      <c r="E92" s="224"/>
      <c r="F92" s="243" t="s">
        <v>919</v>
      </c>
      <c r="G92" s="242"/>
      <c r="H92" s="224" t="s">
        <v>952</v>
      </c>
      <c r="I92" s="224" t="s">
        <v>953</v>
      </c>
      <c r="J92" s="224"/>
      <c r="K92" s="235"/>
    </row>
    <row r="93" spans="2:11" ht="15" customHeight="1">
      <c r="B93" s="244"/>
      <c r="C93" s="224" t="s">
        <v>954</v>
      </c>
      <c r="D93" s="224"/>
      <c r="E93" s="224"/>
      <c r="F93" s="243" t="s">
        <v>919</v>
      </c>
      <c r="G93" s="242"/>
      <c r="H93" s="224" t="s">
        <v>954</v>
      </c>
      <c r="I93" s="224" t="s">
        <v>953</v>
      </c>
      <c r="J93" s="224"/>
      <c r="K93" s="235"/>
    </row>
    <row r="94" spans="2:11" ht="15" customHeight="1">
      <c r="B94" s="244"/>
      <c r="C94" s="224" t="s">
        <v>35</v>
      </c>
      <c r="D94" s="224"/>
      <c r="E94" s="224"/>
      <c r="F94" s="243" t="s">
        <v>919</v>
      </c>
      <c r="G94" s="242"/>
      <c r="H94" s="224" t="s">
        <v>955</v>
      </c>
      <c r="I94" s="224" t="s">
        <v>953</v>
      </c>
      <c r="J94" s="224"/>
      <c r="K94" s="235"/>
    </row>
    <row r="95" spans="2:11" ht="15" customHeight="1">
      <c r="B95" s="244"/>
      <c r="C95" s="224" t="s">
        <v>45</v>
      </c>
      <c r="D95" s="224"/>
      <c r="E95" s="224"/>
      <c r="F95" s="243" t="s">
        <v>919</v>
      </c>
      <c r="G95" s="242"/>
      <c r="H95" s="224" t="s">
        <v>956</v>
      </c>
      <c r="I95" s="224" t="s">
        <v>953</v>
      </c>
      <c r="J95" s="224"/>
      <c r="K95" s="235"/>
    </row>
    <row r="96" spans="2:11" ht="15" customHeight="1">
      <c r="B96" s="247"/>
      <c r="C96" s="248"/>
      <c r="D96" s="248"/>
      <c r="E96" s="248"/>
      <c r="F96" s="248"/>
      <c r="G96" s="248"/>
      <c r="H96" s="248"/>
      <c r="I96" s="248"/>
      <c r="J96" s="248"/>
      <c r="K96" s="249"/>
    </row>
    <row r="97" spans="2:11" ht="18.75" customHeight="1">
      <c r="B97" s="250"/>
      <c r="C97" s="251"/>
      <c r="D97" s="251"/>
      <c r="E97" s="251"/>
      <c r="F97" s="251"/>
      <c r="G97" s="251"/>
      <c r="H97" s="251"/>
      <c r="I97" s="251"/>
      <c r="J97" s="251"/>
      <c r="K97" s="250"/>
    </row>
    <row r="98" spans="2:11" ht="18.75" customHeight="1">
      <c r="B98" s="230"/>
      <c r="C98" s="230"/>
      <c r="D98" s="230"/>
      <c r="E98" s="230"/>
      <c r="F98" s="230"/>
      <c r="G98" s="230"/>
      <c r="H98" s="230"/>
      <c r="I98" s="230"/>
      <c r="J98" s="230"/>
      <c r="K98" s="230"/>
    </row>
    <row r="99" spans="2:11" ht="7.5" customHeight="1">
      <c r="B99" s="231"/>
      <c r="C99" s="232"/>
      <c r="D99" s="232"/>
      <c r="E99" s="232"/>
      <c r="F99" s="232"/>
      <c r="G99" s="232"/>
      <c r="H99" s="232"/>
      <c r="I99" s="232"/>
      <c r="J99" s="232"/>
      <c r="K99" s="233"/>
    </row>
    <row r="100" spans="2:11" ht="45" customHeight="1">
      <c r="B100" s="234"/>
      <c r="C100" s="337" t="s">
        <v>957</v>
      </c>
      <c r="D100" s="337"/>
      <c r="E100" s="337"/>
      <c r="F100" s="337"/>
      <c r="G100" s="337"/>
      <c r="H100" s="337"/>
      <c r="I100" s="337"/>
      <c r="J100" s="337"/>
      <c r="K100" s="235"/>
    </row>
    <row r="101" spans="2:11" ht="17.25" customHeight="1">
      <c r="B101" s="234"/>
      <c r="C101" s="236" t="s">
        <v>913</v>
      </c>
      <c r="D101" s="236"/>
      <c r="E101" s="236"/>
      <c r="F101" s="236" t="s">
        <v>914</v>
      </c>
      <c r="G101" s="237"/>
      <c r="H101" s="236" t="s">
        <v>131</v>
      </c>
      <c r="I101" s="236" t="s">
        <v>54</v>
      </c>
      <c r="J101" s="236" t="s">
        <v>915</v>
      </c>
      <c r="K101" s="235"/>
    </row>
    <row r="102" spans="2:11" ht="17.25" customHeight="1">
      <c r="B102" s="234"/>
      <c r="C102" s="238" t="s">
        <v>916</v>
      </c>
      <c r="D102" s="238"/>
      <c r="E102" s="238"/>
      <c r="F102" s="239" t="s">
        <v>917</v>
      </c>
      <c r="G102" s="240"/>
      <c r="H102" s="238"/>
      <c r="I102" s="238"/>
      <c r="J102" s="238" t="s">
        <v>918</v>
      </c>
      <c r="K102" s="235"/>
    </row>
    <row r="103" spans="2:11" ht="5.25" customHeight="1">
      <c r="B103" s="234"/>
      <c r="C103" s="236"/>
      <c r="D103" s="236"/>
      <c r="E103" s="236"/>
      <c r="F103" s="236"/>
      <c r="G103" s="252"/>
      <c r="H103" s="236"/>
      <c r="I103" s="236"/>
      <c r="J103" s="236"/>
      <c r="K103" s="235"/>
    </row>
    <row r="104" spans="2:11" ht="15" customHeight="1">
      <c r="B104" s="234"/>
      <c r="C104" s="224" t="s">
        <v>50</v>
      </c>
      <c r="D104" s="241"/>
      <c r="E104" s="241"/>
      <c r="F104" s="243" t="s">
        <v>919</v>
      </c>
      <c r="G104" s="252"/>
      <c r="H104" s="224" t="s">
        <v>958</v>
      </c>
      <c r="I104" s="224" t="s">
        <v>921</v>
      </c>
      <c r="J104" s="224">
        <v>20</v>
      </c>
      <c r="K104" s="235"/>
    </row>
    <row r="105" spans="2:11" ht="15" customHeight="1">
      <c r="B105" s="234"/>
      <c r="C105" s="224" t="s">
        <v>922</v>
      </c>
      <c r="D105" s="224"/>
      <c r="E105" s="224"/>
      <c r="F105" s="243" t="s">
        <v>919</v>
      </c>
      <c r="G105" s="224"/>
      <c r="H105" s="224" t="s">
        <v>958</v>
      </c>
      <c r="I105" s="224" t="s">
        <v>921</v>
      </c>
      <c r="J105" s="224">
        <v>120</v>
      </c>
      <c r="K105" s="235"/>
    </row>
    <row r="106" spans="2:11" ht="15" customHeight="1">
      <c r="B106" s="244"/>
      <c r="C106" s="224" t="s">
        <v>924</v>
      </c>
      <c r="D106" s="224"/>
      <c r="E106" s="224"/>
      <c r="F106" s="243" t="s">
        <v>925</v>
      </c>
      <c r="G106" s="224"/>
      <c r="H106" s="224" t="s">
        <v>958</v>
      </c>
      <c r="I106" s="224" t="s">
        <v>921</v>
      </c>
      <c r="J106" s="224">
        <v>50</v>
      </c>
      <c r="K106" s="235"/>
    </row>
    <row r="107" spans="2:11" ht="15" customHeight="1">
      <c r="B107" s="244"/>
      <c r="C107" s="224" t="s">
        <v>927</v>
      </c>
      <c r="D107" s="224"/>
      <c r="E107" s="224"/>
      <c r="F107" s="243" t="s">
        <v>919</v>
      </c>
      <c r="G107" s="224"/>
      <c r="H107" s="224" t="s">
        <v>958</v>
      </c>
      <c r="I107" s="224" t="s">
        <v>929</v>
      </c>
      <c r="J107" s="224"/>
      <c r="K107" s="235"/>
    </row>
    <row r="108" spans="2:11" ht="15" customHeight="1">
      <c r="B108" s="244"/>
      <c r="C108" s="224" t="s">
        <v>938</v>
      </c>
      <c r="D108" s="224"/>
      <c r="E108" s="224"/>
      <c r="F108" s="243" t="s">
        <v>925</v>
      </c>
      <c r="G108" s="224"/>
      <c r="H108" s="224" t="s">
        <v>958</v>
      </c>
      <c r="I108" s="224" t="s">
        <v>921</v>
      </c>
      <c r="J108" s="224">
        <v>50</v>
      </c>
      <c r="K108" s="235"/>
    </row>
    <row r="109" spans="2:11" ht="15" customHeight="1">
      <c r="B109" s="244"/>
      <c r="C109" s="224" t="s">
        <v>946</v>
      </c>
      <c r="D109" s="224"/>
      <c r="E109" s="224"/>
      <c r="F109" s="243" t="s">
        <v>925</v>
      </c>
      <c r="G109" s="224"/>
      <c r="H109" s="224" t="s">
        <v>958</v>
      </c>
      <c r="I109" s="224" t="s">
        <v>921</v>
      </c>
      <c r="J109" s="224">
        <v>50</v>
      </c>
      <c r="K109" s="235"/>
    </row>
    <row r="110" spans="2:11" ht="15" customHeight="1">
      <c r="B110" s="244"/>
      <c r="C110" s="224" t="s">
        <v>944</v>
      </c>
      <c r="D110" s="224"/>
      <c r="E110" s="224"/>
      <c r="F110" s="243" t="s">
        <v>925</v>
      </c>
      <c r="G110" s="224"/>
      <c r="H110" s="224" t="s">
        <v>958</v>
      </c>
      <c r="I110" s="224" t="s">
        <v>921</v>
      </c>
      <c r="J110" s="224">
        <v>50</v>
      </c>
      <c r="K110" s="235"/>
    </row>
    <row r="111" spans="2:11" ht="15" customHeight="1">
      <c r="B111" s="244"/>
      <c r="C111" s="224" t="s">
        <v>50</v>
      </c>
      <c r="D111" s="224"/>
      <c r="E111" s="224"/>
      <c r="F111" s="243" t="s">
        <v>919</v>
      </c>
      <c r="G111" s="224"/>
      <c r="H111" s="224" t="s">
        <v>959</v>
      </c>
      <c r="I111" s="224" t="s">
        <v>921</v>
      </c>
      <c r="J111" s="224">
        <v>20</v>
      </c>
      <c r="K111" s="235"/>
    </row>
    <row r="112" spans="2:11" ht="15" customHeight="1">
      <c r="B112" s="244"/>
      <c r="C112" s="224" t="s">
        <v>960</v>
      </c>
      <c r="D112" s="224"/>
      <c r="E112" s="224"/>
      <c r="F112" s="243" t="s">
        <v>919</v>
      </c>
      <c r="G112" s="224"/>
      <c r="H112" s="224" t="s">
        <v>961</v>
      </c>
      <c r="I112" s="224" t="s">
        <v>921</v>
      </c>
      <c r="J112" s="224">
        <v>120</v>
      </c>
      <c r="K112" s="235"/>
    </row>
    <row r="113" spans="2:11" ht="15" customHeight="1">
      <c r="B113" s="244"/>
      <c r="C113" s="224" t="s">
        <v>35</v>
      </c>
      <c r="D113" s="224"/>
      <c r="E113" s="224"/>
      <c r="F113" s="243" t="s">
        <v>919</v>
      </c>
      <c r="G113" s="224"/>
      <c r="H113" s="224" t="s">
        <v>962</v>
      </c>
      <c r="I113" s="224" t="s">
        <v>953</v>
      </c>
      <c r="J113" s="224"/>
      <c r="K113" s="235"/>
    </row>
    <row r="114" spans="2:11" ht="15" customHeight="1">
      <c r="B114" s="244"/>
      <c r="C114" s="224" t="s">
        <v>45</v>
      </c>
      <c r="D114" s="224"/>
      <c r="E114" s="224"/>
      <c r="F114" s="243" t="s">
        <v>919</v>
      </c>
      <c r="G114" s="224"/>
      <c r="H114" s="224" t="s">
        <v>963</v>
      </c>
      <c r="I114" s="224" t="s">
        <v>953</v>
      </c>
      <c r="J114" s="224"/>
      <c r="K114" s="235"/>
    </row>
    <row r="115" spans="2:11" ht="15" customHeight="1">
      <c r="B115" s="244"/>
      <c r="C115" s="224" t="s">
        <v>54</v>
      </c>
      <c r="D115" s="224"/>
      <c r="E115" s="224"/>
      <c r="F115" s="243" t="s">
        <v>919</v>
      </c>
      <c r="G115" s="224"/>
      <c r="H115" s="224" t="s">
        <v>964</v>
      </c>
      <c r="I115" s="224" t="s">
        <v>965</v>
      </c>
      <c r="J115" s="224"/>
      <c r="K115" s="235"/>
    </row>
    <row r="116" spans="2:11" ht="15" customHeight="1">
      <c r="B116" s="247"/>
      <c r="C116" s="253"/>
      <c r="D116" s="253"/>
      <c r="E116" s="253"/>
      <c r="F116" s="253"/>
      <c r="G116" s="253"/>
      <c r="H116" s="253"/>
      <c r="I116" s="253"/>
      <c r="J116" s="253"/>
      <c r="K116" s="249"/>
    </row>
    <row r="117" spans="2:11" ht="18.75" customHeight="1">
      <c r="B117" s="254"/>
      <c r="C117" s="220"/>
      <c r="D117" s="220"/>
      <c r="E117" s="220"/>
      <c r="F117" s="255"/>
      <c r="G117" s="220"/>
      <c r="H117" s="220"/>
      <c r="I117" s="220"/>
      <c r="J117" s="220"/>
      <c r="K117" s="254"/>
    </row>
    <row r="118" spans="2:11" ht="18.75" customHeight="1">
      <c r="B118" s="230"/>
      <c r="C118" s="230"/>
      <c r="D118" s="230"/>
      <c r="E118" s="230"/>
      <c r="F118" s="230"/>
      <c r="G118" s="230"/>
      <c r="H118" s="230"/>
      <c r="I118" s="230"/>
      <c r="J118" s="230"/>
      <c r="K118" s="230"/>
    </row>
    <row r="119" spans="2:11" ht="7.5" customHeight="1">
      <c r="B119" s="256"/>
      <c r="C119" s="257"/>
      <c r="D119" s="257"/>
      <c r="E119" s="257"/>
      <c r="F119" s="257"/>
      <c r="G119" s="257"/>
      <c r="H119" s="257"/>
      <c r="I119" s="257"/>
      <c r="J119" s="257"/>
      <c r="K119" s="258"/>
    </row>
    <row r="120" spans="2:11" ht="45" customHeight="1">
      <c r="B120" s="259"/>
      <c r="C120" s="332" t="s">
        <v>966</v>
      </c>
      <c r="D120" s="332"/>
      <c r="E120" s="332"/>
      <c r="F120" s="332"/>
      <c r="G120" s="332"/>
      <c r="H120" s="332"/>
      <c r="I120" s="332"/>
      <c r="J120" s="332"/>
      <c r="K120" s="260"/>
    </row>
    <row r="121" spans="2:11" ht="17.25" customHeight="1">
      <c r="B121" s="261"/>
      <c r="C121" s="236" t="s">
        <v>913</v>
      </c>
      <c r="D121" s="236"/>
      <c r="E121" s="236"/>
      <c r="F121" s="236" t="s">
        <v>914</v>
      </c>
      <c r="G121" s="237"/>
      <c r="H121" s="236" t="s">
        <v>131</v>
      </c>
      <c r="I121" s="236" t="s">
        <v>54</v>
      </c>
      <c r="J121" s="236" t="s">
        <v>915</v>
      </c>
      <c r="K121" s="262"/>
    </row>
    <row r="122" spans="2:11" ht="17.25" customHeight="1">
      <c r="B122" s="261"/>
      <c r="C122" s="238" t="s">
        <v>916</v>
      </c>
      <c r="D122" s="238"/>
      <c r="E122" s="238"/>
      <c r="F122" s="239" t="s">
        <v>917</v>
      </c>
      <c r="G122" s="240"/>
      <c r="H122" s="238"/>
      <c r="I122" s="238"/>
      <c r="J122" s="238" t="s">
        <v>918</v>
      </c>
      <c r="K122" s="262"/>
    </row>
    <row r="123" spans="2:11" ht="5.25" customHeight="1">
      <c r="B123" s="263"/>
      <c r="C123" s="241"/>
      <c r="D123" s="241"/>
      <c r="E123" s="241"/>
      <c r="F123" s="241"/>
      <c r="G123" s="224"/>
      <c r="H123" s="241"/>
      <c r="I123" s="241"/>
      <c r="J123" s="241"/>
      <c r="K123" s="264"/>
    </row>
    <row r="124" spans="2:11" ht="15" customHeight="1">
      <c r="B124" s="263"/>
      <c r="C124" s="224" t="s">
        <v>922</v>
      </c>
      <c r="D124" s="241"/>
      <c r="E124" s="241"/>
      <c r="F124" s="243" t="s">
        <v>919</v>
      </c>
      <c r="G124" s="224"/>
      <c r="H124" s="224" t="s">
        <v>958</v>
      </c>
      <c r="I124" s="224" t="s">
        <v>921</v>
      </c>
      <c r="J124" s="224">
        <v>120</v>
      </c>
      <c r="K124" s="265"/>
    </row>
    <row r="125" spans="2:11" ht="15" customHeight="1">
      <c r="B125" s="263"/>
      <c r="C125" s="224" t="s">
        <v>967</v>
      </c>
      <c r="D125" s="224"/>
      <c r="E125" s="224"/>
      <c r="F125" s="243" t="s">
        <v>919</v>
      </c>
      <c r="G125" s="224"/>
      <c r="H125" s="224" t="s">
        <v>968</v>
      </c>
      <c r="I125" s="224" t="s">
        <v>921</v>
      </c>
      <c r="J125" s="224" t="s">
        <v>969</v>
      </c>
      <c r="K125" s="265"/>
    </row>
    <row r="126" spans="2:11" ht="15" customHeight="1">
      <c r="B126" s="263"/>
      <c r="C126" s="224" t="s">
        <v>868</v>
      </c>
      <c r="D126" s="224"/>
      <c r="E126" s="224"/>
      <c r="F126" s="243" t="s">
        <v>919</v>
      </c>
      <c r="G126" s="224"/>
      <c r="H126" s="224" t="s">
        <v>970</v>
      </c>
      <c r="I126" s="224" t="s">
        <v>921</v>
      </c>
      <c r="J126" s="224" t="s">
        <v>969</v>
      </c>
      <c r="K126" s="265"/>
    </row>
    <row r="127" spans="2:11" ht="15" customHeight="1">
      <c r="B127" s="263"/>
      <c r="C127" s="224" t="s">
        <v>930</v>
      </c>
      <c r="D127" s="224"/>
      <c r="E127" s="224"/>
      <c r="F127" s="243" t="s">
        <v>925</v>
      </c>
      <c r="G127" s="224"/>
      <c r="H127" s="224" t="s">
        <v>931</v>
      </c>
      <c r="I127" s="224" t="s">
        <v>921</v>
      </c>
      <c r="J127" s="224">
        <v>15</v>
      </c>
      <c r="K127" s="265"/>
    </row>
    <row r="128" spans="2:11" ht="15" customHeight="1">
      <c r="B128" s="263"/>
      <c r="C128" s="245" t="s">
        <v>932</v>
      </c>
      <c r="D128" s="245"/>
      <c r="E128" s="245"/>
      <c r="F128" s="246" t="s">
        <v>925</v>
      </c>
      <c r="G128" s="245"/>
      <c r="H128" s="245" t="s">
        <v>933</v>
      </c>
      <c r="I128" s="245" t="s">
        <v>921</v>
      </c>
      <c r="J128" s="245">
        <v>15</v>
      </c>
      <c r="K128" s="265"/>
    </row>
    <row r="129" spans="2:11" ht="15" customHeight="1">
      <c r="B129" s="263"/>
      <c r="C129" s="245" t="s">
        <v>934</v>
      </c>
      <c r="D129" s="245"/>
      <c r="E129" s="245"/>
      <c r="F129" s="246" t="s">
        <v>925</v>
      </c>
      <c r="G129" s="245"/>
      <c r="H129" s="245" t="s">
        <v>935</v>
      </c>
      <c r="I129" s="245" t="s">
        <v>921</v>
      </c>
      <c r="J129" s="245">
        <v>20</v>
      </c>
      <c r="K129" s="265"/>
    </row>
    <row r="130" spans="2:11" ht="15" customHeight="1">
      <c r="B130" s="263"/>
      <c r="C130" s="245" t="s">
        <v>936</v>
      </c>
      <c r="D130" s="245"/>
      <c r="E130" s="245"/>
      <c r="F130" s="246" t="s">
        <v>925</v>
      </c>
      <c r="G130" s="245"/>
      <c r="H130" s="245" t="s">
        <v>937</v>
      </c>
      <c r="I130" s="245" t="s">
        <v>921</v>
      </c>
      <c r="J130" s="245">
        <v>20</v>
      </c>
      <c r="K130" s="265"/>
    </row>
    <row r="131" spans="2:11" ht="15" customHeight="1">
      <c r="B131" s="263"/>
      <c r="C131" s="224" t="s">
        <v>924</v>
      </c>
      <c r="D131" s="224"/>
      <c r="E131" s="224"/>
      <c r="F131" s="243" t="s">
        <v>925</v>
      </c>
      <c r="G131" s="224"/>
      <c r="H131" s="224" t="s">
        <v>958</v>
      </c>
      <c r="I131" s="224" t="s">
        <v>921</v>
      </c>
      <c r="J131" s="224">
        <v>50</v>
      </c>
      <c r="K131" s="265"/>
    </row>
    <row r="132" spans="2:11" ht="15" customHeight="1">
      <c r="B132" s="263"/>
      <c r="C132" s="224" t="s">
        <v>938</v>
      </c>
      <c r="D132" s="224"/>
      <c r="E132" s="224"/>
      <c r="F132" s="243" t="s">
        <v>925</v>
      </c>
      <c r="G132" s="224"/>
      <c r="H132" s="224" t="s">
        <v>958</v>
      </c>
      <c r="I132" s="224" t="s">
        <v>921</v>
      </c>
      <c r="J132" s="224">
        <v>50</v>
      </c>
      <c r="K132" s="265"/>
    </row>
    <row r="133" spans="2:11" ht="15" customHeight="1">
      <c r="B133" s="263"/>
      <c r="C133" s="224" t="s">
        <v>944</v>
      </c>
      <c r="D133" s="224"/>
      <c r="E133" s="224"/>
      <c r="F133" s="243" t="s">
        <v>925</v>
      </c>
      <c r="G133" s="224"/>
      <c r="H133" s="224" t="s">
        <v>958</v>
      </c>
      <c r="I133" s="224" t="s">
        <v>921</v>
      </c>
      <c r="J133" s="224">
        <v>50</v>
      </c>
      <c r="K133" s="265"/>
    </row>
    <row r="134" spans="2:11" ht="15" customHeight="1">
      <c r="B134" s="263"/>
      <c r="C134" s="224" t="s">
        <v>946</v>
      </c>
      <c r="D134" s="224"/>
      <c r="E134" s="224"/>
      <c r="F134" s="243" t="s">
        <v>925</v>
      </c>
      <c r="G134" s="224"/>
      <c r="H134" s="224" t="s">
        <v>958</v>
      </c>
      <c r="I134" s="224" t="s">
        <v>921</v>
      </c>
      <c r="J134" s="224">
        <v>50</v>
      </c>
      <c r="K134" s="265"/>
    </row>
    <row r="135" spans="2:11" ht="15" customHeight="1">
      <c r="B135" s="263"/>
      <c r="C135" s="224" t="s">
        <v>136</v>
      </c>
      <c r="D135" s="224"/>
      <c r="E135" s="224"/>
      <c r="F135" s="243" t="s">
        <v>925</v>
      </c>
      <c r="G135" s="224"/>
      <c r="H135" s="224" t="s">
        <v>971</v>
      </c>
      <c r="I135" s="224" t="s">
        <v>921</v>
      </c>
      <c r="J135" s="224">
        <v>255</v>
      </c>
      <c r="K135" s="265"/>
    </row>
    <row r="136" spans="2:11" ht="15" customHeight="1">
      <c r="B136" s="263"/>
      <c r="C136" s="224" t="s">
        <v>948</v>
      </c>
      <c r="D136" s="224"/>
      <c r="E136" s="224"/>
      <c r="F136" s="243" t="s">
        <v>919</v>
      </c>
      <c r="G136" s="224"/>
      <c r="H136" s="224" t="s">
        <v>972</v>
      </c>
      <c r="I136" s="224" t="s">
        <v>950</v>
      </c>
      <c r="J136" s="224"/>
      <c r="K136" s="265"/>
    </row>
    <row r="137" spans="2:11" ht="15" customHeight="1">
      <c r="B137" s="263"/>
      <c r="C137" s="224" t="s">
        <v>951</v>
      </c>
      <c r="D137" s="224"/>
      <c r="E137" s="224"/>
      <c r="F137" s="243" t="s">
        <v>919</v>
      </c>
      <c r="G137" s="224"/>
      <c r="H137" s="224" t="s">
        <v>973</v>
      </c>
      <c r="I137" s="224" t="s">
        <v>953</v>
      </c>
      <c r="J137" s="224"/>
      <c r="K137" s="265"/>
    </row>
    <row r="138" spans="2:11" ht="15" customHeight="1">
      <c r="B138" s="263"/>
      <c r="C138" s="224" t="s">
        <v>954</v>
      </c>
      <c r="D138" s="224"/>
      <c r="E138" s="224"/>
      <c r="F138" s="243" t="s">
        <v>919</v>
      </c>
      <c r="G138" s="224"/>
      <c r="H138" s="224" t="s">
        <v>954</v>
      </c>
      <c r="I138" s="224" t="s">
        <v>953</v>
      </c>
      <c r="J138" s="224"/>
      <c r="K138" s="265"/>
    </row>
    <row r="139" spans="2:11" ht="15" customHeight="1">
      <c r="B139" s="263"/>
      <c r="C139" s="224" t="s">
        <v>35</v>
      </c>
      <c r="D139" s="224"/>
      <c r="E139" s="224"/>
      <c r="F139" s="243" t="s">
        <v>919</v>
      </c>
      <c r="G139" s="224"/>
      <c r="H139" s="224" t="s">
        <v>974</v>
      </c>
      <c r="I139" s="224" t="s">
        <v>953</v>
      </c>
      <c r="J139" s="224"/>
      <c r="K139" s="265"/>
    </row>
    <row r="140" spans="2:11" ht="15" customHeight="1">
      <c r="B140" s="263"/>
      <c r="C140" s="224" t="s">
        <v>975</v>
      </c>
      <c r="D140" s="224"/>
      <c r="E140" s="224"/>
      <c r="F140" s="243" t="s">
        <v>919</v>
      </c>
      <c r="G140" s="224"/>
      <c r="H140" s="224" t="s">
        <v>976</v>
      </c>
      <c r="I140" s="224" t="s">
        <v>953</v>
      </c>
      <c r="J140" s="224"/>
      <c r="K140" s="265"/>
    </row>
    <row r="141" spans="2:11" ht="15" customHeight="1">
      <c r="B141" s="266"/>
      <c r="C141" s="267"/>
      <c r="D141" s="267"/>
      <c r="E141" s="267"/>
      <c r="F141" s="267"/>
      <c r="G141" s="267"/>
      <c r="H141" s="267"/>
      <c r="I141" s="267"/>
      <c r="J141" s="267"/>
      <c r="K141" s="268"/>
    </row>
    <row r="142" spans="2:11" ht="18.75" customHeight="1">
      <c r="B142" s="220"/>
      <c r="C142" s="220"/>
      <c r="D142" s="220"/>
      <c r="E142" s="220"/>
      <c r="F142" s="255"/>
      <c r="G142" s="220"/>
      <c r="H142" s="220"/>
      <c r="I142" s="220"/>
      <c r="J142" s="220"/>
      <c r="K142" s="220"/>
    </row>
    <row r="143" spans="2:11" ht="18.75" customHeight="1">
      <c r="B143" s="230"/>
      <c r="C143" s="230"/>
      <c r="D143" s="230"/>
      <c r="E143" s="230"/>
      <c r="F143" s="230"/>
      <c r="G143" s="230"/>
      <c r="H143" s="230"/>
      <c r="I143" s="230"/>
      <c r="J143" s="230"/>
      <c r="K143" s="230"/>
    </row>
    <row r="144" spans="2:11" ht="7.5" customHeight="1">
      <c r="B144" s="231"/>
      <c r="C144" s="232"/>
      <c r="D144" s="232"/>
      <c r="E144" s="232"/>
      <c r="F144" s="232"/>
      <c r="G144" s="232"/>
      <c r="H144" s="232"/>
      <c r="I144" s="232"/>
      <c r="J144" s="232"/>
      <c r="K144" s="233"/>
    </row>
    <row r="145" spans="2:11" ht="45" customHeight="1">
      <c r="B145" s="234"/>
      <c r="C145" s="337" t="s">
        <v>977</v>
      </c>
      <c r="D145" s="337"/>
      <c r="E145" s="337"/>
      <c r="F145" s="337"/>
      <c r="G145" s="337"/>
      <c r="H145" s="337"/>
      <c r="I145" s="337"/>
      <c r="J145" s="337"/>
      <c r="K145" s="235"/>
    </row>
    <row r="146" spans="2:11" ht="17.25" customHeight="1">
      <c r="B146" s="234"/>
      <c r="C146" s="236" t="s">
        <v>913</v>
      </c>
      <c r="D146" s="236"/>
      <c r="E146" s="236"/>
      <c r="F146" s="236" t="s">
        <v>914</v>
      </c>
      <c r="G146" s="237"/>
      <c r="H146" s="236" t="s">
        <v>131</v>
      </c>
      <c r="I146" s="236" t="s">
        <v>54</v>
      </c>
      <c r="J146" s="236" t="s">
        <v>915</v>
      </c>
      <c r="K146" s="235"/>
    </row>
    <row r="147" spans="2:11" ht="17.25" customHeight="1">
      <c r="B147" s="234"/>
      <c r="C147" s="238" t="s">
        <v>916</v>
      </c>
      <c r="D147" s="238"/>
      <c r="E147" s="238"/>
      <c r="F147" s="239" t="s">
        <v>917</v>
      </c>
      <c r="G147" s="240"/>
      <c r="H147" s="238"/>
      <c r="I147" s="238"/>
      <c r="J147" s="238" t="s">
        <v>918</v>
      </c>
      <c r="K147" s="235"/>
    </row>
    <row r="148" spans="2:11" ht="5.25" customHeight="1">
      <c r="B148" s="244"/>
      <c r="C148" s="241"/>
      <c r="D148" s="241"/>
      <c r="E148" s="241"/>
      <c r="F148" s="241"/>
      <c r="G148" s="242"/>
      <c r="H148" s="241"/>
      <c r="I148" s="241"/>
      <c r="J148" s="241"/>
      <c r="K148" s="265"/>
    </row>
    <row r="149" spans="2:11" ht="15" customHeight="1">
      <c r="B149" s="244"/>
      <c r="C149" s="269" t="s">
        <v>922</v>
      </c>
      <c r="D149" s="224"/>
      <c r="E149" s="224"/>
      <c r="F149" s="270" t="s">
        <v>919</v>
      </c>
      <c r="G149" s="224"/>
      <c r="H149" s="269" t="s">
        <v>958</v>
      </c>
      <c r="I149" s="269" t="s">
        <v>921</v>
      </c>
      <c r="J149" s="269">
        <v>120</v>
      </c>
      <c r="K149" s="265"/>
    </row>
    <row r="150" spans="2:11" ht="15" customHeight="1">
      <c r="B150" s="244"/>
      <c r="C150" s="269" t="s">
        <v>967</v>
      </c>
      <c r="D150" s="224"/>
      <c r="E150" s="224"/>
      <c r="F150" s="270" t="s">
        <v>919</v>
      </c>
      <c r="G150" s="224"/>
      <c r="H150" s="269" t="s">
        <v>978</v>
      </c>
      <c r="I150" s="269" t="s">
        <v>921</v>
      </c>
      <c r="J150" s="269" t="s">
        <v>969</v>
      </c>
      <c r="K150" s="265"/>
    </row>
    <row r="151" spans="2:11" ht="15" customHeight="1">
      <c r="B151" s="244"/>
      <c r="C151" s="269" t="s">
        <v>868</v>
      </c>
      <c r="D151" s="224"/>
      <c r="E151" s="224"/>
      <c r="F151" s="270" t="s">
        <v>919</v>
      </c>
      <c r="G151" s="224"/>
      <c r="H151" s="269" t="s">
        <v>979</v>
      </c>
      <c r="I151" s="269" t="s">
        <v>921</v>
      </c>
      <c r="J151" s="269" t="s">
        <v>969</v>
      </c>
      <c r="K151" s="265"/>
    </row>
    <row r="152" spans="2:11" ht="15" customHeight="1">
      <c r="B152" s="244"/>
      <c r="C152" s="269" t="s">
        <v>924</v>
      </c>
      <c r="D152" s="224"/>
      <c r="E152" s="224"/>
      <c r="F152" s="270" t="s">
        <v>925</v>
      </c>
      <c r="G152" s="224"/>
      <c r="H152" s="269" t="s">
        <v>958</v>
      </c>
      <c r="I152" s="269" t="s">
        <v>921</v>
      </c>
      <c r="J152" s="269">
        <v>50</v>
      </c>
      <c r="K152" s="265"/>
    </row>
    <row r="153" spans="2:11" ht="15" customHeight="1">
      <c r="B153" s="244"/>
      <c r="C153" s="269" t="s">
        <v>927</v>
      </c>
      <c r="D153" s="224"/>
      <c r="E153" s="224"/>
      <c r="F153" s="270" t="s">
        <v>919</v>
      </c>
      <c r="G153" s="224"/>
      <c r="H153" s="269" t="s">
        <v>958</v>
      </c>
      <c r="I153" s="269" t="s">
        <v>929</v>
      </c>
      <c r="J153" s="269"/>
      <c r="K153" s="265"/>
    </row>
    <row r="154" spans="2:11" ht="15" customHeight="1">
      <c r="B154" s="244"/>
      <c r="C154" s="269" t="s">
        <v>938</v>
      </c>
      <c r="D154" s="224"/>
      <c r="E154" s="224"/>
      <c r="F154" s="270" t="s">
        <v>925</v>
      </c>
      <c r="G154" s="224"/>
      <c r="H154" s="269" t="s">
        <v>958</v>
      </c>
      <c r="I154" s="269" t="s">
        <v>921</v>
      </c>
      <c r="J154" s="269">
        <v>50</v>
      </c>
      <c r="K154" s="265"/>
    </row>
    <row r="155" spans="2:11" ht="15" customHeight="1">
      <c r="B155" s="244"/>
      <c r="C155" s="269" t="s">
        <v>946</v>
      </c>
      <c r="D155" s="224"/>
      <c r="E155" s="224"/>
      <c r="F155" s="270" t="s">
        <v>925</v>
      </c>
      <c r="G155" s="224"/>
      <c r="H155" s="269" t="s">
        <v>958</v>
      </c>
      <c r="I155" s="269" t="s">
        <v>921</v>
      </c>
      <c r="J155" s="269">
        <v>50</v>
      </c>
      <c r="K155" s="265"/>
    </row>
    <row r="156" spans="2:11" ht="15" customHeight="1">
      <c r="B156" s="244"/>
      <c r="C156" s="269" t="s">
        <v>944</v>
      </c>
      <c r="D156" s="224"/>
      <c r="E156" s="224"/>
      <c r="F156" s="270" t="s">
        <v>925</v>
      </c>
      <c r="G156" s="224"/>
      <c r="H156" s="269" t="s">
        <v>958</v>
      </c>
      <c r="I156" s="269" t="s">
        <v>921</v>
      </c>
      <c r="J156" s="269">
        <v>50</v>
      </c>
      <c r="K156" s="265"/>
    </row>
    <row r="157" spans="2:11" ht="15" customHeight="1">
      <c r="B157" s="244"/>
      <c r="C157" s="269" t="s">
        <v>111</v>
      </c>
      <c r="D157" s="224"/>
      <c r="E157" s="224"/>
      <c r="F157" s="270" t="s">
        <v>919</v>
      </c>
      <c r="G157" s="224"/>
      <c r="H157" s="269" t="s">
        <v>980</v>
      </c>
      <c r="I157" s="269" t="s">
        <v>921</v>
      </c>
      <c r="J157" s="269" t="s">
        <v>981</v>
      </c>
      <c r="K157" s="265"/>
    </row>
    <row r="158" spans="2:11" ht="15" customHeight="1">
      <c r="B158" s="244"/>
      <c r="C158" s="269" t="s">
        <v>982</v>
      </c>
      <c r="D158" s="224"/>
      <c r="E158" s="224"/>
      <c r="F158" s="270" t="s">
        <v>919</v>
      </c>
      <c r="G158" s="224"/>
      <c r="H158" s="269" t="s">
        <v>983</v>
      </c>
      <c r="I158" s="269" t="s">
        <v>953</v>
      </c>
      <c r="J158" s="269"/>
      <c r="K158" s="265"/>
    </row>
    <row r="159" spans="2:11" ht="15" customHeight="1">
      <c r="B159" s="271"/>
      <c r="C159" s="253"/>
      <c r="D159" s="253"/>
      <c r="E159" s="253"/>
      <c r="F159" s="253"/>
      <c r="G159" s="253"/>
      <c r="H159" s="253"/>
      <c r="I159" s="253"/>
      <c r="J159" s="253"/>
      <c r="K159" s="272"/>
    </row>
    <row r="160" spans="2:11" ht="18.75" customHeight="1">
      <c r="B160" s="220"/>
      <c r="C160" s="224"/>
      <c r="D160" s="224"/>
      <c r="E160" s="224"/>
      <c r="F160" s="243"/>
      <c r="G160" s="224"/>
      <c r="H160" s="224"/>
      <c r="I160" s="224"/>
      <c r="J160" s="224"/>
      <c r="K160" s="220"/>
    </row>
    <row r="161" spans="2:11" ht="18.75" customHeight="1">
      <c r="B161" s="230"/>
      <c r="C161" s="230"/>
      <c r="D161" s="230"/>
      <c r="E161" s="230"/>
      <c r="F161" s="230"/>
      <c r="G161" s="230"/>
      <c r="H161" s="230"/>
      <c r="I161" s="230"/>
      <c r="J161" s="230"/>
      <c r="K161" s="230"/>
    </row>
    <row r="162" spans="2:11" ht="7.5" customHeight="1">
      <c r="B162" s="212"/>
      <c r="C162" s="213"/>
      <c r="D162" s="213"/>
      <c r="E162" s="213"/>
      <c r="F162" s="213"/>
      <c r="G162" s="213"/>
      <c r="H162" s="213"/>
      <c r="I162" s="213"/>
      <c r="J162" s="213"/>
      <c r="K162" s="214"/>
    </row>
    <row r="163" spans="2:11" ht="45" customHeight="1">
      <c r="B163" s="215"/>
      <c r="C163" s="332" t="s">
        <v>984</v>
      </c>
      <c r="D163" s="332"/>
      <c r="E163" s="332"/>
      <c r="F163" s="332"/>
      <c r="G163" s="332"/>
      <c r="H163" s="332"/>
      <c r="I163" s="332"/>
      <c r="J163" s="332"/>
      <c r="K163" s="216"/>
    </row>
    <row r="164" spans="2:11" ht="17.25" customHeight="1">
      <c r="B164" s="215"/>
      <c r="C164" s="236" t="s">
        <v>913</v>
      </c>
      <c r="D164" s="236"/>
      <c r="E164" s="236"/>
      <c r="F164" s="236" t="s">
        <v>914</v>
      </c>
      <c r="G164" s="273"/>
      <c r="H164" s="274" t="s">
        <v>131</v>
      </c>
      <c r="I164" s="274" t="s">
        <v>54</v>
      </c>
      <c r="J164" s="236" t="s">
        <v>915</v>
      </c>
      <c r="K164" s="216"/>
    </row>
    <row r="165" spans="2:11" ht="17.25" customHeight="1">
      <c r="B165" s="217"/>
      <c r="C165" s="238" t="s">
        <v>916</v>
      </c>
      <c r="D165" s="238"/>
      <c r="E165" s="238"/>
      <c r="F165" s="239" t="s">
        <v>917</v>
      </c>
      <c r="G165" s="275"/>
      <c r="H165" s="276"/>
      <c r="I165" s="276"/>
      <c r="J165" s="238" t="s">
        <v>918</v>
      </c>
      <c r="K165" s="218"/>
    </row>
    <row r="166" spans="2:11" ht="5.25" customHeight="1">
      <c r="B166" s="244"/>
      <c r="C166" s="241"/>
      <c r="D166" s="241"/>
      <c r="E166" s="241"/>
      <c r="F166" s="241"/>
      <c r="G166" s="242"/>
      <c r="H166" s="241"/>
      <c r="I166" s="241"/>
      <c r="J166" s="241"/>
      <c r="K166" s="265"/>
    </row>
    <row r="167" spans="2:11" ht="15" customHeight="1">
      <c r="B167" s="244"/>
      <c r="C167" s="224" t="s">
        <v>922</v>
      </c>
      <c r="D167" s="224"/>
      <c r="E167" s="224"/>
      <c r="F167" s="243" t="s">
        <v>919</v>
      </c>
      <c r="G167" s="224"/>
      <c r="H167" s="224" t="s">
        <v>958</v>
      </c>
      <c r="I167" s="224" t="s">
        <v>921</v>
      </c>
      <c r="J167" s="224">
        <v>120</v>
      </c>
      <c r="K167" s="265"/>
    </row>
    <row r="168" spans="2:11" ht="15" customHeight="1">
      <c r="B168" s="244"/>
      <c r="C168" s="224" t="s">
        <v>967</v>
      </c>
      <c r="D168" s="224"/>
      <c r="E168" s="224"/>
      <c r="F168" s="243" t="s">
        <v>919</v>
      </c>
      <c r="G168" s="224"/>
      <c r="H168" s="224" t="s">
        <v>968</v>
      </c>
      <c r="I168" s="224" t="s">
        <v>921</v>
      </c>
      <c r="J168" s="224" t="s">
        <v>969</v>
      </c>
      <c r="K168" s="265"/>
    </row>
    <row r="169" spans="2:11" ht="15" customHeight="1">
      <c r="B169" s="244"/>
      <c r="C169" s="224" t="s">
        <v>868</v>
      </c>
      <c r="D169" s="224"/>
      <c r="E169" s="224"/>
      <c r="F169" s="243" t="s">
        <v>919</v>
      </c>
      <c r="G169" s="224"/>
      <c r="H169" s="224" t="s">
        <v>985</v>
      </c>
      <c r="I169" s="224" t="s">
        <v>921</v>
      </c>
      <c r="J169" s="224" t="s">
        <v>969</v>
      </c>
      <c r="K169" s="265"/>
    </row>
    <row r="170" spans="2:11" ht="15" customHeight="1">
      <c r="B170" s="244"/>
      <c r="C170" s="224" t="s">
        <v>924</v>
      </c>
      <c r="D170" s="224"/>
      <c r="E170" s="224"/>
      <c r="F170" s="243" t="s">
        <v>925</v>
      </c>
      <c r="G170" s="224"/>
      <c r="H170" s="224" t="s">
        <v>985</v>
      </c>
      <c r="I170" s="224" t="s">
        <v>921</v>
      </c>
      <c r="J170" s="224">
        <v>50</v>
      </c>
      <c r="K170" s="265"/>
    </row>
    <row r="171" spans="2:11" ht="15" customHeight="1">
      <c r="B171" s="244"/>
      <c r="C171" s="224" t="s">
        <v>927</v>
      </c>
      <c r="D171" s="224"/>
      <c r="E171" s="224"/>
      <c r="F171" s="243" t="s">
        <v>919</v>
      </c>
      <c r="G171" s="224"/>
      <c r="H171" s="224" t="s">
        <v>985</v>
      </c>
      <c r="I171" s="224" t="s">
        <v>929</v>
      </c>
      <c r="J171" s="224"/>
      <c r="K171" s="265"/>
    </row>
    <row r="172" spans="2:11" ht="15" customHeight="1">
      <c r="B172" s="244"/>
      <c r="C172" s="224" t="s">
        <v>938</v>
      </c>
      <c r="D172" s="224"/>
      <c r="E172" s="224"/>
      <c r="F172" s="243" t="s">
        <v>925</v>
      </c>
      <c r="G172" s="224"/>
      <c r="H172" s="224" t="s">
        <v>985</v>
      </c>
      <c r="I172" s="224" t="s">
        <v>921</v>
      </c>
      <c r="J172" s="224">
        <v>50</v>
      </c>
      <c r="K172" s="265"/>
    </row>
    <row r="173" spans="2:11" ht="15" customHeight="1">
      <c r="B173" s="244"/>
      <c r="C173" s="224" t="s">
        <v>946</v>
      </c>
      <c r="D173" s="224"/>
      <c r="E173" s="224"/>
      <c r="F173" s="243" t="s">
        <v>925</v>
      </c>
      <c r="G173" s="224"/>
      <c r="H173" s="224" t="s">
        <v>985</v>
      </c>
      <c r="I173" s="224" t="s">
        <v>921</v>
      </c>
      <c r="J173" s="224">
        <v>50</v>
      </c>
      <c r="K173" s="265"/>
    </row>
    <row r="174" spans="2:11" ht="15" customHeight="1">
      <c r="B174" s="244"/>
      <c r="C174" s="224" t="s">
        <v>944</v>
      </c>
      <c r="D174" s="224"/>
      <c r="E174" s="224"/>
      <c r="F174" s="243" t="s">
        <v>925</v>
      </c>
      <c r="G174" s="224"/>
      <c r="H174" s="224" t="s">
        <v>985</v>
      </c>
      <c r="I174" s="224" t="s">
        <v>921</v>
      </c>
      <c r="J174" s="224">
        <v>50</v>
      </c>
      <c r="K174" s="265"/>
    </row>
    <row r="175" spans="2:11" ht="15" customHeight="1">
      <c r="B175" s="244"/>
      <c r="C175" s="224" t="s">
        <v>130</v>
      </c>
      <c r="D175" s="224"/>
      <c r="E175" s="224"/>
      <c r="F175" s="243" t="s">
        <v>919</v>
      </c>
      <c r="G175" s="224"/>
      <c r="H175" s="224" t="s">
        <v>986</v>
      </c>
      <c r="I175" s="224" t="s">
        <v>987</v>
      </c>
      <c r="J175" s="224"/>
      <c r="K175" s="265"/>
    </row>
    <row r="176" spans="2:11" ht="15" customHeight="1">
      <c r="B176" s="244"/>
      <c r="C176" s="224" t="s">
        <v>54</v>
      </c>
      <c r="D176" s="224"/>
      <c r="E176" s="224"/>
      <c r="F176" s="243" t="s">
        <v>919</v>
      </c>
      <c r="G176" s="224"/>
      <c r="H176" s="224" t="s">
        <v>988</v>
      </c>
      <c r="I176" s="224" t="s">
        <v>989</v>
      </c>
      <c r="J176" s="224">
        <v>1</v>
      </c>
      <c r="K176" s="265"/>
    </row>
    <row r="177" spans="2:11" ht="15" customHeight="1">
      <c r="B177" s="244"/>
      <c r="C177" s="224" t="s">
        <v>50</v>
      </c>
      <c r="D177" s="224"/>
      <c r="E177" s="224"/>
      <c r="F177" s="243" t="s">
        <v>919</v>
      </c>
      <c r="G177" s="224"/>
      <c r="H177" s="224" t="s">
        <v>990</v>
      </c>
      <c r="I177" s="224" t="s">
        <v>921</v>
      </c>
      <c r="J177" s="224">
        <v>20</v>
      </c>
      <c r="K177" s="265"/>
    </row>
    <row r="178" spans="2:11" ht="15" customHeight="1">
      <c r="B178" s="244"/>
      <c r="C178" s="224" t="s">
        <v>131</v>
      </c>
      <c r="D178" s="224"/>
      <c r="E178" s="224"/>
      <c r="F178" s="243" t="s">
        <v>919</v>
      </c>
      <c r="G178" s="224"/>
      <c r="H178" s="224" t="s">
        <v>991</v>
      </c>
      <c r="I178" s="224" t="s">
        <v>921</v>
      </c>
      <c r="J178" s="224">
        <v>255</v>
      </c>
      <c r="K178" s="265"/>
    </row>
    <row r="179" spans="2:11" ht="15" customHeight="1">
      <c r="B179" s="244"/>
      <c r="C179" s="224" t="s">
        <v>132</v>
      </c>
      <c r="D179" s="224"/>
      <c r="E179" s="224"/>
      <c r="F179" s="243" t="s">
        <v>919</v>
      </c>
      <c r="G179" s="224"/>
      <c r="H179" s="224" t="s">
        <v>884</v>
      </c>
      <c r="I179" s="224" t="s">
        <v>921</v>
      </c>
      <c r="J179" s="224">
        <v>10</v>
      </c>
      <c r="K179" s="265"/>
    </row>
    <row r="180" spans="2:11" ht="15" customHeight="1">
      <c r="B180" s="244"/>
      <c r="C180" s="224" t="s">
        <v>133</v>
      </c>
      <c r="D180" s="224"/>
      <c r="E180" s="224"/>
      <c r="F180" s="243" t="s">
        <v>919</v>
      </c>
      <c r="G180" s="224"/>
      <c r="H180" s="224" t="s">
        <v>992</v>
      </c>
      <c r="I180" s="224" t="s">
        <v>953</v>
      </c>
      <c r="J180" s="224"/>
      <c r="K180" s="265"/>
    </row>
    <row r="181" spans="2:11" ht="15" customHeight="1">
      <c r="B181" s="244"/>
      <c r="C181" s="224" t="s">
        <v>993</v>
      </c>
      <c r="D181" s="224"/>
      <c r="E181" s="224"/>
      <c r="F181" s="243" t="s">
        <v>919</v>
      </c>
      <c r="G181" s="224"/>
      <c r="H181" s="224" t="s">
        <v>994</v>
      </c>
      <c r="I181" s="224" t="s">
        <v>953</v>
      </c>
      <c r="J181" s="224"/>
      <c r="K181" s="265"/>
    </row>
    <row r="182" spans="2:11" ht="15" customHeight="1">
      <c r="B182" s="244"/>
      <c r="C182" s="224" t="s">
        <v>982</v>
      </c>
      <c r="D182" s="224"/>
      <c r="E182" s="224"/>
      <c r="F182" s="243" t="s">
        <v>919</v>
      </c>
      <c r="G182" s="224"/>
      <c r="H182" s="224" t="s">
        <v>995</v>
      </c>
      <c r="I182" s="224" t="s">
        <v>953</v>
      </c>
      <c r="J182" s="224"/>
      <c r="K182" s="265"/>
    </row>
    <row r="183" spans="2:11" ht="15" customHeight="1">
      <c r="B183" s="244"/>
      <c r="C183" s="224" t="s">
        <v>135</v>
      </c>
      <c r="D183" s="224"/>
      <c r="E183" s="224"/>
      <c r="F183" s="243" t="s">
        <v>925</v>
      </c>
      <c r="G183" s="224"/>
      <c r="H183" s="224" t="s">
        <v>996</v>
      </c>
      <c r="I183" s="224" t="s">
        <v>921</v>
      </c>
      <c r="J183" s="224">
        <v>50</v>
      </c>
      <c r="K183" s="265"/>
    </row>
    <row r="184" spans="2:11" ht="15" customHeight="1">
      <c r="B184" s="244"/>
      <c r="C184" s="224" t="s">
        <v>997</v>
      </c>
      <c r="D184" s="224"/>
      <c r="E184" s="224"/>
      <c r="F184" s="243" t="s">
        <v>925</v>
      </c>
      <c r="G184" s="224"/>
      <c r="H184" s="224" t="s">
        <v>998</v>
      </c>
      <c r="I184" s="224" t="s">
        <v>999</v>
      </c>
      <c r="J184" s="224"/>
      <c r="K184" s="265"/>
    </row>
    <row r="185" spans="2:11" ht="15" customHeight="1">
      <c r="B185" s="244"/>
      <c r="C185" s="224" t="s">
        <v>1000</v>
      </c>
      <c r="D185" s="224"/>
      <c r="E185" s="224"/>
      <c r="F185" s="243" t="s">
        <v>925</v>
      </c>
      <c r="G185" s="224"/>
      <c r="H185" s="224" t="s">
        <v>1001</v>
      </c>
      <c r="I185" s="224" t="s">
        <v>999</v>
      </c>
      <c r="J185" s="224"/>
      <c r="K185" s="265"/>
    </row>
    <row r="186" spans="2:11" ht="15" customHeight="1">
      <c r="B186" s="244"/>
      <c r="C186" s="224" t="s">
        <v>1002</v>
      </c>
      <c r="D186" s="224"/>
      <c r="E186" s="224"/>
      <c r="F186" s="243" t="s">
        <v>925</v>
      </c>
      <c r="G186" s="224"/>
      <c r="H186" s="224" t="s">
        <v>1003</v>
      </c>
      <c r="I186" s="224" t="s">
        <v>999</v>
      </c>
      <c r="J186" s="224"/>
      <c r="K186" s="265"/>
    </row>
    <row r="187" spans="2:11" ht="15" customHeight="1">
      <c r="B187" s="244"/>
      <c r="C187" s="277" t="s">
        <v>1004</v>
      </c>
      <c r="D187" s="224"/>
      <c r="E187" s="224"/>
      <c r="F187" s="243" t="s">
        <v>925</v>
      </c>
      <c r="G187" s="224"/>
      <c r="H187" s="224" t="s">
        <v>1005</v>
      </c>
      <c r="I187" s="224" t="s">
        <v>1006</v>
      </c>
      <c r="J187" s="278" t="s">
        <v>1007</v>
      </c>
      <c r="K187" s="265"/>
    </row>
    <row r="188" spans="2:11" ht="15" customHeight="1">
      <c r="B188" s="244"/>
      <c r="C188" s="229" t="s">
        <v>39</v>
      </c>
      <c r="D188" s="224"/>
      <c r="E188" s="224"/>
      <c r="F188" s="243" t="s">
        <v>919</v>
      </c>
      <c r="G188" s="224"/>
      <c r="H188" s="220" t="s">
        <v>1008</v>
      </c>
      <c r="I188" s="224" t="s">
        <v>1009</v>
      </c>
      <c r="J188" s="224"/>
      <c r="K188" s="265"/>
    </row>
    <row r="189" spans="2:11" ht="15" customHeight="1">
      <c r="B189" s="244"/>
      <c r="C189" s="229" t="s">
        <v>1010</v>
      </c>
      <c r="D189" s="224"/>
      <c r="E189" s="224"/>
      <c r="F189" s="243" t="s">
        <v>919</v>
      </c>
      <c r="G189" s="224"/>
      <c r="H189" s="224" t="s">
        <v>1011</v>
      </c>
      <c r="I189" s="224" t="s">
        <v>953</v>
      </c>
      <c r="J189" s="224"/>
      <c r="K189" s="265"/>
    </row>
    <row r="190" spans="2:11" ht="15" customHeight="1">
      <c r="B190" s="244"/>
      <c r="C190" s="229" t="s">
        <v>1012</v>
      </c>
      <c r="D190" s="224"/>
      <c r="E190" s="224"/>
      <c r="F190" s="243" t="s">
        <v>919</v>
      </c>
      <c r="G190" s="224"/>
      <c r="H190" s="224" t="s">
        <v>1013</v>
      </c>
      <c r="I190" s="224" t="s">
        <v>953</v>
      </c>
      <c r="J190" s="224"/>
      <c r="K190" s="265"/>
    </row>
    <row r="191" spans="2:11" ht="15" customHeight="1">
      <c r="B191" s="244"/>
      <c r="C191" s="229" t="s">
        <v>1014</v>
      </c>
      <c r="D191" s="224"/>
      <c r="E191" s="224"/>
      <c r="F191" s="243" t="s">
        <v>925</v>
      </c>
      <c r="G191" s="224"/>
      <c r="H191" s="224" t="s">
        <v>1015</v>
      </c>
      <c r="I191" s="224" t="s">
        <v>953</v>
      </c>
      <c r="J191" s="224"/>
      <c r="K191" s="265"/>
    </row>
    <row r="192" spans="2:11" ht="15" customHeight="1">
      <c r="B192" s="271"/>
      <c r="C192" s="279"/>
      <c r="D192" s="253"/>
      <c r="E192" s="253"/>
      <c r="F192" s="253"/>
      <c r="G192" s="253"/>
      <c r="H192" s="253"/>
      <c r="I192" s="253"/>
      <c r="J192" s="253"/>
      <c r="K192" s="272"/>
    </row>
    <row r="193" spans="2:11" ht="18.75" customHeight="1">
      <c r="B193" s="220"/>
      <c r="C193" s="224"/>
      <c r="D193" s="224"/>
      <c r="E193" s="224"/>
      <c r="F193" s="243"/>
      <c r="G193" s="224"/>
      <c r="H193" s="224"/>
      <c r="I193" s="224"/>
      <c r="J193" s="224"/>
      <c r="K193" s="220"/>
    </row>
    <row r="194" spans="2:11" ht="18.75" customHeight="1">
      <c r="B194" s="220"/>
      <c r="C194" s="224"/>
      <c r="D194" s="224"/>
      <c r="E194" s="224"/>
      <c r="F194" s="243"/>
      <c r="G194" s="224"/>
      <c r="H194" s="224"/>
      <c r="I194" s="224"/>
      <c r="J194" s="224"/>
      <c r="K194" s="220"/>
    </row>
    <row r="195" spans="2:11" ht="18.75" customHeight="1">
      <c r="B195" s="230"/>
      <c r="C195" s="230"/>
      <c r="D195" s="230"/>
      <c r="E195" s="230"/>
      <c r="F195" s="230"/>
      <c r="G195" s="230"/>
      <c r="H195" s="230"/>
      <c r="I195" s="230"/>
      <c r="J195" s="230"/>
      <c r="K195" s="230"/>
    </row>
    <row r="196" spans="2:11">
      <c r="B196" s="212"/>
      <c r="C196" s="213"/>
      <c r="D196" s="213"/>
      <c r="E196" s="213"/>
      <c r="F196" s="213"/>
      <c r="G196" s="213"/>
      <c r="H196" s="213"/>
      <c r="I196" s="213"/>
      <c r="J196" s="213"/>
      <c r="K196" s="214"/>
    </row>
    <row r="197" spans="2:11" ht="21">
      <c r="B197" s="215"/>
      <c r="C197" s="332" t="s">
        <v>1016</v>
      </c>
      <c r="D197" s="332"/>
      <c r="E197" s="332"/>
      <c r="F197" s="332"/>
      <c r="G197" s="332"/>
      <c r="H197" s="332"/>
      <c r="I197" s="332"/>
      <c r="J197" s="332"/>
      <c r="K197" s="216"/>
    </row>
    <row r="198" spans="2:11" ht="25.5" customHeight="1">
      <c r="B198" s="215"/>
      <c r="C198" s="280" t="s">
        <v>1017</v>
      </c>
      <c r="D198" s="280"/>
      <c r="E198" s="280"/>
      <c r="F198" s="280" t="s">
        <v>1018</v>
      </c>
      <c r="G198" s="281"/>
      <c r="H198" s="338" t="s">
        <v>1019</v>
      </c>
      <c r="I198" s="338"/>
      <c r="J198" s="338"/>
      <c r="K198" s="216"/>
    </row>
    <row r="199" spans="2:11" ht="5.25" customHeight="1">
      <c r="B199" s="244"/>
      <c r="C199" s="241"/>
      <c r="D199" s="241"/>
      <c r="E199" s="241"/>
      <c r="F199" s="241"/>
      <c r="G199" s="224"/>
      <c r="H199" s="241"/>
      <c r="I199" s="241"/>
      <c r="J199" s="241"/>
      <c r="K199" s="265"/>
    </row>
    <row r="200" spans="2:11" ht="15" customHeight="1">
      <c r="B200" s="244"/>
      <c r="C200" s="224" t="s">
        <v>1009</v>
      </c>
      <c r="D200" s="224"/>
      <c r="E200" s="224"/>
      <c r="F200" s="243" t="s">
        <v>40</v>
      </c>
      <c r="G200" s="224"/>
      <c r="H200" s="335" t="s">
        <v>1020</v>
      </c>
      <c r="I200" s="335"/>
      <c r="J200" s="335"/>
      <c r="K200" s="265"/>
    </row>
    <row r="201" spans="2:11" ht="15" customHeight="1">
      <c r="B201" s="244"/>
      <c r="C201" s="250"/>
      <c r="D201" s="224"/>
      <c r="E201" s="224"/>
      <c r="F201" s="243" t="s">
        <v>41</v>
      </c>
      <c r="G201" s="224"/>
      <c r="H201" s="335" t="s">
        <v>1021</v>
      </c>
      <c r="I201" s="335"/>
      <c r="J201" s="335"/>
      <c r="K201" s="265"/>
    </row>
    <row r="202" spans="2:11" ht="15" customHeight="1">
      <c r="B202" s="244"/>
      <c r="C202" s="250"/>
      <c r="D202" s="224"/>
      <c r="E202" s="224"/>
      <c r="F202" s="243" t="s">
        <v>44</v>
      </c>
      <c r="G202" s="224"/>
      <c r="H202" s="335" t="s">
        <v>1022</v>
      </c>
      <c r="I202" s="335"/>
      <c r="J202" s="335"/>
      <c r="K202" s="265"/>
    </row>
    <row r="203" spans="2:11" ht="15" customHeight="1">
      <c r="B203" s="244"/>
      <c r="C203" s="224"/>
      <c r="D203" s="224"/>
      <c r="E203" s="224"/>
      <c r="F203" s="243" t="s">
        <v>42</v>
      </c>
      <c r="G203" s="224"/>
      <c r="H203" s="335" t="s">
        <v>1023</v>
      </c>
      <c r="I203" s="335"/>
      <c r="J203" s="335"/>
      <c r="K203" s="265"/>
    </row>
    <row r="204" spans="2:11" ht="15" customHeight="1">
      <c r="B204" s="244"/>
      <c r="C204" s="224"/>
      <c r="D204" s="224"/>
      <c r="E204" s="224"/>
      <c r="F204" s="243" t="s">
        <v>43</v>
      </c>
      <c r="G204" s="224"/>
      <c r="H204" s="335" t="s">
        <v>1024</v>
      </c>
      <c r="I204" s="335"/>
      <c r="J204" s="335"/>
      <c r="K204" s="265"/>
    </row>
    <row r="205" spans="2:11" ht="15" customHeight="1">
      <c r="B205" s="244"/>
      <c r="C205" s="224"/>
      <c r="D205" s="224"/>
      <c r="E205" s="224"/>
      <c r="F205" s="243"/>
      <c r="G205" s="224"/>
      <c r="H205" s="224"/>
      <c r="I205" s="224"/>
      <c r="J205" s="224"/>
      <c r="K205" s="265"/>
    </row>
    <row r="206" spans="2:11" ht="15" customHeight="1">
      <c r="B206" s="244"/>
      <c r="C206" s="224" t="s">
        <v>965</v>
      </c>
      <c r="D206" s="224"/>
      <c r="E206" s="224"/>
      <c r="F206" s="243" t="s">
        <v>82</v>
      </c>
      <c r="G206" s="224"/>
      <c r="H206" s="335" t="s">
        <v>1025</v>
      </c>
      <c r="I206" s="335"/>
      <c r="J206" s="335"/>
      <c r="K206" s="265"/>
    </row>
    <row r="207" spans="2:11" ht="15" customHeight="1">
      <c r="B207" s="244"/>
      <c r="C207" s="250"/>
      <c r="D207" s="224"/>
      <c r="E207" s="224"/>
      <c r="F207" s="243" t="s">
        <v>864</v>
      </c>
      <c r="G207" s="224"/>
      <c r="H207" s="335" t="s">
        <v>865</v>
      </c>
      <c r="I207" s="335"/>
      <c r="J207" s="335"/>
      <c r="K207" s="265"/>
    </row>
    <row r="208" spans="2:11" ht="15" customHeight="1">
      <c r="B208" s="244"/>
      <c r="C208" s="224"/>
      <c r="D208" s="224"/>
      <c r="E208" s="224"/>
      <c r="F208" s="243" t="s">
        <v>76</v>
      </c>
      <c r="G208" s="224"/>
      <c r="H208" s="335" t="s">
        <v>1026</v>
      </c>
      <c r="I208" s="335"/>
      <c r="J208" s="335"/>
      <c r="K208" s="265"/>
    </row>
    <row r="209" spans="2:11" ht="15" customHeight="1">
      <c r="B209" s="282"/>
      <c r="C209" s="250"/>
      <c r="D209" s="250"/>
      <c r="E209" s="250"/>
      <c r="F209" s="243" t="s">
        <v>87</v>
      </c>
      <c r="G209" s="229"/>
      <c r="H209" s="339" t="s">
        <v>88</v>
      </c>
      <c r="I209" s="339"/>
      <c r="J209" s="339"/>
      <c r="K209" s="283"/>
    </row>
    <row r="210" spans="2:11" ht="15" customHeight="1">
      <c r="B210" s="282"/>
      <c r="C210" s="250"/>
      <c r="D210" s="250"/>
      <c r="E210" s="250"/>
      <c r="F210" s="243" t="s">
        <v>866</v>
      </c>
      <c r="G210" s="229"/>
      <c r="H210" s="339" t="s">
        <v>1027</v>
      </c>
      <c r="I210" s="339"/>
      <c r="J210" s="339"/>
      <c r="K210" s="283"/>
    </row>
    <row r="211" spans="2:11" ht="15" customHeight="1">
      <c r="B211" s="282"/>
      <c r="C211" s="250"/>
      <c r="D211" s="250"/>
      <c r="E211" s="250"/>
      <c r="F211" s="284"/>
      <c r="G211" s="229"/>
      <c r="H211" s="285"/>
      <c r="I211" s="285"/>
      <c r="J211" s="285"/>
      <c r="K211" s="283"/>
    </row>
    <row r="212" spans="2:11" ht="15" customHeight="1">
      <c r="B212" s="282"/>
      <c r="C212" s="224" t="s">
        <v>989</v>
      </c>
      <c r="D212" s="250"/>
      <c r="E212" s="250"/>
      <c r="F212" s="243">
        <v>1</v>
      </c>
      <c r="G212" s="229"/>
      <c r="H212" s="339" t="s">
        <v>1028</v>
      </c>
      <c r="I212" s="339"/>
      <c r="J212" s="339"/>
      <c r="K212" s="283"/>
    </row>
    <row r="213" spans="2:11" ht="15" customHeight="1">
      <c r="B213" s="282"/>
      <c r="C213" s="250"/>
      <c r="D213" s="250"/>
      <c r="E213" s="250"/>
      <c r="F213" s="243">
        <v>2</v>
      </c>
      <c r="G213" s="229"/>
      <c r="H213" s="339" t="s">
        <v>1029</v>
      </c>
      <c r="I213" s="339"/>
      <c r="J213" s="339"/>
      <c r="K213" s="283"/>
    </row>
    <row r="214" spans="2:11" ht="15" customHeight="1">
      <c r="B214" s="282"/>
      <c r="C214" s="250"/>
      <c r="D214" s="250"/>
      <c r="E214" s="250"/>
      <c r="F214" s="243">
        <v>3</v>
      </c>
      <c r="G214" s="229"/>
      <c r="H214" s="339" t="s">
        <v>1030</v>
      </c>
      <c r="I214" s="339"/>
      <c r="J214" s="339"/>
      <c r="K214" s="283"/>
    </row>
    <row r="215" spans="2:11" ht="15" customHeight="1">
      <c r="B215" s="282"/>
      <c r="C215" s="250"/>
      <c r="D215" s="250"/>
      <c r="E215" s="250"/>
      <c r="F215" s="243">
        <v>4</v>
      </c>
      <c r="G215" s="229"/>
      <c r="H215" s="339" t="s">
        <v>1031</v>
      </c>
      <c r="I215" s="339"/>
      <c r="J215" s="339"/>
      <c r="K215" s="283"/>
    </row>
    <row r="216" spans="2:11" ht="12.75" customHeight="1">
      <c r="B216" s="286"/>
      <c r="C216" s="287"/>
      <c r="D216" s="287"/>
      <c r="E216" s="287"/>
      <c r="F216" s="287"/>
      <c r="G216" s="287"/>
      <c r="H216" s="287"/>
      <c r="I216" s="287"/>
      <c r="J216" s="287"/>
      <c r="K216" s="288"/>
    </row>
  </sheetData>
  <sheetProtection formatCells="0" formatColumns="0" formatRows="0" insertColumns="0" insertRows="0" insertHyperlinks="0" deleteColumns="0" deleteRows="0" sort="0" autoFilter="0" pivotTables="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Rekapitulace stavby</vt:lpstr>
      <vt:lpstr>01 - Odstranění zápachu v...</vt:lpstr>
      <vt:lpstr>02 - Elektrotechn.zařízen...</vt:lpstr>
      <vt:lpstr>03 - Ventilace</vt:lpstr>
      <vt:lpstr>VON - Vedlejší a ostatní ...</vt:lpstr>
      <vt:lpstr>Pokyny pro vyplnění</vt:lpstr>
      <vt:lpstr>'01 - Odstranění zápachu v...'!Názvy_tisku</vt:lpstr>
      <vt:lpstr>'02 - Elektrotechn.zařízen...'!Názvy_tisku</vt:lpstr>
      <vt:lpstr>'03 - Ventilace'!Názvy_tisku</vt:lpstr>
      <vt:lpstr>'Rekapitulace stavby'!Názvy_tisku</vt:lpstr>
      <vt:lpstr>'VON - Vedlejší a ostatní ...'!Názvy_tisku</vt:lpstr>
      <vt:lpstr>'01 - Odstranění zápachu v...'!Oblast_tisku</vt:lpstr>
      <vt:lpstr>'02 - Elektrotechn.zařízen...'!Oblast_tisku</vt:lpstr>
      <vt:lpstr>'03 - Ventilace'!Oblast_tisku</vt:lpstr>
      <vt:lpstr>'Pokyny pro vyplnění'!Oblast_tisku</vt:lpstr>
      <vt:lpstr>'Rekapitulace stavby'!Oblast_tisku</vt:lpstr>
      <vt:lpstr>'VON - Vedlejší a ostatní ...'!Oblast_tisku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Dagmar Sedláčková</dc:creator>
  <cp:lastModifiedBy>Petrohrad</cp:lastModifiedBy>
  <dcterms:created xsi:type="dcterms:W3CDTF">2017-11-06T08:41:05Z</dcterms:created>
  <dcterms:modified xsi:type="dcterms:W3CDTF">2019-04-18T08:13:14Z</dcterms:modified>
</cp:coreProperties>
</file>